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7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D69D8AC4-3869-46E8-997A-207ECCDA136D}" xr6:coauthVersionLast="47" xr6:coauthVersionMax="47" xr10:uidLastSave="{00000000-0000-0000-0000-000000000000}"/>
  <bookViews>
    <workbookView xWindow="810" yWindow="870" windowWidth="27240" windowHeight="14550" xr2:uid="{5B475827-BE83-4CC1-9050-8C2249F807F1}"/>
  </bookViews>
  <sheets>
    <sheet name="Soy Oil Production vs. Demand" sheetId="1" r:id="rId1"/>
    <sheet name="Soy Oil Refining vs. Demand" sheetId="2" r:id="rId2"/>
    <sheet name="Refined Prod vs. Demand" sheetId="3" r:id="rId3"/>
    <sheet name="RBD Production vs. Demand" sheetId="4" r:id="rId4"/>
    <sheet name="Combined Demand v Refining Cap" sheetId="5" r:id="rId5"/>
    <sheet name="RBD Refining Capacity v Demand" sheetId="6" r:id="rId6"/>
    <sheet name="Refining Capacity and Demand" sheetId="7" r:id="rId7"/>
    <sheet name="Sheet1" sheetId="8" r:id="rId8"/>
    <sheet name="Soy Crude" sheetId="9" r:id="rId9"/>
    <sheet name="Soy Refined" sheetId="10" r:id="rId10"/>
    <sheet name="Canola Crude" sheetId="11" r:id="rId11"/>
    <sheet name="Ref Canola Oil Edible % Chart" sheetId="12" r:id="rId12"/>
    <sheet name="Canola Refined" sheetId="13" r:id="rId13"/>
    <sheet name="Canola Crude Match" sheetId="14" r:id="rId14"/>
    <sheet name="Canola Refined Match" sheetId="15" r:id="rId15"/>
    <sheet name="Soy Combined" sheetId="16" r:id="rId16"/>
    <sheet name="Soy Crude Match" sheetId="17" r:id="rId17"/>
    <sheet name="Soy Refined Match" sheetId="18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2" i="18" l="1"/>
  <c r="AD263" i="18" s="1"/>
  <c r="AC262" i="18"/>
  <c r="AC263" i="18" s="1"/>
  <c r="AB262" i="18"/>
  <c r="AB263" i="18" s="1"/>
  <c r="AA262" i="18"/>
  <c r="AA263" i="18" s="1"/>
  <c r="AD261" i="18"/>
  <c r="AD260" i="18"/>
  <c r="AE260" i="18" s="1"/>
  <c r="AD259" i="18"/>
  <c r="AD258" i="18"/>
  <c r="AD257" i="18"/>
  <c r="AE256" i="18"/>
  <c r="AE255" i="18"/>
  <c r="AF255" i="18" s="1"/>
  <c r="AE254" i="18"/>
  <c r="AG253" i="18"/>
  <c r="AE253" i="18"/>
  <c r="AF253" i="18" s="1"/>
  <c r="AE252" i="18"/>
  <c r="AE251" i="18"/>
  <c r="AE250" i="18"/>
  <c r="AE249" i="18"/>
  <c r="AD249" i="18"/>
  <c r="AC249" i="18"/>
  <c r="AB249" i="18"/>
  <c r="AA249" i="18"/>
  <c r="Z249" i="18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AC246" i="18"/>
  <c r="AB246" i="18"/>
  <c r="AA246" i="18"/>
  <c r="Z246" i="18"/>
  <c r="Y246" i="18"/>
  <c r="Y22" i="18" s="1"/>
  <c r="X246" i="18"/>
  <c r="W246" i="18"/>
  <c r="V246" i="18"/>
  <c r="U246" i="18"/>
  <c r="T246" i="18"/>
  <c r="S246" i="18"/>
  <c r="R246" i="18"/>
  <c r="Q246" i="18"/>
  <c r="P246" i="18"/>
  <c r="O246" i="18"/>
  <c r="N246" i="18"/>
  <c r="M246" i="18"/>
  <c r="L246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AC230" i="18"/>
  <c r="AB230" i="18"/>
  <c r="AA230" i="18"/>
  <c r="Z230" i="18"/>
  <c r="Y230" i="18"/>
  <c r="X230" i="18"/>
  <c r="W230" i="18"/>
  <c r="AC229" i="18"/>
  <c r="AB229" i="18"/>
  <c r="AA229" i="18"/>
  <c r="Z229" i="18"/>
  <c r="Y229" i="18"/>
  <c r="X229" i="18"/>
  <c r="W229" i="18"/>
  <c r="AC228" i="18"/>
  <c r="AB228" i="18"/>
  <c r="AA228" i="18"/>
  <c r="Z228" i="18"/>
  <c r="Y228" i="18"/>
  <c r="X228" i="18"/>
  <c r="W228" i="18"/>
  <c r="AC227" i="18"/>
  <c r="AB227" i="18"/>
  <c r="AA227" i="18"/>
  <c r="Z227" i="18"/>
  <c r="Y227" i="18"/>
  <c r="X227" i="18"/>
  <c r="W227" i="18"/>
  <c r="W132" i="18" s="1"/>
  <c r="AC226" i="18"/>
  <c r="AB226" i="18"/>
  <c r="AA226" i="18"/>
  <c r="Z226" i="18"/>
  <c r="Y226" i="18"/>
  <c r="X226" i="18"/>
  <c r="W226" i="18"/>
  <c r="AD225" i="18"/>
  <c r="AC225" i="18"/>
  <c r="AB225" i="18"/>
  <c r="AA225" i="18"/>
  <c r="Z225" i="18"/>
  <c r="Y225" i="18"/>
  <c r="X225" i="18"/>
  <c r="AD224" i="18"/>
  <c r="AC224" i="18"/>
  <c r="AB224" i="18"/>
  <c r="AA224" i="18"/>
  <c r="Z224" i="18"/>
  <c r="Y224" i="18"/>
  <c r="X224" i="18"/>
  <c r="AD223" i="18"/>
  <c r="AC223" i="18"/>
  <c r="AB223" i="18"/>
  <c r="AA223" i="18"/>
  <c r="Z223" i="18"/>
  <c r="Y223" i="18"/>
  <c r="X223" i="18"/>
  <c r="AD222" i="18"/>
  <c r="AC222" i="18"/>
  <c r="AB222" i="18"/>
  <c r="AA222" i="18"/>
  <c r="Z222" i="18"/>
  <c r="Y222" i="18"/>
  <c r="X222" i="18"/>
  <c r="AD221" i="18"/>
  <c r="AC221" i="18"/>
  <c r="AB221" i="18"/>
  <c r="AA221" i="18"/>
  <c r="Z221" i="18"/>
  <c r="Y221" i="18"/>
  <c r="X221" i="18"/>
  <c r="AD220" i="18"/>
  <c r="AC220" i="18"/>
  <c r="AB220" i="18"/>
  <c r="AA220" i="18"/>
  <c r="Z220" i="18"/>
  <c r="Y220" i="18"/>
  <c r="X220" i="18"/>
  <c r="AD219" i="18"/>
  <c r="AC219" i="18"/>
  <c r="AB219" i="18"/>
  <c r="AA219" i="18"/>
  <c r="Z219" i="18"/>
  <c r="Y219" i="18"/>
  <c r="X219" i="18"/>
  <c r="AE218" i="18"/>
  <c r="AD218" i="18"/>
  <c r="AC218" i="18"/>
  <c r="AB218" i="18"/>
  <c r="AA218" i="18"/>
  <c r="Z218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AD215" i="18"/>
  <c r="AB212" i="18"/>
  <c r="Z212" i="18"/>
  <c r="S210" i="18"/>
  <c r="R210" i="18"/>
  <c r="AC209" i="18"/>
  <c r="T208" i="18"/>
  <c r="R205" i="18"/>
  <c r="W204" i="18"/>
  <c r="V204" i="18"/>
  <c r="S204" i="18"/>
  <c r="R204" i="18"/>
  <c r="AE202" i="18"/>
  <c r="AD202" i="18"/>
  <c r="AC202" i="18"/>
  <c r="AB202" i="18"/>
  <c r="AA202" i="18"/>
  <c r="Z202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AU198" i="18"/>
  <c r="AT198" i="18"/>
  <c r="AS198" i="18"/>
  <c r="AR198" i="18"/>
  <c r="AQ198" i="18"/>
  <c r="AP198" i="18"/>
  <c r="AO198" i="18"/>
  <c r="AN198" i="18"/>
  <c r="AM198" i="18"/>
  <c r="AL198" i="18"/>
  <c r="AK198" i="18"/>
  <c r="AJ198" i="18"/>
  <c r="AI198" i="18"/>
  <c r="AH198" i="18"/>
  <c r="AG198" i="18"/>
  <c r="AF198" i="18"/>
  <c r="AE198" i="18"/>
  <c r="AD198" i="18"/>
  <c r="AC198" i="18"/>
  <c r="AB198" i="18"/>
  <c r="AB150" i="18" s="1"/>
  <c r="AA198" i="18"/>
  <c r="AA150" i="18" s="1"/>
  <c r="AA214" i="18" s="1"/>
  <c r="Z198" i="18"/>
  <c r="Z150" i="18" s="1"/>
  <c r="Z214" i="18" s="1"/>
  <c r="Y198" i="18"/>
  <c r="X198" i="18"/>
  <c r="W198" i="18"/>
  <c r="V198" i="18"/>
  <c r="U198" i="18"/>
  <c r="T198" i="18"/>
  <c r="AU197" i="18"/>
  <c r="AT197" i="18"/>
  <c r="AS197" i="18"/>
  <c r="AR197" i="18"/>
  <c r="AQ197" i="18"/>
  <c r="AP197" i="18"/>
  <c r="AO197" i="18"/>
  <c r="AN197" i="18"/>
  <c r="AM197" i="18"/>
  <c r="AL197" i="18"/>
  <c r="AK197" i="18"/>
  <c r="AJ197" i="18"/>
  <c r="AI197" i="18"/>
  <c r="AH197" i="18"/>
  <c r="AH149" i="18" s="1"/>
  <c r="AG197" i="18"/>
  <c r="AG149" i="18" s="1"/>
  <c r="AF197" i="18"/>
  <c r="AF149" i="18" s="1"/>
  <c r="AE197" i="18"/>
  <c r="AD197" i="18"/>
  <c r="AD149" i="18" s="1"/>
  <c r="AC197" i="18"/>
  <c r="AC149" i="18" s="1"/>
  <c r="AB197" i="18"/>
  <c r="AB149" i="18" s="1"/>
  <c r="AA197" i="18"/>
  <c r="Z197" i="18"/>
  <c r="Y197" i="18"/>
  <c r="X197" i="18"/>
  <c r="W197" i="18"/>
  <c r="V197" i="18"/>
  <c r="U197" i="18"/>
  <c r="T197" i="18"/>
  <c r="AU196" i="18"/>
  <c r="AT196" i="18"/>
  <c r="AS196" i="18"/>
  <c r="AR196" i="18"/>
  <c r="AR148" i="18" s="1"/>
  <c r="AQ196" i="18"/>
  <c r="AP196" i="18"/>
  <c r="AO196" i="18"/>
  <c r="AN196" i="18"/>
  <c r="AM196" i="18"/>
  <c r="AL196" i="18"/>
  <c r="AK196" i="18"/>
  <c r="AJ196" i="18"/>
  <c r="AI196" i="18"/>
  <c r="AH196" i="18"/>
  <c r="AG196" i="18"/>
  <c r="AF196" i="18"/>
  <c r="AE196" i="18"/>
  <c r="AD196" i="18"/>
  <c r="AC196" i="18"/>
  <c r="AB196" i="18"/>
  <c r="AA196" i="18"/>
  <c r="Z196" i="18"/>
  <c r="Y196" i="18"/>
  <c r="X196" i="18"/>
  <c r="W196" i="18"/>
  <c r="V196" i="18"/>
  <c r="U196" i="18"/>
  <c r="T196" i="18"/>
  <c r="AU195" i="18"/>
  <c r="AT195" i="18"/>
  <c r="AT147" i="18" s="1"/>
  <c r="AS195" i="18"/>
  <c r="AS147" i="18" s="1"/>
  <c r="AR195" i="18"/>
  <c r="AR147" i="18" s="1"/>
  <c r="AQ195" i="18"/>
  <c r="AP195" i="18"/>
  <c r="AO195" i="18"/>
  <c r="AO147" i="18" s="1"/>
  <c r="AN195" i="18"/>
  <c r="AN147" i="18" s="1"/>
  <c r="AM195" i="18"/>
  <c r="AM147" i="18" s="1"/>
  <c r="AL195" i="18"/>
  <c r="AK195" i="18"/>
  <c r="AJ195" i="18"/>
  <c r="AI195" i="18"/>
  <c r="AH195" i="18"/>
  <c r="AG195" i="18"/>
  <c r="AF195" i="18"/>
  <c r="AE195" i="18"/>
  <c r="AD195" i="18"/>
  <c r="AC195" i="18"/>
  <c r="AC147" i="18" s="1"/>
  <c r="AB195" i="18"/>
  <c r="AB147" i="18" s="1"/>
  <c r="AA195" i="18"/>
  <c r="Z195" i="18"/>
  <c r="Y195" i="18"/>
  <c r="X195" i="18"/>
  <c r="W195" i="18"/>
  <c r="V195" i="18"/>
  <c r="V147" i="18" s="1"/>
  <c r="V211" i="18" s="1"/>
  <c r="U195" i="18"/>
  <c r="T195" i="18"/>
  <c r="AU194" i="18"/>
  <c r="AT194" i="18"/>
  <c r="AT146" i="18" s="1"/>
  <c r="AS194" i="18"/>
  <c r="AS146" i="18" s="1"/>
  <c r="AR194" i="18"/>
  <c r="AQ194" i="18"/>
  <c r="AP194" i="18"/>
  <c r="AO194" i="18"/>
  <c r="AN194" i="18"/>
  <c r="AM194" i="18"/>
  <c r="AL194" i="18"/>
  <c r="AK194" i="18"/>
  <c r="AJ194" i="18"/>
  <c r="AI194" i="18"/>
  <c r="AH194" i="18"/>
  <c r="AG194" i="18"/>
  <c r="AF194" i="18"/>
  <c r="AE194" i="18"/>
  <c r="AD194" i="18"/>
  <c r="AC194" i="18"/>
  <c r="AB194" i="18"/>
  <c r="AA194" i="18"/>
  <c r="Z194" i="18"/>
  <c r="Y194" i="18"/>
  <c r="Y146" i="18" s="1"/>
  <c r="X194" i="18"/>
  <c r="X146" i="18" s="1"/>
  <c r="W194" i="18"/>
  <c r="W146" i="18" s="1"/>
  <c r="V194" i="18"/>
  <c r="U194" i="18"/>
  <c r="T194" i="18"/>
  <c r="AU193" i="18"/>
  <c r="AT193" i="18"/>
  <c r="AS193" i="18"/>
  <c r="AR193" i="18"/>
  <c r="AQ193" i="18"/>
  <c r="AP193" i="18"/>
  <c r="AO193" i="18"/>
  <c r="AO145" i="18" s="1"/>
  <c r="AN193" i="18"/>
  <c r="AM193" i="18"/>
  <c r="AL193" i="18"/>
  <c r="AK193" i="18"/>
  <c r="AJ193" i="18"/>
  <c r="AI193" i="18"/>
  <c r="AI145" i="18" s="1"/>
  <c r="AH193" i="18"/>
  <c r="AG193" i="18"/>
  <c r="AF193" i="18"/>
  <c r="AE193" i="18"/>
  <c r="AD193" i="18"/>
  <c r="AC193" i="18"/>
  <c r="AB193" i="18"/>
  <c r="AA193" i="18"/>
  <c r="Z193" i="18"/>
  <c r="Y193" i="18"/>
  <c r="X193" i="18"/>
  <c r="W193" i="18"/>
  <c r="V193" i="18"/>
  <c r="U193" i="18"/>
  <c r="T193" i="18"/>
  <c r="AU192" i="18"/>
  <c r="AT192" i="18"/>
  <c r="AS192" i="18"/>
  <c r="AR192" i="18"/>
  <c r="AQ192" i="18"/>
  <c r="AP192" i="18"/>
  <c r="AP144" i="18" s="1"/>
  <c r="AO192" i="18"/>
  <c r="AO144" i="18" s="1"/>
  <c r="AN192" i="18"/>
  <c r="AN144" i="18" s="1"/>
  <c r="AM192" i="18"/>
  <c r="AL192" i="18"/>
  <c r="AK192" i="18"/>
  <c r="AK144" i="18" s="1"/>
  <c r="AJ192" i="18"/>
  <c r="AI192" i="18"/>
  <c r="AI144" i="18" s="1"/>
  <c r="AH192" i="18"/>
  <c r="AG192" i="18"/>
  <c r="AF192" i="18"/>
  <c r="AE192" i="18"/>
  <c r="AD192" i="18"/>
  <c r="AC192" i="18"/>
  <c r="AB192" i="18"/>
  <c r="AA192" i="18"/>
  <c r="Z192" i="18"/>
  <c r="Y192" i="18"/>
  <c r="X192" i="18"/>
  <c r="W192" i="18"/>
  <c r="V192" i="18"/>
  <c r="U192" i="18"/>
  <c r="T192" i="18"/>
  <c r="T144" i="18" s="1"/>
  <c r="AU191" i="18"/>
  <c r="AT191" i="18"/>
  <c r="AS191" i="18"/>
  <c r="AR191" i="18"/>
  <c r="AQ191" i="18"/>
  <c r="AP191" i="18"/>
  <c r="AO191" i="18"/>
  <c r="AN191" i="18"/>
  <c r="AM191" i="18"/>
  <c r="AL191" i="18"/>
  <c r="AK191" i="18"/>
  <c r="AJ191" i="18"/>
  <c r="AI191" i="18"/>
  <c r="AH191" i="18"/>
  <c r="AG191" i="18"/>
  <c r="AF191" i="18"/>
  <c r="AE191" i="18"/>
  <c r="AD191" i="18"/>
  <c r="AC191" i="18"/>
  <c r="AB191" i="18"/>
  <c r="AA191" i="18"/>
  <c r="Z191" i="18"/>
  <c r="Y191" i="18"/>
  <c r="X191" i="18"/>
  <c r="W191" i="18"/>
  <c r="V191" i="18"/>
  <c r="U191" i="18"/>
  <c r="T191" i="18"/>
  <c r="AU190" i="18"/>
  <c r="AT190" i="18"/>
  <c r="AS190" i="18"/>
  <c r="AR190" i="18"/>
  <c r="AQ190" i="18"/>
  <c r="AP190" i="18"/>
  <c r="AO190" i="18"/>
  <c r="AN190" i="18"/>
  <c r="AM190" i="18"/>
  <c r="AL190" i="18"/>
  <c r="AK190" i="18"/>
  <c r="AJ190" i="18"/>
  <c r="AJ142" i="18" s="1"/>
  <c r="AI190" i="18"/>
  <c r="AH190" i="18"/>
  <c r="AG190" i="18"/>
  <c r="AF190" i="18"/>
  <c r="AF142" i="18" s="1"/>
  <c r="AE190" i="18"/>
  <c r="AE142" i="18" s="1"/>
  <c r="AD190" i="18"/>
  <c r="AD142" i="18" s="1"/>
  <c r="AC190" i="18"/>
  <c r="AB190" i="18"/>
  <c r="AA190" i="18"/>
  <c r="Z190" i="18"/>
  <c r="Z142" i="18" s="1"/>
  <c r="Y190" i="18"/>
  <c r="X190" i="18"/>
  <c r="X142" i="18" s="1"/>
  <c r="W190" i="18"/>
  <c r="V190" i="18"/>
  <c r="U190" i="18"/>
  <c r="T190" i="18"/>
  <c r="AU189" i="18"/>
  <c r="AT189" i="18"/>
  <c r="AS189" i="18"/>
  <c r="AR189" i="18"/>
  <c r="AQ189" i="18"/>
  <c r="AP189" i="18"/>
  <c r="AO189" i="18"/>
  <c r="AN189" i="18"/>
  <c r="AM189" i="18"/>
  <c r="AL189" i="18"/>
  <c r="AK189" i="18"/>
  <c r="AJ189" i="18"/>
  <c r="AI189" i="18"/>
  <c r="AH189" i="18"/>
  <c r="AG189" i="18"/>
  <c r="AG141" i="18" s="1"/>
  <c r="AF189" i="18"/>
  <c r="AF141" i="18" s="1"/>
  <c r="AE189" i="18"/>
  <c r="AE141" i="18" s="1"/>
  <c r="AD189" i="18"/>
  <c r="AC189" i="18"/>
  <c r="AB189" i="18"/>
  <c r="AA189" i="18"/>
  <c r="Z189" i="18"/>
  <c r="Y189" i="18"/>
  <c r="X189" i="18"/>
  <c r="W189" i="18"/>
  <c r="V189" i="18"/>
  <c r="U189" i="18"/>
  <c r="T189" i="18"/>
  <c r="AU188" i="18"/>
  <c r="AT188" i="18"/>
  <c r="AS188" i="18"/>
  <c r="AR188" i="18"/>
  <c r="AQ188" i="18"/>
  <c r="AP188" i="18"/>
  <c r="AP140" i="18" s="1"/>
  <c r="AO188" i="18"/>
  <c r="AN188" i="18"/>
  <c r="AN199" i="18" s="1"/>
  <c r="AM188" i="18"/>
  <c r="AM199" i="18" s="1"/>
  <c r="AL188" i="18"/>
  <c r="AK188" i="18"/>
  <c r="AJ188" i="18"/>
  <c r="AI188" i="18"/>
  <c r="AH188" i="18"/>
  <c r="AG188" i="18"/>
  <c r="AF188" i="18"/>
  <c r="AE188" i="18"/>
  <c r="AD188" i="18"/>
  <c r="AC188" i="18"/>
  <c r="AB188" i="18"/>
  <c r="AA188" i="18"/>
  <c r="AA140" i="18" s="1"/>
  <c r="Z188" i="18"/>
  <c r="Z140" i="18" s="1"/>
  <c r="Y188" i="18"/>
  <c r="X188" i="18"/>
  <c r="W188" i="18"/>
  <c r="V188" i="18"/>
  <c r="U188" i="18"/>
  <c r="U199" i="18" s="1"/>
  <c r="U16" i="18" s="1"/>
  <c r="T188" i="18"/>
  <c r="T140" i="18" s="1"/>
  <c r="T204" i="18" s="1"/>
  <c r="AU187" i="18"/>
  <c r="AT187" i="18"/>
  <c r="AT199" i="18" s="1"/>
  <c r="AT16" i="18" s="1"/>
  <c r="AS187" i="18"/>
  <c r="AR187" i="18"/>
  <c r="AQ187" i="18"/>
  <c r="AP187" i="18"/>
  <c r="AO187" i="18"/>
  <c r="AN187" i="18"/>
  <c r="AM187" i="18"/>
  <c r="AL187" i="18"/>
  <c r="AK187" i="18"/>
  <c r="AJ187" i="18"/>
  <c r="AI187" i="18"/>
  <c r="AH187" i="18"/>
  <c r="AG187" i="18"/>
  <c r="AF187" i="18"/>
  <c r="AE187" i="18"/>
  <c r="AD187" i="18"/>
  <c r="AC187" i="18"/>
  <c r="AB187" i="18"/>
  <c r="AA187" i="18"/>
  <c r="AA139" i="18" s="1"/>
  <c r="Z187" i="18"/>
  <c r="Y187" i="18"/>
  <c r="X187" i="18"/>
  <c r="X199" i="18" s="1"/>
  <c r="W187" i="18"/>
  <c r="V187" i="18"/>
  <c r="U187" i="18"/>
  <c r="U139" i="18" s="1"/>
  <c r="T187" i="18"/>
  <c r="AE186" i="18"/>
  <c r="AD186" i="18"/>
  <c r="AC186" i="18"/>
  <c r="AB186" i="18"/>
  <c r="AA186" i="18"/>
  <c r="Z186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AN183" i="18"/>
  <c r="AJ183" i="18"/>
  <c r="AG183" i="18"/>
  <c r="AE183" i="18"/>
  <c r="AD183" i="18"/>
  <c r="AD15" i="18" s="1"/>
  <c r="AT182" i="18"/>
  <c r="AS182" i="18"/>
  <c r="AR182" i="18"/>
  <c r="AQ182" i="18"/>
  <c r="AP182" i="18"/>
  <c r="AO182" i="18"/>
  <c r="AN182" i="18"/>
  <c r="AM182" i="18"/>
  <c r="AL182" i="18"/>
  <c r="AL150" i="18" s="1"/>
  <c r="AK182" i="18"/>
  <c r="AK150" i="18" s="1"/>
  <c r="AJ182" i="18"/>
  <c r="AJ150" i="18" s="1"/>
  <c r="AI182" i="18"/>
  <c r="AI150" i="18" s="1"/>
  <c r="AH182" i="18"/>
  <c r="AG182" i="18"/>
  <c r="AF182" i="18"/>
  <c r="AE182" i="18"/>
  <c r="AD182" i="18"/>
  <c r="AC182" i="18"/>
  <c r="AB182" i="18"/>
  <c r="AA182" i="18"/>
  <c r="Z182" i="18"/>
  <c r="Y182" i="18"/>
  <c r="X182" i="18"/>
  <c r="W182" i="18"/>
  <c r="V182" i="18"/>
  <c r="U182" i="18"/>
  <c r="T182" i="18"/>
  <c r="AT181" i="18"/>
  <c r="AS181" i="18"/>
  <c r="AR181" i="18"/>
  <c r="AQ181" i="18"/>
  <c r="AP181" i="18"/>
  <c r="AO181" i="18"/>
  <c r="AN181" i="18"/>
  <c r="AM181" i="18"/>
  <c r="AL181" i="18"/>
  <c r="AK181" i="18"/>
  <c r="AJ181" i="18"/>
  <c r="AI181" i="18"/>
  <c r="AH181" i="18"/>
  <c r="AG181" i="18"/>
  <c r="AF181" i="18"/>
  <c r="AE181" i="18"/>
  <c r="AD181" i="18"/>
  <c r="AC181" i="18"/>
  <c r="AB181" i="18"/>
  <c r="AA181" i="18"/>
  <c r="Z181" i="18"/>
  <c r="Y181" i="18"/>
  <c r="Y149" i="18" s="1"/>
  <c r="X181" i="18"/>
  <c r="W181" i="18"/>
  <c r="V181" i="18"/>
  <c r="U181" i="18"/>
  <c r="T181" i="18"/>
  <c r="AT180" i="18"/>
  <c r="AS180" i="18"/>
  <c r="AR180" i="18"/>
  <c r="AQ180" i="18"/>
  <c r="AP180" i="18"/>
  <c r="AO180" i="18"/>
  <c r="AN180" i="18"/>
  <c r="AM180" i="18"/>
  <c r="AL180" i="18"/>
  <c r="AK180" i="18"/>
  <c r="AJ180" i="18"/>
  <c r="AI180" i="18"/>
  <c r="AH180" i="18"/>
  <c r="AG180" i="18"/>
  <c r="AF180" i="18"/>
  <c r="AE180" i="18"/>
  <c r="AE148" i="18" s="1"/>
  <c r="AD180" i="18"/>
  <c r="AD148" i="18" s="1"/>
  <c r="AC180" i="18"/>
  <c r="AC148" i="18" s="1"/>
  <c r="AB180" i="18"/>
  <c r="AB148" i="18" s="1"/>
  <c r="AA180" i="18"/>
  <c r="Z180" i="18"/>
  <c r="Y180" i="18"/>
  <c r="Y148" i="18" s="1"/>
  <c r="X180" i="18"/>
  <c r="W180" i="18"/>
  <c r="V180" i="18"/>
  <c r="U180" i="18"/>
  <c r="T180" i="18"/>
  <c r="AT179" i="18"/>
  <c r="AS179" i="18"/>
  <c r="AR179" i="18"/>
  <c r="AQ179" i="18"/>
  <c r="AP179" i="18"/>
  <c r="AO179" i="18"/>
  <c r="AN179" i="18"/>
  <c r="AM179" i="18"/>
  <c r="AL179" i="18"/>
  <c r="AK179" i="18"/>
  <c r="AJ179" i="18"/>
  <c r="AI179" i="18"/>
  <c r="AH179" i="18"/>
  <c r="AG179" i="18"/>
  <c r="AF179" i="18"/>
  <c r="AE179" i="18"/>
  <c r="AD179" i="18"/>
  <c r="AC179" i="18"/>
  <c r="AB179" i="18"/>
  <c r="AA179" i="18"/>
  <c r="Z179" i="18"/>
  <c r="Y179" i="18"/>
  <c r="X179" i="18"/>
  <c r="W179" i="18"/>
  <c r="V179" i="18"/>
  <c r="U179" i="18"/>
  <c r="T179" i="18"/>
  <c r="AT178" i="18"/>
  <c r="AS178" i="18"/>
  <c r="AR178" i="18"/>
  <c r="AQ178" i="18"/>
  <c r="AQ146" i="18" s="1"/>
  <c r="AP178" i="18"/>
  <c r="AO178" i="18"/>
  <c r="AO146" i="18" s="1"/>
  <c r="AN178" i="18"/>
  <c r="AM178" i="18"/>
  <c r="AL178" i="18"/>
  <c r="AL146" i="18" s="1"/>
  <c r="AK178" i="18"/>
  <c r="AJ178" i="18"/>
  <c r="AI178" i="18"/>
  <c r="AH178" i="18"/>
  <c r="AG178" i="18"/>
  <c r="AF178" i="18"/>
  <c r="AE178" i="18"/>
  <c r="AD178" i="18"/>
  <c r="AC178" i="18"/>
  <c r="AB178" i="18"/>
  <c r="AA178" i="18"/>
  <c r="Z178" i="18"/>
  <c r="Y178" i="18"/>
  <c r="X178" i="18"/>
  <c r="W178" i="18"/>
  <c r="V178" i="18"/>
  <c r="U178" i="18"/>
  <c r="T178" i="18"/>
  <c r="AT177" i="18"/>
  <c r="AS177" i="18"/>
  <c r="AS145" i="18" s="1"/>
  <c r="AR177" i="18"/>
  <c r="AR145" i="18" s="1"/>
  <c r="AQ177" i="18"/>
  <c r="AQ145" i="18" s="1"/>
  <c r="AP177" i="18"/>
  <c r="AP145" i="18" s="1"/>
  <c r="AO177" i="18"/>
  <c r="AN177" i="18"/>
  <c r="AM177" i="18"/>
  <c r="AL177" i="18"/>
  <c r="AK177" i="18"/>
  <c r="AJ177" i="18"/>
  <c r="AI177" i="18"/>
  <c r="AH177" i="18"/>
  <c r="AG177" i="18"/>
  <c r="AF177" i="18"/>
  <c r="AF183" i="18" s="1"/>
  <c r="AF15" i="18" s="1"/>
  <c r="AE177" i="18"/>
  <c r="AD177" i="18"/>
  <c r="AC177" i="18"/>
  <c r="AB177" i="18"/>
  <c r="AA177" i="18"/>
  <c r="Z177" i="18"/>
  <c r="Y177" i="18"/>
  <c r="X177" i="18"/>
  <c r="W177" i="18"/>
  <c r="W145" i="18" s="1"/>
  <c r="W209" i="18" s="1"/>
  <c r="V177" i="18"/>
  <c r="V145" i="18" s="1"/>
  <c r="V209" i="18" s="1"/>
  <c r="U177" i="18"/>
  <c r="U145" i="18" s="1"/>
  <c r="U209" i="18" s="1"/>
  <c r="T177" i="18"/>
  <c r="T145" i="18" s="1"/>
  <c r="T209" i="18" s="1"/>
  <c r="AT176" i="18"/>
  <c r="AS176" i="18"/>
  <c r="AR176" i="18"/>
  <c r="AQ176" i="18"/>
  <c r="AP176" i="18"/>
  <c r="AO176" i="18"/>
  <c r="AN176" i="18"/>
  <c r="AM176" i="18"/>
  <c r="AL176" i="18"/>
  <c r="AK176" i="18"/>
  <c r="AJ176" i="18"/>
  <c r="AI176" i="18"/>
  <c r="AH176" i="18"/>
  <c r="AG176" i="18"/>
  <c r="AF176" i="18"/>
  <c r="AE176" i="18"/>
  <c r="AD176" i="18"/>
  <c r="AC176" i="18"/>
  <c r="AB176" i="18"/>
  <c r="AA176" i="18"/>
  <c r="Z176" i="18"/>
  <c r="Y176" i="18"/>
  <c r="X176" i="18"/>
  <c r="W176" i="18"/>
  <c r="V176" i="18"/>
  <c r="U176" i="18"/>
  <c r="T176" i="18"/>
  <c r="AT175" i="18"/>
  <c r="AS175" i="18"/>
  <c r="AR175" i="18"/>
  <c r="AQ175" i="18"/>
  <c r="AP175" i="18"/>
  <c r="AO175" i="18"/>
  <c r="AN175" i="18"/>
  <c r="AM175" i="18"/>
  <c r="AM143" i="18" s="1"/>
  <c r="AL175" i="18"/>
  <c r="AL143" i="18" s="1"/>
  <c r="AK175" i="18"/>
  <c r="AK143" i="18" s="1"/>
  <c r="AJ175" i="18"/>
  <c r="AJ143" i="18" s="1"/>
  <c r="AI175" i="18"/>
  <c r="AI143" i="18" s="1"/>
  <c r="AH175" i="18"/>
  <c r="AG175" i="18"/>
  <c r="AF175" i="18"/>
  <c r="AF143" i="18" s="1"/>
  <c r="AE175" i="18"/>
  <c r="AD175" i="18"/>
  <c r="AC175" i="18"/>
  <c r="AB175" i="18"/>
  <c r="AA175" i="18"/>
  <c r="Z175" i="18"/>
  <c r="Y175" i="18"/>
  <c r="X175" i="18"/>
  <c r="W175" i="18"/>
  <c r="V175" i="18"/>
  <c r="U175" i="18"/>
  <c r="T175" i="18"/>
  <c r="AT174" i="18"/>
  <c r="AS174" i="18"/>
  <c r="AR174" i="18"/>
  <c r="AQ174" i="18"/>
  <c r="AP174" i="18"/>
  <c r="AO174" i="18"/>
  <c r="AN174" i="18"/>
  <c r="AM174" i="18"/>
  <c r="AL174" i="18"/>
  <c r="AK174" i="18"/>
  <c r="AJ174" i="18"/>
  <c r="AI174" i="18"/>
  <c r="AH174" i="18"/>
  <c r="AG174" i="18"/>
  <c r="AF174" i="18"/>
  <c r="AE174" i="18"/>
  <c r="AD174" i="18"/>
  <c r="AC174" i="18"/>
  <c r="AB174" i="18"/>
  <c r="AB183" i="18" s="1"/>
  <c r="AA174" i="18"/>
  <c r="Z174" i="18"/>
  <c r="Y174" i="18"/>
  <c r="X174" i="18"/>
  <c r="W174" i="18"/>
  <c r="V174" i="18"/>
  <c r="U174" i="18"/>
  <c r="T174" i="18"/>
  <c r="AU173" i="18"/>
  <c r="AT173" i="18"/>
  <c r="AS173" i="18"/>
  <c r="AR173" i="18"/>
  <c r="AQ173" i="18"/>
  <c r="AP173" i="18"/>
  <c r="AO173" i="18"/>
  <c r="AN173" i="18"/>
  <c r="AM173" i="18"/>
  <c r="AL173" i="18"/>
  <c r="AK173" i="18"/>
  <c r="AJ173" i="18"/>
  <c r="AI173" i="18"/>
  <c r="AI183" i="18" s="1"/>
  <c r="AH173" i="18"/>
  <c r="AG173" i="18"/>
  <c r="AF173" i="18"/>
  <c r="AE173" i="18"/>
  <c r="AD173" i="18"/>
  <c r="AC173" i="18"/>
  <c r="AC141" i="18" s="1"/>
  <c r="AB173" i="18"/>
  <c r="AA173" i="18"/>
  <c r="Z173" i="18"/>
  <c r="Z141" i="18" s="1"/>
  <c r="Y173" i="18"/>
  <c r="X173" i="18"/>
  <c r="W173" i="18"/>
  <c r="V173" i="18"/>
  <c r="U173" i="18"/>
  <c r="T173" i="18"/>
  <c r="AU172" i="18"/>
  <c r="AT172" i="18"/>
  <c r="AS172" i="18"/>
  <c r="AR172" i="18"/>
  <c r="AQ172" i="18"/>
  <c r="AP172" i="18"/>
  <c r="AO172" i="18"/>
  <c r="AN172" i="18"/>
  <c r="AM172" i="18"/>
  <c r="AL172" i="18"/>
  <c r="AK172" i="18"/>
  <c r="AJ172" i="18"/>
  <c r="AI172" i="18"/>
  <c r="AH172" i="18"/>
  <c r="AG172" i="18"/>
  <c r="AF172" i="18"/>
  <c r="AE172" i="18"/>
  <c r="AD172" i="18"/>
  <c r="AD140" i="18" s="1"/>
  <c r="AC172" i="18"/>
  <c r="AC140" i="18" s="1"/>
  <c r="AB172" i="18"/>
  <c r="AB140" i="18" s="1"/>
  <c r="AA172" i="18"/>
  <c r="Z172" i="18"/>
  <c r="Y172" i="18"/>
  <c r="X172" i="18"/>
  <c r="W172" i="18"/>
  <c r="V172" i="18"/>
  <c r="U172" i="18"/>
  <c r="T172" i="18"/>
  <c r="AU171" i="18"/>
  <c r="AT171" i="18"/>
  <c r="AS171" i="18"/>
  <c r="AS183" i="18" s="1"/>
  <c r="AR171" i="18"/>
  <c r="AR183" i="18" s="1"/>
  <c r="AQ171" i="18"/>
  <c r="AQ183" i="18" s="1"/>
  <c r="AP171" i="18"/>
  <c r="AO171" i="18"/>
  <c r="AN171" i="18"/>
  <c r="AM171" i="18"/>
  <c r="AL171" i="18"/>
  <c r="AK171" i="18"/>
  <c r="AJ171" i="18"/>
  <c r="AI171" i="18"/>
  <c r="AH171" i="18"/>
  <c r="AG171" i="18"/>
  <c r="AF171" i="18"/>
  <c r="AE171" i="18"/>
  <c r="AD171" i="18"/>
  <c r="AC171" i="18"/>
  <c r="AB171" i="18"/>
  <c r="AA171" i="18"/>
  <c r="AA183" i="18" s="1"/>
  <c r="Z171" i="18"/>
  <c r="Z183" i="18" s="1"/>
  <c r="Z15" i="18" s="1"/>
  <c r="Y171" i="18"/>
  <c r="X171" i="18"/>
  <c r="W171" i="18"/>
  <c r="W183" i="18" s="1"/>
  <c r="V171" i="18"/>
  <c r="V183" i="18" s="1"/>
  <c r="U171" i="18"/>
  <c r="U183" i="18" s="1"/>
  <c r="T171" i="18"/>
  <c r="AE170" i="18"/>
  <c r="AD170" i="18"/>
  <c r="AC170" i="18"/>
  <c r="AB170" i="18"/>
  <c r="AA170" i="18"/>
  <c r="Z170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AS167" i="18"/>
  <c r="AS14" i="18" s="1"/>
  <c r="V167" i="18"/>
  <c r="V14" i="18" s="1"/>
  <c r="AT166" i="18"/>
  <c r="AT150" i="18" s="1"/>
  <c r="AS166" i="18"/>
  <c r="AS150" i="18" s="1"/>
  <c r="AR166" i="18"/>
  <c r="AR150" i="18" s="1"/>
  <c r="AQ166" i="18"/>
  <c r="AQ150" i="18" s="1"/>
  <c r="AP166" i="18"/>
  <c r="AP150" i="18" s="1"/>
  <c r="AO166" i="18"/>
  <c r="AO150" i="18" s="1"/>
  <c r="AN166" i="18"/>
  <c r="AN150" i="18" s="1"/>
  <c r="AM166" i="18"/>
  <c r="AL166" i="18"/>
  <c r="AK166" i="18"/>
  <c r="AJ166" i="18"/>
  <c r="AI166" i="18"/>
  <c r="AH166" i="18"/>
  <c r="AG166" i="18"/>
  <c r="AF166" i="18"/>
  <c r="AE166" i="18"/>
  <c r="AD166" i="18"/>
  <c r="AD150" i="18" s="1"/>
  <c r="AC166" i="18"/>
  <c r="AC150" i="18" s="1"/>
  <c r="AB166" i="18"/>
  <c r="AA166" i="18"/>
  <c r="Z166" i="18"/>
  <c r="Y166" i="18"/>
  <c r="Y150" i="18" s="1"/>
  <c r="X166" i="18"/>
  <c r="X150" i="18" s="1"/>
  <c r="W166" i="18"/>
  <c r="W150" i="18" s="1"/>
  <c r="V166" i="18"/>
  <c r="V150" i="18" s="1"/>
  <c r="V214" i="18" s="1"/>
  <c r="U166" i="18"/>
  <c r="U150" i="18" s="1"/>
  <c r="U214" i="18" s="1"/>
  <c r="T166" i="18"/>
  <c r="T150" i="18" s="1"/>
  <c r="T214" i="18" s="1"/>
  <c r="S166" i="18"/>
  <c r="S150" i="18" s="1"/>
  <c r="S214" i="18" s="1"/>
  <c r="R166" i="18"/>
  <c r="R150" i="18" s="1"/>
  <c r="R214" i="18" s="1"/>
  <c r="Q166" i="18"/>
  <c r="Q150" i="18" s="1"/>
  <c r="P166" i="18"/>
  <c r="O166" i="18"/>
  <c r="N166" i="18"/>
  <c r="M166" i="18"/>
  <c r="L166" i="18"/>
  <c r="K166" i="18"/>
  <c r="J166" i="18"/>
  <c r="I166" i="18"/>
  <c r="H166" i="18"/>
  <c r="H150" i="18" s="1"/>
  <c r="G166" i="18"/>
  <c r="G150" i="18" s="1"/>
  <c r="AT165" i="18"/>
  <c r="AS165" i="18"/>
  <c r="AR165" i="18"/>
  <c r="AQ165" i="18"/>
  <c r="AP165" i="18"/>
  <c r="AP149" i="18" s="1"/>
  <c r="AO165" i="18"/>
  <c r="AO149" i="18" s="1"/>
  <c r="AN165" i="18"/>
  <c r="AN149" i="18" s="1"/>
  <c r="AM165" i="18"/>
  <c r="AM149" i="18" s="1"/>
  <c r="AL165" i="18"/>
  <c r="AL149" i="18" s="1"/>
  <c r="AK165" i="18"/>
  <c r="AK149" i="18" s="1"/>
  <c r="AJ165" i="18"/>
  <c r="AJ149" i="18" s="1"/>
  <c r="AI165" i="18"/>
  <c r="AH165" i="18"/>
  <c r="AG165" i="18"/>
  <c r="AF165" i="18"/>
  <c r="AE165" i="18"/>
  <c r="AD165" i="18"/>
  <c r="AC165" i="18"/>
  <c r="AB165" i="18"/>
  <c r="AA165" i="18"/>
  <c r="Z165" i="18"/>
  <c r="Z149" i="18" s="1"/>
  <c r="Y165" i="18"/>
  <c r="X165" i="18"/>
  <c r="W165" i="18"/>
  <c r="V165" i="18"/>
  <c r="V149" i="18" s="1"/>
  <c r="V213" i="18" s="1"/>
  <c r="U165" i="18"/>
  <c r="U149" i="18" s="1"/>
  <c r="U213" i="18" s="1"/>
  <c r="T165" i="18"/>
  <c r="T149" i="18" s="1"/>
  <c r="T213" i="18" s="1"/>
  <c r="S165" i="18"/>
  <c r="S149" i="18" s="1"/>
  <c r="S213" i="18" s="1"/>
  <c r="R165" i="18"/>
  <c r="R149" i="18" s="1"/>
  <c r="R213" i="18" s="1"/>
  <c r="Q165" i="18"/>
  <c r="Q149" i="18" s="1"/>
  <c r="P165" i="18"/>
  <c r="P149" i="18" s="1"/>
  <c r="O165" i="18"/>
  <c r="O149" i="18" s="1"/>
  <c r="N165" i="18"/>
  <c r="N149" i="18" s="1"/>
  <c r="M165" i="18"/>
  <c r="L165" i="18"/>
  <c r="K165" i="18"/>
  <c r="J165" i="18"/>
  <c r="I165" i="18"/>
  <c r="H165" i="18"/>
  <c r="G165" i="18"/>
  <c r="AT164" i="18"/>
  <c r="AS164" i="18"/>
  <c r="AS148" i="18" s="1"/>
  <c r="AR164" i="18"/>
  <c r="AQ164" i="18"/>
  <c r="AP164" i="18"/>
  <c r="AO164" i="18"/>
  <c r="AO148" i="18" s="1"/>
  <c r="AN164" i="18"/>
  <c r="AN148" i="18" s="1"/>
  <c r="AM164" i="18"/>
  <c r="AM148" i="18" s="1"/>
  <c r="AL164" i="18"/>
  <c r="AL148" i="18" s="1"/>
  <c r="AK164" i="18"/>
  <c r="AK148" i="18" s="1"/>
  <c r="AJ164" i="18"/>
  <c r="AJ148" i="18" s="1"/>
  <c r="AI164" i="18"/>
  <c r="AI148" i="18" s="1"/>
  <c r="AH164" i="18"/>
  <c r="AH148" i="18" s="1"/>
  <c r="AG164" i="18"/>
  <c r="AG148" i="18" s="1"/>
  <c r="AF164" i="18"/>
  <c r="AE164" i="18"/>
  <c r="AD164" i="18"/>
  <c r="AC164" i="18"/>
  <c r="AB164" i="18"/>
  <c r="AA164" i="18"/>
  <c r="Z164" i="18"/>
  <c r="Y164" i="18"/>
  <c r="X164" i="18"/>
  <c r="W164" i="18"/>
  <c r="W148" i="18" s="1"/>
  <c r="V164" i="18"/>
  <c r="U164" i="18"/>
  <c r="T164" i="18"/>
  <c r="S164" i="18"/>
  <c r="R164" i="18"/>
  <c r="R148" i="18" s="1"/>
  <c r="R212" i="18" s="1"/>
  <c r="Q164" i="18"/>
  <c r="Q148" i="18" s="1"/>
  <c r="P164" i="18"/>
  <c r="P148" i="18" s="1"/>
  <c r="O164" i="18"/>
  <c r="O148" i="18" s="1"/>
  <c r="N164" i="18"/>
  <c r="N148" i="18" s="1"/>
  <c r="M164" i="18"/>
  <c r="M148" i="18" s="1"/>
  <c r="L164" i="18"/>
  <c r="L148" i="18" s="1"/>
  <c r="K164" i="18"/>
  <c r="K148" i="18" s="1"/>
  <c r="J164" i="18"/>
  <c r="I164" i="18"/>
  <c r="H164" i="18"/>
  <c r="G164" i="18"/>
  <c r="AT163" i="18"/>
  <c r="AS163" i="18"/>
  <c r="AR163" i="18"/>
  <c r="AQ163" i="18"/>
  <c r="AP163" i="18"/>
  <c r="AO163" i="18"/>
  <c r="AN163" i="18"/>
  <c r="AM163" i="18"/>
  <c r="AL163" i="18"/>
  <c r="AL147" i="18" s="1"/>
  <c r="AK163" i="18"/>
  <c r="AJ163" i="18"/>
  <c r="AJ147" i="18" s="1"/>
  <c r="AI163" i="18"/>
  <c r="AI147" i="18" s="1"/>
  <c r="AH163" i="18"/>
  <c r="AH147" i="18" s="1"/>
  <c r="AG163" i="18"/>
  <c r="AG147" i="18" s="1"/>
  <c r="AF163" i="18"/>
  <c r="AF147" i="18" s="1"/>
  <c r="AE163" i="18"/>
  <c r="AE147" i="18" s="1"/>
  <c r="AD163" i="18"/>
  <c r="AD147" i="18" s="1"/>
  <c r="AC163" i="18"/>
  <c r="AB163" i="18"/>
  <c r="AA163" i="18"/>
  <c r="Z163" i="18"/>
  <c r="Y163" i="18"/>
  <c r="X163" i="18"/>
  <c r="W163" i="18"/>
  <c r="V163" i="18"/>
  <c r="U163" i="18"/>
  <c r="T163" i="18"/>
  <c r="S163" i="18"/>
  <c r="R163" i="18"/>
  <c r="Q163" i="18"/>
  <c r="P163" i="18"/>
  <c r="P147" i="18" s="1"/>
  <c r="O163" i="18"/>
  <c r="O147" i="18" s="1"/>
  <c r="N163" i="18"/>
  <c r="N147" i="18" s="1"/>
  <c r="M163" i="18"/>
  <c r="M147" i="18" s="1"/>
  <c r="L163" i="18"/>
  <c r="L147" i="18" s="1"/>
  <c r="K163" i="18"/>
  <c r="K147" i="18" s="1"/>
  <c r="J163" i="18"/>
  <c r="J147" i="18" s="1"/>
  <c r="I163" i="18"/>
  <c r="I147" i="18" s="1"/>
  <c r="H163" i="18"/>
  <c r="H147" i="18" s="1"/>
  <c r="G163" i="18"/>
  <c r="AT162" i="18"/>
  <c r="AU162" i="18" s="1"/>
  <c r="AS162" i="18"/>
  <c r="AR162" i="18"/>
  <c r="AQ162" i="18"/>
  <c r="AP162" i="18"/>
  <c r="AO162" i="18"/>
  <c r="AN162" i="18"/>
  <c r="AN146" i="18" s="1"/>
  <c r="AM162" i="18"/>
  <c r="AM146" i="18" s="1"/>
  <c r="AL162" i="18"/>
  <c r="AK162" i="18"/>
  <c r="AJ162" i="18"/>
  <c r="AI162" i="18"/>
  <c r="AH162" i="18"/>
  <c r="AG162" i="18"/>
  <c r="AG146" i="18" s="1"/>
  <c r="AF162" i="18"/>
  <c r="AF146" i="18" s="1"/>
  <c r="AE162" i="18"/>
  <c r="AE146" i="18" s="1"/>
  <c r="AD162" i="18"/>
  <c r="AD146" i="18" s="1"/>
  <c r="AC162" i="18"/>
  <c r="AC146" i="18" s="1"/>
  <c r="AB162" i="18"/>
  <c r="AB146" i="18" s="1"/>
  <c r="AA162" i="18"/>
  <c r="AA146" i="18" s="1"/>
  <c r="Z162" i="18"/>
  <c r="Y162" i="18"/>
  <c r="X162" i="18"/>
  <c r="W162" i="18"/>
  <c r="V162" i="18"/>
  <c r="U162" i="18"/>
  <c r="T162" i="18"/>
  <c r="S162" i="18"/>
  <c r="R162" i="18"/>
  <c r="R146" i="18" s="1"/>
  <c r="Q162" i="18"/>
  <c r="Q146" i="18" s="1"/>
  <c r="P162" i="18"/>
  <c r="O162" i="18"/>
  <c r="N162" i="18"/>
  <c r="M162" i="18"/>
  <c r="M146" i="18" s="1"/>
  <c r="L162" i="18"/>
  <c r="L146" i="18" s="1"/>
  <c r="K162" i="18"/>
  <c r="K146" i="18" s="1"/>
  <c r="J162" i="18"/>
  <c r="J146" i="18" s="1"/>
  <c r="I162" i="18"/>
  <c r="I146" i="18" s="1"/>
  <c r="H162" i="18"/>
  <c r="H146" i="18" s="1"/>
  <c r="G162" i="18"/>
  <c r="G146" i="18" s="1"/>
  <c r="AT161" i="18"/>
  <c r="AT145" i="18" s="1"/>
  <c r="AS161" i="18"/>
  <c r="AR161" i="18"/>
  <c r="AQ161" i="18"/>
  <c r="AP161" i="18"/>
  <c r="AO161" i="18"/>
  <c r="AN161" i="18"/>
  <c r="AM161" i="18"/>
  <c r="AL161" i="18"/>
  <c r="AK161" i="18"/>
  <c r="AK145" i="18" s="1"/>
  <c r="AJ161" i="18"/>
  <c r="AJ145" i="18" s="1"/>
  <c r="AI161" i="18"/>
  <c r="AH161" i="18"/>
  <c r="AG161" i="18"/>
  <c r="AF161" i="18"/>
  <c r="AE161" i="18"/>
  <c r="AD161" i="18"/>
  <c r="AD145" i="18" s="1"/>
  <c r="AC161" i="18"/>
  <c r="AC145" i="18" s="1"/>
  <c r="AB161" i="18"/>
  <c r="AB145" i="18" s="1"/>
  <c r="AA161" i="18"/>
  <c r="AA145" i="18" s="1"/>
  <c r="Z161" i="18"/>
  <c r="Z145" i="18" s="1"/>
  <c r="Y161" i="18"/>
  <c r="Y145" i="18" s="1"/>
  <c r="X161" i="18"/>
  <c r="X145" i="18" s="1"/>
  <c r="W161" i="18"/>
  <c r="V161" i="18"/>
  <c r="U161" i="18"/>
  <c r="T161" i="18"/>
  <c r="S161" i="18"/>
  <c r="R161" i="18"/>
  <c r="Q161" i="18"/>
  <c r="P161" i="18"/>
  <c r="O161" i="18"/>
  <c r="O145" i="18" s="1"/>
  <c r="N161" i="18"/>
  <c r="N145" i="18" s="1"/>
  <c r="M161" i="18"/>
  <c r="L161" i="18"/>
  <c r="K161" i="18"/>
  <c r="J161" i="18"/>
  <c r="I161" i="18"/>
  <c r="H161" i="18"/>
  <c r="H145" i="18" s="1"/>
  <c r="G161" i="18"/>
  <c r="G145" i="18" s="1"/>
  <c r="AT160" i="18"/>
  <c r="AT144" i="18" s="1"/>
  <c r="AS160" i="18"/>
  <c r="AS144" i="18" s="1"/>
  <c r="AR160" i="18"/>
  <c r="AR144" i="18" s="1"/>
  <c r="AQ160" i="18"/>
  <c r="AQ144" i="18" s="1"/>
  <c r="AP160" i="18"/>
  <c r="AO160" i="18"/>
  <c r="AN160" i="18"/>
  <c r="AM160" i="18"/>
  <c r="AL160" i="18"/>
  <c r="AK160" i="18"/>
  <c r="AJ160" i="18"/>
  <c r="AI160" i="18"/>
  <c r="AH160" i="18"/>
  <c r="AG160" i="18"/>
  <c r="AG144" i="18" s="1"/>
  <c r="AF160" i="18"/>
  <c r="AE160" i="18"/>
  <c r="AD160" i="18"/>
  <c r="AC160" i="18"/>
  <c r="AB160" i="18"/>
  <c r="AA160" i="18"/>
  <c r="Z160" i="18"/>
  <c r="Y160" i="18"/>
  <c r="Y144" i="18" s="1"/>
  <c r="X160" i="18"/>
  <c r="X144" i="18" s="1"/>
  <c r="W160" i="18"/>
  <c r="W144" i="18" s="1"/>
  <c r="W208" i="18" s="1"/>
  <c r="V160" i="18"/>
  <c r="V144" i="18" s="1"/>
  <c r="V208" i="18" s="1"/>
  <c r="U160" i="18"/>
  <c r="U144" i="18" s="1"/>
  <c r="U208" i="18" s="1"/>
  <c r="T160" i="18"/>
  <c r="S160" i="18"/>
  <c r="R160" i="18"/>
  <c r="Q160" i="18"/>
  <c r="P160" i="18"/>
  <c r="O160" i="18"/>
  <c r="N160" i="18"/>
  <c r="M160" i="18"/>
  <c r="L160" i="18"/>
  <c r="L144" i="18" s="1"/>
  <c r="K160" i="18"/>
  <c r="K144" i="18" s="1"/>
  <c r="J160" i="18"/>
  <c r="I160" i="18"/>
  <c r="H160" i="18"/>
  <c r="G160" i="18"/>
  <c r="AT159" i="18"/>
  <c r="AS159" i="18"/>
  <c r="AS143" i="18" s="1"/>
  <c r="AR159" i="18"/>
  <c r="AQ159" i="18"/>
  <c r="AP159" i="18"/>
  <c r="AP143" i="18" s="1"/>
  <c r="AO159" i="18"/>
  <c r="AO143" i="18" s="1"/>
  <c r="AN159" i="18"/>
  <c r="AN143" i="18" s="1"/>
  <c r="AM159" i="18"/>
  <c r="AL159" i="18"/>
  <c r="AK159" i="18"/>
  <c r="AJ159" i="18"/>
  <c r="AI159" i="18"/>
  <c r="AH159" i="18"/>
  <c r="AG159" i="18"/>
  <c r="AF159" i="18"/>
  <c r="AE159" i="18"/>
  <c r="AD159" i="18"/>
  <c r="AD143" i="18" s="1"/>
  <c r="AC159" i="18"/>
  <c r="AB159" i="18"/>
  <c r="AA159" i="18"/>
  <c r="Z159" i="18"/>
  <c r="Z143" i="18" s="1"/>
  <c r="Y159" i="18"/>
  <c r="X159" i="18"/>
  <c r="X143" i="18" s="1"/>
  <c r="W159" i="18"/>
  <c r="W143" i="18" s="1"/>
  <c r="W207" i="18" s="1"/>
  <c r="V159" i="18"/>
  <c r="V143" i="18" s="1"/>
  <c r="V207" i="18" s="1"/>
  <c r="U159" i="18"/>
  <c r="U143" i="18" s="1"/>
  <c r="U207" i="18" s="1"/>
  <c r="T159" i="18"/>
  <c r="T143" i="18" s="1"/>
  <c r="T207" i="18" s="1"/>
  <c r="S159" i="18"/>
  <c r="S143" i="18" s="1"/>
  <c r="S207" i="18" s="1"/>
  <c r="R159" i="18"/>
  <c r="R143" i="18" s="1"/>
  <c r="R207" i="18" s="1"/>
  <c r="Q159" i="18"/>
  <c r="P159" i="18"/>
  <c r="O159" i="18"/>
  <c r="N159" i="18"/>
  <c r="M159" i="18"/>
  <c r="L159" i="18"/>
  <c r="K159" i="18"/>
  <c r="J159" i="18"/>
  <c r="I159" i="18"/>
  <c r="H159" i="18"/>
  <c r="H143" i="18" s="1"/>
  <c r="G159" i="18"/>
  <c r="AT158" i="18"/>
  <c r="AS158" i="18"/>
  <c r="AS142" i="18" s="1"/>
  <c r="AR158" i="18"/>
  <c r="AQ158" i="18"/>
  <c r="AP158" i="18"/>
  <c r="AP142" i="18" s="1"/>
  <c r="AO158" i="18"/>
  <c r="AO142" i="18" s="1"/>
  <c r="AN158" i="18"/>
  <c r="AN142" i="18" s="1"/>
  <c r="AM158" i="18"/>
  <c r="AM142" i="18" s="1"/>
  <c r="AL158" i="18"/>
  <c r="AL142" i="18" s="1"/>
  <c r="AK158" i="18"/>
  <c r="AK142" i="18" s="1"/>
  <c r="AJ158" i="18"/>
  <c r="AI158" i="18"/>
  <c r="AH158" i="18"/>
  <c r="AG158" i="18"/>
  <c r="AF158" i="18"/>
  <c r="AE158" i="18"/>
  <c r="AD158" i="18"/>
  <c r="AC158" i="18"/>
  <c r="AB158" i="18"/>
  <c r="AA158" i="18"/>
  <c r="Z158" i="18"/>
  <c r="Y158" i="18"/>
  <c r="X158" i="18"/>
  <c r="W158" i="18"/>
  <c r="V158" i="18"/>
  <c r="U158" i="18"/>
  <c r="T158" i="18"/>
  <c r="T142" i="18" s="1"/>
  <c r="T206" i="18" s="1"/>
  <c r="S158" i="18"/>
  <c r="S142" i="18" s="1"/>
  <c r="S206" i="18" s="1"/>
  <c r="R158" i="18"/>
  <c r="R142" i="18" s="1"/>
  <c r="R206" i="18" s="1"/>
  <c r="Q158" i="18"/>
  <c r="Q142" i="18" s="1"/>
  <c r="P158" i="18"/>
  <c r="P142" i="18" s="1"/>
  <c r="O158" i="18"/>
  <c r="O142" i="18" s="1"/>
  <c r="N158" i="18"/>
  <c r="M158" i="18"/>
  <c r="L158" i="18"/>
  <c r="K158" i="18"/>
  <c r="J158" i="18"/>
  <c r="I158" i="18"/>
  <c r="H158" i="18"/>
  <c r="G158" i="18"/>
  <c r="AU157" i="18"/>
  <c r="AT157" i="18"/>
  <c r="AT141" i="18" s="1"/>
  <c r="AS157" i="18"/>
  <c r="AR157" i="18"/>
  <c r="AQ157" i="18"/>
  <c r="AP157" i="18"/>
  <c r="AO157" i="18"/>
  <c r="AO141" i="18" s="1"/>
  <c r="AN157" i="18"/>
  <c r="AM157" i="18"/>
  <c r="AM141" i="18" s="1"/>
  <c r="AL157" i="18"/>
  <c r="AL141" i="18" s="1"/>
  <c r="AK157" i="18"/>
  <c r="AK141" i="18" s="1"/>
  <c r="AJ157" i="18"/>
  <c r="AJ141" i="18" s="1"/>
  <c r="AI157" i="18"/>
  <c r="AI141" i="18" s="1"/>
  <c r="AH157" i="18"/>
  <c r="AH141" i="18" s="1"/>
  <c r="AG157" i="18"/>
  <c r="AF157" i="18"/>
  <c r="AE157" i="18"/>
  <c r="AD157" i="18"/>
  <c r="AC157" i="18"/>
  <c r="AB157" i="18"/>
  <c r="AA157" i="18"/>
  <c r="Z157" i="18"/>
  <c r="Y157" i="18"/>
  <c r="X157" i="18"/>
  <c r="X141" i="18" s="1"/>
  <c r="W157" i="18"/>
  <c r="V157" i="18"/>
  <c r="U157" i="18"/>
  <c r="T157" i="18"/>
  <c r="S157" i="18"/>
  <c r="R157" i="18"/>
  <c r="Q157" i="18"/>
  <c r="Q141" i="18" s="1"/>
  <c r="P157" i="18"/>
  <c r="P141" i="18" s="1"/>
  <c r="O157" i="18"/>
  <c r="O141" i="18" s="1"/>
  <c r="N157" i="18"/>
  <c r="N141" i="18" s="1"/>
  <c r="M157" i="18"/>
  <c r="M141" i="18" s="1"/>
  <c r="M151" i="18" s="1"/>
  <c r="L157" i="18"/>
  <c r="L141" i="18" s="1"/>
  <c r="K157" i="18"/>
  <c r="J157" i="18"/>
  <c r="I157" i="18"/>
  <c r="H157" i="18"/>
  <c r="G157" i="18"/>
  <c r="AU156" i="18"/>
  <c r="AT156" i="18"/>
  <c r="AS156" i="18"/>
  <c r="AR156" i="18"/>
  <c r="AQ156" i="18"/>
  <c r="AP156" i="18"/>
  <c r="AO156" i="18"/>
  <c r="AN156" i="18"/>
  <c r="AM156" i="18"/>
  <c r="AM140" i="18" s="1"/>
  <c r="AL156" i="18"/>
  <c r="AK156" i="18"/>
  <c r="AJ156" i="18"/>
  <c r="AJ140" i="18" s="1"/>
  <c r="AI156" i="18"/>
  <c r="AI140" i="18" s="1"/>
  <c r="AH156" i="18"/>
  <c r="AH140" i="18" s="1"/>
  <c r="AG156" i="18"/>
  <c r="AG140" i="18" s="1"/>
  <c r="AF156" i="18"/>
  <c r="AF140" i="18" s="1"/>
  <c r="AE156" i="18"/>
  <c r="AE140" i="18" s="1"/>
  <c r="AD156" i="18"/>
  <c r="AC156" i="18"/>
  <c r="AB156" i="18"/>
  <c r="AA156" i="18"/>
  <c r="Z156" i="18"/>
  <c r="Y156" i="18"/>
  <c r="X156" i="18"/>
  <c r="W156" i="18"/>
  <c r="V156" i="18"/>
  <c r="V140" i="18" s="1"/>
  <c r="U156" i="18"/>
  <c r="T156" i="18"/>
  <c r="S156" i="18"/>
  <c r="R156" i="18"/>
  <c r="Q156" i="18"/>
  <c r="Q140" i="18" s="1"/>
  <c r="P156" i="18"/>
  <c r="P140" i="18" s="1"/>
  <c r="O156" i="18"/>
  <c r="O140" i="18" s="1"/>
  <c r="N156" i="18"/>
  <c r="N140" i="18" s="1"/>
  <c r="M156" i="18"/>
  <c r="M140" i="18" s="1"/>
  <c r="L156" i="18"/>
  <c r="L140" i="18" s="1"/>
  <c r="K156" i="18"/>
  <c r="K140" i="18" s="1"/>
  <c r="J156" i="18"/>
  <c r="J140" i="18" s="1"/>
  <c r="I156" i="18"/>
  <c r="I140" i="18" s="1"/>
  <c r="H156" i="18"/>
  <c r="G156" i="18"/>
  <c r="AU155" i="18"/>
  <c r="AU163" i="18" s="1"/>
  <c r="AT155" i="18"/>
  <c r="AS155" i="18"/>
  <c r="AR155" i="18"/>
  <c r="AQ155" i="18"/>
  <c r="AP155" i="18"/>
  <c r="AO155" i="18"/>
  <c r="AN155" i="18"/>
  <c r="AM155" i="18"/>
  <c r="AL155" i="18"/>
  <c r="AK155" i="18"/>
  <c r="AJ155" i="18"/>
  <c r="AI155" i="18"/>
  <c r="AH155" i="18"/>
  <c r="AG155" i="18"/>
  <c r="AF155" i="18"/>
  <c r="AE155" i="18"/>
  <c r="AD155" i="18"/>
  <c r="AC155" i="18"/>
  <c r="AB155" i="18"/>
  <c r="AA155" i="18"/>
  <c r="Z155" i="18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J139" i="18" s="1"/>
  <c r="I155" i="18"/>
  <c r="H155" i="18"/>
  <c r="G155" i="18"/>
  <c r="AL154" i="18"/>
  <c r="AE154" i="18"/>
  <c r="AD154" i="18"/>
  <c r="AC154" i="18"/>
  <c r="AB154" i="18"/>
  <c r="AA154" i="18"/>
  <c r="Z154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AI151" i="18"/>
  <c r="AG150" i="18"/>
  <c r="AF150" i="18"/>
  <c r="AE150" i="18"/>
  <c r="P150" i="18"/>
  <c r="O150" i="18"/>
  <c r="N150" i="18"/>
  <c r="M150" i="18"/>
  <c r="L150" i="18"/>
  <c r="K150" i="18"/>
  <c r="J150" i="18"/>
  <c r="I150" i="18"/>
  <c r="AT149" i="18"/>
  <c r="AS149" i="18"/>
  <c r="AR149" i="18"/>
  <c r="AQ149" i="18"/>
  <c r="AI149" i="18"/>
  <c r="X149" i="18"/>
  <c r="W149" i="18"/>
  <c r="M149" i="18"/>
  <c r="L149" i="18"/>
  <c r="K149" i="18"/>
  <c r="J149" i="18"/>
  <c r="I149" i="18"/>
  <c r="H149" i="18"/>
  <c r="G149" i="18"/>
  <c r="AQ148" i="18"/>
  <c r="AP148" i="18"/>
  <c r="AA148" i="18"/>
  <c r="Z148" i="18"/>
  <c r="V148" i="18"/>
  <c r="V212" i="18" s="1"/>
  <c r="U148" i="18"/>
  <c r="U212" i="18" s="1"/>
  <c r="T148" i="18"/>
  <c r="T212" i="18" s="1"/>
  <c r="S148" i="18"/>
  <c r="S212" i="18" s="1"/>
  <c r="J148" i="18"/>
  <c r="I148" i="18"/>
  <c r="H148" i="18"/>
  <c r="G148" i="18"/>
  <c r="AK147" i="18"/>
  <c r="AA147" i="18"/>
  <c r="Z147" i="18"/>
  <c r="Y147" i="18"/>
  <c r="X147" i="18"/>
  <c r="W147" i="18"/>
  <c r="S147" i="18"/>
  <c r="S211" i="18" s="1"/>
  <c r="R147" i="18"/>
  <c r="R211" i="18" s="1"/>
  <c r="Q147" i="18"/>
  <c r="G147" i="18"/>
  <c r="AP146" i="18"/>
  <c r="AK146" i="18"/>
  <c r="AJ146" i="18"/>
  <c r="AI146" i="18"/>
  <c r="AH146" i="18"/>
  <c r="U146" i="18"/>
  <c r="U210" i="18" s="1"/>
  <c r="T146" i="18"/>
  <c r="T210" i="18" s="1"/>
  <c r="S146" i="18"/>
  <c r="P146" i="18"/>
  <c r="O146" i="18"/>
  <c r="N146" i="18"/>
  <c r="AN145" i="18"/>
  <c r="AM145" i="18"/>
  <c r="AL145" i="18"/>
  <c r="AH145" i="18"/>
  <c r="AG145" i="18"/>
  <c r="AF145" i="18"/>
  <c r="AE145" i="18"/>
  <c r="S145" i="18"/>
  <c r="S209" i="18" s="1"/>
  <c r="R145" i="18"/>
  <c r="R209" i="18" s="1"/>
  <c r="Q145" i="18"/>
  <c r="P145" i="18"/>
  <c r="M145" i="18"/>
  <c r="L145" i="18"/>
  <c r="K145" i="18"/>
  <c r="J145" i="18"/>
  <c r="I145" i="18"/>
  <c r="AJ144" i="18"/>
  <c r="AF144" i="18"/>
  <c r="AE144" i="18"/>
  <c r="AD144" i="18"/>
  <c r="AC144" i="18"/>
  <c r="AB144" i="18"/>
  <c r="AA144" i="18"/>
  <c r="Z144" i="18"/>
  <c r="S144" i="18"/>
  <c r="S208" i="18" s="1"/>
  <c r="R144" i="18"/>
  <c r="R208" i="18" s="1"/>
  <c r="Q144" i="18"/>
  <c r="P144" i="18"/>
  <c r="O144" i="18"/>
  <c r="N144" i="18"/>
  <c r="M144" i="18"/>
  <c r="J144" i="18"/>
  <c r="I144" i="18"/>
  <c r="H144" i="18"/>
  <c r="G144" i="18"/>
  <c r="AH143" i="18"/>
  <c r="AG143" i="18"/>
  <c r="AE143" i="18"/>
  <c r="AC143" i="18"/>
  <c r="AB143" i="18"/>
  <c r="AA143" i="18"/>
  <c r="Q143" i="18"/>
  <c r="P143" i="18"/>
  <c r="O143" i="18"/>
  <c r="N143" i="18"/>
  <c r="M143" i="18"/>
  <c r="L143" i="18"/>
  <c r="K143" i="18"/>
  <c r="J143" i="18"/>
  <c r="I143" i="18"/>
  <c r="G143" i="18"/>
  <c r="AT142" i="18"/>
  <c r="AR142" i="18"/>
  <c r="AQ142" i="18"/>
  <c r="AI142" i="18"/>
  <c r="AH142" i="18"/>
  <c r="AG142" i="18"/>
  <c r="Y142" i="18"/>
  <c r="V142" i="18"/>
  <c r="V206" i="18" s="1"/>
  <c r="U142" i="18"/>
  <c r="U206" i="18" s="1"/>
  <c r="N142" i="18"/>
  <c r="M142" i="18"/>
  <c r="L142" i="18"/>
  <c r="K142" i="18"/>
  <c r="J142" i="18"/>
  <c r="I142" i="18"/>
  <c r="H142" i="18"/>
  <c r="G142" i="18"/>
  <c r="AS141" i="18"/>
  <c r="AR141" i="18"/>
  <c r="AQ141" i="18"/>
  <c r="AN141" i="18"/>
  <c r="AB141" i="18"/>
  <c r="AA141" i="18"/>
  <c r="Y141" i="18"/>
  <c r="W141" i="18"/>
  <c r="W205" i="18" s="1"/>
  <c r="V141" i="18"/>
  <c r="V205" i="18" s="1"/>
  <c r="U141" i="18"/>
  <c r="U205" i="18" s="1"/>
  <c r="S141" i="18"/>
  <c r="S205" i="18" s="1"/>
  <c r="R141" i="18"/>
  <c r="K141" i="18"/>
  <c r="J141" i="18"/>
  <c r="I141" i="18"/>
  <c r="H141" i="18"/>
  <c r="G141" i="18"/>
  <c r="AU140" i="18"/>
  <c r="AT140" i="18"/>
  <c r="AS140" i="18"/>
  <c r="AR140" i="18"/>
  <c r="AL140" i="18"/>
  <c r="AK140" i="18"/>
  <c r="Y140" i="18"/>
  <c r="X140" i="18"/>
  <c r="W140" i="18"/>
  <c r="S140" i="18"/>
  <c r="R140" i="18"/>
  <c r="H140" i="18"/>
  <c r="G140" i="18"/>
  <c r="AR139" i="18"/>
  <c r="AQ139" i="18"/>
  <c r="AO139" i="18"/>
  <c r="AM139" i="18"/>
  <c r="AL139" i="18"/>
  <c r="AK139" i="18"/>
  <c r="AI139" i="18"/>
  <c r="S139" i="18"/>
  <c r="Q139" i="18"/>
  <c r="P139" i="18"/>
  <c r="O139" i="18"/>
  <c r="M139" i="18"/>
  <c r="L139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Z124" i="18"/>
  <c r="X124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AI119" i="18"/>
  <c r="AU118" i="18"/>
  <c r="AT118" i="18"/>
  <c r="AS118" i="18"/>
  <c r="AR118" i="18"/>
  <c r="AQ118" i="18"/>
  <c r="AP118" i="18"/>
  <c r="AO118" i="18"/>
  <c r="AN118" i="18"/>
  <c r="AM118" i="18"/>
  <c r="AL118" i="18"/>
  <c r="AL86" i="18" s="1"/>
  <c r="AK118" i="18"/>
  <c r="AJ118" i="18"/>
  <c r="AI118" i="18"/>
  <c r="AH118" i="18"/>
  <c r="AG118" i="18"/>
  <c r="AF118" i="18"/>
  <c r="AF86" i="18" s="1"/>
  <c r="AE118" i="18"/>
  <c r="AE86" i="18" s="1"/>
  <c r="AD118" i="18"/>
  <c r="AC118" i="18"/>
  <c r="AB118" i="18"/>
  <c r="AA118" i="18"/>
  <c r="Z118" i="18"/>
  <c r="Y118" i="18"/>
  <c r="X118" i="18"/>
  <c r="W118" i="18"/>
  <c r="AU117" i="18"/>
  <c r="AT117" i="18"/>
  <c r="AS117" i="18"/>
  <c r="AR117" i="18"/>
  <c r="AQ117" i="18"/>
  <c r="AP117" i="18"/>
  <c r="AO117" i="18"/>
  <c r="AO85" i="18" s="1"/>
  <c r="AN117" i="18"/>
  <c r="AN85" i="18" s="1"/>
  <c r="AM117" i="18"/>
  <c r="AM85" i="18" s="1"/>
  <c r="AL117" i="18"/>
  <c r="AL85" i="18" s="1"/>
  <c r="AK117" i="18"/>
  <c r="AJ117" i="18"/>
  <c r="AJ85" i="18" s="1"/>
  <c r="AI117" i="18"/>
  <c r="AI85" i="18" s="1"/>
  <c r="AH117" i="18"/>
  <c r="AH85" i="18" s="1"/>
  <c r="AG117" i="18"/>
  <c r="AF117" i="18"/>
  <c r="AE117" i="18"/>
  <c r="AD117" i="18"/>
  <c r="AC117" i="18"/>
  <c r="AB117" i="18"/>
  <c r="AA117" i="18"/>
  <c r="Z117" i="18"/>
  <c r="Y117" i="18"/>
  <c r="X117" i="18"/>
  <c r="W117" i="18"/>
  <c r="AU116" i="18"/>
  <c r="AT116" i="18"/>
  <c r="AS116" i="18"/>
  <c r="AR116" i="18"/>
  <c r="AR84" i="18" s="1"/>
  <c r="AQ116" i="18"/>
  <c r="AQ84" i="18" s="1"/>
  <c r="AP116" i="18"/>
  <c r="AP84" i="18" s="1"/>
  <c r="AO116" i="18"/>
  <c r="AN116" i="18"/>
  <c r="AM116" i="18"/>
  <c r="AM84" i="18" s="1"/>
  <c r="AL116" i="18"/>
  <c r="AL84" i="18" s="1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AU115" i="18"/>
  <c r="AU83" i="18" s="1"/>
  <c r="AT115" i="18"/>
  <c r="AS115" i="18"/>
  <c r="AR115" i="18"/>
  <c r="AQ115" i="18"/>
  <c r="AP115" i="18"/>
  <c r="AP83" i="18" s="1"/>
  <c r="AO115" i="18"/>
  <c r="AO83" i="18" s="1"/>
  <c r="AN115" i="18"/>
  <c r="AN83" i="18" s="1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AU114" i="18"/>
  <c r="AT114" i="18"/>
  <c r="AS114" i="18"/>
  <c r="AS82" i="18" s="1"/>
  <c r="AR114" i="18"/>
  <c r="AR82" i="18" s="1"/>
  <c r="AQ114" i="18"/>
  <c r="AQ82" i="18" s="1"/>
  <c r="AP114" i="18"/>
  <c r="AO114" i="18"/>
  <c r="AN114" i="18"/>
  <c r="AM114" i="18"/>
  <c r="AL114" i="18"/>
  <c r="AK114" i="18"/>
  <c r="AJ114" i="18"/>
  <c r="AI114" i="18"/>
  <c r="AH114" i="18"/>
  <c r="AG114" i="18"/>
  <c r="AF114" i="18"/>
  <c r="AE114" i="18"/>
  <c r="AD114" i="18"/>
  <c r="AD82" i="18" s="1"/>
  <c r="AC114" i="18"/>
  <c r="AB114" i="18"/>
  <c r="AA114" i="18"/>
  <c r="Z114" i="18"/>
  <c r="Y114" i="18"/>
  <c r="X114" i="18"/>
  <c r="W114" i="18"/>
  <c r="W119" i="18" s="1"/>
  <c r="AU113" i="18"/>
  <c r="AU81" i="18" s="1"/>
  <c r="AT113" i="18"/>
  <c r="AT81" i="18" s="1"/>
  <c r="AS113" i="18"/>
  <c r="AR113" i="18"/>
  <c r="AQ113" i="18"/>
  <c r="AP113" i="18"/>
  <c r="AO113" i="18"/>
  <c r="AN113" i="18"/>
  <c r="AM113" i="18"/>
  <c r="AL113" i="18"/>
  <c r="AK113" i="18"/>
  <c r="AJ113" i="18"/>
  <c r="AI113" i="18"/>
  <c r="AH113" i="18"/>
  <c r="AG113" i="18"/>
  <c r="AG81" i="18" s="1"/>
  <c r="AF113" i="18"/>
  <c r="AF81" i="18" s="1"/>
  <c r="AE113" i="18"/>
  <c r="AE81" i="18" s="1"/>
  <c r="AD113" i="18"/>
  <c r="AC113" i="18"/>
  <c r="AB113" i="18"/>
  <c r="AA113" i="18"/>
  <c r="Z113" i="18"/>
  <c r="Y113" i="18"/>
  <c r="X113" i="18"/>
  <c r="AU112" i="18"/>
  <c r="AT112" i="18"/>
  <c r="AS112" i="18"/>
  <c r="AR112" i="18"/>
  <c r="AQ112" i="18"/>
  <c r="AP112" i="18"/>
  <c r="AO112" i="18"/>
  <c r="AN112" i="18"/>
  <c r="AM112" i="18"/>
  <c r="AL112" i="18"/>
  <c r="AK112" i="18"/>
  <c r="AJ112" i="18"/>
  <c r="AI112" i="18"/>
  <c r="AH112" i="18"/>
  <c r="AG112" i="18"/>
  <c r="AF112" i="18"/>
  <c r="AE112" i="18"/>
  <c r="AE80" i="18" s="1"/>
  <c r="AD112" i="18"/>
  <c r="AC112" i="18"/>
  <c r="AB112" i="18"/>
  <c r="AA112" i="18"/>
  <c r="Z112" i="18"/>
  <c r="Y112" i="18"/>
  <c r="X112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J79" i="18" s="1"/>
  <c r="AI111" i="18"/>
  <c r="AI79" i="18" s="1"/>
  <c r="AH111" i="18"/>
  <c r="AG111" i="18"/>
  <c r="AG79" i="18" s="1"/>
  <c r="AF111" i="18"/>
  <c r="AF79" i="18" s="1"/>
  <c r="AE111" i="18"/>
  <c r="AD111" i="18"/>
  <c r="AC111" i="18"/>
  <c r="AB111" i="18"/>
  <c r="AA111" i="18"/>
  <c r="Z111" i="18"/>
  <c r="Y111" i="18"/>
  <c r="X111" i="18"/>
  <c r="AU110" i="18"/>
  <c r="AT110" i="18"/>
  <c r="AS110" i="18"/>
  <c r="AR110" i="18"/>
  <c r="AQ110" i="18"/>
  <c r="AP110" i="18"/>
  <c r="AO110" i="18"/>
  <c r="AN110" i="18"/>
  <c r="AM110" i="18"/>
  <c r="AL110" i="18"/>
  <c r="AL78" i="18" s="1"/>
  <c r="AK110" i="18"/>
  <c r="AJ110" i="18"/>
  <c r="AJ78" i="18" s="1"/>
  <c r="AI110" i="18"/>
  <c r="AH110" i="18"/>
  <c r="AH78" i="18" s="1"/>
  <c r="AG110" i="18"/>
  <c r="AF110" i="18"/>
  <c r="AF78" i="18" s="1"/>
  <c r="AE110" i="18"/>
  <c r="AE78" i="18" s="1"/>
  <c r="AD110" i="18"/>
  <c r="AC110" i="18"/>
  <c r="AC119" i="18" s="1"/>
  <c r="AB110" i="18"/>
  <c r="AA110" i="18"/>
  <c r="Z110" i="18"/>
  <c r="Y110" i="18"/>
  <c r="X110" i="18"/>
  <c r="AU109" i="18"/>
  <c r="AT109" i="18"/>
  <c r="AS109" i="18"/>
  <c r="AR109" i="18"/>
  <c r="AQ109" i="18"/>
  <c r="AP109" i="18"/>
  <c r="AO109" i="18"/>
  <c r="AN109" i="18"/>
  <c r="AN77" i="18" s="1"/>
  <c r="AM109" i="18"/>
  <c r="AM77" i="18" s="1"/>
  <c r="AL109" i="18"/>
  <c r="AL77" i="18" s="1"/>
  <c r="AK109" i="18"/>
  <c r="AJ109" i="18"/>
  <c r="AJ77" i="18" s="1"/>
  <c r="AI109" i="18"/>
  <c r="AH109" i="18"/>
  <c r="AH77" i="18" s="1"/>
  <c r="AG109" i="18"/>
  <c r="AG77" i="18" s="1"/>
  <c r="AF109" i="18"/>
  <c r="AF77" i="18" s="1"/>
  <c r="AE109" i="18"/>
  <c r="AD109" i="18"/>
  <c r="AC109" i="18"/>
  <c r="AB109" i="18"/>
  <c r="AA109" i="18"/>
  <c r="Z109" i="18"/>
  <c r="Y109" i="18"/>
  <c r="X109" i="18"/>
  <c r="AU108" i="18"/>
  <c r="AT108" i="18"/>
  <c r="AS108" i="18"/>
  <c r="AR108" i="18"/>
  <c r="AQ108" i="18"/>
  <c r="AP108" i="18"/>
  <c r="AO108" i="18"/>
  <c r="AN108" i="18"/>
  <c r="AM108" i="18"/>
  <c r="AM76" i="18" s="1"/>
  <c r="AL108" i="18"/>
  <c r="AL76" i="18" s="1"/>
  <c r="AK108" i="18"/>
  <c r="AJ108" i="18"/>
  <c r="AJ76" i="18" s="1"/>
  <c r="AI108" i="18"/>
  <c r="AI76" i="18" s="1"/>
  <c r="AH108" i="18"/>
  <c r="AH76" i="18" s="1"/>
  <c r="AG108" i="18"/>
  <c r="AF108" i="18"/>
  <c r="AE108" i="18"/>
  <c r="AD108" i="18"/>
  <c r="AC108" i="18"/>
  <c r="AB108" i="18"/>
  <c r="AA108" i="18"/>
  <c r="Z108" i="18"/>
  <c r="Y108" i="18"/>
  <c r="X108" i="18"/>
  <c r="AU107" i="18"/>
  <c r="AT107" i="18"/>
  <c r="AS107" i="18"/>
  <c r="AR107" i="18"/>
  <c r="AQ107" i="18"/>
  <c r="AP107" i="18"/>
  <c r="AO107" i="18"/>
  <c r="AN107" i="18"/>
  <c r="AM107" i="18"/>
  <c r="AL107" i="18"/>
  <c r="AL119" i="18" s="1"/>
  <c r="AL11" i="18" s="1"/>
  <c r="AK107" i="18"/>
  <c r="AJ107" i="18"/>
  <c r="AI107" i="18"/>
  <c r="AH107" i="18"/>
  <c r="AG107" i="18"/>
  <c r="AF107" i="18"/>
  <c r="AE107" i="18"/>
  <c r="AD107" i="18"/>
  <c r="AC107" i="18"/>
  <c r="AB107" i="18"/>
  <c r="AB119" i="18" s="1"/>
  <c r="AB11" i="18" s="1"/>
  <c r="AA107" i="18"/>
  <c r="Z107" i="18"/>
  <c r="Y107" i="18"/>
  <c r="X107" i="18"/>
  <c r="AP106" i="18"/>
  <c r="AO106" i="18"/>
  <c r="AN106" i="18"/>
  <c r="AL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AU102" i="18"/>
  <c r="AU86" i="18" s="1"/>
  <c r="AT102" i="18"/>
  <c r="AT86" i="18" s="1"/>
  <c r="AS102" i="18"/>
  <c r="AS86" i="18" s="1"/>
  <c r="AR102" i="18"/>
  <c r="AR86" i="18" s="1"/>
  <c r="AQ102" i="18"/>
  <c r="AQ86" i="18" s="1"/>
  <c r="AP102" i="18"/>
  <c r="AP86" i="18" s="1"/>
  <c r="AO102" i="18"/>
  <c r="AO86" i="18" s="1"/>
  <c r="AN102" i="18"/>
  <c r="AM102" i="18"/>
  <c r="AL102" i="18"/>
  <c r="AK102" i="18"/>
  <c r="AJ102" i="18"/>
  <c r="AI102" i="18"/>
  <c r="AH102" i="18"/>
  <c r="AG102" i="18"/>
  <c r="AF102" i="18"/>
  <c r="AE102" i="18"/>
  <c r="AD102" i="18"/>
  <c r="AC102" i="18"/>
  <c r="AB102" i="18"/>
  <c r="AA102" i="18"/>
  <c r="Z102" i="18"/>
  <c r="Y102" i="18"/>
  <c r="X102" i="18"/>
  <c r="W102" i="18"/>
  <c r="AU101" i="18"/>
  <c r="AU85" i="18" s="1"/>
  <c r="AT101" i="18"/>
  <c r="AT85" i="18" s="1"/>
  <c r="AS101" i="18"/>
  <c r="AS85" i="18" s="1"/>
  <c r="AR101" i="18"/>
  <c r="AR85" i="18" s="1"/>
  <c r="AQ101" i="18"/>
  <c r="AP101" i="18"/>
  <c r="AO101" i="18"/>
  <c r="AN101" i="18"/>
  <c r="AM101" i="18"/>
  <c r="AL101" i="18"/>
  <c r="AK101" i="18"/>
  <c r="AK85" i="18" s="1"/>
  <c r="AJ101" i="18"/>
  <c r="AI101" i="18"/>
  <c r="AH101" i="18"/>
  <c r="AG101" i="18"/>
  <c r="AF101" i="18"/>
  <c r="AF85" i="18" s="1"/>
  <c r="AE101" i="18"/>
  <c r="AE85" i="18" s="1"/>
  <c r="AD101" i="18"/>
  <c r="AD85" i="18" s="1"/>
  <c r="AC101" i="18"/>
  <c r="AB101" i="18"/>
  <c r="AA101" i="18"/>
  <c r="Z101" i="18"/>
  <c r="Y101" i="18"/>
  <c r="X101" i="18"/>
  <c r="W101" i="18"/>
  <c r="W103" i="18" s="1"/>
  <c r="W10" i="18" s="1"/>
  <c r="AU100" i="18"/>
  <c r="AU84" i="18" s="1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I84" i="18" s="1"/>
  <c r="AH100" i="18"/>
  <c r="AH84" i="18" s="1"/>
  <c r="AG100" i="18"/>
  <c r="AG84" i="18" s="1"/>
  <c r="AF100" i="18"/>
  <c r="AF84" i="18" s="1"/>
  <c r="AE100" i="18"/>
  <c r="AD100" i="18"/>
  <c r="AC100" i="18"/>
  <c r="AB100" i="18"/>
  <c r="AA100" i="18"/>
  <c r="Z100" i="18"/>
  <c r="Y100" i="18"/>
  <c r="X100" i="18"/>
  <c r="W100" i="18"/>
  <c r="AU99" i="18"/>
  <c r="AT99" i="18"/>
  <c r="AS99" i="18"/>
  <c r="AR99" i="18"/>
  <c r="AQ99" i="18"/>
  <c r="AP99" i="18"/>
  <c r="AO99" i="18"/>
  <c r="AN99" i="18"/>
  <c r="AM99" i="18"/>
  <c r="AL99" i="18"/>
  <c r="AL83" i="18" s="1"/>
  <c r="AK99" i="18"/>
  <c r="AK83" i="18" s="1"/>
  <c r="AJ99" i="18"/>
  <c r="AJ83" i="18" s="1"/>
  <c r="AI99" i="18"/>
  <c r="AI83" i="18" s="1"/>
  <c r="AH99" i="18"/>
  <c r="AG99" i="18"/>
  <c r="AF99" i="18"/>
  <c r="AF83" i="18" s="1"/>
  <c r="AE99" i="18"/>
  <c r="AE83" i="18" s="1"/>
  <c r="AD99" i="18"/>
  <c r="AD83" i="18" s="1"/>
  <c r="AC99" i="18"/>
  <c r="AB99" i="18"/>
  <c r="AB131" i="18" s="1"/>
  <c r="AA99" i="18"/>
  <c r="Z99" i="18"/>
  <c r="Y99" i="18"/>
  <c r="X99" i="18"/>
  <c r="W99" i="18"/>
  <c r="AU98" i="18"/>
  <c r="AT98" i="18"/>
  <c r="AS98" i="18"/>
  <c r="AR98" i="18"/>
  <c r="AQ98" i="18"/>
  <c r="AP98" i="18"/>
  <c r="AO98" i="18"/>
  <c r="AO82" i="18" s="1"/>
  <c r="AN98" i="18"/>
  <c r="AN82" i="18" s="1"/>
  <c r="AM98" i="18"/>
  <c r="AM82" i="18" s="1"/>
  <c r="AL98" i="18"/>
  <c r="AK98" i="18"/>
  <c r="AK82" i="18" s="1"/>
  <c r="AJ98" i="18"/>
  <c r="AJ82" i="18" s="1"/>
  <c r="AI98" i="18"/>
  <c r="AI82" i="18" s="1"/>
  <c r="AH98" i="18"/>
  <c r="AH82" i="18" s="1"/>
  <c r="AG98" i="18"/>
  <c r="AG82" i="18" s="1"/>
  <c r="AF98" i="18"/>
  <c r="AE98" i="18"/>
  <c r="AD98" i="18"/>
  <c r="AC98" i="18"/>
  <c r="AB98" i="18"/>
  <c r="AA98" i="18"/>
  <c r="Z98" i="18"/>
  <c r="Y98" i="18"/>
  <c r="X98" i="18"/>
  <c r="W98" i="18"/>
  <c r="AU97" i="18"/>
  <c r="AT97" i="18"/>
  <c r="AS97" i="18"/>
  <c r="AR97" i="18"/>
  <c r="AR81" i="18" s="1"/>
  <c r="AQ97" i="18"/>
  <c r="AQ81" i="18" s="1"/>
  <c r="AP97" i="18"/>
  <c r="AP81" i="18" s="1"/>
  <c r="AO97" i="18"/>
  <c r="AN97" i="18"/>
  <c r="AM97" i="18"/>
  <c r="AL97" i="18"/>
  <c r="AL81" i="18" s="1"/>
  <c r="AK97" i="18"/>
  <c r="AK81" i="18" s="1"/>
  <c r="AJ97" i="18"/>
  <c r="AJ81" i="18" s="1"/>
  <c r="AI97" i="18"/>
  <c r="AI81" i="18" s="1"/>
  <c r="AH97" i="18"/>
  <c r="AH81" i="18" s="1"/>
  <c r="AG97" i="18"/>
  <c r="AF97" i="18"/>
  <c r="AE97" i="18"/>
  <c r="AD97" i="18"/>
  <c r="AC97" i="18"/>
  <c r="AB97" i="18"/>
  <c r="AA97" i="18"/>
  <c r="Z97" i="18"/>
  <c r="Y97" i="18"/>
  <c r="X97" i="18"/>
  <c r="AU96" i="18"/>
  <c r="AT96" i="18"/>
  <c r="AT80" i="18" s="1"/>
  <c r="AS96" i="18"/>
  <c r="AS80" i="18" s="1"/>
  <c r="AR96" i="18"/>
  <c r="AR80" i="18" s="1"/>
  <c r="AQ96" i="18"/>
  <c r="AP96" i="18"/>
  <c r="AO96" i="18"/>
  <c r="AN96" i="18"/>
  <c r="AN80" i="18" s="1"/>
  <c r="AM96" i="18"/>
  <c r="AM80" i="18" s="1"/>
  <c r="AL96" i="18"/>
  <c r="AL80" i="18" s="1"/>
  <c r="AK96" i="18"/>
  <c r="AK80" i="18" s="1"/>
  <c r="AK87" i="18" s="1"/>
  <c r="AJ96" i="18"/>
  <c r="AJ80" i="18" s="1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AU95" i="18"/>
  <c r="AU79" i="18" s="1"/>
  <c r="AT95" i="18"/>
  <c r="AT79" i="18" s="1"/>
  <c r="AS95" i="18"/>
  <c r="AR95" i="18"/>
  <c r="AQ95" i="18"/>
  <c r="AP95" i="18"/>
  <c r="AP79" i="18" s="1"/>
  <c r="AO95" i="18"/>
  <c r="AN95" i="18"/>
  <c r="AN79" i="18" s="1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AU94" i="18"/>
  <c r="AU78" i="18" s="1"/>
  <c r="AT94" i="18"/>
  <c r="AS94" i="18"/>
  <c r="AR94" i="18"/>
  <c r="AR78" i="18" s="1"/>
  <c r="AQ94" i="18"/>
  <c r="AQ78" i="18" s="1"/>
  <c r="AP94" i="18"/>
  <c r="AP78" i="18" s="1"/>
  <c r="AO94" i="18"/>
  <c r="AN94" i="18"/>
  <c r="AM94" i="18"/>
  <c r="AL94" i="18"/>
  <c r="AK94" i="18"/>
  <c r="AJ94" i="18"/>
  <c r="AI94" i="18"/>
  <c r="AH94" i="18"/>
  <c r="AG94" i="18"/>
  <c r="AG78" i="18" s="1"/>
  <c r="AF94" i="18"/>
  <c r="AE94" i="18"/>
  <c r="AD94" i="18"/>
  <c r="AC94" i="18"/>
  <c r="AB94" i="18"/>
  <c r="AA94" i="18"/>
  <c r="Z94" i="18"/>
  <c r="Y94" i="18"/>
  <c r="X94" i="18"/>
  <c r="AU93" i="18"/>
  <c r="AT93" i="18"/>
  <c r="AT77" i="18" s="1"/>
  <c r="AS93" i="18"/>
  <c r="AS77" i="18" s="1"/>
  <c r="AR93" i="18"/>
  <c r="AR77" i="18" s="1"/>
  <c r="AQ93" i="18"/>
  <c r="AP93" i="18"/>
  <c r="AO93" i="18"/>
  <c r="AN93" i="18"/>
  <c r="AM93" i="18"/>
  <c r="AL93" i="18"/>
  <c r="AK93" i="18"/>
  <c r="AJ93" i="18"/>
  <c r="AI93" i="18"/>
  <c r="AI77" i="18" s="1"/>
  <c r="AH93" i="18"/>
  <c r="AG93" i="18"/>
  <c r="AF93" i="18"/>
  <c r="AE93" i="18"/>
  <c r="AD93" i="18"/>
  <c r="AC93" i="18"/>
  <c r="AB93" i="18"/>
  <c r="AA93" i="18"/>
  <c r="Z93" i="18"/>
  <c r="Y93" i="18"/>
  <c r="X93" i="18"/>
  <c r="AU92" i="18"/>
  <c r="AU76" i="18" s="1"/>
  <c r="AT92" i="18"/>
  <c r="AT76" i="18" s="1"/>
  <c r="AS92" i="18"/>
  <c r="AR92" i="18"/>
  <c r="AQ92" i="18"/>
  <c r="AP92" i="18"/>
  <c r="AO92" i="18"/>
  <c r="AN92" i="18"/>
  <c r="AM92" i="18"/>
  <c r="AL92" i="18"/>
  <c r="AK92" i="18"/>
  <c r="AK76" i="18" s="1"/>
  <c r="AJ92" i="18"/>
  <c r="AI92" i="18"/>
  <c r="AH92" i="18"/>
  <c r="AG92" i="18"/>
  <c r="AF92" i="18"/>
  <c r="AF76" i="18" s="1"/>
  <c r="AE92" i="18"/>
  <c r="AE76" i="18" s="1"/>
  <c r="AD92" i="18"/>
  <c r="AC92" i="18"/>
  <c r="AB92" i="18"/>
  <c r="AA92" i="18"/>
  <c r="Z92" i="18"/>
  <c r="Y92" i="18"/>
  <c r="X92" i="18"/>
  <c r="AU91" i="18"/>
  <c r="AT91" i="18"/>
  <c r="AS91" i="18"/>
  <c r="AR91" i="18"/>
  <c r="AQ91" i="18"/>
  <c r="AP91" i="18"/>
  <c r="AO91" i="18"/>
  <c r="AN91" i="18"/>
  <c r="AM91" i="18"/>
  <c r="AL91" i="18"/>
  <c r="AK91" i="18"/>
  <c r="AJ91" i="18"/>
  <c r="AI91" i="18"/>
  <c r="AH91" i="18"/>
  <c r="AG91" i="18"/>
  <c r="AF91" i="18"/>
  <c r="AF75" i="18" s="1"/>
  <c r="AE91" i="18"/>
  <c r="AD91" i="18"/>
  <c r="AC91" i="18"/>
  <c r="AB91" i="18"/>
  <c r="AA91" i="18"/>
  <c r="Z91" i="18"/>
  <c r="Y91" i="18"/>
  <c r="X91" i="18"/>
  <c r="X103" i="18" s="1"/>
  <c r="X10" i="18" s="1"/>
  <c r="AP90" i="18"/>
  <c r="AO90" i="18"/>
  <c r="AL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AN86" i="18"/>
  <c r="AM86" i="18"/>
  <c r="AK86" i="18"/>
  <c r="AJ86" i="18"/>
  <c r="AI86" i="18"/>
  <c r="AH86" i="18"/>
  <c r="AG86" i="18"/>
  <c r="AC86" i="18"/>
  <c r="AC214" i="18" s="1"/>
  <c r="AB86" i="18"/>
  <c r="AB214" i="18" s="1"/>
  <c r="AA86" i="18"/>
  <c r="Z86" i="18"/>
  <c r="Y86" i="18"/>
  <c r="Y214" i="18" s="1"/>
  <c r="X86" i="18"/>
  <c r="W86" i="18"/>
  <c r="AQ85" i="18"/>
  <c r="AP85" i="18"/>
  <c r="AC85" i="18"/>
  <c r="AB85" i="18"/>
  <c r="AB213" i="18" s="1"/>
  <c r="AA85" i="18"/>
  <c r="Z85" i="18"/>
  <c r="Y85" i="18"/>
  <c r="Y213" i="18" s="1"/>
  <c r="X85" i="18"/>
  <c r="X213" i="18" s="1"/>
  <c r="W85" i="18"/>
  <c r="W213" i="18" s="1"/>
  <c r="AT84" i="18"/>
  <c r="AS84" i="18"/>
  <c r="AK84" i="18"/>
  <c r="AE84" i="18"/>
  <c r="AD84" i="18"/>
  <c r="AC84" i="18"/>
  <c r="AC212" i="18" s="1"/>
  <c r="AB84" i="18"/>
  <c r="AA84" i="18"/>
  <c r="AA212" i="18" s="1"/>
  <c r="Z84" i="18"/>
  <c r="Y84" i="18"/>
  <c r="Y212" i="18" s="1"/>
  <c r="X84" i="18"/>
  <c r="W84" i="18"/>
  <c r="W212" i="18" s="1"/>
  <c r="AT83" i="18"/>
  <c r="AS83" i="18"/>
  <c r="AH83" i="18"/>
  <c r="AG83" i="18"/>
  <c r="AC83" i="18"/>
  <c r="AC211" i="18" s="1"/>
  <c r="AB83" i="18"/>
  <c r="AB211" i="18" s="1"/>
  <c r="AA83" i="18"/>
  <c r="AA211" i="18" s="1"/>
  <c r="Z83" i="18"/>
  <c r="Z211" i="18" s="1"/>
  <c r="Y83" i="18"/>
  <c r="Y211" i="18" s="1"/>
  <c r="X83" i="18"/>
  <c r="X211" i="18" s="1"/>
  <c r="W83" i="18"/>
  <c r="W211" i="18" s="1"/>
  <c r="AU82" i="18"/>
  <c r="AT82" i="18"/>
  <c r="AL82" i="18"/>
  <c r="AC82" i="18"/>
  <c r="AB82" i="18"/>
  <c r="AA82" i="18"/>
  <c r="Z82" i="18"/>
  <c r="Y82" i="18"/>
  <c r="X82" i="18"/>
  <c r="X210" i="18" s="1"/>
  <c r="W82" i="18"/>
  <c r="AO81" i="18"/>
  <c r="AN81" i="18"/>
  <c r="AM81" i="18"/>
  <c r="AD81" i="18"/>
  <c r="AC81" i="18"/>
  <c r="AB81" i="18"/>
  <c r="AB209" i="18" s="1"/>
  <c r="AA81" i="18"/>
  <c r="AA209" i="18" s="1"/>
  <c r="Z81" i="18"/>
  <c r="Z209" i="18" s="1"/>
  <c r="Y81" i="18"/>
  <c r="X81" i="18"/>
  <c r="AQ80" i="18"/>
  <c r="AP80" i="18"/>
  <c r="AO80" i="18"/>
  <c r="AI80" i="18"/>
  <c r="AH80" i="18"/>
  <c r="AG80" i="18"/>
  <c r="AF80" i="18"/>
  <c r="AD80" i="18"/>
  <c r="AC80" i="18"/>
  <c r="AB80" i="18"/>
  <c r="AA80" i="18"/>
  <c r="Z80" i="18"/>
  <c r="Y80" i="18"/>
  <c r="X80" i="18"/>
  <c r="AS79" i="18"/>
  <c r="AR79" i="18"/>
  <c r="AQ79" i="18"/>
  <c r="AO79" i="18"/>
  <c r="AK79" i="18"/>
  <c r="AH79" i="18"/>
  <c r="AE79" i="18"/>
  <c r="AD79" i="18"/>
  <c r="AC79" i="18"/>
  <c r="AB79" i="18"/>
  <c r="AA79" i="18"/>
  <c r="Z79" i="18"/>
  <c r="Y79" i="18"/>
  <c r="X79" i="18"/>
  <c r="AT78" i="18"/>
  <c r="AS78" i="18"/>
  <c r="AM78" i="18"/>
  <c r="AK78" i="18"/>
  <c r="AI78" i="18"/>
  <c r="AD78" i="18"/>
  <c r="AD206" i="18" s="1"/>
  <c r="AC78" i="18"/>
  <c r="AB78" i="18"/>
  <c r="AA78" i="18"/>
  <c r="Z78" i="18"/>
  <c r="Z206" i="18" s="1"/>
  <c r="Y78" i="18"/>
  <c r="X78" i="18"/>
  <c r="X206" i="18" s="1"/>
  <c r="AU77" i="18"/>
  <c r="AO77" i="18"/>
  <c r="AK77" i="18"/>
  <c r="AD77" i="18"/>
  <c r="AC77" i="18"/>
  <c r="AC205" i="18" s="1"/>
  <c r="AB77" i="18"/>
  <c r="AA77" i="18"/>
  <c r="Z77" i="18"/>
  <c r="Z205" i="18" s="1"/>
  <c r="Y77" i="18"/>
  <c r="X77" i="18"/>
  <c r="X205" i="18" s="1"/>
  <c r="AQ76" i="18"/>
  <c r="AP76" i="18"/>
  <c r="AO76" i="18"/>
  <c r="AN76" i="18"/>
  <c r="AD76" i="18"/>
  <c r="AD204" i="18" s="1"/>
  <c r="AC76" i="18"/>
  <c r="AC204" i="18" s="1"/>
  <c r="AB76" i="18"/>
  <c r="AB204" i="18" s="1"/>
  <c r="AA76" i="18"/>
  <c r="AA204" i="18" s="1"/>
  <c r="Z76" i="18"/>
  <c r="Z204" i="18" s="1"/>
  <c r="Y76" i="18"/>
  <c r="Y204" i="18" s="1"/>
  <c r="X76" i="18"/>
  <c r="X204" i="18" s="1"/>
  <c r="AS75" i="18"/>
  <c r="AR75" i="18"/>
  <c r="AQ75" i="18"/>
  <c r="AP75" i="18"/>
  <c r="AO75" i="18"/>
  <c r="AN75" i="18"/>
  <c r="AM75" i="18"/>
  <c r="AL75" i="18"/>
  <c r="AK75" i="18"/>
  <c r="AE75" i="18"/>
  <c r="AD75" i="18"/>
  <c r="AC75" i="18"/>
  <c r="AB75" i="18"/>
  <c r="AA75" i="18"/>
  <c r="Z75" i="18"/>
  <c r="Y75" i="18"/>
  <c r="X75" i="18"/>
  <c r="AP74" i="18"/>
  <c r="AO74" i="18"/>
  <c r="AN74" i="18"/>
  <c r="AL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B70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67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66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65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R71" i="18" s="1"/>
  <c r="R18" i="18" s="1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D60" i="18"/>
  <c r="AC60" i="18"/>
  <c r="AC71" i="18" s="1"/>
  <c r="AC18" i="18" s="1"/>
  <c r="AB60" i="18"/>
  <c r="AB71" i="18" s="1"/>
  <c r="AB18" i="18" s="1"/>
  <c r="AA60" i="18"/>
  <c r="Z60" i="18"/>
  <c r="Z71" i="18" s="1"/>
  <c r="Z18" i="18" s="1"/>
  <c r="Y60" i="18"/>
  <c r="Y71" i="18" s="1"/>
  <c r="X60" i="18"/>
  <c r="X71" i="18" s="1"/>
  <c r="X18" i="18" s="1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D71" i="18" s="1"/>
  <c r="C60" i="18"/>
  <c r="B60" i="18"/>
  <c r="B71" i="18" s="1"/>
  <c r="AD59" i="18"/>
  <c r="AC59" i="18"/>
  <c r="AB59" i="18"/>
  <c r="AA59" i="18"/>
  <c r="Z59" i="18"/>
  <c r="Y59" i="18"/>
  <c r="X59" i="18"/>
  <c r="W59" i="18"/>
  <c r="V59" i="18"/>
  <c r="U59" i="18"/>
  <c r="T59" i="18"/>
  <c r="T71" i="18" s="1"/>
  <c r="T18" i="18" s="1"/>
  <c r="S59" i="18"/>
  <c r="R59" i="18"/>
  <c r="Q59" i="18"/>
  <c r="P59" i="18"/>
  <c r="O59" i="18"/>
  <c r="N59" i="18"/>
  <c r="M59" i="18"/>
  <c r="L59" i="18"/>
  <c r="K59" i="18"/>
  <c r="J59" i="18"/>
  <c r="I59" i="18"/>
  <c r="I71" i="18" s="1"/>
  <c r="H59" i="18"/>
  <c r="G59" i="18"/>
  <c r="F59" i="18"/>
  <c r="E59" i="18"/>
  <c r="D59" i="18"/>
  <c r="C59" i="18"/>
  <c r="B59" i="18"/>
  <c r="AL58" i="18"/>
  <c r="AF58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AA55" i="18"/>
  <c r="AA6" i="18" s="1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AC53" i="18"/>
  <c r="AB53" i="18"/>
  <c r="AA53" i="18"/>
  <c r="Z53" i="18"/>
  <c r="Z133" i="18" s="1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AD48" i="18"/>
  <c r="AC48" i="18"/>
  <c r="AB48" i="18"/>
  <c r="AB55" i="18" s="1"/>
  <c r="AB6" i="18" s="1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E55" i="18" s="1"/>
  <c r="D48" i="18"/>
  <c r="C48" i="18"/>
  <c r="B48" i="18"/>
  <c r="AD47" i="18"/>
  <c r="AC47" i="18"/>
  <c r="AB47" i="18"/>
  <c r="AA47" i="18"/>
  <c r="Z47" i="18"/>
  <c r="Z127" i="18" s="1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AD45" i="18"/>
  <c r="AC45" i="18"/>
  <c r="AC55" i="18" s="1"/>
  <c r="AC6" i="18" s="1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H55" i="18" s="1"/>
  <c r="G45" i="18"/>
  <c r="G55" i="18" s="1"/>
  <c r="F45" i="18"/>
  <c r="F55" i="18" s="1"/>
  <c r="E45" i="18"/>
  <c r="D45" i="18"/>
  <c r="C45" i="18"/>
  <c r="B45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P55" i="18" s="1"/>
  <c r="O43" i="18"/>
  <c r="O55" i="18" s="1"/>
  <c r="N43" i="18"/>
  <c r="N55" i="18" s="1"/>
  <c r="M43" i="18"/>
  <c r="L43" i="18"/>
  <c r="K43" i="18"/>
  <c r="J43" i="18"/>
  <c r="I43" i="18"/>
  <c r="H43" i="18"/>
  <c r="G43" i="18"/>
  <c r="F43" i="18"/>
  <c r="E43" i="18"/>
  <c r="D43" i="18"/>
  <c r="C43" i="18"/>
  <c r="B43" i="18"/>
  <c r="AS42" i="18"/>
  <c r="AR42" i="18"/>
  <c r="AP42" i="18"/>
  <c r="AO42" i="18"/>
  <c r="AN42" i="18"/>
  <c r="AL42" i="18"/>
  <c r="AI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AC39" i="18"/>
  <c r="AC5" i="18" s="1"/>
  <c r="AB39" i="18"/>
  <c r="AB5" i="18" s="1"/>
  <c r="AC38" i="18"/>
  <c r="AB38" i="18"/>
  <c r="AA38" i="18"/>
  <c r="Z38" i="18"/>
  <c r="Y38" i="18"/>
  <c r="Y134" i="18" s="1"/>
  <c r="X38" i="18"/>
  <c r="X134" i="18" s="1"/>
  <c r="W38" i="18"/>
  <c r="AC37" i="18"/>
  <c r="AB37" i="18"/>
  <c r="AB133" i="18" s="1"/>
  <c r="AA37" i="18"/>
  <c r="AA133" i="18" s="1"/>
  <c r="Z37" i="18"/>
  <c r="Y37" i="18"/>
  <c r="X37" i="18"/>
  <c r="W37" i="18"/>
  <c r="AC36" i="18"/>
  <c r="AB36" i="18"/>
  <c r="AA36" i="18"/>
  <c r="Z36" i="18"/>
  <c r="Y36" i="18"/>
  <c r="X36" i="18"/>
  <c r="W36" i="18"/>
  <c r="AC35" i="18"/>
  <c r="AB35" i="18"/>
  <c r="AA35" i="18"/>
  <c r="AA131" i="18" s="1"/>
  <c r="Z35" i="18"/>
  <c r="Y35" i="18"/>
  <c r="X35" i="18"/>
  <c r="W35" i="18"/>
  <c r="W39" i="18" s="1"/>
  <c r="W5" i="18" s="1"/>
  <c r="AC34" i="18"/>
  <c r="AB34" i="18"/>
  <c r="AA34" i="18"/>
  <c r="Z34" i="18"/>
  <c r="Y34" i="18"/>
  <c r="X34" i="18"/>
  <c r="X130" i="18" s="1"/>
  <c r="W34" i="18"/>
  <c r="AD33" i="18"/>
  <c r="AC33" i="18"/>
  <c r="AB33" i="18"/>
  <c r="AA33" i="18"/>
  <c r="AA129" i="18" s="1"/>
  <c r="Z33" i="18"/>
  <c r="Z129" i="18" s="1"/>
  <c r="Y33" i="18"/>
  <c r="Y129" i="18" s="1"/>
  <c r="X33" i="18"/>
  <c r="X129" i="18" s="1"/>
  <c r="AD32" i="18"/>
  <c r="AC32" i="18"/>
  <c r="AB32" i="18"/>
  <c r="AA32" i="18"/>
  <c r="Z32" i="18"/>
  <c r="Y32" i="18"/>
  <c r="X32" i="18"/>
  <c r="X128" i="18" s="1"/>
  <c r="AD31" i="18"/>
  <c r="AC31" i="18"/>
  <c r="AB31" i="18"/>
  <c r="AA31" i="18"/>
  <c r="Z31" i="18"/>
  <c r="Y31" i="18"/>
  <c r="X31" i="18"/>
  <c r="AD30" i="18"/>
  <c r="AC30" i="18"/>
  <c r="AB30" i="18"/>
  <c r="AA30" i="18"/>
  <c r="Z30" i="18"/>
  <c r="Z126" i="18" s="1"/>
  <c r="Y30" i="18"/>
  <c r="Y126" i="18" s="1"/>
  <c r="X30" i="18"/>
  <c r="X126" i="18" s="1"/>
  <c r="AD29" i="18"/>
  <c r="AC29" i="18"/>
  <c r="AB29" i="18"/>
  <c r="AB125" i="18" s="1"/>
  <c r="AA29" i="18"/>
  <c r="AA125" i="18" s="1"/>
  <c r="Z29" i="18"/>
  <c r="Z125" i="18" s="1"/>
  <c r="Y29" i="18"/>
  <c r="Y125" i="18" s="1"/>
  <c r="X29" i="18"/>
  <c r="X125" i="18" s="1"/>
  <c r="AD28" i="18"/>
  <c r="AC28" i="18"/>
  <c r="AB28" i="18"/>
  <c r="AA28" i="18"/>
  <c r="AA124" i="18" s="1"/>
  <c r="Z28" i="18"/>
  <c r="Z39" i="18" s="1"/>
  <c r="Z5" i="18" s="1"/>
  <c r="Y28" i="18"/>
  <c r="X28" i="18"/>
  <c r="AD27" i="18"/>
  <c r="AD123" i="18" s="1"/>
  <c r="AC27" i="18"/>
  <c r="AC123" i="18" s="1"/>
  <c r="AB27" i="18"/>
  <c r="AB123" i="18" s="1"/>
  <c r="AA27" i="18"/>
  <c r="Z27" i="18"/>
  <c r="Y27" i="18"/>
  <c r="X27" i="18"/>
  <c r="AS26" i="18"/>
  <c r="AR26" i="18"/>
  <c r="AQ26" i="18"/>
  <c r="AP26" i="18"/>
  <c r="AO26" i="18"/>
  <c r="AN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AC22" i="18"/>
  <c r="AB22" i="18"/>
  <c r="AA22" i="18"/>
  <c r="Z22" i="18"/>
  <c r="X22" i="18"/>
  <c r="W22" i="18"/>
  <c r="AC20" i="18"/>
  <c r="AB20" i="18"/>
  <c r="AB231" i="18" s="1"/>
  <c r="AA20" i="18"/>
  <c r="AA231" i="18" s="1"/>
  <c r="Z20" i="18"/>
  <c r="Z231" i="18" s="1"/>
  <c r="Y20" i="18"/>
  <c r="X20" i="18"/>
  <c r="W20" i="18"/>
  <c r="X4" i="18" s="1"/>
  <c r="V20" i="18"/>
  <c r="U20" i="18"/>
  <c r="V4" i="18" s="1"/>
  <c r="T20" i="18"/>
  <c r="U4" i="18" s="1"/>
  <c r="S20" i="18"/>
  <c r="R20" i="18"/>
  <c r="AV18" i="18"/>
  <c r="Y18" i="18"/>
  <c r="AV17" i="18"/>
  <c r="AV16" i="18"/>
  <c r="AN16" i="18"/>
  <c r="AM16" i="18"/>
  <c r="X16" i="18"/>
  <c r="S16" i="18"/>
  <c r="R16" i="18"/>
  <c r="AV15" i="18"/>
  <c r="AS15" i="18"/>
  <c r="AR15" i="18"/>
  <c r="AQ15" i="18"/>
  <c r="AN15" i="18"/>
  <c r="AJ15" i="18"/>
  <c r="AI15" i="18"/>
  <c r="AG15" i="18"/>
  <c r="AE15" i="18"/>
  <c r="AB15" i="18"/>
  <c r="AA15" i="18"/>
  <c r="W15" i="18"/>
  <c r="V15" i="18"/>
  <c r="U15" i="18"/>
  <c r="S15" i="18"/>
  <c r="R15" i="18"/>
  <c r="AV14" i="18"/>
  <c r="AV13" i="18"/>
  <c r="AV12" i="18"/>
  <c r="AV11" i="18"/>
  <c r="AI11" i="18"/>
  <c r="AC11" i="18"/>
  <c r="W11" i="18"/>
  <c r="AV10" i="18"/>
  <c r="AV9" i="18"/>
  <c r="AV8" i="18"/>
  <c r="AV7" i="18"/>
  <c r="AV6" i="18"/>
  <c r="V5" i="18"/>
  <c r="U5" i="18"/>
  <c r="T5" i="18"/>
  <c r="S5" i="18"/>
  <c r="R5" i="18"/>
  <c r="AV4" i="18"/>
  <c r="AC4" i="18"/>
  <c r="AB4" i="18"/>
  <c r="AA4" i="18"/>
  <c r="W4" i="18"/>
  <c r="T4" i="18"/>
  <c r="S4" i="18"/>
  <c r="R4" i="18"/>
  <c r="AU2" i="18"/>
  <c r="AT2" i="18"/>
  <c r="AS2" i="18"/>
  <c r="AR2" i="18"/>
  <c r="AR58" i="18" s="1"/>
  <c r="AQ2" i="18"/>
  <c r="AP2" i="18"/>
  <c r="AO2" i="18"/>
  <c r="AN2" i="18"/>
  <c r="AN233" i="18" s="1"/>
  <c r="AM2" i="18"/>
  <c r="AL2" i="18"/>
  <c r="AL233" i="18" s="1"/>
  <c r="AK2" i="18"/>
  <c r="AJ2" i="18"/>
  <c r="AI2" i="18"/>
  <c r="AH2" i="18"/>
  <c r="AG2" i="18"/>
  <c r="AF2" i="18"/>
  <c r="AC191" i="17"/>
  <c r="T191" i="17"/>
  <c r="R191" i="17"/>
  <c r="M191" i="17"/>
  <c r="L191" i="17"/>
  <c r="K191" i="17"/>
  <c r="J191" i="17"/>
  <c r="I191" i="17"/>
  <c r="AC190" i="17"/>
  <c r="AB190" i="17"/>
  <c r="AA190" i="17"/>
  <c r="Z190" i="17"/>
  <c r="Y190" i="17"/>
  <c r="X190" i="17"/>
  <c r="W190" i="17"/>
  <c r="V190" i="17"/>
  <c r="U190" i="17"/>
  <c r="T190" i="17"/>
  <c r="R189" i="17"/>
  <c r="Q189" i="17"/>
  <c r="P189" i="17"/>
  <c r="L189" i="17"/>
  <c r="K189" i="17"/>
  <c r="J189" i="17"/>
  <c r="I189" i="17"/>
  <c r="AA188" i="17"/>
  <c r="Z188" i="17"/>
  <c r="X188" i="17"/>
  <c r="W188" i="17"/>
  <c r="V188" i="17"/>
  <c r="U188" i="17"/>
  <c r="T188" i="17"/>
  <c r="S188" i="17"/>
  <c r="R188" i="17"/>
  <c r="Q188" i="17"/>
  <c r="AC187" i="17"/>
  <c r="AB187" i="17"/>
  <c r="P187" i="17"/>
  <c r="O187" i="17"/>
  <c r="N187" i="17"/>
  <c r="J187" i="17"/>
  <c r="I187" i="17"/>
  <c r="Z186" i="17"/>
  <c r="Y186" i="17"/>
  <c r="X186" i="17"/>
  <c r="S186" i="17"/>
  <c r="Q186" i="17"/>
  <c r="AC185" i="17"/>
  <c r="AA185" i="17"/>
  <c r="Z185" i="17"/>
  <c r="Y185" i="17"/>
  <c r="W185" i="17"/>
  <c r="N185" i="17"/>
  <c r="M185" i="17"/>
  <c r="AA184" i="17"/>
  <c r="Z184" i="17"/>
  <c r="U184" i="17"/>
  <c r="T184" i="17"/>
  <c r="S184" i="17"/>
  <c r="Q184" i="17"/>
  <c r="AC183" i="17"/>
  <c r="AB183" i="17"/>
  <c r="AA183" i="17"/>
  <c r="X183" i="17"/>
  <c r="W183" i="17"/>
  <c r="U183" i="17"/>
  <c r="I183" i="17"/>
  <c r="T182" i="17"/>
  <c r="S182" i="17"/>
  <c r="R182" i="17"/>
  <c r="Q182" i="17"/>
  <c r="O182" i="17"/>
  <c r="N182" i="17"/>
  <c r="M182" i="17"/>
  <c r="I182" i="17"/>
  <c r="AD181" i="17"/>
  <c r="AC181" i="17"/>
  <c r="AB181" i="17"/>
  <c r="X181" i="17"/>
  <c r="V181" i="17"/>
  <c r="U181" i="17"/>
  <c r="I181" i="17"/>
  <c r="AC180" i="17"/>
  <c r="T180" i="17"/>
  <c r="S180" i="17"/>
  <c r="R180" i="17"/>
  <c r="O180" i="17"/>
  <c r="N180" i="17"/>
  <c r="M180" i="17"/>
  <c r="I180" i="17"/>
  <c r="AE179" i="17"/>
  <c r="AD179" i="17"/>
  <c r="AC179" i="17"/>
  <c r="AB179" i="17"/>
  <c r="AA179" i="17"/>
  <c r="Z179" i="17"/>
  <c r="Y179" i="17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AE176" i="17"/>
  <c r="AG175" i="17"/>
  <c r="AF175" i="17"/>
  <c r="AE175" i="17"/>
  <c r="AD175" i="17"/>
  <c r="AC175" i="17"/>
  <c r="AB175" i="17"/>
  <c r="AB191" i="17" s="1"/>
  <c r="AA175" i="17"/>
  <c r="AA191" i="17" s="1"/>
  <c r="Z175" i="17"/>
  <c r="Z191" i="17" s="1"/>
  <c r="Y175" i="17"/>
  <c r="Y191" i="17" s="1"/>
  <c r="X175" i="17"/>
  <c r="X191" i="17" s="1"/>
  <c r="W175" i="17"/>
  <c r="W191" i="17" s="1"/>
  <c r="V175" i="17"/>
  <c r="V191" i="17" s="1"/>
  <c r="U175" i="17"/>
  <c r="U191" i="17" s="1"/>
  <c r="T175" i="17"/>
  <c r="S175" i="17"/>
  <c r="S191" i="17" s="1"/>
  <c r="R175" i="17"/>
  <c r="Q175" i="17"/>
  <c r="Q191" i="17" s="1"/>
  <c r="P175" i="17"/>
  <c r="P191" i="17" s="1"/>
  <c r="O175" i="17"/>
  <c r="O191" i="17" s="1"/>
  <c r="N175" i="17"/>
  <c r="N191" i="17" s="1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AG174" i="17"/>
  <c r="AF174" i="17"/>
  <c r="AE174" i="17"/>
  <c r="AD174" i="17"/>
  <c r="AC174" i="17"/>
  <c r="AB174" i="17"/>
  <c r="AA174" i="17"/>
  <c r="Z174" i="17"/>
  <c r="Y174" i="17"/>
  <c r="X174" i="17"/>
  <c r="W174" i="17"/>
  <c r="V174" i="17"/>
  <c r="U174" i="17"/>
  <c r="T174" i="17"/>
  <c r="S174" i="17"/>
  <c r="S190" i="17" s="1"/>
  <c r="R174" i="17"/>
  <c r="R190" i="17" s="1"/>
  <c r="Q174" i="17"/>
  <c r="Q190" i="17" s="1"/>
  <c r="P174" i="17"/>
  <c r="P190" i="17" s="1"/>
  <c r="O174" i="17"/>
  <c r="O190" i="17" s="1"/>
  <c r="N174" i="17"/>
  <c r="N190" i="17" s="1"/>
  <c r="M174" i="17"/>
  <c r="M190" i="17" s="1"/>
  <c r="L174" i="17"/>
  <c r="L190" i="17" s="1"/>
  <c r="K174" i="17"/>
  <c r="K190" i="17" s="1"/>
  <c r="J174" i="17"/>
  <c r="J190" i="17" s="1"/>
  <c r="I174" i="17"/>
  <c r="I190" i="17" s="1"/>
  <c r="H174" i="17"/>
  <c r="G174" i="17"/>
  <c r="F174" i="17"/>
  <c r="E174" i="17"/>
  <c r="D174" i="17"/>
  <c r="C174" i="17"/>
  <c r="B174" i="17"/>
  <c r="AG173" i="17"/>
  <c r="AF173" i="17"/>
  <c r="AE173" i="17"/>
  <c r="AD173" i="17"/>
  <c r="AC173" i="17"/>
  <c r="AC189" i="17" s="1"/>
  <c r="AB173" i="17"/>
  <c r="AB189" i="17" s="1"/>
  <c r="AA173" i="17"/>
  <c r="AA189" i="17" s="1"/>
  <c r="Z173" i="17"/>
  <c r="Z189" i="17" s="1"/>
  <c r="Y173" i="17"/>
  <c r="Y189" i="17" s="1"/>
  <c r="X173" i="17"/>
  <c r="X189" i="17" s="1"/>
  <c r="W173" i="17"/>
  <c r="W189" i="17" s="1"/>
  <c r="V173" i="17"/>
  <c r="V189" i="17" s="1"/>
  <c r="U173" i="17"/>
  <c r="U189" i="17" s="1"/>
  <c r="T173" i="17"/>
  <c r="T189" i="17" s="1"/>
  <c r="S173" i="17"/>
  <c r="S189" i="17" s="1"/>
  <c r="R173" i="17"/>
  <c r="Q173" i="17"/>
  <c r="P173" i="17"/>
  <c r="O173" i="17"/>
  <c r="O189" i="17" s="1"/>
  <c r="N173" i="17"/>
  <c r="N189" i="17" s="1"/>
  <c r="M173" i="17"/>
  <c r="M189" i="17" s="1"/>
  <c r="L173" i="17"/>
  <c r="K173" i="17"/>
  <c r="J173" i="17"/>
  <c r="I173" i="17"/>
  <c r="H173" i="17"/>
  <c r="G173" i="17"/>
  <c r="F173" i="17"/>
  <c r="E173" i="17"/>
  <c r="D173" i="17"/>
  <c r="C173" i="17"/>
  <c r="B173" i="17"/>
  <c r="AG172" i="17"/>
  <c r="AF172" i="17"/>
  <c r="AE172" i="17"/>
  <c r="AD172" i="17"/>
  <c r="AC172" i="17"/>
  <c r="AC188" i="17" s="1"/>
  <c r="AB172" i="17"/>
  <c r="AB188" i="17" s="1"/>
  <c r="AA172" i="17"/>
  <c r="Z172" i="17"/>
  <c r="Y172" i="17"/>
  <c r="Y188" i="17" s="1"/>
  <c r="X172" i="17"/>
  <c r="W172" i="17"/>
  <c r="V172" i="17"/>
  <c r="U172" i="17"/>
  <c r="T172" i="17"/>
  <c r="S172" i="17"/>
  <c r="R172" i="17"/>
  <c r="Q172" i="17"/>
  <c r="P172" i="17"/>
  <c r="P188" i="17" s="1"/>
  <c r="O172" i="17"/>
  <c r="O188" i="17" s="1"/>
  <c r="N172" i="17"/>
  <c r="N188" i="17" s="1"/>
  <c r="M172" i="17"/>
  <c r="M188" i="17" s="1"/>
  <c r="L172" i="17"/>
  <c r="L188" i="17" s="1"/>
  <c r="K172" i="17"/>
  <c r="K188" i="17" s="1"/>
  <c r="J172" i="17"/>
  <c r="J188" i="17" s="1"/>
  <c r="I172" i="17"/>
  <c r="I188" i="17" s="1"/>
  <c r="H172" i="17"/>
  <c r="G172" i="17"/>
  <c r="F172" i="17"/>
  <c r="E172" i="17"/>
  <c r="D172" i="17"/>
  <c r="C172" i="17"/>
  <c r="B172" i="17"/>
  <c r="AG171" i="17"/>
  <c r="AF171" i="17"/>
  <c r="AE171" i="17"/>
  <c r="AD171" i="17"/>
  <c r="AC171" i="17"/>
  <c r="AB171" i="17"/>
  <c r="AA171" i="17"/>
  <c r="AA187" i="17" s="1"/>
  <c r="Z171" i="17"/>
  <c r="Z187" i="17" s="1"/>
  <c r="Y171" i="17"/>
  <c r="Y187" i="17" s="1"/>
  <c r="X171" i="17"/>
  <c r="X187" i="17" s="1"/>
  <c r="W171" i="17"/>
  <c r="W187" i="17" s="1"/>
  <c r="V171" i="17"/>
  <c r="V187" i="17" s="1"/>
  <c r="U171" i="17"/>
  <c r="U187" i="17" s="1"/>
  <c r="T171" i="17"/>
  <c r="T187" i="17" s="1"/>
  <c r="S171" i="17"/>
  <c r="S187" i="17" s="1"/>
  <c r="R171" i="17"/>
  <c r="R187" i="17" s="1"/>
  <c r="Q171" i="17"/>
  <c r="Q187" i="17" s="1"/>
  <c r="P171" i="17"/>
  <c r="O171" i="17"/>
  <c r="N171" i="17"/>
  <c r="M171" i="17"/>
  <c r="M187" i="17" s="1"/>
  <c r="L171" i="17"/>
  <c r="L187" i="17" s="1"/>
  <c r="K171" i="17"/>
  <c r="K187" i="17" s="1"/>
  <c r="J171" i="17"/>
  <c r="I171" i="17"/>
  <c r="H171" i="17"/>
  <c r="G171" i="17"/>
  <c r="F171" i="17"/>
  <c r="E171" i="17"/>
  <c r="D171" i="17"/>
  <c r="C171" i="17"/>
  <c r="B171" i="17"/>
  <c r="AG170" i="17"/>
  <c r="AF170" i="17"/>
  <c r="AE170" i="17"/>
  <c r="AD170" i="17"/>
  <c r="AC170" i="17"/>
  <c r="AC186" i="17" s="1"/>
  <c r="AB170" i="17"/>
  <c r="AB186" i="17" s="1"/>
  <c r="AA170" i="17"/>
  <c r="AA186" i="17" s="1"/>
  <c r="Z170" i="17"/>
  <c r="Y170" i="17"/>
  <c r="X170" i="17"/>
  <c r="W170" i="17"/>
  <c r="W186" i="17" s="1"/>
  <c r="V170" i="17"/>
  <c r="V186" i="17" s="1"/>
  <c r="U170" i="17"/>
  <c r="U186" i="17" s="1"/>
  <c r="T170" i="17"/>
  <c r="T186" i="17" s="1"/>
  <c r="S170" i="17"/>
  <c r="R170" i="17"/>
  <c r="R186" i="17" s="1"/>
  <c r="Q170" i="17"/>
  <c r="P170" i="17"/>
  <c r="P186" i="17" s="1"/>
  <c r="O170" i="17"/>
  <c r="O186" i="17" s="1"/>
  <c r="N170" i="17"/>
  <c r="N186" i="17" s="1"/>
  <c r="M170" i="17"/>
  <c r="M186" i="17" s="1"/>
  <c r="L170" i="17"/>
  <c r="L186" i="17" s="1"/>
  <c r="K170" i="17"/>
  <c r="K186" i="17" s="1"/>
  <c r="J170" i="17"/>
  <c r="J186" i="17" s="1"/>
  <c r="I170" i="17"/>
  <c r="I186" i="17" s="1"/>
  <c r="H170" i="17"/>
  <c r="G170" i="17"/>
  <c r="F170" i="17"/>
  <c r="E170" i="17"/>
  <c r="D170" i="17"/>
  <c r="C170" i="17"/>
  <c r="B170" i="17"/>
  <c r="AG169" i="17"/>
  <c r="AF169" i="17"/>
  <c r="AE169" i="17"/>
  <c r="AD169" i="17"/>
  <c r="AD185" i="17" s="1"/>
  <c r="AC169" i="17"/>
  <c r="AB169" i="17"/>
  <c r="AB185" i="17" s="1"/>
  <c r="AA169" i="17"/>
  <c r="Z169" i="17"/>
  <c r="Y169" i="17"/>
  <c r="X169" i="17"/>
  <c r="X185" i="17" s="1"/>
  <c r="W169" i="17"/>
  <c r="V169" i="17"/>
  <c r="V185" i="17" s="1"/>
  <c r="U169" i="17"/>
  <c r="U185" i="17" s="1"/>
  <c r="T169" i="17"/>
  <c r="T185" i="17" s="1"/>
  <c r="S169" i="17"/>
  <c r="S185" i="17" s="1"/>
  <c r="R169" i="17"/>
  <c r="R185" i="17" s="1"/>
  <c r="Q169" i="17"/>
  <c r="Q185" i="17" s="1"/>
  <c r="P169" i="17"/>
  <c r="P185" i="17" s="1"/>
  <c r="O169" i="17"/>
  <c r="O185" i="17" s="1"/>
  <c r="N169" i="17"/>
  <c r="M169" i="17"/>
  <c r="L169" i="17"/>
  <c r="L185" i="17" s="1"/>
  <c r="K169" i="17"/>
  <c r="K185" i="17" s="1"/>
  <c r="J169" i="17"/>
  <c r="J185" i="17" s="1"/>
  <c r="I169" i="17"/>
  <c r="I185" i="17" s="1"/>
  <c r="H169" i="17"/>
  <c r="G169" i="17"/>
  <c r="F169" i="17"/>
  <c r="E169" i="17"/>
  <c r="D169" i="17"/>
  <c r="C169" i="17"/>
  <c r="B169" i="17"/>
  <c r="AG168" i="17"/>
  <c r="AF168" i="17"/>
  <c r="AE168" i="17"/>
  <c r="AD168" i="17"/>
  <c r="AD184" i="17" s="1"/>
  <c r="AC168" i="17"/>
  <c r="AC184" i="17" s="1"/>
  <c r="AB168" i="17"/>
  <c r="AB184" i="17" s="1"/>
  <c r="AA168" i="17"/>
  <c r="Z168" i="17"/>
  <c r="Y168" i="17"/>
  <c r="Y184" i="17" s="1"/>
  <c r="X168" i="17"/>
  <c r="X184" i="17" s="1"/>
  <c r="W168" i="17"/>
  <c r="W184" i="17" s="1"/>
  <c r="V168" i="17"/>
  <c r="V184" i="17" s="1"/>
  <c r="U168" i="17"/>
  <c r="T168" i="17"/>
  <c r="S168" i="17"/>
  <c r="R168" i="17"/>
  <c r="R184" i="17" s="1"/>
  <c r="Q168" i="17"/>
  <c r="P168" i="17"/>
  <c r="P184" i="17" s="1"/>
  <c r="O168" i="17"/>
  <c r="O184" i="17" s="1"/>
  <c r="N168" i="17"/>
  <c r="N184" i="17" s="1"/>
  <c r="M168" i="17"/>
  <c r="M184" i="17" s="1"/>
  <c r="L168" i="17"/>
  <c r="L184" i="17" s="1"/>
  <c r="K168" i="17"/>
  <c r="K184" i="17" s="1"/>
  <c r="J168" i="17"/>
  <c r="J184" i="17" s="1"/>
  <c r="I168" i="17"/>
  <c r="I184" i="17" s="1"/>
  <c r="H168" i="17"/>
  <c r="G168" i="17"/>
  <c r="F168" i="17"/>
  <c r="E168" i="17"/>
  <c r="D168" i="17"/>
  <c r="C168" i="17"/>
  <c r="B168" i="17"/>
  <c r="AG167" i="17"/>
  <c r="AF167" i="17"/>
  <c r="AE167" i="17"/>
  <c r="AD167" i="17"/>
  <c r="AD183" i="17" s="1"/>
  <c r="AC167" i="17"/>
  <c r="AB167" i="17"/>
  <c r="AA167" i="17"/>
  <c r="Z167" i="17"/>
  <c r="Z183" i="17" s="1"/>
  <c r="Y167" i="17"/>
  <c r="Y183" i="17" s="1"/>
  <c r="X167" i="17"/>
  <c r="W167" i="17"/>
  <c r="V167" i="17"/>
  <c r="V183" i="17" s="1"/>
  <c r="U167" i="17"/>
  <c r="T167" i="17"/>
  <c r="T183" i="17" s="1"/>
  <c r="S167" i="17"/>
  <c r="R167" i="17"/>
  <c r="R183" i="17" s="1"/>
  <c r="Q167" i="17"/>
  <c r="Q183" i="17" s="1"/>
  <c r="P167" i="17"/>
  <c r="P183" i="17" s="1"/>
  <c r="O167" i="17"/>
  <c r="O183" i="17" s="1"/>
  <c r="N167" i="17"/>
  <c r="N183" i="17" s="1"/>
  <c r="M167" i="17"/>
  <c r="M183" i="17" s="1"/>
  <c r="L167" i="17"/>
  <c r="L183" i="17" s="1"/>
  <c r="K167" i="17"/>
  <c r="K183" i="17" s="1"/>
  <c r="J167" i="17"/>
  <c r="J183" i="17" s="1"/>
  <c r="I167" i="17"/>
  <c r="H167" i="17"/>
  <c r="G167" i="17"/>
  <c r="F167" i="17"/>
  <c r="E167" i="17"/>
  <c r="D167" i="17"/>
  <c r="C167" i="17"/>
  <c r="B167" i="17"/>
  <c r="AG166" i="17"/>
  <c r="AF166" i="17"/>
  <c r="AE166" i="17"/>
  <c r="AD166" i="17"/>
  <c r="AD182" i="17" s="1"/>
  <c r="AC166" i="17"/>
  <c r="AC182" i="17" s="1"/>
  <c r="AB166" i="17"/>
  <c r="AB182" i="17" s="1"/>
  <c r="AA166" i="17"/>
  <c r="AA182" i="17" s="1"/>
  <c r="Z166" i="17"/>
  <c r="Z182" i="17" s="1"/>
  <c r="Y166" i="17"/>
  <c r="Y182" i="17" s="1"/>
  <c r="X166" i="17"/>
  <c r="X182" i="17" s="1"/>
  <c r="W166" i="17"/>
  <c r="W182" i="17" s="1"/>
  <c r="V166" i="17"/>
  <c r="V182" i="17" s="1"/>
  <c r="U166" i="17"/>
  <c r="U182" i="17" s="1"/>
  <c r="T166" i="17"/>
  <c r="S166" i="17"/>
  <c r="R166" i="17"/>
  <c r="Q166" i="17"/>
  <c r="P166" i="17"/>
  <c r="P182" i="17" s="1"/>
  <c r="O166" i="17"/>
  <c r="N166" i="17"/>
  <c r="M166" i="17"/>
  <c r="L166" i="17"/>
  <c r="L182" i="17" s="1"/>
  <c r="K166" i="17"/>
  <c r="K182" i="17" s="1"/>
  <c r="J166" i="17"/>
  <c r="I166" i="17"/>
  <c r="H166" i="17"/>
  <c r="G166" i="17"/>
  <c r="F166" i="17"/>
  <c r="E166" i="17"/>
  <c r="D166" i="17"/>
  <c r="C166" i="17"/>
  <c r="B166" i="17"/>
  <c r="AG165" i="17"/>
  <c r="AF165" i="17"/>
  <c r="AE165" i="17"/>
  <c r="AD165" i="17"/>
  <c r="AC165" i="17"/>
  <c r="AB165" i="17"/>
  <c r="AA165" i="17"/>
  <c r="AA181" i="17" s="1"/>
  <c r="Z165" i="17"/>
  <c r="Z181" i="17" s="1"/>
  <c r="Y165" i="17"/>
  <c r="Y181" i="17" s="1"/>
  <c r="X165" i="17"/>
  <c r="W165" i="17"/>
  <c r="W181" i="17" s="1"/>
  <c r="V165" i="17"/>
  <c r="U165" i="17"/>
  <c r="T165" i="17"/>
  <c r="S165" i="17"/>
  <c r="S181" i="17" s="1"/>
  <c r="R165" i="17"/>
  <c r="Q165" i="17"/>
  <c r="P165" i="17"/>
  <c r="O165" i="17"/>
  <c r="N165" i="17"/>
  <c r="N181" i="17" s="1"/>
  <c r="M165" i="17"/>
  <c r="M181" i="17" s="1"/>
  <c r="L165" i="17"/>
  <c r="L181" i="17" s="1"/>
  <c r="L192" i="17" s="1"/>
  <c r="K165" i="17"/>
  <c r="K181" i="17" s="1"/>
  <c r="K192" i="17" s="1"/>
  <c r="J165" i="17"/>
  <c r="J181" i="17" s="1"/>
  <c r="I165" i="17"/>
  <c r="H165" i="17"/>
  <c r="G165" i="17"/>
  <c r="F165" i="17"/>
  <c r="E165" i="17"/>
  <c r="D165" i="17"/>
  <c r="C165" i="17"/>
  <c r="B165" i="17"/>
  <c r="AG164" i="17"/>
  <c r="AF164" i="17"/>
  <c r="AF176" i="17" s="1"/>
  <c r="AE164" i="17"/>
  <c r="AD164" i="17"/>
  <c r="AC164" i="17"/>
  <c r="AB164" i="17"/>
  <c r="AA164" i="17"/>
  <c r="Z164" i="17"/>
  <c r="Y164" i="17"/>
  <c r="X164" i="17"/>
  <c r="W164" i="17"/>
  <c r="V164" i="17"/>
  <c r="U164" i="17"/>
  <c r="T164" i="17"/>
  <c r="S164" i="17"/>
  <c r="R164" i="17"/>
  <c r="Q164" i="17"/>
  <c r="Q180" i="17" s="1"/>
  <c r="P164" i="17"/>
  <c r="P180" i="17" s="1"/>
  <c r="O164" i="17"/>
  <c r="N164" i="17"/>
  <c r="M164" i="17"/>
  <c r="L164" i="17"/>
  <c r="L180" i="17" s="1"/>
  <c r="K164" i="17"/>
  <c r="K180" i="17" s="1"/>
  <c r="J164" i="17"/>
  <c r="J180" i="17" s="1"/>
  <c r="I164" i="17"/>
  <c r="I176" i="17" s="1"/>
  <c r="H164" i="17"/>
  <c r="G164" i="17"/>
  <c r="F164" i="17"/>
  <c r="F176" i="17" s="1"/>
  <c r="E164" i="17"/>
  <c r="D164" i="17"/>
  <c r="C164" i="17"/>
  <c r="C176" i="17" s="1"/>
  <c r="B164" i="17"/>
  <c r="B176" i="17" s="1"/>
  <c r="AG163" i="17"/>
  <c r="AF163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AC160" i="17"/>
  <c r="AC161" i="17" s="1"/>
  <c r="AB160" i="17"/>
  <c r="AB161" i="17" s="1"/>
  <c r="AA160" i="17"/>
  <c r="AA161" i="17" s="1"/>
  <c r="AD159" i="17"/>
  <c r="AD158" i="17"/>
  <c r="AD157" i="17"/>
  <c r="AE157" i="17" s="1"/>
  <c r="AD156" i="17"/>
  <c r="AE156" i="17" s="1"/>
  <c r="AD155" i="17"/>
  <c r="AD154" i="17"/>
  <c r="AE153" i="17"/>
  <c r="AD153" i="17"/>
  <c r="AD152" i="17"/>
  <c r="AD151" i="17"/>
  <c r="AE150" i="17"/>
  <c r="AD150" i="17"/>
  <c r="AD149" i="17"/>
  <c r="AD148" i="17"/>
  <c r="AJ147" i="17"/>
  <c r="AH147" i="17"/>
  <c r="AG147" i="17"/>
  <c r="AF147" i="17"/>
  <c r="AE147" i="17"/>
  <c r="AD147" i="17"/>
  <c r="AC147" i="17"/>
  <c r="AB147" i="17"/>
  <c r="AA147" i="17"/>
  <c r="Z147" i="17"/>
  <c r="Y147" i="17"/>
  <c r="X147" i="17"/>
  <c r="W147" i="17"/>
  <c r="V147" i="17"/>
  <c r="U147" i="17"/>
  <c r="T147" i="17"/>
  <c r="S147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B147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AC128" i="17"/>
  <c r="AC14" i="17" s="1"/>
  <c r="AB128" i="17"/>
  <c r="AA128" i="17"/>
  <c r="AA14" i="17" s="1"/>
  <c r="Z128" i="17"/>
  <c r="Y128" i="17"/>
  <c r="X128" i="17"/>
  <c r="W128" i="17"/>
  <c r="W14" i="17" s="1"/>
  <c r="X4" i="17" s="1"/>
  <c r="AC127" i="17"/>
  <c r="AB127" i="17"/>
  <c r="AA127" i="17"/>
  <c r="Z127" i="17"/>
  <c r="Y127" i="17"/>
  <c r="X127" i="17"/>
  <c r="W127" i="17"/>
  <c r="AC126" i="17"/>
  <c r="AB126" i="17"/>
  <c r="AA126" i="17"/>
  <c r="Z126" i="17"/>
  <c r="Y126" i="17"/>
  <c r="Y111" i="17" s="1"/>
  <c r="X126" i="17"/>
  <c r="W126" i="17"/>
  <c r="AC125" i="17"/>
  <c r="AB125" i="17"/>
  <c r="AA125" i="17"/>
  <c r="Z125" i="17"/>
  <c r="Y125" i="17"/>
  <c r="X125" i="17"/>
  <c r="W125" i="17"/>
  <c r="AC124" i="17"/>
  <c r="AB124" i="17"/>
  <c r="AA124" i="17"/>
  <c r="Z124" i="17"/>
  <c r="Y124" i="17"/>
  <c r="X124" i="17"/>
  <c r="W124" i="17"/>
  <c r="AD123" i="17"/>
  <c r="AC123" i="17"/>
  <c r="AC108" i="17" s="1"/>
  <c r="AB123" i="17"/>
  <c r="AA123" i="17"/>
  <c r="Z123" i="17"/>
  <c r="Y123" i="17"/>
  <c r="X123" i="17"/>
  <c r="AD122" i="17"/>
  <c r="AC122" i="17"/>
  <c r="AB122" i="17"/>
  <c r="AA122" i="17"/>
  <c r="Z122" i="17"/>
  <c r="Y122" i="17"/>
  <c r="X122" i="17"/>
  <c r="AD121" i="17"/>
  <c r="AC121" i="17"/>
  <c r="AB121" i="17"/>
  <c r="AA121" i="17"/>
  <c r="Z121" i="17"/>
  <c r="Y121" i="17"/>
  <c r="X121" i="17"/>
  <c r="AD120" i="17"/>
  <c r="AC120" i="17"/>
  <c r="AC105" i="17" s="1"/>
  <c r="AB120" i="17"/>
  <c r="AB105" i="17" s="1"/>
  <c r="AA120" i="17"/>
  <c r="Z120" i="17"/>
  <c r="Y120" i="17"/>
  <c r="X120" i="17"/>
  <c r="AD119" i="17"/>
  <c r="AC119" i="17"/>
  <c r="AB119" i="17"/>
  <c r="AA119" i="17"/>
  <c r="Z119" i="17"/>
  <c r="Y119" i="17"/>
  <c r="X119" i="17"/>
  <c r="AD118" i="17"/>
  <c r="AC118" i="17"/>
  <c r="AB118" i="17"/>
  <c r="AA118" i="17"/>
  <c r="Z118" i="17"/>
  <c r="Y118" i="17"/>
  <c r="X118" i="17"/>
  <c r="AD117" i="17"/>
  <c r="AC117" i="17"/>
  <c r="AB117" i="17"/>
  <c r="AA117" i="17"/>
  <c r="Z117" i="17"/>
  <c r="Y117" i="17"/>
  <c r="X117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U113" i="17"/>
  <c r="T113" i="17"/>
  <c r="S113" i="17"/>
  <c r="R113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AA108" i="17"/>
  <c r="Y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AB107" i="17"/>
  <c r="AA107" i="17"/>
  <c r="Z107" i="17"/>
  <c r="Y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X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Z102" i="17"/>
  <c r="Y102" i="17"/>
  <c r="X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AD101" i="17"/>
  <c r="AC101" i="17"/>
  <c r="AB101" i="17"/>
  <c r="Z101" i="17"/>
  <c r="Y101" i="17"/>
  <c r="X101" i="17"/>
  <c r="V101" i="17"/>
  <c r="V113" i="17" s="1"/>
  <c r="U101" i="17"/>
  <c r="T101" i="17"/>
  <c r="S101" i="17"/>
  <c r="R101" i="17"/>
  <c r="Q101" i="17"/>
  <c r="Q113" i="17" s="1"/>
  <c r="P101" i="17"/>
  <c r="P113" i="17" s="1"/>
  <c r="O101" i="17"/>
  <c r="O113" i="17" s="1"/>
  <c r="N101" i="17"/>
  <c r="N113" i="17" s="1"/>
  <c r="M101" i="17"/>
  <c r="M113" i="17" s="1"/>
  <c r="L101" i="17"/>
  <c r="L113" i="17" s="1"/>
  <c r="K101" i="17"/>
  <c r="K113" i="17" s="1"/>
  <c r="J101" i="17"/>
  <c r="J113" i="17" s="1"/>
  <c r="I101" i="17"/>
  <c r="I113" i="17" s="1"/>
  <c r="H101" i="17"/>
  <c r="H113" i="17" s="1"/>
  <c r="G101" i="17"/>
  <c r="G113" i="17" s="1"/>
  <c r="AU100" i="17"/>
  <c r="AT100" i="17"/>
  <c r="AR100" i="17"/>
  <c r="AQ100" i="17"/>
  <c r="AP100" i="17"/>
  <c r="AO100" i="17"/>
  <c r="AN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AP97" i="17"/>
  <c r="AP10" i="17" s="1"/>
  <c r="AO97" i="17"/>
  <c r="AO10" i="17" s="1"/>
  <c r="AN97" i="17"/>
  <c r="AN10" i="17" s="1"/>
  <c r="AM97" i="17"/>
  <c r="AM10" i="17" s="1"/>
  <c r="AB97" i="17"/>
  <c r="AA97" i="17"/>
  <c r="AA10" i="17" s="1"/>
  <c r="AA17" i="17" s="1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C96" i="17"/>
  <c r="AB96" i="17"/>
  <c r="AA96" i="17"/>
  <c r="Z96" i="17"/>
  <c r="Y96" i="17"/>
  <c r="X96" i="17"/>
  <c r="W96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C95" i="17"/>
  <c r="AB95" i="17"/>
  <c r="AA95" i="17"/>
  <c r="Z95" i="17"/>
  <c r="Y95" i="17"/>
  <c r="X95" i="17"/>
  <c r="W95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C94" i="17"/>
  <c r="AB94" i="17"/>
  <c r="AA94" i="17"/>
  <c r="Z94" i="17"/>
  <c r="Y94" i="17"/>
  <c r="X94" i="17"/>
  <c r="W94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C93" i="17"/>
  <c r="AB93" i="17"/>
  <c r="AA93" i="17"/>
  <c r="Z93" i="17"/>
  <c r="Y93" i="17"/>
  <c r="X93" i="17"/>
  <c r="W93" i="17"/>
  <c r="AU92" i="17"/>
  <c r="AT92" i="17"/>
  <c r="AS92" i="17"/>
  <c r="AR92" i="17"/>
  <c r="AQ92" i="17"/>
  <c r="AP92" i="17"/>
  <c r="AO92" i="17"/>
  <c r="AN92" i="17"/>
  <c r="AM92" i="17"/>
  <c r="AL92" i="17"/>
  <c r="AK92" i="17"/>
  <c r="AJ92" i="17"/>
  <c r="AI92" i="17"/>
  <c r="AH92" i="17"/>
  <c r="AG92" i="17"/>
  <c r="AF92" i="17"/>
  <c r="AE92" i="17"/>
  <c r="AC92" i="17"/>
  <c r="AB92" i="17"/>
  <c r="AA92" i="17"/>
  <c r="Z92" i="17"/>
  <c r="Y92" i="17"/>
  <c r="X92" i="17"/>
  <c r="W92" i="17"/>
  <c r="W97" i="17" s="1"/>
  <c r="AU91" i="17"/>
  <c r="AT91" i="17"/>
  <c r="AS91" i="17"/>
  <c r="AR91" i="17"/>
  <c r="AQ91" i="17"/>
  <c r="AQ97" i="17" s="1"/>
  <c r="AQ10" i="17" s="1"/>
  <c r="AP91" i="17"/>
  <c r="AO91" i="17"/>
  <c r="AN91" i="17"/>
  <c r="AM91" i="17"/>
  <c r="AL91" i="17"/>
  <c r="AK91" i="17"/>
  <c r="AJ91" i="17"/>
  <c r="AI91" i="17"/>
  <c r="AH91" i="17"/>
  <c r="AG91" i="17"/>
  <c r="AF91" i="17"/>
  <c r="AE91" i="17"/>
  <c r="AD91" i="17"/>
  <c r="AC91" i="17"/>
  <c r="AB91" i="17"/>
  <c r="AA91" i="17"/>
  <c r="Z91" i="17"/>
  <c r="Y91" i="17"/>
  <c r="X91" i="17"/>
  <c r="AY90" i="17"/>
  <c r="AU90" i="17"/>
  <c r="AT90" i="17"/>
  <c r="AS90" i="17"/>
  <c r="AR90" i="17"/>
  <c r="AQ90" i="17"/>
  <c r="AP90" i="17"/>
  <c r="AO90" i="17"/>
  <c r="AN90" i="17"/>
  <c r="AM90" i="17"/>
  <c r="AL90" i="17"/>
  <c r="AK90" i="17"/>
  <c r="AJ90" i="17"/>
  <c r="AI90" i="17"/>
  <c r="AH90" i="17"/>
  <c r="AG90" i="17"/>
  <c r="AF90" i="17"/>
  <c r="AE90" i="17"/>
  <c r="AD90" i="17"/>
  <c r="AC90" i="17"/>
  <c r="AB90" i="17"/>
  <c r="AA90" i="17"/>
  <c r="Z90" i="17"/>
  <c r="Y90" i="17"/>
  <c r="X90" i="17"/>
  <c r="AY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AY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AY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AY86" i="17"/>
  <c r="AU86" i="17"/>
  <c r="AT86" i="17"/>
  <c r="AT97" i="17" s="1"/>
  <c r="AT10" i="17" s="1"/>
  <c r="AS86" i="17"/>
  <c r="AS97" i="17" s="1"/>
  <c r="AS10" i="17" s="1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AY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J97" i="17" s="1"/>
  <c r="AJ10" i="17" s="1"/>
  <c r="AI85" i="17"/>
  <c r="AI97" i="17" s="1"/>
  <c r="AI10" i="17" s="1"/>
  <c r="AH85" i="17"/>
  <c r="AH97" i="17" s="1"/>
  <c r="AG85" i="17"/>
  <c r="AF85" i="17"/>
  <c r="AE85" i="17"/>
  <c r="AD85" i="17"/>
  <c r="AC85" i="17"/>
  <c r="AB85" i="17"/>
  <c r="AA85" i="17"/>
  <c r="Z85" i="17"/>
  <c r="Y85" i="17"/>
  <c r="X85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C80" i="17"/>
  <c r="AB80" i="17"/>
  <c r="AA80" i="17"/>
  <c r="Z80" i="17"/>
  <c r="Y80" i="17"/>
  <c r="X80" i="17"/>
  <c r="W80" i="17"/>
  <c r="AC79" i="17"/>
  <c r="AB79" i="17"/>
  <c r="AA79" i="17"/>
  <c r="Z79" i="17"/>
  <c r="Y79" i="17"/>
  <c r="X79" i="17"/>
  <c r="W79" i="17"/>
  <c r="AC78" i="17"/>
  <c r="AB78" i="17"/>
  <c r="AA78" i="17"/>
  <c r="Z78" i="17"/>
  <c r="Y78" i="17"/>
  <c r="X78" i="17"/>
  <c r="W78" i="17"/>
  <c r="AC77" i="17"/>
  <c r="AB77" i="17"/>
  <c r="AA77" i="17"/>
  <c r="Z77" i="17"/>
  <c r="Y77" i="17"/>
  <c r="X77" i="17"/>
  <c r="W77" i="17"/>
  <c r="AC76" i="17"/>
  <c r="AB76" i="17"/>
  <c r="AA76" i="17"/>
  <c r="Z76" i="17"/>
  <c r="Y76" i="17"/>
  <c r="X76" i="17"/>
  <c r="W76" i="17"/>
  <c r="AD75" i="17"/>
  <c r="AC75" i="17"/>
  <c r="AB75" i="17"/>
  <c r="AA75" i="17"/>
  <c r="Z75" i="17"/>
  <c r="Y75" i="17"/>
  <c r="X75" i="17"/>
  <c r="AD74" i="17"/>
  <c r="AC74" i="17"/>
  <c r="AB74" i="17"/>
  <c r="AA74" i="17"/>
  <c r="Z74" i="17"/>
  <c r="Y74" i="17"/>
  <c r="X74" i="17"/>
  <c r="AD73" i="17"/>
  <c r="AC73" i="17"/>
  <c r="AB73" i="17"/>
  <c r="AA73" i="17"/>
  <c r="Z73" i="17"/>
  <c r="Y73" i="17"/>
  <c r="X73" i="17"/>
  <c r="AD72" i="17"/>
  <c r="AC72" i="17"/>
  <c r="AB72" i="17"/>
  <c r="AA72" i="17"/>
  <c r="Z72" i="17"/>
  <c r="Y72" i="17"/>
  <c r="X72" i="17"/>
  <c r="AD71" i="17"/>
  <c r="AC71" i="17"/>
  <c r="AB71" i="17"/>
  <c r="AA71" i="17"/>
  <c r="Z71" i="17"/>
  <c r="Y71" i="17"/>
  <c r="X71" i="17"/>
  <c r="AD70" i="17"/>
  <c r="AC70" i="17"/>
  <c r="AB70" i="17"/>
  <c r="AA70" i="17"/>
  <c r="Z70" i="17"/>
  <c r="Y70" i="17"/>
  <c r="X70" i="17"/>
  <c r="AD69" i="17"/>
  <c r="AC69" i="17"/>
  <c r="AB69" i="17"/>
  <c r="AA69" i="17"/>
  <c r="Z69" i="17"/>
  <c r="Y69" i="17"/>
  <c r="X69" i="17"/>
  <c r="AJ68" i="17"/>
  <c r="AI68" i="17"/>
  <c r="AH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D65" i="17"/>
  <c r="B65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C61" i="17"/>
  <c r="AB61" i="17"/>
  <c r="AB65" i="17" s="1"/>
  <c r="AA61" i="17"/>
  <c r="AA65" i="17" s="1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E65" i="17" s="1"/>
  <c r="D61" i="17"/>
  <c r="C61" i="17"/>
  <c r="B61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C59" i="17"/>
  <c r="AB59" i="17"/>
  <c r="AA59" i="17"/>
  <c r="Z59" i="17"/>
  <c r="Y59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D57" i="17"/>
  <c r="AC57" i="17"/>
  <c r="AB57" i="17"/>
  <c r="AA57" i="17"/>
  <c r="Z57" i="17"/>
  <c r="Y57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D54" i="17"/>
  <c r="AC54" i="17"/>
  <c r="AB54" i="17"/>
  <c r="AA54" i="17"/>
  <c r="Z54" i="17"/>
  <c r="Y54" i="17"/>
  <c r="X54" i="17"/>
  <c r="W54" i="17"/>
  <c r="V54" i="17"/>
  <c r="U54" i="17"/>
  <c r="U65" i="17" s="1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U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C48" i="17"/>
  <c r="AB48" i="17"/>
  <c r="AA48" i="17"/>
  <c r="Z48" i="17"/>
  <c r="Z112" i="17" s="1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D37" i="17"/>
  <c r="AC37" i="17"/>
  <c r="AC49" i="17" s="1"/>
  <c r="AC6" i="17" s="1"/>
  <c r="AB37" i="17"/>
  <c r="AB49" i="17" s="1"/>
  <c r="AB6" i="17" s="1"/>
  <c r="AA37" i="17"/>
  <c r="AA49" i="17" s="1"/>
  <c r="AA6" i="17" s="1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F49" i="17" s="1"/>
  <c r="E37" i="17"/>
  <c r="E49" i="17" s="1"/>
  <c r="D37" i="17"/>
  <c r="C37" i="17"/>
  <c r="B37" i="17"/>
  <c r="AL36" i="17"/>
  <c r="AK36" i="17"/>
  <c r="AJ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J33" i="17"/>
  <c r="AI33" i="17"/>
  <c r="AH33" i="17"/>
  <c r="AG33" i="17"/>
  <c r="AF33" i="17"/>
  <c r="AE33" i="17"/>
  <c r="AD33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X109" i="17" s="1"/>
  <c r="W29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Z108" i="17" s="1"/>
  <c r="Y28" i="17"/>
  <c r="X28" i="17"/>
  <c r="X108" i="17" s="1"/>
  <c r="W28" i="17"/>
  <c r="W33" i="17" s="1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AB106" i="17" s="1"/>
  <c r="AA26" i="17"/>
  <c r="AA106" i="17" s="1"/>
  <c r="Z26" i="17"/>
  <c r="Y26" i="17"/>
  <c r="X26" i="17"/>
  <c r="X106" i="17" s="1"/>
  <c r="AU25" i="17"/>
  <c r="AT25" i="17"/>
  <c r="AS25" i="17"/>
  <c r="AR25" i="17"/>
  <c r="AQ25" i="17"/>
  <c r="AP25" i="17"/>
  <c r="AO25" i="17"/>
  <c r="AN25" i="17"/>
  <c r="AM25" i="17"/>
  <c r="AL25" i="17"/>
  <c r="AK25" i="17"/>
  <c r="AJ25" i="17"/>
  <c r="AI25" i="17"/>
  <c r="AH25" i="17"/>
  <c r="AG25" i="17"/>
  <c r="AF25" i="17"/>
  <c r="AE25" i="17"/>
  <c r="AD25" i="17"/>
  <c r="AC25" i="17"/>
  <c r="AC33" i="17" s="1"/>
  <c r="AC5" i="17" s="1"/>
  <c r="AB25" i="17"/>
  <c r="AA25" i="17"/>
  <c r="Z25" i="17"/>
  <c r="Z105" i="17" s="1"/>
  <c r="Y25" i="17"/>
  <c r="X25" i="17"/>
  <c r="AU24" i="17"/>
  <c r="AT24" i="17"/>
  <c r="AS24" i="17"/>
  <c r="AR24" i="17"/>
  <c r="AQ24" i="17"/>
  <c r="AP24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D103" i="17" s="1"/>
  <c r="AC23" i="17"/>
  <c r="AC103" i="17" s="1"/>
  <c r="AB23" i="17"/>
  <c r="AB103" i="17" s="1"/>
  <c r="AA23" i="17"/>
  <c r="Z23" i="17"/>
  <c r="Y23" i="17"/>
  <c r="X23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C102" i="17" s="1"/>
  <c r="AB22" i="17"/>
  <c r="AA22" i="17"/>
  <c r="AA102" i="17" s="1"/>
  <c r="Z22" i="17"/>
  <c r="Y22" i="17"/>
  <c r="X22" i="17"/>
  <c r="AU21" i="17"/>
  <c r="AT21" i="17"/>
  <c r="AS21" i="17"/>
  <c r="AR21" i="17"/>
  <c r="AQ21" i="17"/>
  <c r="AP21" i="17"/>
  <c r="AP33" i="17" s="1"/>
  <c r="AO21" i="17"/>
  <c r="AN21" i="17"/>
  <c r="AN33" i="17" s="1"/>
  <c r="AM21" i="17"/>
  <c r="AM33" i="17" s="1"/>
  <c r="AL21" i="17"/>
  <c r="AL33" i="17" s="1"/>
  <c r="AK21" i="17"/>
  <c r="AK33" i="17" s="1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AN20" i="17"/>
  <c r="AM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C16" i="17"/>
  <c r="AB16" i="17"/>
  <c r="AA16" i="17"/>
  <c r="Z16" i="17"/>
  <c r="Y16" i="17"/>
  <c r="AB14" i="17"/>
  <c r="Z14" i="17"/>
  <c r="AH10" i="17"/>
  <c r="AD10" i="17"/>
  <c r="AD97" i="17" s="1"/>
  <c r="AB10" i="17"/>
  <c r="AB17" i="17" s="1"/>
  <c r="AC7" i="17"/>
  <c r="AC13" i="17" s="1"/>
  <c r="AU5" i="17"/>
  <c r="AT5" i="17"/>
  <c r="AS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F5" i="17"/>
  <c r="AE5" i="17"/>
  <c r="AD5" i="17"/>
  <c r="AC4" i="17"/>
  <c r="AU2" i="17"/>
  <c r="AT2" i="17"/>
  <c r="AS2" i="17"/>
  <c r="AR2" i="17"/>
  <c r="AQ2" i="17"/>
  <c r="AP2" i="17"/>
  <c r="AO2" i="17"/>
  <c r="AN2" i="17"/>
  <c r="AM2" i="17"/>
  <c r="AL2" i="17"/>
  <c r="AK2" i="17"/>
  <c r="AJ2" i="17"/>
  <c r="AJ100" i="17" s="1"/>
  <c r="AI2" i="17"/>
  <c r="AI20" i="17" s="1"/>
  <c r="AH2" i="17"/>
  <c r="AH100" i="17" s="1"/>
  <c r="AG2" i="17"/>
  <c r="AG20" i="17" s="1"/>
  <c r="AF2" i="17"/>
  <c r="AF20" i="17" s="1"/>
  <c r="AC262" i="16"/>
  <c r="AC263" i="16" s="1"/>
  <c r="AB262" i="16"/>
  <c r="AB263" i="16" s="1"/>
  <c r="AA262" i="16"/>
  <c r="AA263" i="16" s="1"/>
  <c r="AD261" i="16"/>
  <c r="AE261" i="16" s="1"/>
  <c r="AD260" i="16"/>
  <c r="AF259" i="16"/>
  <c r="AD259" i="16"/>
  <c r="AE259" i="16" s="1"/>
  <c r="AD258" i="16"/>
  <c r="AE257" i="16"/>
  <c r="AD257" i="16"/>
  <c r="AF256" i="16"/>
  <c r="AE256" i="16"/>
  <c r="AF255" i="16"/>
  <c r="AE255" i="16"/>
  <c r="AG255" i="16" s="1"/>
  <c r="AH254" i="16"/>
  <c r="AG254" i="16"/>
  <c r="AI254" i="16" s="1"/>
  <c r="AF254" i="16"/>
  <c r="AE254" i="16"/>
  <c r="AE253" i="16"/>
  <c r="AE252" i="16"/>
  <c r="AH251" i="16"/>
  <c r="AG251" i="16"/>
  <c r="AI251" i="16" s="1"/>
  <c r="AF251" i="16"/>
  <c r="AE251" i="16"/>
  <c r="AF250" i="16"/>
  <c r="AE250" i="16"/>
  <c r="AG250" i="16" s="1"/>
  <c r="AE249" i="16"/>
  <c r="AD249" i="16"/>
  <c r="AC249" i="16"/>
  <c r="AB249" i="16"/>
  <c r="AA249" i="16"/>
  <c r="Z249" i="16"/>
  <c r="Y249" i="16"/>
  <c r="X249" i="16"/>
  <c r="W249" i="16"/>
  <c r="V249" i="16"/>
  <c r="U249" i="16"/>
  <c r="T249" i="16"/>
  <c r="S249" i="16"/>
  <c r="R249" i="16"/>
  <c r="Q249" i="16"/>
  <c r="P249" i="16"/>
  <c r="O249" i="16"/>
  <c r="N249" i="16"/>
  <c r="M249" i="16"/>
  <c r="L249" i="16"/>
  <c r="K249" i="16"/>
  <c r="J249" i="16"/>
  <c r="I249" i="16"/>
  <c r="H249" i="16"/>
  <c r="G249" i="16"/>
  <c r="F249" i="16"/>
  <c r="E249" i="16"/>
  <c r="D249" i="16"/>
  <c r="C249" i="16"/>
  <c r="B249" i="16"/>
  <c r="AC246" i="16"/>
  <c r="AB246" i="16"/>
  <c r="AA246" i="16"/>
  <c r="Z246" i="16"/>
  <c r="Y246" i="16"/>
  <c r="X246" i="16"/>
  <c r="X22" i="16" s="1"/>
  <c r="W246" i="16"/>
  <c r="V246" i="16"/>
  <c r="U246" i="16"/>
  <c r="T246" i="16"/>
  <c r="S246" i="16"/>
  <c r="R246" i="16"/>
  <c r="Q246" i="16"/>
  <c r="P246" i="16"/>
  <c r="O246" i="16"/>
  <c r="N246" i="16"/>
  <c r="M246" i="16"/>
  <c r="L246" i="16"/>
  <c r="AG233" i="16"/>
  <c r="AF233" i="16"/>
  <c r="AE233" i="16"/>
  <c r="AD233" i="16"/>
  <c r="AC233" i="16"/>
  <c r="AB233" i="16"/>
  <c r="AA233" i="16"/>
  <c r="Z233" i="16"/>
  <c r="Y233" i="16"/>
  <c r="X233" i="16"/>
  <c r="W233" i="16"/>
  <c r="V233" i="16"/>
  <c r="U233" i="16"/>
  <c r="T233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C233" i="16"/>
  <c r="B233" i="16"/>
  <c r="AC230" i="16"/>
  <c r="AB230" i="16"/>
  <c r="AB20" i="16" s="1"/>
  <c r="AB231" i="16" s="1"/>
  <c r="AA230" i="16"/>
  <c r="Z230" i="16"/>
  <c r="Y230" i="16"/>
  <c r="X230" i="16"/>
  <c r="W230" i="16"/>
  <c r="AC229" i="16"/>
  <c r="AB229" i="16"/>
  <c r="AA229" i="16"/>
  <c r="Z229" i="16"/>
  <c r="Y229" i="16"/>
  <c r="X229" i="16"/>
  <c r="W229" i="16"/>
  <c r="AC228" i="16"/>
  <c r="AB228" i="16"/>
  <c r="AA228" i="16"/>
  <c r="Z228" i="16"/>
  <c r="Y228" i="16"/>
  <c r="X228" i="16"/>
  <c r="W228" i="16"/>
  <c r="AC227" i="16"/>
  <c r="AB227" i="16"/>
  <c r="AA227" i="16"/>
  <c r="Z227" i="16"/>
  <c r="Y227" i="16"/>
  <c r="X227" i="16"/>
  <c r="W227" i="16"/>
  <c r="AC226" i="16"/>
  <c r="AB226" i="16"/>
  <c r="AA226" i="16"/>
  <c r="Z226" i="16"/>
  <c r="Y226" i="16"/>
  <c r="X226" i="16"/>
  <c r="W226" i="16"/>
  <c r="AD225" i="16"/>
  <c r="AC225" i="16"/>
  <c r="AB225" i="16"/>
  <c r="AA225" i="16"/>
  <c r="Z225" i="16"/>
  <c r="Y225" i="16"/>
  <c r="X225" i="16"/>
  <c r="AD224" i="16"/>
  <c r="AC224" i="16"/>
  <c r="AB224" i="16"/>
  <c r="AA224" i="16"/>
  <c r="Z224" i="16"/>
  <c r="Y224" i="16"/>
  <c r="Y129" i="16" s="1"/>
  <c r="X224" i="16"/>
  <c r="AD223" i="16"/>
  <c r="AC223" i="16"/>
  <c r="AB223" i="16"/>
  <c r="AA223" i="16"/>
  <c r="Z223" i="16"/>
  <c r="Y223" i="16"/>
  <c r="X223" i="16"/>
  <c r="AD222" i="16"/>
  <c r="AC222" i="16"/>
  <c r="AB222" i="16"/>
  <c r="AA222" i="16"/>
  <c r="Z222" i="16"/>
  <c r="Y222" i="16"/>
  <c r="X222" i="16"/>
  <c r="AD221" i="16"/>
  <c r="AC221" i="16"/>
  <c r="AB221" i="16"/>
  <c r="AA221" i="16"/>
  <c r="Z221" i="16"/>
  <c r="Y221" i="16"/>
  <c r="X221" i="16"/>
  <c r="AD220" i="16"/>
  <c r="AD125" i="16" s="1"/>
  <c r="AC220" i="16"/>
  <c r="AB220" i="16"/>
  <c r="AA220" i="16"/>
  <c r="Z220" i="16"/>
  <c r="Y220" i="16"/>
  <c r="X220" i="16"/>
  <c r="AD219" i="16"/>
  <c r="AC219" i="16"/>
  <c r="AB219" i="16"/>
  <c r="AA219" i="16"/>
  <c r="Z219" i="16"/>
  <c r="Y219" i="16"/>
  <c r="X219" i="16"/>
  <c r="AT218" i="16"/>
  <c r="AS218" i="16"/>
  <c r="AI218" i="16"/>
  <c r="AE218" i="16"/>
  <c r="AD218" i="16"/>
  <c r="AC218" i="16"/>
  <c r="AB218" i="16"/>
  <c r="AA218" i="16"/>
  <c r="Z218" i="16"/>
  <c r="Y218" i="16"/>
  <c r="X218" i="16"/>
  <c r="W218" i="16"/>
  <c r="V218" i="16"/>
  <c r="U218" i="16"/>
  <c r="T218" i="16"/>
  <c r="S218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C218" i="16"/>
  <c r="B218" i="16"/>
  <c r="AD215" i="16"/>
  <c r="AA214" i="16"/>
  <c r="Z214" i="16"/>
  <c r="Y214" i="16"/>
  <c r="R214" i="16"/>
  <c r="W209" i="16"/>
  <c r="S206" i="16"/>
  <c r="W204" i="16"/>
  <c r="U204" i="16"/>
  <c r="T204" i="16"/>
  <c r="S204" i="16"/>
  <c r="R204" i="16"/>
  <c r="AE202" i="16"/>
  <c r="AD202" i="16"/>
  <c r="AC202" i="16"/>
  <c r="AB202" i="16"/>
  <c r="AA202" i="16"/>
  <c r="Z202" i="16"/>
  <c r="Y202" i="16"/>
  <c r="X202" i="16"/>
  <c r="W202" i="16"/>
  <c r="V202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2" i="16"/>
  <c r="B202" i="16"/>
  <c r="AE199" i="16"/>
  <c r="AE16" i="16" s="1"/>
  <c r="AB199" i="16"/>
  <c r="AB16" i="16" s="1"/>
  <c r="Z199" i="16"/>
  <c r="Z16" i="16" s="1"/>
  <c r="AU198" i="16"/>
  <c r="AT198" i="16"/>
  <c r="AS198" i="16"/>
  <c r="AR198" i="16"/>
  <c r="AQ198" i="16"/>
  <c r="AP198" i="16"/>
  <c r="AO198" i="16"/>
  <c r="AN198" i="16"/>
  <c r="AM198" i="16"/>
  <c r="AL198" i="16"/>
  <c r="AK198" i="16"/>
  <c r="AJ198" i="16"/>
  <c r="AI198" i="16"/>
  <c r="AH198" i="16"/>
  <c r="AH150" i="16" s="1"/>
  <c r="AG198" i="16"/>
  <c r="AF198" i="16"/>
  <c r="AF150" i="16" s="1"/>
  <c r="AE198" i="16"/>
  <c r="AE150" i="16" s="1"/>
  <c r="AD198" i="16"/>
  <c r="AC198" i="16"/>
  <c r="AB198" i="16"/>
  <c r="AA198" i="16"/>
  <c r="Z198" i="16"/>
  <c r="Y198" i="16"/>
  <c r="X198" i="16"/>
  <c r="W198" i="16"/>
  <c r="V198" i="16"/>
  <c r="U198" i="16"/>
  <c r="T198" i="16"/>
  <c r="AU197" i="16"/>
  <c r="AT197" i="16"/>
  <c r="AS197" i="16"/>
  <c r="AR197" i="16"/>
  <c r="AQ197" i="16"/>
  <c r="AP197" i="16"/>
  <c r="AO197" i="16"/>
  <c r="AN197" i="16"/>
  <c r="AM197" i="16"/>
  <c r="AL197" i="16"/>
  <c r="AL149" i="16" s="1"/>
  <c r="AK197" i="16"/>
  <c r="AK149" i="16" s="1"/>
  <c r="AJ197" i="16"/>
  <c r="AJ149" i="16" s="1"/>
  <c r="AI197" i="16"/>
  <c r="AI149" i="16" s="1"/>
  <c r="AH197" i="16"/>
  <c r="AG197" i="16"/>
  <c r="AF197" i="16"/>
  <c r="AE197" i="16"/>
  <c r="AD197" i="16"/>
  <c r="AC197" i="16"/>
  <c r="AB197" i="16"/>
  <c r="AA197" i="16"/>
  <c r="Z197" i="16"/>
  <c r="Y197" i="16"/>
  <c r="X197" i="16"/>
  <c r="W197" i="16"/>
  <c r="V197" i="16"/>
  <c r="U197" i="16"/>
  <c r="T197" i="16"/>
  <c r="AU196" i="16"/>
  <c r="AT196" i="16"/>
  <c r="AS196" i="16"/>
  <c r="AR196" i="16"/>
  <c r="AQ196" i="16"/>
  <c r="AQ148" i="16" s="1"/>
  <c r="AP196" i="16"/>
  <c r="AO196" i="16"/>
  <c r="AN196" i="16"/>
  <c r="AM196" i="16"/>
  <c r="AL196" i="16"/>
  <c r="AK196" i="16"/>
  <c r="AJ196" i="16"/>
  <c r="AI196" i="16"/>
  <c r="AH196" i="16"/>
  <c r="AG196" i="16"/>
  <c r="AF196" i="16"/>
  <c r="AE196" i="16"/>
  <c r="AD196" i="16"/>
  <c r="AC196" i="16"/>
  <c r="AB196" i="16"/>
  <c r="AA196" i="16"/>
  <c r="Z196" i="16"/>
  <c r="Y196" i="16"/>
  <c r="X196" i="16"/>
  <c r="X148" i="16" s="1"/>
  <c r="W196" i="16"/>
  <c r="W148" i="16" s="1"/>
  <c r="V196" i="16"/>
  <c r="U196" i="16"/>
  <c r="T196" i="16"/>
  <c r="AU195" i="16"/>
  <c r="AT195" i="16"/>
  <c r="AS195" i="16"/>
  <c r="AS147" i="16" s="1"/>
  <c r="AR195" i="16"/>
  <c r="AQ195" i="16"/>
  <c r="AP195" i="16"/>
  <c r="AO195" i="16"/>
  <c r="AN195" i="16"/>
  <c r="AM195" i="16"/>
  <c r="AL195" i="16"/>
  <c r="AK195" i="16"/>
  <c r="AJ195" i="16"/>
  <c r="AI195" i="16"/>
  <c r="AH195" i="16"/>
  <c r="AG195" i="16"/>
  <c r="AF195" i="16"/>
  <c r="AE195" i="16"/>
  <c r="AD195" i="16"/>
  <c r="AD147" i="16" s="1"/>
  <c r="AC195" i="16"/>
  <c r="AC147" i="16" s="1"/>
  <c r="AB195" i="16"/>
  <c r="AA195" i="16"/>
  <c r="AA147" i="16" s="1"/>
  <c r="AA211" i="16" s="1"/>
  <c r="Z195" i="16"/>
  <c r="Z147" i="16" s="1"/>
  <c r="Y195" i="16"/>
  <c r="X195" i="16"/>
  <c r="W195" i="16"/>
  <c r="V195" i="16"/>
  <c r="U195" i="16"/>
  <c r="T195" i="16"/>
  <c r="AU194" i="16"/>
  <c r="AT194" i="16"/>
  <c r="AS194" i="16"/>
  <c r="AR194" i="16"/>
  <c r="AQ194" i="16"/>
  <c r="AP194" i="16"/>
  <c r="AO194" i="16"/>
  <c r="AN194" i="16"/>
  <c r="AM194" i="16"/>
  <c r="AL194" i="16"/>
  <c r="AK194" i="16"/>
  <c r="AJ194" i="16"/>
  <c r="AI194" i="16"/>
  <c r="AH194" i="16"/>
  <c r="AG194" i="16"/>
  <c r="AG199" i="16" s="1"/>
  <c r="AG16" i="16" s="1"/>
  <c r="AF194" i="16"/>
  <c r="AE194" i="16"/>
  <c r="AD194" i="16"/>
  <c r="AC194" i="16"/>
  <c r="AC146" i="16" s="1"/>
  <c r="AB194" i="16"/>
  <c r="AA194" i="16"/>
  <c r="Z194" i="16"/>
  <c r="Y194" i="16"/>
  <c r="X194" i="16"/>
  <c r="W194" i="16"/>
  <c r="V194" i="16"/>
  <c r="U194" i="16"/>
  <c r="T194" i="16"/>
  <c r="AU193" i="16"/>
  <c r="AT193" i="16"/>
  <c r="AS193" i="16"/>
  <c r="AR193" i="16"/>
  <c r="AQ193" i="16"/>
  <c r="AP193" i="16"/>
  <c r="AP145" i="16" s="1"/>
  <c r="AO193" i="16"/>
  <c r="AO145" i="16" s="1"/>
  <c r="AN193" i="16"/>
  <c r="AM193" i="16"/>
  <c r="AM145" i="16" s="1"/>
  <c r="AL193" i="16"/>
  <c r="AK193" i="16"/>
  <c r="AJ193" i="16"/>
  <c r="AJ145" i="16" s="1"/>
  <c r="AI193" i="16"/>
  <c r="AI145" i="16" s="1"/>
  <c r="AH193" i="16"/>
  <c r="AG193" i="16"/>
  <c r="AF193" i="16"/>
  <c r="AE193" i="16"/>
  <c r="AD193" i="16"/>
  <c r="AC193" i="16"/>
  <c r="AB193" i="16"/>
  <c r="AA193" i="16"/>
  <c r="Z193" i="16"/>
  <c r="Y193" i="16"/>
  <c r="X193" i="16"/>
  <c r="W193" i="16"/>
  <c r="V193" i="16"/>
  <c r="U193" i="16"/>
  <c r="T193" i="16"/>
  <c r="T145" i="16" s="1"/>
  <c r="T209" i="16" s="1"/>
  <c r="AU192" i="16"/>
  <c r="AT192" i="16"/>
  <c r="AT144" i="16" s="1"/>
  <c r="AS192" i="16"/>
  <c r="AS144" i="16" s="1"/>
  <c r="AR192" i="16"/>
  <c r="AR144" i="16" s="1"/>
  <c r="AQ192" i="16"/>
  <c r="AQ144" i="16" s="1"/>
  <c r="AP192" i="16"/>
  <c r="AO192" i="16"/>
  <c r="AO144" i="16" s="1"/>
  <c r="AN192" i="16"/>
  <c r="AM192" i="16"/>
  <c r="AL192" i="16"/>
  <c r="AL144" i="16" s="1"/>
  <c r="AK192" i="16"/>
  <c r="AJ192" i="16"/>
  <c r="AI192" i="16"/>
  <c r="AH192" i="16"/>
  <c r="AG192" i="16"/>
  <c r="AF192" i="16"/>
  <c r="AE192" i="16"/>
  <c r="AD192" i="16"/>
  <c r="AC192" i="16"/>
  <c r="AB192" i="16"/>
  <c r="AA192" i="16"/>
  <c r="Z192" i="16"/>
  <c r="Y192" i="16"/>
  <c r="X192" i="16"/>
  <c r="X144" i="16" s="1"/>
  <c r="W192" i="16"/>
  <c r="W144" i="16" s="1"/>
  <c r="W208" i="16" s="1"/>
  <c r="V192" i="16"/>
  <c r="V144" i="16" s="1"/>
  <c r="V208" i="16" s="1"/>
  <c r="U192" i="16"/>
  <c r="U144" i="16" s="1"/>
  <c r="U208" i="16" s="1"/>
  <c r="T192" i="16"/>
  <c r="AU191" i="16"/>
  <c r="AT191" i="16"/>
  <c r="AS191" i="16"/>
  <c r="AR191" i="16"/>
  <c r="AQ191" i="16"/>
  <c r="AP191" i="16"/>
  <c r="AO191" i="16"/>
  <c r="AN191" i="16"/>
  <c r="AM191" i="16"/>
  <c r="AL191" i="16"/>
  <c r="AK191" i="16"/>
  <c r="AJ191" i="16"/>
  <c r="AI191" i="16"/>
  <c r="AH191" i="16"/>
  <c r="AG191" i="16"/>
  <c r="AF191" i="16"/>
  <c r="AE191" i="16"/>
  <c r="AD191" i="16"/>
  <c r="AD143" i="16" s="1"/>
  <c r="AC191" i="16"/>
  <c r="AC143" i="16" s="1"/>
  <c r="AB191" i="16"/>
  <c r="AB143" i="16" s="1"/>
  <c r="AA191" i="16"/>
  <c r="Z191" i="16"/>
  <c r="Y191" i="16"/>
  <c r="X191" i="16"/>
  <c r="W191" i="16"/>
  <c r="V191" i="16"/>
  <c r="U191" i="16"/>
  <c r="T191" i="16"/>
  <c r="AU190" i="16"/>
  <c r="AT190" i="16"/>
  <c r="AS190" i="16"/>
  <c r="AR190" i="16"/>
  <c r="AQ190" i="16"/>
  <c r="AP190" i="16"/>
  <c r="AO190" i="16"/>
  <c r="AN190" i="16"/>
  <c r="AM190" i="16"/>
  <c r="AL190" i="16"/>
  <c r="AL142" i="16" s="1"/>
  <c r="AK190" i="16"/>
  <c r="AK142" i="16" s="1"/>
  <c r="AJ190" i="16"/>
  <c r="AJ142" i="16" s="1"/>
  <c r="AI190" i="16"/>
  <c r="AI142" i="16" s="1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AU189" i="16"/>
  <c r="AT189" i="16"/>
  <c r="AS189" i="16"/>
  <c r="AR189" i="16"/>
  <c r="AR141" i="16" s="1"/>
  <c r="AQ189" i="16"/>
  <c r="AP189" i="16"/>
  <c r="AP141" i="16" s="1"/>
  <c r="AO189" i="16"/>
  <c r="AN189" i="16"/>
  <c r="AM189" i="16"/>
  <c r="AL189" i="16"/>
  <c r="AK189" i="16"/>
  <c r="AK141" i="16" s="1"/>
  <c r="AJ189" i="16"/>
  <c r="AJ141" i="16" s="1"/>
  <c r="AI189" i="16"/>
  <c r="AH189" i="16"/>
  <c r="AG189" i="16"/>
  <c r="AF189" i="16"/>
  <c r="AE189" i="16"/>
  <c r="AD189" i="16"/>
  <c r="AC189" i="16"/>
  <c r="AB189" i="16"/>
  <c r="AA189" i="16"/>
  <c r="Z189" i="16"/>
  <c r="Y189" i="16"/>
  <c r="X189" i="16"/>
  <c r="W189" i="16"/>
  <c r="V189" i="16"/>
  <c r="U189" i="16"/>
  <c r="T189" i="16"/>
  <c r="T141" i="16" s="1"/>
  <c r="T205" i="16" s="1"/>
  <c r="AU188" i="16"/>
  <c r="AT188" i="16"/>
  <c r="AT140" i="16" s="1"/>
  <c r="AS188" i="16"/>
  <c r="AR188" i="16"/>
  <c r="AQ188" i="16"/>
  <c r="AP188" i="16"/>
  <c r="AO188" i="16"/>
  <c r="AN188" i="16"/>
  <c r="AM188" i="16"/>
  <c r="AL188" i="16"/>
  <c r="AK188" i="16"/>
  <c r="AJ188" i="16"/>
  <c r="AI188" i="16"/>
  <c r="AH188" i="16"/>
  <c r="AG188" i="16"/>
  <c r="AF188" i="16"/>
  <c r="AE188" i="16"/>
  <c r="AD188" i="16"/>
  <c r="AD140" i="16" s="1"/>
  <c r="AC188" i="16"/>
  <c r="AB188" i="16"/>
  <c r="AB140" i="16" s="1"/>
  <c r="AA188" i="16"/>
  <c r="AA140" i="16" s="1"/>
  <c r="Z188" i="16"/>
  <c r="Z140" i="16" s="1"/>
  <c r="Y188" i="16"/>
  <c r="Y199" i="16" s="1"/>
  <c r="Y16" i="16" s="1"/>
  <c r="X188" i="16"/>
  <c r="X140" i="16" s="1"/>
  <c r="W188" i="16"/>
  <c r="W199" i="16" s="1"/>
  <c r="W16" i="16" s="1"/>
  <c r="V188" i="16"/>
  <c r="V199" i="16" s="1"/>
  <c r="U188" i="16"/>
  <c r="U140" i="16" s="1"/>
  <c r="T188" i="16"/>
  <c r="T140" i="16" s="1"/>
  <c r="AU187" i="16"/>
  <c r="AT187" i="16"/>
  <c r="AS187" i="16"/>
  <c r="AR187" i="16"/>
  <c r="AQ187" i="16"/>
  <c r="AP187" i="16"/>
  <c r="AO187" i="16"/>
  <c r="AN187" i="16"/>
  <c r="AM187" i="16"/>
  <c r="AL187" i="16"/>
  <c r="AK187" i="16"/>
  <c r="AJ187" i="16"/>
  <c r="AI187" i="16"/>
  <c r="AH187" i="16"/>
  <c r="AH199" i="16" s="1"/>
  <c r="AH16" i="16" s="1"/>
  <c r="AG187" i="16"/>
  <c r="AF187" i="16"/>
  <c r="AE187" i="16"/>
  <c r="AE139" i="16" s="1"/>
  <c r="AD187" i="16"/>
  <c r="AC187" i="16"/>
  <c r="AB187" i="16"/>
  <c r="AA187" i="16"/>
  <c r="Z187" i="16"/>
  <c r="Y187" i="16"/>
  <c r="X187" i="16"/>
  <c r="X199" i="16" s="1"/>
  <c r="X16" i="16" s="1"/>
  <c r="W187" i="16"/>
  <c r="V187" i="16"/>
  <c r="U187" i="16"/>
  <c r="T187" i="16"/>
  <c r="AI186" i="16"/>
  <c r="AH186" i="16"/>
  <c r="AG186" i="16"/>
  <c r="AF186" i="16"/>
  <c r="AE186" i="16"/>
  <c r="AD186" i="16"/>
  <c r="AC186" i="16"/>
  <c r="AB186" i="16"/>
  <c r="AA186" i="16"/>
  <c r="Z186" i="16"/>
  <c r="Y186" i="16"/>
  <c r="X186" i="16"/>
  <c r="W186" i="16"/>
  <c r="V186" i="16"/>
  <c r="U186" i="16"/>
  <c r="T186" i="16"/>
  <c r="S186" i="16"/>
  <c r="R186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C186" i="16"/>
  <c r="B186" i="16"/>
  <c r="AT182" i="16"/>
  <c r="AU182" i="16" s="1"/>
  <c r="AS182" i="16"/>
  <c r="AR182" i="16"/>
  <c r="AQ182" i="16"/>
  <c r="AP182" i="16"/>
  <c r="AP150" i="16" s="1"/>
  <c r="AO182" i="16"/>
  <c r="AO150" i="16" s="1"/>
  <c r="AN182" i="16"/>
  <c r="AN150" i="16" s="1"/>
  <c r="AM182" i="16"/>
  <c r="AM150" i="16" s="1"/>
  <c r="AL182" i="16"/>
  <c r="AL150" i="16" s="1"/>
  <c r="AK182" i="16"/>
  <c r="AJ182" i="16"/>
  <c r="AI182" i="16"/>
  <c r="AH182" i="16"/>
  <c r="AG182" i="16"/>
  <c r="AF182" i="16"/>
  <c r="AE182" i="16"/>
  <c r="AD182" i="16"/>
  <c r="AC182" i="16"/>
  <c r="AB182" i="16"/>
  <c r="AA182" i="16"/>
  <c r="Z182" i="16"/>
  <c r="Y182" i="16"/>
  <c r="X182" i="16"/>
  <c r="W182" i="16"/>
  <c r="V182" i="16"/>
  <c r="U182" i="16"/>
  <c r="T182" i="16"/>
  <c r="T150" i="16" s="1"/>
  <c r="T214" i="16" s="1"/>
  <c r="AT181" i="16"/>
  <c r="AT149" i="16" s="1"/>
  <c r="AS181" i="16"/>
  <c r="AR181" i="16"/>
  <c r="AQ181" i="16"/>
  <c r="AP181" i="16"/>
  <c r="AO181" i="16"/>
  <c r="AN181" i="16"/>
  <c r="AM181" i="16"/>
  <c r="AL181" i="16"/>
  <c r="AK181" i="16"/>
  <c r="AJ181" i="16"/>
  <c r="AI181" i="16"/>
  <c r="AH181" i="16"/>
  <c r="AG181" i="16"/>
  <c r="AF181" i="16"/>
  <c r="AF149" i="16" s="1"/>
  <c r="AE181" i="16"/>
  <c r="AD181" i="16"/>
  <c r="AC181" i="16"/>
  <c r="AB181" i="16"/>
  <c r="AA181" i="16"/>
  <c r="Z181" i="16"/>
  <c r="Y181" i="16"/>
  <c r="Y149" i="16" s="1"/>
  <c r="X181" i="16"/>
  <c r="W181" i="16"/>
  <c r="V181" i="16"/>
  <c r="U181" i="16"/>
  <c r="T181" i="16"/>
  <c r="AT180" i="16"/>
  <c r="AS180" i="16"/>
  <c r="AR180" i="16"/>
  <c r="AQ180" i="16"/>
  <c r="AP180" i="16"/>
  <c r="AO180" i="16"/>
  <c r="AN180" i="16"/>
  <c r="AM180" i="16"/>
  <c r="AL180" i="16"/>
  <c r="AK180" i="16"/>
  <c r="AJ180" i="16"/>
  <c r="AI180" i="16"/>
  <c r="AI148" i="16" s="1"/>
  <c r="AH180" i="16"/>
  <c r="AH148" i="16" s="1"/>
  <c r="AG180" i="16"/>
  <c r="AG148" i="16" s="1"/>
  <c r="AF180" i="16"/>
  <c r="AF148" i="16" s="1"/>
  <c r="AE180" i="16"/>
  <c r="AE148" i="16" s="1"/>
  <c r="AD180" i="16"/>
  <c r="AD148" i="16" s="1"/>
  <c r="AC180" i="16"/>
  <c r="AC148" i="16" s="1"/>
  <c r="AB180" i="16"/>
  <c r="AA180" i="16"/>
  <c r="Z180" i="16"/>
  <c r="Y180" i="16"/>
  <c r="X180" i="16"/>
  <c r="W180" i="16"/>
  <c r="V180" i="16"/>
  <c r="U180" i="16"/>
  <c r="T180" i="16"/>
  <c r="AT179" i="16"/>
  <c r="AS179" i="16"/>
  <c r="AR179" i="16"/>
  <c r="AQ179" i="16"/>
  <c r="AP179" i="16"/>
  <c r="AO179" i="16"/>
  <c r="AO147" i="16" s="1"/>
  <c r="AN179" i="16"/>
  <c r="AN147" i="16" s="1"/>
  <c r="AM179" i="16"/>
  <c r="AM147" i="16" s="1"/>
  <c r="AL179" i="16"/>
  <c r="AK179" i="16"/>
  <c r="AK147" i="16" s="1"/>
  <c r="AJ179" i="16"/>
  <c r="AI179" i="16"/>
  <c r="AH179" i="16"/>
  <c r="AG179" i="16"/>
  <c r="AF179" i="16"/>
  <c r="AE179" i="16"/>
  <c r="AD179" i="16"/>
  <c r="AC179" i="16"/>
  <c r="AB179" i="16"/>
  <c r="AA179" i="16"/>
  <c r="Z179" i="16"/>
  <c r="Y179" i="16"/>
  <c r="X179" i="16"/>
  <c r="W179" i="16"/>
  <c r="V179" i="16"/>
  <c r="U179" i="16"/>
  <c r="T179" i="16"/>
  <c r="AT178" i="16"/>
  <c r="AU178" i="16" s="1"/>
  <c r="AS178" i="16"/>
  <c r="AS146" i="16" s="1"/>
  <c r="AR178" i="16"/>
  <c r="AQ178" i="16"/>
  <c r="AP178" i="16"/>
  <c r="AO178" i="16"/>
  <c r="AO146" i="16" s="1"/>
  <c r="AN178" i="16"/>
  <c r="AN146" i="16" s="1"/>
  <c r="AM178" i="16"/>
  <c r="AL178" i="16"/>
  <c r="AK178" i="16"/>
  <c r="AJ178" i="16"/>
  <c r="AI178" i="16"/>
  <c r="AH178" i="16"/>
  <c r="AG178" i="16"/>
  <c r="AF178" i="16"/>
  <c r="AE178" i="16"/>
  <c r="AD178" i="16"/>
  <c r="AC178" i="16"/>
  <c r="AB178" i="16"/>
  <c r="AA178" i="16"/>
  <c r="Z178" i="16"/>
  <c r="Y178" i="16"/>
  <c r="Y146" i="16" s="1"/>
  <c r="X178" i="16"/>
  <c r="X146" i="16" s="1"/>
  <c r="W178" i="16"/>
  <c r="W146" i="16" s="1"/>
  <c r="V178" i="16"/>
  <c r="V146" i="16" s="1"/>
  <c r="V210" i="16" s="1"/>
  <c r="U178" i="16"/>
  <c r="T178" i="16"/>
  <c r="T146" i="16" s="1"/>
  <c r="T210" i="16" s="1"/>
  <c r="AT177" i="16"/>
  <c r="AT145" i="16" s="1"/>
  <c r="AS177" i="16"/>
  <c r="AR177" i="16"/>
  <c r="AQ177" i="16"/>
  <c r="AP177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AA145" i="16" s="1"/>
  <c r="Z177" i="16"/>
  <c r="Y177" i="16"/>
  <c r="Y145" i="16" s="1"/>
  <c r="X177" i="16"/>
  <c r="X145" i="16" s="1"/>
  <c r="X209" i="16" s="1"/>
  <c r="W177" i="16"/>
  <c r="V177" i="16"/>
  <c r="U177" i="16"/>
  <c r="T177" i="16"/>
  <c r="AT176" i="16"/>
  <c r="AS176" i="16"/>
  <c r="AR176" i="16"/>
  <c r="AQ176" i="16"/>
  <c r="AP176" i="16"/>
  <c r="AO176" i="16"/>
  <c r="AN176" i="16"/>
  <c r="AM176" i="16"/>
  <c r="AL176" i="16"/>
  <c r="AK176" i="16"/>
  <c r="AJ176" i="16"/>
  <c r="AI176" i="16"/>
  <c r="AH176" i="16"/>
  <c r="AG176" i="16"/>
  <c r="AF176" i="16"/>
  <c r="AF144" i="16" s="1"/>
  <c r="AE176" i="16"/>
  <c r="AD176" i="16"/>
  <c r="AD144" i="16" s="1"/>
  <c r="AC176" i="16"/>
  <c r="AB176" i="16"/>
  <c r="AA176" i="16"/>
  <c r="Z176" i="16"/>
  <c r="Y176" i="16"/>
  <c r="X176" i="16"/>
  <c r="W176" i="16"/>
  <c r="V176" i="16"/>
  <c r="U176" i="16"/>
  <c r="T176" i="16"/>
  <c r="AT175" i="16"/>
  <c r="AS175" i="16"/>
  <c r="AR175" i="16"/>
  <c r="AQ175" i="16"/>
  <c r="AP175" i="16"/>
  <c r="AO175" i="16"/>
  <c r="AN175" i="16"/>
  <c r="AN143" i="16" s="1"/>
  <c r="AM175" i="16"/>
  <c r="AM143" i="16" s="1"/>
  <c r="AL175" i="16"/>
  <c r="AK175" i="16"/>
  <c r="AK143" i="16" s="1"/>
  <c r="AJ175" i="16"/>
  <c r="AJ143" i="16" s="1"/>
  <c r="AI175" i="16"/>
  <c r="AH175" i="16"/>
  <c r="AG175" i="16"/>
  <c r="AF175" i="16"/>
  <c r="AE175" i="16"/>
  <c r="AD175" i="16"/>
  <c r="AC175" i="16"/>
  <c r="AB175" i="16"/>
  <c r="AA175" i="16"/>
  <c r="Z175" i="16"/>
  <c r="Y175" i="16"/>
  <c r="X175" i="16"/>
  <c r="W175" i="16"/>
  <c r="V175" i="16"/>
  <c r="U175" i="16"/>
  <c r="T175" i="16"/>
  <c r="AT174" i="16"/>
  <c r="AT142" i="16" s="1"/>
  <c r="AS174" i="16"/>
  <c r="AS142" i="16" s="1"/>
  <c r="AR174" i="16"/>
  <c r="AR142" i="16" s="1"/>
  <c r="AQ174" i="16"/>
  <c r="AP174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Z142" i="16" s="1"/>
  <c r="Y174" i="16"/>
  <c r="Y142" i="16" s="1"/>
  <c r="X174" i="16"/>
  <c r="W174" i="16"/>
  <c r="W142" i="16" s="1"/>
  <c r="W206" i="16" s="1"/>
  <c r="V174" i="16"/>
  <c r="U174" i="16"/>
  <c r="T174" i="16"/>
  <c r="AU173" i="16"/>
  <c r="AT173" i="16"/>
  <c r="AS173" i="16"/>
  <c r="AR173" i="16"/>
  <c r="AQ173" i="16"/>
  <c r="AP173" i="16"/>
  <c r="AO173" i="16"/>
  <c r="AN173" i="16"/>
  <c r="AM173" i="16"/>
  <c r="AL173" i="16"/>
  <c r="AK173" i="16"/>
  <c r="AJ173" i="16"/>
  <c r="AI173" i="16"/>
  <c r="AH173" i="16"/>
  <c r="AG173" i="16"/>
  <c r="AG141" i="16" s="1"/>
  <c r="AF173" i="16"/>
  <c r="AF141" i="16" s="1"/>
  <c r="AE173" i="16"/>
  <c r="AE141" i="16" s="1"/>
  <c r="AD173" i="16"/>
  <c r="AD141" i="16" s="1"/>
  <c r="AC173" i="16"/>
  <c r="AC141" i="16" s="1"/>
  <c r="AB173" i="16"/>
  <c r="AA173" i="16"/>
  <c r="AA141" i="16" s="1"/>
  <c r="Z173" i="16"/>
  <c r="Y173" i="16"/>
  <c r="X173" i="16"/>
  <c r="W173" i="16"/>
  <c r="V173" i="16"/>
  <c r="U173" i="16"/>
  <c r="T173" i="16"/>
  <c r="AU172" i="16"/>
  <c r="AT172" i="16"/>
  <c r="AS172" i="16"/>
  <c r="AR172" i="16"/>
  <c r="AQ172" i="16"/>
  <c r="AP172" i="16"/>
  <c r="AO172" i="16"/>
  <c r="AN172" i="16"/>
  <c r="AM172" i="16"/>
  <c r="AL172" i="16"/>
  <c r="AK172" i="16"/>
  <c r="AJ172" i="16"/>
  <c r="AJ183" i="16" s="1"/>
  <c r="AJ15" i="16" s="1"/>
  <c r="AI172" i="16"/>
  <c r="AH172" i="16"/>
  <c r="AG172" i="16"/>
  <c r="AF172" i="16"/>
  <c r="AE172" i="16"/>
  <c r="AD172" i="16"/>
  <c r="AC172" i="16"/>
  <c r="AB172" i="16"/>
  <c r="AA172" i="16"/>
  <c r="Z172" i="16"/>
  <c r="Y172" i="16"/>
  <c r="X172" i="16"/>
  <c r="W172" i="16"/>
  <c r="V172" i="16"/>
  <c r="U172" i="16"/>
  <c r="T172" i="16"/>
  <c r="AU171" i="16"/>
  <c r="AT171" i="16"/>
  <c r="AS171" i="16"/>
  <c r="AR171" i="16"/>
  <c r="AQ171" i="16"/>
  <c r="AP171" i="16"/>
  <c r="AP183" i="16" s="1"/>
  <c r="AP15" i="16" s="1"/>
  <c r="AO171" i="16"/>
  <c r="AN171" i="16"/>
  <c r="AM171" i="16"/>
  <c r="AL171" i="16"/>
  <c r="AK171" i="16"/>
  <c r="AJ171" i="16"/>
  <c r="AI171" i="16"/>
  <c r="AH171" i="16"/>
  <c r="AG171" i="16"/>
  <c r="AF171" i="16"/>
  <c r="AE171" i="16"/>
  <c r="AD171" i="16"/>
  <c r="AC171" i="16"/>
  <c r="AB171" i="16"/>
  <c r="AA171" i="16"/>
  <c r="Z171" i="16"/>
  <c r="Y171" i="16"/>
  <c r="X171" i="16"/>
  <c r="W171" i="16"/>
  <c r="V171" i="16"/>
  <c r="V183" i="16" s="1"/>
  <c r="V15" i="16" s="1"/>
  <c r="U171" i="16"/>
  <c r="T171" i="16"/>
  <c r="T183" i="16" s="1"/>
  <c r="T15" i="16" s="1"/>
  <c r="AS170" i="16"/>
  <c r="AH170" i="16"/>
  <c r="AF170" i="16"/>
  <c r="AE170" i="16"/>
  <c r="AD170" i="16"/>
  <c r="AC170" i="16"/>
  <c r="AB170" i="16"/>
  <c r="AA170" i="16"/>
  <c r="Z170" i="16"/>
  <c r="Y170" i="16"/>
  <c r="X170" i="16"/>
  <c r="W170" i="16"/>
  <c r="V170" i="16"/>
  <c r="U170" i="16"/>
  <c r="T170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AJ167" i="16"/>
  <c r="AJ14" i="16" s="1"/>
  <c r="AD167" i="16"/>
  <c r="AD14" i="16" s="1"/>
  <c r="AA167" i="16"/>
  <c r="AT166" i="16"/>
  <c r="AT150" i="16" s="1"/>
  <c r="AS166" i="16"/>
  <c r="AR166" i="16"/>
  <c r="AR150" i="16" s="1"/>
  <c r="AQ166" i="16"/>
  <c r="AP166" i="16"/>
  <c r="AO166" i="16"/>
  <c r="AN166" i="16"/>
  <c r="AM166" i="16"/>
  <c r="AL166" i="16"/>
  <c r="AK166" i="16"/>
  <c r="AJ166" i="16"/>
  <c r="AI166" i="16"/>
  <c r="AH166" i="16"/>
  <c r="AG166" i="16"/>
  <c r="AG150" i="16" s="1"/>
  <c r="AF166" i="16"/>
  <c r="AE166" i="16"/>
  <c r="AD166" i="16"/>
  <c r="AC166" i="16"/>
  <c r="AB166" i="16"/>
  <c r="AA166" i="16"/>
  <c r="Z166" i="16"/>
  <c r="Y166" i="16"/>
  <c r="X166" i="16"/>
  <c r="W166" i="16"/>
  <c r="V166" i="16"/>
  <c r="V150" i="16" s="1"/>
  <c r="V214" i="16" s="1"/>
  <c r="U166" i="16"/>
  <c r="T166" i="16"/>
  <c r="S166" i="16"/>
  <c r="R166" i="16"/>
  <c r="Q166" i="16"/>
  <c r="P166" i="16"/>
  <c r="O166" i="16"/>
  <c r="N166" i="16"/>
  <c r="M166" i="16"/>
  <c r="L166" i="16"/>
  <c r="K166" i="16"/>
  <c r="K150" i="16" s="1"/>
  <c r="J166" i="16"/>
  <c r="I166" i="16"/>
  <c r="H166" i="16"/>
  <c r="G166" i="16"/>
  <c r="AT165" i="16"/>
  <c r="AS165" i="16"/>
  <c r="AR165" i="16"/>
  <c r="AQ165" i="16"/>
  <c r="AP165" i="16"/>
  <c r="AP149" i="16" s="1"/>
  <c r="AO165" i="16"/>
  <c r="AO149" i="16" s="1"/>
  <c r="AN165" i="16"/>
  <c r="AN149" i="16" s="1"/>
  <c r="AM165" i="16"/>
  <c r="AL165" i="16"/>
  <c r="AK165" i="16"/>
  <c r="AJ165" i="16"/>
  <c r="AI165" i="16"/>
  <c r="AH165" i="16"/>
  <c r="AG165" i="16"/>
  <c r="AF165" i="16"/>
  <c r="AE165" i="16"/>
  <c r="AD165" i="16"/>
  <c r="AC165" i="16"/>
  <c r="AB165" i="16"/>
  <c r="AA165" i="16"/>
  <c r="Z165" i="16"/>
  <c r="Y165" i="16"/>
  <c r="X165" i="16"/>
  <c r="W165" i="16"/>
  <c r="W149" i="16" s="1"/>
  <c r="V165" i="16"/>
  <c r="U165" i="16"/>
  <c r="U149" i="16" s="1"/>
  <c r="U213" i="16" s="1"/>
  <c r="T165" i="16"/>
  <c r="T149" i="16" s="1"/>
  <c r="T213" i="16" s="1"/>
  <c r="S165" i="16"/>
  <c r="S149" i="16" s="1"/>
  <c r="S213" i="16" s="1"/>
  <c r="R165" i="16"/>
  <c r="R149" i="16" s="1"/>
  <c r="R213" i="16" s="1"/>
  <c r="Q165" i="16"/>
  <c r="P165" i="16"/>
  <c r="O165" i="16"/>
  <c r="N165" i="16"/>
  <c r="M165" i="16"/>
  <c r="L165" i="16"/>
  <c r="K165" i="16"/>
  <c r="J165" i="16"/>
  <c r="I165" i="16"/>
  <c r="H165" i="16"/>
  <c r="G165" i="16"/>
  <c r="AT164" i="16"/>
  <c r="AS164" i="16"/>
  <c r="AR164" i="16"/>
  <c r="AQ164" i="16"/>
  <c r="AP164" i="16"/>
  <c r="AO164" i="16"/>
  <c r="AO148" i="16" s="1"/>
  <c r="AN164" i="16"/>
  <c r="AN148" i="16" s="1"/>
  <c r="AM164" i="16"/>
  <c r="AL164" i="16"/>
  <c r="AL148" i="16" s="1"/>
  <c r="AK164" i="16"/>
  <c r="AK148" i="16" s="1"/>
  <c r="AJ164" i="16"/>
  <c r="AI164" i="16"/>
  <c r="AH164" i="16"/>
  <c r="AG164" i="16"/>
  <c r="AF164" i="16"/>
  <c r="AE164" i="16"/>
  <c r="AD164" i="16"/>
  <c r="AC164" i="16"/>
  <c r="AB164" i="16"/>
  <c r="AA164" i="16"/>
  <c r="AA148" i="16" s="1"/>
  <c r="Z164" i="16"/>
  <c r="Y164" i="16"/>
  <c r="X164" i="16"/>
  <c r="W164" i="16"/>
  <c r="V164" i="16"/>
  <c r="U164" i="16"/>
  <c r="T164" i="16"/>
  <c r="S164" i="16"/>
  <c r="R164" i="16"/>
  <c r="Q164" i="16"/>
  <c r="Q148" i="16" s="1"/>
  <c r="P164" i="16"/>
  <c r="P148" i="16" s="1"/>
  <c r="O164" i="16"/>
  <c r="O148" i="16" s="1"/>
  <c r="N164" i="16"/>
  <c r="M164" i="16"/>
  <c r="L164" i="16"/>
  <c r="K164" i="16"/>
  <c r="J164" i="16"/>
  <c r="I164" i="16"/>
  <c r="H164" i="16"/>
  <c r="G164" i="16"/>
  <c r="AT163" i="16"/>
  <c r="AS163" i="16"/>
  <c r="AR163" i="16"/>
  <c r="AQ163" i="16"/>
  <c r="AP163" i="16"/>
  <c r="AO163" i="16"/>
  <c r="AN163" i="16"/>
  <c r="AM163" i="16"/>
  <c r="AL163" i="16"/>
  <c r="AK163" i="16"/>
  <c r="AJ163" i="16"/>
  <c r="AI163" i="16"/>
  <c r="AH163" i="16"/>
  <c r="AG163" i="16"/>
  <c r="AF163" i="16"/>
  <c r="AE163" i="16"/>
  <c r="AD163" i="16"/>
  <c r="AC163" i="16"/>
  <c r="AB163" i="16"/>
  <c r="AA163" i="16"/>
  <c r="Z163" i="16"/>
  <c r="Y163" i="16"/>
  <c r="X163" i="16"/>
  <c r="W163" i="16"/>
  <c r="V163" i="16"/>
  <c r="U163" i="16"/>
  <c r="T163" i="16"/>
  <c r="S163" i="16"/>
  <c r="S147" i="16" s="1"/>
  <c r="S211" i="16" s="1"/>
  <c r="R163" i="16"/>
  <c r="Q163" i="16"/>
  <c r="P163" i="16"/>
  <c r="P147" i="16" s="1"/>
  <c r="O163" i="16"/>
  <c r="N163" i="16"/>
  <c r="N147" i="16" s="1"/>
  <c r="M163" i="16"/>
  <c r="M147" i="16" s="1"/>
  <c r="L163" i="16"/>
  <c r="L147" i="16" s="1"/>
  <c r="K163" i="16"/>
  <c r="J163" i="16"/>
  <c r="I163" i="16"/>
  <c r="H163" i="16"/>
  <c r="G163" i="16"/>
  <c r="AT162" i="16"/>
  <c r="AS162" i="16"/>
  <c r="AR162" i="16"/>
  <c r="AQ162" i="16"/>
  <c r="AQ146" i="16" s="1"/>
  <c r="AP162" i="16"/>
  <c r="AO162" i="16"/>
  <c r="AN162" i="16"/>
  <c r="AM162" i="16"/>
  <c r="AL162" i="16"/>
  <c r="AK162" i="16"/>
  <c r="AJ162" i="16"/>
  <c r="AI162" i="16"/>
  <c r="AH162" i="16"/>
  <c r="AG162" i="16"/>
  <c r="AF162" i="16"/>
  <c r="AE162" i="16"/>
  <c r="AD162" i="16"/>
  <c r="AC162" i="16"/>
  <c r="AB162" i="16"/>
  <c r="AA162" i="16"/>
  <c r="Z162" i="16"/>
  <c r="Y162" i="16"/>
  <c r="X162" i="16"/>
  <c r="W162" i="16"/>
  <c r="V162" i="16"/>
  <c r="U162" i="16"/>
  <c r="U146" i="16" s="1"/>
  <c r="U210" i="16" s="1"/>
  <c r="T162" i="16"/>
  <c r="S162" i="16"/>
  <c r="S146" i="16" s="1"/>
  <c r="S210" i="16" s="1"/>
  <c r="R162" i="16"/>
  <c r="Q162" i="16"/>
  <c r="P162" i="16"/>
  <c r="O162" i="16"/>
  <c r="N162" i="16"/>
  <c r="M162" i="16"/>
  <c r="L162" i="16"/>
  <c r="K162" i="16"/>
  <c r="K146" i="16" s="1"/>
  <c r="J162" i="16"/>
  <c r="J146" i="16" s="1"/>
  <c r="I162" i="16"/>
  <c r="I146" i="16" s="1"/>
  <c r="H162" i="16"/>
  <c r="G162" i="16"/>
  <c r="AT161" i="16"/>
  <c r="AS161" i="16"/>
  <c r="AR161" i="16"/>
  <c r="AQ161" i="16"/>
  <c r="AP161" i="16"/>
  <c r="AO161" i="16"/>
  <c r="AN161" i="16"/>
  <c r="AN145" i="16" s="1"/>
  <c r="AM161" i="16"/>
  <c r="AL161" i="16"/>
  <c r="AL145" i="16" s="1"/>
  <c r="AK161" i="16"/>
  <c r="AK145" i="16" s="1"/>
  <c r="AJ161" i="16"/>
  <c r="AI161" i="16"/>
  <c r="AH161" i="16"/>
  <c r="AG161" i="16"/>
  <c r="AF161" i="16"/>
  <c r="AE161" i="16"/>
  <c r="AD161" i="16"/>
  <c r="AC161" i="16"/>
  <c r="AB161" i="16"/>
  <c r="AA161" i="16"/>
  <c r="Z161" i="16"/>
  <c r="Y161" i="16"/>
  <c r="X161" i="16"/>
  <c r="W161" i="16"/>
  <c r="V161" i="16"/>
  <c r="U161" i="16"/>
  <c r="T161" i="16"/>
  <c r="S161" i="16"/>
  <c r="R161" i="16"/>
  <c r="R145" i="16" s="1"/>
  <c r="Q161" i="16"/>
  <c r="P161" i="16"/>
  <c r="P145" i="16" s="1"/>
  <c r="O161" i="16"/>
  <c r="N161" i="16"/>
  <c r="M161" i="16"/>
  <c r="L161" i="16"/>
  <c r="K161" i="16"/>
  <c r="J161" i="16"/>
  <c r="I161" i="16"/>
  <c r="H161" i="16"/>
  <c r="H145" i="16" s="1"/>
  <c r="G161" i="16"/>
  <c r="G145" i="16" s="1"/>
  <c r="AT160" i="16"/>
  <c r="AS160" i="16"/>
  <c r="AR160" i="16"/>
  <c r="AQ160" i="16"/>
  <c r="AP160" i="16"/>
  <c r="AO160" i="16"/>
  <c r="AN160" i="16"/>
  <c r="AM160" i="16"/>
  <c r="AL160" i="16"/>
  <c r="AK160" i="16"/>
  <c r="AJ160" i="16"/>
  <c r="AI160" i="16"/>
  <c r="AI144" i="16" s="1"/>
  <c r="AH160" i="16"/>
  <c r="AH144" i="16" s="1"/>
  <c r="AG160" i="16"/>
  <c r="AF160" i="16"/>
  <c r="AE160" i="16"/>
  <c r="AD160" i="16"/>
  <c r="AC160" i="16"/>
  <c r="AB160" i="16"/>
  <c r="AB144" i="16" s="1"/>
  <c r="AA160" i="16"/>
  <c r="AA144" i="16" s="1"/>
  <c r="Z160" i="16"/>
  <c r="Y160" i="16"/>
  <c r="X160" i="16"/>
  <c r="W160" i="16"/>
  <c r="V160" i="16"/>
  <c r="U160" i="16"/>
  <c r="T160" i="16"/>
  <c r="S160" i="16"/>
  <c r="R160" i="16"/>
  <c r="Q160" i="16"/>
  <c r="P160" i="16"/>
  <c r="O160" i="16"/>
  <c r="O144" i="16" s="1"/>
  <c r="N160" i="16"/>
  <c r="M160" i="16"/>
  <c r="M144" i="16" s="1"/>
  <c r="L160" i="16"/>
  <c r="L144" i="16" s="1"/>
  <c r="K160" i="16"/>
  <c r="J160" i="16"/>
  <c r="I160" i="16"/>
  <c r="H160" i="16"/>
  <c r="H167" i="16" s="1"/>
  <c r="G160" i="16"/>
  <c r="AT159" i="16"/>
  <c r="AS159" i="16"/>
  <c r="AR159" i="16"/>
  <c r="AQ159" i="16"/>
  <c r="AP159" i="16"/>
  <c r="AO159" i="16"/>
  <c r="AN159" i="16"/>
  <c r="AM159" i="16"/>
  <c r="AL159" i="16"/>
  <c r="AK159" i="16"/>
  <c r="AJ159" i="16"/>
  <c r="AI159" i="16"/>
  <c r="AH159" i="16"/>
  <c r="AG159" i="16"/>
  <c r="AF159" i="16"/>
  <c r="AE159" i="16"/>
  <c r="AE143" i="16" s="1"/>
  <c r="AD159" i="16"/>
  <c r="AC159" i="16"/>
  <c r="AB159" i="16"/>
  <c r="AA159" i="16"/>
  <c r="Z159" i="16"/>
  <c r="Y159" i="16"/>
  <c r="X159" i="16"/>
  <c r="W159" i="16"/>
  <c r="V159" i="16"/>
  <c r="U159" i="16"/>
  <c r="T159" i="16"/>
  <c r="S159" i="16"/>
  <c r="R159" i="16"/>
  <c r="Q159" i="16"/>
  <c r="P159" i="16"/>
  <c r="O159" i="16"/>
  <c r="N159" i="16"/>
  <c r="M159" i="16"/>
  <c r="L159" i="16"/>
  <c r="L143" i="16" s="1"/>
  <c r="K159" i="16"/>
  <c r="J159" i="16"/>
  <c r="J143" i="16" s="1"/>
  <c r="I159" i="16"/>
  <c r="I143" i="16" s="1"/>
  <c r="H159" i="16"/>
  <c r="G159" i="16"/>
  <c r="AT158" i="16"/>
  <c r="AS158" i="16"/>
  <c r="AR158" i="16"/>
  <c r="AQ158" i="16"/>
  <c r="AP158" i="16"/>
  <c r="AO158" i="16"/>
  <c r="AO142" i="16" s="1"/>
  <c r="AN158" i="16"/>
  <c r="AM158" i="16"/>
  <c r="AL158" i="16"/>
  <c r="AK158" i="16"/>
  <c r="AJ158" i="16"/>
  <c r="AI158" i="16"/>
  <c r="AH158" i="16"/>
  <c r="AG158" i="16"/>
  <c r="AF158" i="16"/>
  <c r="AE158" i="16"/>
  <c r="AD158" i="16"/>
  <c r="AC158" i="16"/>
  <c r="AC167" i="16" s="1"/>
  <c r="AC14" i="16" s="1"/>
  <c r="AB158" i="16"/>
  <c r="AB142" i="16" s="1"/>
  <c r="AA158" i="16"/>
  <c r="Z158" i="16"/>
  <c r="Y158" i="16"/>
  <c r="X158" i="16"/>
  <c r="W158" i="16"/>
  <c r="V158" i="16"/>
  <c r="U158" i="16"/>
  <c r="T158" i="16"/>
  <c r="S158" i="16"/>
  <c r="S142" i="16" s="1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G167" i="16" s="1"/>
  <c r="AU157" i="16"/>
  <c r="AU141" i="16" s="1"/>
  <c r="AT157" i="16"/>
  <c r="AS157" i="16"/>
  <c r="AR157" i="16"/>
  <c r="AQ157" i="16"/>
  <c r="AP157" i="16"/>
  <c r="AO157" i="16"/>
  <c r="AN157" i="16"/>
  <c r="AM157" i="16"/>
  <c r="AL157" i="16"/>
  <c r="AK157" i="16"/>
  <c r="AJ157" i="16"/>
  <c r="AI157" i="16"/>
  <c r="AH157" i="16"/>
  <c r="AG157" i="16"/>
  <c r="AF157" i="16"/>
  <c r="AE157" i="16"/>
  <c r="AD157" i="16"/>
  <c r="AC157" i="16"/>
  <c r="AB157" i="16"/>
  <c r="AA157" i="16"/>
  <c r="Z157" i="16"/>
  <c r="Z167" i="16" s="1"/>
  <c r="Z14" i="16" s="1"/>
  <c r="Y157" i="16"/>
  <c r="Y141" i="16" s="1"/>
  <c r="X157" i="16"/>
  <c r="W157" i="16"/>
  <c r="V157" i="16"/>
  <c r="U157" i="16"/>
  <c r="T157" i="16"/>
  <c r="S157" i="16"/>
  <c r="R157" i="16"/>
  <c r="R141" i="16" s="1"/>
  <c r="R205" i="16" s="1"/>
  <c r="Q157" i="16"/>
  <c r="Q141" i="16" s="1"/>
  <c r="P157" i="16"/>
  <c r="P141" i="16" s="1"/>
  <c r="O157" i="16"/>
  <c r="N157" i="16"/>
  <c r="M157" i="16"/>
  <c r="L157" i="16"/>
  <c r="K157" i="16"/>
  <c r="J157" i="16"/>
  <c r="I157" i="16"/>
  <c r="H157" i="16"/>
  <c r="G157" i="16"/>
  <c r="AU156" i="16"/>
  <c r="AT156" i="16"/>
  <c r="AS156" i="16"/>
  <c r="AS140" i="16" s="1"/>
  <c r="AR156" i="16"/>
  <c r="AR140" i="16" s="1"/>
  <c r="AQ156" i="16"/>
  <c r="AP156" i="16"/>
  <c r="AO156" i="16"/>
  <c r="AN156" i="16"/>
  <c r="AM156" i="16"/>
  <c r="AL156" i="16"/>
  <c r="AK156" i="16"/>
  <c r="AJ156" i="16"/>
  <c r="AI156" i="16"/>
  <c r="AH156" i="16"/>
  <c r="AG156" i="16"/>
  <c r="AF156" i="16"/>
  <c r="AE156" i="16"/>
  <c r="AD156" i="16"/>
  <c r="AC156" i="16"/>
  <c r="AB156" i="16"/>
  <c r="AA156" i="16"/>
  <c r="Z156" i="16"/>
  <c r="Y156" i="16"/>
  <c r="X156" i="16"/>
  <c r="W156" i="16"/>
  <c r="W140" i="16" s="1"/>
  <c r="V156" i="16"/>
  <c r="V140" i="16" s="1"/>
  <c r="V204" i="16" s="1"/>
  <c r="U156" i="16"/>
  <c r="T156" i="16"/>
  <c r="S156" i="16"/>
  <c r="R156" i="16"/>
  <c r="Q156" i="16"/>
  <c r="P156" i="16"/>
  <c r="O156" i="16"/>
  <c r="O140" i="16" s="1"/>
  <c r="N156" i="16"/>
  <c r="N140" i="16" s="1"/>
  <c r="M156" i="16"/>
  <c r="M140" i="16" s="1"/>
  <c r="L156" i="16"/>
  <c r="K156" i="16"/>
  <c r="J156" i="16"/>
  <c r="I156" i="16"/>
  <c r="H156" i="16"/>
  <c r="G156" i="16"/>
  <c r="AU155" i="16"/>
  <c r="AT155" i="16"/>
  <c r="AS155" i="16"/>
  <c r="AR155" i="16"/>
  <c r="AQ155" i="16"/>
  <c r="AP155" i="16"/>
  <c r="AO155" i="16"/>
  <c r="AN155" i="16"/>
  <c r="AM155" i="16"/>
  <c r="AL155" i="16"/>
  <c r="AK155" i="16"/>
  <c r="AJ155" i="16"/>
  <c r="AI155" i="16"/>
  <c r="AH155" i="16"/>
  <c r="AG155" i="16"/>
  <c r="AF155" i="16"/>
  <c r="AE155" i="16"/>
  <c r="AD155" i="16"/>
  <c r="AC155" i="16"/>
  <c r="AB155" i="16"/>
  <c r="AA155" i="16"/>
  <c r="Z155" i="16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N167" i="16" s="1"/>
  <c r="M155" i="16"/>
  <c r="L155" i="16"/>
  <c r="L139" i="16" s="1"/>
  <c r="K155" i="16"/>
  <c r="K139" i="16" s="1"/>
  <c r="J155" i="16"/>
  <c r="J139" i="16" s="1"/>
  <c r="I155" i="16"/>
  <c r="H155" i="16"/>
  <c r="G155" i="16"/>
  <c r="AO154" i="16"/>
  <c r="AM154" i="16"/>
  <c r="AI154" i="16"/>
  <c r="AH154" i="16"/>
  <c r="AG154" i="16"/>
  <c r="AF154" i="16"/>
  <c r="AE154" i="16"/>
  <c r="AD154" i="16"/>
  <c r="AC154" i="16"/>
  <c r="AB154" i="16"/>
  <c r="AA154" i="16"/>
  <c r="Z154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AK150" i="16"/>
  <c r="AJ150" i="16"/>
  <c r="AI150" i="16"/>
  <c r="AD150" i="16"/>
  <c r="AC150" i="16"/>
  <c r="AC214" i="16" s="1"/>
  <c r="AB150" i="16"/>
  <c r="AA150" i="16"/>
  <c r="Z150" i="16"/>
  <c r="Y150" i="16"/>
  <c r="X150" i="16"/>
  <c r="X214" i="16" s="1"/>
  <c r="S150" i="16"/>
  <c r="S214" i="16" s="1"/>
  <c r="R150" i="16"/>
  <c r="Q150" i="16"/>
  <c r="P150" i="16"/>
  <c r="O150" i="16"/>
  <c r="N150" i="16"/>
  <c r="M150" i="16"/>
  <c r="L150" i="16"/>
  <c r="J150" i="16"/>
  <c r="I150" i="16"/>
  <c r="H150" i="16"/>
  <c r="G150" i="16"/>
  <c r="AS149" i="16"/>
  <c r="AR149" i="16"/>
  <c r="AQ149" i="16"/>
  <c r="AM149" i="16"/>
  <c r="AH149" i="16"/>
  <c r="AG149" i="16"/>
  <c r="AE149" i="16"/>
  <c r="AD149" i="16"/>
  <c r="AC149" i="16"/>
  <c r="AB149" i="16"/>
  <c r="AA149" i="16"/>
  <c r="Z149" i="16"/>
  <c r="V149" i="16"/>
  <c r="V213" i="16" s="1"/>
  <c r="Q149" i="16"/>
  <c r="P149" i="16"/>
  <c r="O149" i="16"/>
  <c r="N149" i="16"/>
  <c r="M149" i="16"/>
  <c r="L149" i="16"/>
  <c r="K149" i="16"/>
  <c r="J149" i="16"/>
  <c r="I149" i="16"/>
  <c r="H149" i="16"/>
  <c r="G149" i="16"/>
  <c r="AT148" i="16"/>
  <c r="AS148" i="16"/>
  <c r="AR148" i="16"/>
  <c r="AP148" i="16"/>
  <c r="AB148" i="16"/>
  <c r="Z148" i="16"/>
  <c r="Y148" i="16"/>
  <c r="V148" i="16"/>
  <c r="V212" i="16" s="1"/>
  <c r="U148" i="16"/>
  <c r="U212" i="16" s="1"/>
  <c r="T148" i="16"/>
  <c r="T212" i="16" s="1"/>
  <c r="S148" i="16"/>
  <c r="S212" i="16" s="1"/>
  <c r="R148" i="16"/>
  <c r="R212" i="16" s="1"/>
  <c r="N148" i="16"/>
  <c r="M148" i="16"/>
  <c r="L148" i="16"/>
  <c r="K148" i="16"/>
  <c r="J148" i="16"/>
  <c r="I148" i="16"/>
  <c r="H148" i="16"/>
  <c r="G148" i="16"/>
  <c r="AL147" i="16"/>
  <c r="AG147" i="16"/>
  <c r="AF147" i="16"/>
  <c r="AE147" i="16"/>
  <c r="AB147" i="16"/>
  <c r="Y147" i="16"/>
  <c r="W147" i="16"/>
  <c r="V147" i="16"/>
  <c r="V211" i="16" s="1"/>
  <c r="U147" i="16"/>
  <c r="U211" i="16" s="1"/>
  <c r="R147" i="16"/>
  <c r="R211" i="16" s="1"/>
  <c r="Q147" i="16"/>
  <c r="O147" i="16"/>
  <c r="K147" i="16"/>
  <c r="J147" i="16"/>
  <c r="I147" i="16"/>
  <c r="H147" i="16"/>
  <c r="G147" i="16"/>
  <c r="AT146" i="16"/>
  <c r="AR146" i="16"/>
  <c r="AP146" i="16"/>
  <c r="AM146" i="16"/>
  <c r="AL146" i="16"/>
  <c r="AK146" i="16"/>
  <c r="AJ146" i="16"/>
  <c r="R146" i="16"/>
  <c r="R210" i="16" s="1"/>
  <c r="Q146" i="16"/>
  <c r="P146" i="16"/>
  <c r="O146" i="16"/>
  <c r="N146" i="16"/>
  <c r="M146" i="16"/>
  <c r="L146" i="16"/>
  <c r="H146" i="16"/>
  <c r="G146" i="16"/>
  <c r="AS145" i="16"/>
  <c r="AR145" i="16"/>
  <c r="AQ145" i="16"/>
  <c r="AE145" i="16"/>
  <c r="Z145" i="16"/>
  <c r="W145" i="16"/>
  <c r="V145" i="16"/>
  <c r="V209" i="16" s="1"/>
  <c r="U145" i="16"/>
  <c r="U209" i="16" s="1"/>
  <c r="S145" i="16"/>
  <c r="S209" i="16" s="1"/>
  <c r="Q145" i="16"/>
  <c r="O145" i="16"/>
  <c r="N145" i="16"/>
  <c r="M145" i="16"/>
  <c r="L145" i="16"/>
  <c r="K145" i="16"/>
  <c r="J145" i="16"/>
  <c r="I145" i="16"/>
  <c r="AN144" i="16"/>
  <c r="AM144" i="16"/>
  <c r="AK144" i="16"/>
  <c r="AJ144" i="16"/>
  <c r="AG144" i="16"/>
  <c r="AE144" i="16"/>
  <c r="AC144" i="16"/>
  <c r="S144" i="16"/>
  <c r="S208" i="16" s="1"/>
  <c r="R144" i="16"/>
  <c r="R208" i="16" s="1"/>
  <c r="Q144" i="16"/>
  <c r="P144" i="16"/>
  <c r="N144" i="16"/>
  <c r="K144" i="16"/>
  <c r="J144" i="16"/>
  <c r="I144" i="16"/>
  <c r="H144" i="16"/>
  <c r="G144" i="16"/>
  <c r="AQ143" i="16"/>
  <c r="AP143" i="16"/>
  <c r="AO143" i="16"/>
  <c r="AL143" i="16"/>
  <c r="AI143" i="16"/>
  <c r="AG143" i="16"/>
  <c r="AA143" i="16"/>
  <c r="Z143" i="16"/>
  <c r="Y143" i="16"/>
  <c r="U143" i="16"/>
  <c r="U207" i="16" s="1"/>
  <c r="T143" i="16"/>
  <c r="T207" i="16" s="1"/>
  <c r="S143" i="16"/>
  <c r="S207" i="16" s="1"/>
  <c r="R143" i="16"/>
  <c r="R207" i="16" s="1"/>
  <c r="Q143" i="16"/>
  <c r="P143" i="16"/>
  <c r="O143" i="16"/>
  <c r="N143" i="16"/>
  <c r="M143" i="16"/>
  <c r="K143" i="16"/>
  <c r="H143" i="16"/>
  <c r="G143" i="16"/>
  <c r="AN142" i="16"/>
  <c r="AM142" i="16"/>
  <c r="AH142" i="16"/>
  <c r="AG142" i="16"/>
  <c r="AF142" i="16"/>
  <c r="AE142" i="16"/>
  <c r="AD142" i="16"/>
  <c r="AD206" i="16" s="1"/>
  <c r="AC142" i="16"/>
  <c r="AC206" i="16" s="1"/>
  <c r="AA142" i="16"/>
  <c r="R142" i="16"/>
  <c r="R206" i="16" s="1"/>
  <c r="Q142" i="16"/>
  <c r="P142" i="16"/>
  <c r="O142" i="16"/>
  <c r="N142" i="16"/>
  <c r="M142" i="16"/>
  <c r="L142" i="16"/>
  <c r="K142" i="16"/>
  <c r="J142" i="16"/>
  <c r="H142" i="16"/>
  <c r="H151" i="16" s="1"/>
  <c r="AT141" i="16"/>
  <c r="AS141" i="16"/>
  <c r="AQ141" i="16"/>
  <c r="X141" i="16"/>
  <c r="W141" i="16"/>
  <c r="W205" i="16" s="1"/>
  <c r="V141" i="16"/>
  <c r="V205" i="16" s="1"/>
  <c r="U141" i="16"/>
  <c r="U205" i="16" s="1"/>
  <c r="S141" i="16"/>
  <c r="S205" i="16" s="1"/>
  <c r="O141" i="16"/>
  <c r="N141" i="16"/>
  <c r="N151" i="16" s="1"/>
  <c r="M141" i="16"/>
  <c r="L141" i="16"/>
  <c r="K141" i="16"/>
  <c r="J141" i="16"/>
  <c r="I141" i="16"/>
  <c r="H141" i="16"/>
  <c r="G141" i="16"/>
  <c r="AQ140" i="16"/>
  <c r="AP140" i="16"/>
  <c r="AO140" i="16"/>
  <c r="AN140" i="16"/>
  <c r="AM140" i="16"/>
  <c r="AL140" i="16"/>
  <c r="AH140" i="16"/>
  <c r="AF140" i="16"/>
  <c r="AE140" i="16"/>
  <c r="AC140" i="16"/>
  <c r="S140" i="16"/>
  <c r="R140" i="16"/>
  <c r="Q140" i="16"/>
  <c r="P140" i="16"/>
  <c r="L140" i="16"/>
  <c r="K140" i="16"/>
  <c r="K151" i="16" s="1"/>
  <c r="J140" i="16"/>
  <c r="I140" i="16"/>
  <c r="H140" i="16"/>
  <c r="G140" i="16"/>
  <c r="AU139" i="16"/>
  <c r="AT139" i="16"/>
  <c r="AS139" i="16"/>
  <c r="AK139" i="16"/>
  <c r="AJ139" i="16"/>
  <c r="AI139" i="16"/>
  <c r="AD139" i="16"/>
  <c r="AC139" i="16"/>
  <c r="Z139" i="16"/>
  <c r="Y139" i="16"/>
  <c r="R139" i="16"/>
  <c r="R203" i="16" s="1"/>
  <c r="Q139" i="16"/>
  <c r="P139" i="16"/>
  <c r="N139" i="16"/>
  <c r="M139" i="16"/>
  <c r="I139" i="16"/>
  <c r="H139" i="16"/>
  <c r="G139" i="16"/>
  <c r="AP138" i="16"/>
  <c r="AO138" i="16"/>
  <c r="AM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AC130" i="16"/>
  <c r="AB130" i="16"/>
  <c r="AA130" i="16"/>
  <c r="AD128" i="16"/>
  <c r="AC128" i="16"/>
  <c r="AB128" i="16"/>
  <c r="AA128" i="16"/>
  <c r="Y128" i="16"/>
  <c r="AD126" i="16"/>
  <c r="AC126" i="16"/>
  <c r="AA126" i="16"/>
  <c r="Z126" i="16"/>
  <c r="AA124" i="16"/>
  <c r="AR122" i="16"/>
  <c r="AP122" i="16"/>
  <c r="AO122" i="16"/>
  <c r="AH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AC118" i="16"/>
  <c r="AB118" i="16"/>
  <c r="AA118" i="16"/>
  <c r="Z118" i="16"/>
  <c r="Y118" i="16"/>
  <c r="X118" i="16"/>
  <c r="W118" i="16"/>
  <c r="AC117" i="16"/>
  <c r="AB117" i="16"/>
  <c r="AA117" i="16"/>
  <c r="Z117" i="16"/>
  <c r="Y117" i="16"/>
  <c r="X117" i="16"/>
  <c r="W117" i="16"/>
  <c r="AC116" i="16"/>
  <c r="AB116" i="16"/>
  <c r="AA116" i="16"/>
  <c r="Z116" i="16"/>
  <c r="Y116" i="16"/>
  <c r="X116" i="16"/>
  <c r="W116" i="16"/>
  <c r="AC115" i="16"/>
  <c r="AB115" i="16"/>
  <c r="AA115" i="16"/>
  <c r="Z115" i="16"/>
  <c r="Y115" i="16"/>
  <c r="X115" i="16"/>
  <c r="W115" i="16"/>
  <c r="W119" i="16" s="1"/>
  <c r="W11" i="16" s="1"/>
  <c r="AC114" i="16"/>
  <c r="AB114" i="16"/>
  <c r="AA114" i="16"/>
  <c r="Z114" i="16"/>
  <c r="Y114" i="16"/>
  <c r="X114" i="16"/>
  <c r="W114" i="16"/>
  <c r="AD113" i="16"/>
  <c r="AC113" i="16"/>
  <c r="AB113" i="16"/>
  <c r="AB129" i="16" s="1"/>
  <c r="AA113" i="16"/>
  <c r="AA129" i="16" s="1"/>
  <c r="Z113" i="16"/>
  <c r="Z129" i="16" s="1"/>
  <c r="Y113" i="16"/>
  <c r="X113" i="16"/>
  <c r="AD112" i="16"/>
  <c r="AC112" i="16"/>
  <c r="AB112" i="16"/>
  <c r="AA112" i="16"/>
  <c r="Z112" i="16"/>
  <c r="Y112" i="16"/>
  <c r="X112" i="16"/>
  <c r="AD111" i="16"/>
  <c r="AC111" i="16"/>
  <c r="AB111" i="16"/>
  <c r="AA111" i="16"/>
  <c r="Z111" i="16"/>
  <c r="Y111" i="16"/>
  <c r="X111" i="16"/>
  <c r="AD110" i="16"/>
  <c r="AC110" i="16"/>
  <c r="AB110" i="16"/>
  <c r="AB126" i="16" s="1"/>
  <c r="AA110" i="16"/>
  <c r="Z110" i="16"/>
  <c r="Y110" i="16"/>
  <c r="X110" i="16"/>
  <c r="AD109" i="16"/>
  <c r="AC109" i="16"/>
  <c r="AB109" i="16"/>
  <c r="AA109" i="16"/>
  <c r="Z109" i="16"/>
  <c r="Y109" i="16"/>
  <c r="X109" i="16"/>
  <c r="AD108" i="16"/>
  <c r="AC108" i="16"/>
  <c r="AB108" i="16"/>
  <c r="AA108" i="16"/>
  <c r="Z108" i="16"/>
  <c r="Y108" i="16"/>
  <c r="X108" i="16"/>
  <c r="AD107" i="16"/>
  <c r="AC107" i="16"/>
  <c r="AB107" i="16"/>
  <c r="AA107" i="16"/>
  <c r="Z107" i="16"/>
  <c r="Y107" i="16"/>
  <c r="X107" i="16"/>
  <c r="AR106" i="16"/>
  <c r="AG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AU103" i="16"/>
  <c r="AU10" i="16" s="1"/>
  <c r="AQ103" i="16"/>
  <c r="AU102" i="16"/>
  <c r="AT102" i="16"/>
  <c r="AS102" i="16"/>
  <c r="AS103" i="16" s="1"/>
  <c r="AS10" i="16" s="1"/>
  <c r="AR102" i="16"/>
  <c r="AQ102" i="16"/>
  <c r="AP102" i="16"/>
  <c r="AO102" i="16"/>
  <c r="AN102" i="16"/>
  <c r="AM102" i="16"/>
  <c r="AL102" i="16"/>
  <c r="AK102" i="16"/>
  <c r="AJ102" i="16"/>
  <c r="AI102" i="16"/>
  <c r="AH102" i="16"/>
  <c r="AG102" i="16"/>
  <c r="AF102" i="16"/>
  <c r="AE102" i="16"/>
  <c r="AD102" i="16"/>
  <c r="AC102" i="16"/>
  <c r="AB102" i="16"/>
  <c r="AA102" i="16"/>
  <c r="Z102" i="16"/>
  <c r="Y102" i="16"/>
  <c r="X102" i="16"/>
  <c r="W102" i="16"/>
  <c r="W103" i="16" s="1"/>
  <c r="W10" i="16" s="1"/>
  <c r="AU101" i="16"/>
  <c r="AT101" i="16"/>
  <c r="AS101" i="16"/>
  <c r="AR101" i="16"/>
  <c r="AQ101" i="16"/>
  <c r="AP101" i="16"/>
  <c r="AO101" i="16"/>
  <c r="AN101" i="16"/>
  <c r="AM101" i="16"/>
  <c r="AL101" i="16"/>
  <c r="AK101" i="16"/>
  <c r="AJ101" i="16"/>
  <c r="AI101" i="16"/>
  <c r="AH101" i="16"/>
  <c r="AG101" i="16"/>
  <c r="AF101" i="16"/>
  <c r="AE101" i="16"/>
  <c r="AD101" i="16"/>
  <c r="AC101" i="16"/>
  <c r="AB101" i="16"/>
  <c r="AA101" i="16"/>
  <c r="Z101" i="16"/>
  <c r="Y101" i="16"/>
  <c r="X101" i="16"/>
  <c r="W101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AU95" i="16"/>
  <c r="AT95" i="16"/>
  <c r="AS95" i="16"/>
  <c r="AR95" i="16"/>
  <c r="AQ95" i="16"/>
  <c r="AP95" i="16"/>
  <c r="AP103" i="16" s="1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AU94" i="16"/>
  <c r="AT94" i="16"/>
  <c r="AS94" i="16"/>
  <c r="AR94" i="16"/>
  <c r="AR103" i="16" s="1"/>
  <c r="AR10" i="16" s="1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AU93" i="16"/>
  <c r="AT93" i="16"/>
  <c r="AT103" i="16" s="1"/>
  <c r="AT10" i="16" s="1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AU92" i="16"/>
  <c r="AT92" i="16"/>
  <c r="AS92" i="16"/>
  <c r="AR92" i="16"/>
  <c r="AQ92" i="16"/>
  <c r="AP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AB92" i="16"/>
  <c r="AA92" i="16"/>
  <c r="Z92" i="16"/>
  <c r="Y92" i="16"/>
  <c r="X92" i="16"/>
  <c r="AU91" i="16"/>
  <c r="AT91" i="16"/>
  <c r="AS91" i="16"/>
  <c r="AR91" i="16"/>
  <c r="AQ91" i="16"/>
  <c r="AP91" i="16"/>
  <c r="AO91" i="16"/>
  <c r="AN91" i="16"/>
  <c r="AN103" i="16" s="1"/>
  <c r="AM91" i="16"/>
  <c r="AL91" i="16"/>
  <c r="AL103" i="16" s="1"/>
  <c r="AL10" i="16" s="1"/>
  <c r="AK91" i="16"/>
  <c r="AJ91" i="16"/>
  <c r="AI91" i="16"/>
  <c r="AH91" i="16"/>
  <c r="AG91" i="16"/>
  <c r="AF91" i="16"/>
  <c r="AE91" i="16"/>
  <c r="AE103" i="16" s="1"/>
  <c r="AE10" i="16" s="1"/>
  <c r="AD91" i="16"/>
  <c r="AC91" i="16"/>
  <c r="AB91" i="16"/>
  <c r="AB103" i="16" s="1"/>
  <c r="AB10" i="16" s="1"/>
  <c r="AA91" i="16"/>
  <c r="AA103" i="16" s="1"/>
  <c r="AA10" i="16" s="1"/>
  <c r="Z91" i="16"/>
  <c r="Y91" i="16"/>
  <c r="Y103" i="16" s="1"/>
  <c r="Y10" i="16" s="1"/>
  <c r="X91" i="16"/>
  <c r="AP90" i="16"/>
  <c r="AK90" i="16"/>
  <c r="AI90" i="16"/>
  <c r="AH90" i="16"/>
  <c r="AG90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AC87" i="16"/>
  <c r="AC9" i="16" s="1"/>
  <c r="AC86" i="16"/>
  <c r="AB86" i="16"/>
  <c r="AA86" i="16"/>
  <c r="Z86" i="16"/>
  <c r="Y86" i="16"/>
  <c r="X86" i="16"/>
  <c r="W86" i="16"/>
  <c r="AC85" i="16"/>
  <c r="AB85" i="16"/>
  <c r="AA85" i="16"/>
  <c r="Z85" i="16"/>
  <c r="Y85" i="16"/>
  <c r="X85" i="16"/>
  <c r="W85" i="16"/>
  <c r="W213" i="16" s="1"/>
  <c r="AC84" i="16"/>
  <c r="AB84" i="16"/>
  <c r="AB212" i="16" s="1"/>
  <c r="AA84" i="16"/>
  <c r="AA212" i="16" s="1"/>
  <c r="Z84" i="16"/>
  <c r="Z212" i="16" s="1"/>
  <c r="Y84" i="16"/>
  <c r="Y212" i="16" s="1"/>
  <c r="X84" i="16"/>
  <c r="W84" i="16"/>
  <c r="W212" i="16" s="1"/>
  <c r="AC83" i="16"/>
  <c r="AC211" i="16" s="1"/>
  <c r="AB83" i="16"/>
  <c r="AA83" i="16"/>
  <c r="Z83" i="16"/>
  <c r="Z211" i="16" s="1"/>
  <c r="Y83" i="16"/>
  <c r="Y211" i="16" s="1"/>
  <c r="X83" i="16"/>
  <c r="W83" i="16"/>
  <c r="AC82" i="16"/>
  <c r="AC210" i="16" s="1"/>
  <c r="AB82" i="16"/>
  <c r="AA82" i="16"/>
  <c r="Z82" i="16"/>
  <c r="Y82" i="16"/>
  <c r="Y210" i="16" s="1"/>
  <c r="X82" i="16"/>
  <c r="X210" i="16" s="1"/>
  <c r="W82" i="16"/>
  <c r="AD81" i="16"/>
  <c r="AC81" i="16"/>
  <c r="AB81" i="16"/>
  <c r="AA81" i="16"/>
  <c r="Z81" i="16"/>
  <c r="Z209" i="16" s="1"/>
  <c r="Y81" i="16"/>
  <c r="Y209" i="16" s="1"/>
  <c r="X81" i="16"/>
  <c r="AD80" i="16"/>
  <c r="AC80" i="16"/>
  <c r="AB80" i="16"/>
  <c r="AB208" i="16" s="1"/>
  <c r="AA80" i="16"/>
  <c r="AA208" i="16" s="1"/>
  <c r="Z80" i="16"/>
  <c r="Y80" i="16"/>
  <c r="X80" i="16"/>
  <c r="AD79" i="16"/>
  <c r="AC79" i="16"/>
  <c r="AB79" i="16"/>
  <c r="AA79" i="16"/>
  <c r="Z79" i="16"/>
  <c r="Y79" i="16"/>
  <c r="X79" i="16"/>
  <c r="AD78" i="16"/>
  <c r="AC78" i="16"/>
  <c r="AB78" i="16"/>
  <c r="AA78" i="16"/>
  <c r="Z78" i="16"/>
  <c r="Y78" i="16"/>
  <c r="X78" i="16"/>
  <c r="AD77" i="16"/>
  <c r="AC77" i="16"/>
  <c r="AB77" i="16"/>
  <c r="AA77" i="16"/>
  <c r="Z77" i="16"/>
  <c r="Y77" i="16"/>
  <c r="X77" i="16"/>
  <c r="AD76" i="16"/>
  <c r="AD204" i="16" s="1"/>
  <c r="AC76" i="16"/>
  <c r="AB76" i="16"/>
  <c r="AB204" i="16" s="1"/>
  <c r="AA76" i="16"/>
  <c r="Z76" i="16"/>
  <c r="Y76" i="16"/>
  <c r="X76" i="16"/>
  <c r="X204" i="16" s="1"/>
  <c r="AD75" i="16"/>
  <c r="AC75" i="16"/>
  <c r="AB75" i="16"/>
  <c r="AA75" i="16"/>
  <c r="Z75" i="16"/>
  <c r="Y75" i="16"/>
  <c r="X75" i="16"/>
  <c r="AU74" i="16"/>
  <c r="AT74" i="16"/>
  <c r="AS74" i="16"/>
  <c r="AR74" i="16"/>
  <c r="AP74" i="16"/>
  <c r="AO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F71" i="16"/>
  <c r="E71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AD62" i="16"/>
  <c r="AC62" i="16"/>
  <c r="AB62" i="16"/>
  <c r="AA62" i="16"/>
  <c r="Z62" i="16"/>
  <c r="Y62" i="16"/>
  <c r="Y126" i="16" s="1"/>
  <c r="X62" i="16"/>
  <c r="X126" i="16" s="1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D71" i="16" s="1"/>
  <c r="C62" i="16"/>
  <c r="C71" i="16" s="1"/>
  <c r="B62" i="16"/>
  <c r="B71" i="16" s="1"/>
  <c r="AD61" i="16"/>
  <c r="AC61" i="16"/>
  <c r="AB61" i="16"/>
  <c r="AA61" i="16"/>
  <c r="Z61" i="16"/>
  <c r="Y61" i="16"/>
  <c r="X61" i="16"/>
  <c r="W61" i="16"/>
  <c r="V61" i="16"/>
  <c r="U61" i="16"/>
  <c r="U71" i="16" s="1"/>
  <c r="U18" i="16" s="1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AD60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G71" i="16" s="1"/>
  <c r="F60" i="16"/>
  <c r="E60" i="16"/>
  <c r="D60" i="16"/>
  <c r="C60" i="16"/>
  <c r="B60" i="16"/>
  <c r="AD59" i="16"/>
  <c r="AC59" i="16"/>
  <c r="AC71" i="16" s="1"/>
  <c r="AC18" i="16" s="1"/>
  <c r="AB59" i="16"/>
  <c r="AB71" i="16" s="1"/>
  <c r="AB18" i="16" s="1"/>
  <c r="AA59" i="16"/>
  <c r="Z59" i="16"/>
  <c r="Y59" i="16"/>
  <c r="X59" i="16"/>
  <c r="W59" i="16"/>
  <c r="W71" i="16" s="1"/>
  <c r="W18" i="16" s="1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H71" i="16" s="1"/>
  <c r="G59" i="16"/>
  <c r="F59" i="16"/>
  <c r="E59" i="16"/>
  <c r="D59" i="16"/>
  <c r="C59" i="16"/>
  <c r="B59" i="16"/>
  <c r="AU58" i="16"/>
  <c r="AT58" i="16"/>
  <c r="AH58" i="16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X55" i="16"/>
  <c r="X6" i="16" s="1"/>
  <c r="AC54" i="16"/>
  <c r="AB54" i="16"/>
  <c r="AA54" i="16"/>
  <c r="Z54" i="16"/>
  <c r="Z134" i="16" s="1"/>
  <c r="Y54" i="16"/>
  <c r="Y55" i="16" s="1"/>
  <c r="Y6" i="16" s="1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G55" i="16" s="1"/>
  <c r="F53" i="16"/>
  <c r="E53" i="16"/>
  <c r="D53" i="16"/>
  <c r="C53" i="16"/>
  <c r="B53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AC51" i="16"/>
  <c r="AB51" i="16"/>
  <c r="AA51" i="16"/>
  <c r="AA131" i="16" s="1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L55" i="16" s="1"/>
  <c r="K50" i="16"/>
  <c r="J50" i="16"/>
  <c r="I50" i="16"/>
  <c r="H50" i="16"/>
  <c r="G50" i="16"/>
  <c r="F50" i="16"/>
  <c r="E50" i="16"/>
  <c r="D50" i="16"/>
  <c r="C50" i="16"/>
  <c r="B50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D44" i="16"/>
  <c r="AC44" i="16"/>
  <c r="AB44" i="16"/>
  <c r="AA44" i="16"/>
  <c r="Z44" i="16"/>
  <c r="Y44" i="16"/>
  <c r="X44" i="16"/>
  <c r="W44" i="16"/>
  <c r="W55" i="16" s="1"/>
  <c r="W6" i="16" s="1"/>
  <c r="V44" i="16"/>
  <c r="V55" i="16" s="1"/>
  <c r="V6" i="16" s="1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F43" i="16"/>
  <c r="AE43" i="16"/>
  <c r="AD43" i="16"/>
  <c r="AD123" i="16" s="1"/>
  <c r="AC43" i="16"/>
  <c r="AC123" i="16" s="1"/>
  <c r="AB43" i="16"/>
  <c r="AA43" i="16"/>
  <c r="Z43" i="16"/>
  <c r="Y43" i="16"/>
  <c r="X43" i="16"/>
  <c r="W43" i="16"/>
  <c r="V43" i="16"/>
  <c r="U43" i="16"/>
  <c r="T43" i="16"/>
  <c r="S43" i="16"/>
  <c r="R43" i="16"/>
  <c r="Q43" i="16"/>
  <c r="Q55" i="16" s="1"/>
  <c r="P43" i="16"/>
  <c r="P55" i="16" s="1"/>
  <c r="O43" i="16"/>
  <c r="N43" i="16"/>
  <c r="N55" i="16" s="1"/>
  <c r="M43" i="16"/>
  <c r="L43" i="16"/>
  <c r="K43" i="16"/>
  <c r="J43" i="16"/>
  <c r="J55" i="16" s="1"/>
  <c r="I43" i="16"/>
  <c r="I55" i="16" s="1"/>
  <c r="H43" i="16"/>
  <c r="G43" i="16"/>
  <c r="F43" i="16"/>
  <c r="E43" i="16"/>
  <c r="D43" i="16"/>
  <c r="C43" i="16"/>
  <c r="B43" i="16"/>
  <c r="AU42" i="16"/>
  <c r="AT42" i="16"/>
  <c r="AS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B39" i="16"/>
  <c r="AB5" i="16" s="1"/>
  <c r="AD38" i="16"/>
  <c r="AC38" i="16"/>
  <c r="AB38" i="16"/>
  <c r="AA38" i="16"/>
  <c r="Z38" i="16"/>
  <c r="Y38" i="16"/>
  <c r="X38" i="16"/>
  <c r="W38" i="16"/>
  <c r="AC37" i="16"/>
  <c r="AB37" i="16"/>
  <c r="AB133" i="16" s="1"/>
  <c r="AA37" i="16"/>
  <c r="Z37" i="16"/>
  <c r="Y37" i="16"/>
  <c r="X37" i="16"/>
  <c r="W37" i="16"/>
  <c r="W133" i="16" s="1"/>
  <c r="AC36" i="16"/>
  <c r="AB36" i="16"/>
  <c r="AA36" i="16"/>
  <c r="Z36" i="16"/>
  <c r="Y36" i="16"/>
  <c r="X36" i="16"/>
  <c r="X132" i="16" s="1"/>
  <c r="W36" i="16"/>
  <c r="AC35" i="16"/>
  <c r="AB35" i="16"/>
  <c r="AA35" i="16"/>
  <c r="Z35" i="16"/>
  <c r="Y35" i="16"/>
  <c r="Y131" i="16" s="1"/>
  <c r="X35" i="16"/>
  <c r="W35" i="16"/>
  <c r="AC34" i="16"/>
  <c r="AB34" i="16"/>
  <c r="AA34" i="16"/>
  <c r="Z34" i="16"/>
  <c r="Z130" i="16" s="1"/>
  <c r="Y34" i="16"/>
  <c r="X34" i="16"/>
  <c r="X130" i="16" s="1"/>
  <c r="W34" i="16"/>
  <c r="AD33" i="16"/>
  <c r="AC33" i="16"/>
  <c r="AB33" i="16"/>
  <c r="AA33" i="16"/>
  <c r="Z33" i="16"/>
  <c r="Y33" i="16"/>
  <c r="X33" i="16"/>
  <c r="AD32" i="16"/>
  <c r="AC32" i="16"/>
  <c r="AB32" i="16"/>
  <c r="AG32" i="16" s="1"/>
  <c r="AA32" i="16"/>
  <c r="AF32" i="16" s="1"/>
  <c r="Z32" i="16"/>
  <c r="AE32" i="16" s="1"/>
  <c r="Y32" i="16"/>
  <c r="X32" i="16"/>
  <c r="X128" i="16" s="1"/>
  <c r="AD31" i="16"/>
  <c r="AC31" i="16"/>
  <c r="AC127" i="16" s="1"/>
  <c r="AB31" i="16"/>
  <c r="AB127" i="16" s="1"/>
  <c r="AA31" i="16"/>
  <c r="Z31" i="16"/>
  <c r="Y31" i="16"/>
  <c r="Y127" i="16" s="1"/>
  <c r="X31" i="16"/>
  <c r="AF30" i="16"/>
  <c r="AE30" i="16"/>
  <c r="AD30" i="16"/>
  <c r="AC30" i="16"/>
  <c r="AB30" i="16"/>
  <c r="AA30" i="16"/>
  <c r="Z30" i="16"/>
  <c r="Y30" i="16"/>
  <c r="X30" i="16"/>
  <c r="AD29" i="16"/>
  <c r="AC29" i="16"/>
  <c r="AB29" i="16"/>
  <c r="AA29" i="16"/>
  <c r="Z29" i="16"/>
  <c r="Y29" i="16"/>
  <c r="Y125" i="16" s="1"/>
  <c r="X29" i="16"/>
  <c r="AD28" i="16"/>
  <c r="AC28" i="16"/>
  <c r="AB28" i="16"/>
  <c r="AA28" i="16"/>
  <c r="Z28" i="16"/>
  <c r="Y28" i="16"/>
  <c r="X28" i="16"/>
  <c r="AD27" i="16"/>
  <c r="AC27" i="16"/>
  <c r="AB27" i="16"/>
  <c r="AA27" i="16"/>
  <c r="AF27" i="16" s="1"/>
  <c r="Z27" i="16"/>
  <c r="AE27" i="16" s="1"/>
  <c r="Y27" i="16"/>
  <c r="X27" i="16"/>
  <c r="AT26" i="16"/>
  <c r="AS26" i="16"/>
  <c r="AR26" i="16"/>
  <c r="AP26" i="16"/>
  <c r="AO26" i="16"/>
  <c r="AM26" i="16"/>
  <c r="AI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C22" i="16"/>
  <c r="AB22" i="16"/>
  <c r="AA22" i="16"/>
  <c r="Z22" i="16"/>
  <c r="Y22" i="16"/>
  <c r="W22" i="16"/>
  <c r="AC20" i="16"/>
  <c r="AC231" i="16" s="1"/>
  <c r="AA20" i="16"/>
  <c r="AA231" i="16" s="1"/>
  <c r="Z20" i="16"/>
  <c r="AA4" i="16" s="1"/>
  <c r="Y20" i="16"/>
  <c r="Y231" i="16" s="1"/>
  <c r="W20" i="16"/>
  <c r="X4" i="16" s="1"/>
  <c r="V20" i="16"/>
  <c r="W4" i="16" s="1"/>
  <c r="U20" i="16"/>
  <c r="T20" i="16"/>
  <c r="S20" i="16"/>
  <c r="R20" i="16"/>
  <c r="V16" i="16"/>
  <c r="S16" i="16"/>
  <c r="R16" i="16"/>
  <c r="S15" i="16"/>
  <c r="R15" i="16"/>
  <c r="AA14" i="16"/>
  <c r="AQ10" i="16"/>
  <c r="AP10" i="16"/>
  <c r="AN10" i="16"/>
  <c r="V5" i="16"/>
  <c r="U5" i="16"/>
  <c r="T5" i="16"/>
  <c r="S5" i="16"/>
  <c r="R5" i="16"/>
  <c r="AD4" i="16"/>
  <c r="AC4" i="16"/>
  <c r="AB4" i="16"/>
  <c r="Z4" i="16"/>
  <c r="V4" i="16"/>
  <c r="U4" i="16"/>
  <c r="R4" i="16"/>
  <c r="AU2" i="16"/>
  <c r="AU106" i="16" s="1"/>
  <c r="AT2" i="16"/>
  <c r="AT106" i="16" s="1"/>
  <c r="AS2" i="16"/>
  <c r="AS106" i="16" s="1"/>
  <c r="AR2" i="16"/>
  <c r="AR170" i="16" s="1"/>
  <c r="AQ2" i="16"/>
  <c r="AP2" i="16"/>
  <c r="AP154" i="16" s="1"/>
  <c r="AO2" i="16"/>
  <c r="AN2" i="16"/>
  <c r="AN138" i="16" s="1"/>
  <c r="AM2" i="16"/>
  <c r="AL2" i="16"/>
  <c r="AK2" i="16"/>
  <c r="AK154" i="16" s="1"/>
  <c r="AJ2" i="16"/>
  <c r="AI2" i="16"/>
  <c r="AI74" i="16" s="1"/>
  <c r="AH2" i="16"/>
  <c r="AH74" i="16" s="1"/>
  <c r="AG2" i="16"/>
  <c r="AG74" i="16" s="1"/>
  <c r="AF2" i="16"/>
  <c r="AF106" i="16" s="1"/>
  <c r="AC127" i="15"/>
  <c r="AB127" i="15"/>
  <c r="AA127" i="15"/>
  <c r="Z127" i="15"/>
  <c r="Y127" i="15"/>
  <c r="X127" i="15"/>
  <c r="W127" i="15"/>
  <c r="V127" i="15"/>
  <c r="U127" i="15"/>
  <c r="T127" i="15"/>
  <c r="S127" i="15"/>
  <c r="S15" i="15" s="1"/>
  <c r="R127" i="15"/>
  <c r="Q127" i="15"/>
  <c r="P127" i="15"/>
  <c r="O127" i="15"/>
  <c r="N127" i="15"/>
  <c r="N15" i="15" s="1"/>
  <c r="M127" i="15"/>
  <c r="L127" i="15"/>
  <c r="L15" i="15" s="1"/>
  <c r="K127" i="15"/>
  <c r="J127" i="15"/>
  <c r="I127" i="15"/>
  <c r="AL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C111" i="15"/>
  <c r="AB111" i="15"/>
  <c r="AA111" i="15"/>
  <c r="Z111" i="15"/>
  <c r="Y111" i="15"/>
  <c r="X111" i="15"/>
  <c r="W111" i="15"/>
  <c r="AC110" i="15"/>
  <c r="AB110" i="15"/>
  <c r="AA110" i="15"/>
  <c r="Z110" i="15"/>
  <c r="Y110" i="15"/>
  <c r="X110" i="15"/>
  <c r="W110" i="15"/>
  <c r="AC109" i="15"/>
  <c r="AB109" i="15"/>
  <c r="AB94" i="15" s="1"/>
  <c r="AA109" i="15"/>
  <c r="Z109" i="15"/>
  <c r="Y109" i="15"/>
  <c r="X109" i="15"/>
  <c r="W109" i="15"/>
  <c r="AC108" i="15"/>
  <c r="AB108" i="15"/>
  <c r="AA108" i="15"/>
  <c r="Z108" i="15"/>
  <c r="Y108" i="15"/>
  <c r="X108" i="15"/>
  <c r="W108" i="15"/>
  <c r="AC107" i="15"/>
  <c r="AB107" i="15"/>
  <c r="AB92" i="15" s="1"/>
  <c r="AA107" i="15"/>
  <c r="AA92" i="15" s="1"/>
  <c r="Z107" i="15"/>
  <c r="Y107" i="15"/>
  <c r="X107" i="15"/>
  <c r="W107" i="15"/>
  <c r="AD106" i="15"/>
  <c r="AC106" i="15"/>
  <c r="AB106" i="15"/>
  <c r="AA106" i="15"/>
  <c r="Z106" i="15"/>
  <c r="Y106" i="15"/>
  <c r="X106" i="15"/>
  <c r="AD105" i="15"/>
  <c r="AC105" i="15"/>
  <c r="AB105" i="15"/>
  <c r="AA105" i="15"/>
  <c r="Z105" i="15"/>
  <c r="Y105" i="15"/>
  <c r="X105" i="15"/>
  <c r="AD104" i="15"/>
  <c r="AC104" i="15"/>
  <c r="AB104" i="15"/>
  <c r="AA104" i="15"/>
  <c r="Z104" i="15"/>
  <c r="Y104" i="15"/>
  <c r="Y89" i="15" s="1"/>
  <c r="X104" i="15"/>
  <c r="AD103" i="15"/>
  <c r="AC103" i="15"/>
  <c r="AB103" i="15"/>
  <c r="AA103" i="15"/>
  <c r="Z103" i="15"/>
  <c r="Y103" i="15"/>
  <c r="X103" i="15"/>
  <c r="AD102" i="15"/>
  <c r="AC102" i="15"/>
  <c r="AB102" i="15"/>
  <c r="AA102" i="15"/>
  <c r="Z102" i="15"/>
  <c r="Y102" i="15"/>
  <c r="X102" i="15"/>
  <c r="AD101" i="15"/>
  <c r="AC101" i="15"/>
  <c r="AB101" i="15"/>
  <c r="AA101" i="15"/>
  <c r="AA86" i="15" s="1"/>
  <c r="Z101" i="15"/>
  <c r="Y101" i="15"/>
  <c r="X101" i="15"/>
  <c r="AD100" i="15"/>
  <c r="AC100" i="15"/>
  <c r="AB100" i="15"/>
  <c r="AA100" i="15"/>
  <c r="AA85" i="15" s="1"/>
  <c r="Z100" i="15"/>
  <c r="Z85" i="15" s="1"/>
  <c r="Y100" i="15"/>
  <c r="Y85" i="15" s="1"/>
  <c r="X100" i="15"/>
  <c r="X85" i="15" s="1"/>
  <c r="AO99" i="15"/>
  <c r="AI99" i="15"/>
  <c r="AG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B95" i="15"/>
  <c r="AA93" i="15"/>
  <c r="AC92" i="15"/>
  <c r="W92" i="15"/>
  <c r="AB91" i="15"/>
  <c r="AC89" i="15"/>
  <c r="Y87" i="15"/>
  <c r="AD85" i="15"/>
  <c r="AC85" i="15"/>
  <c r="AD84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C79" i="15"/>
  <c r="AB79" i="15"/>
  <c r="AA79" i="15"/>
  <c r="Z79" i="15"/>
  <c r="Y79" i="15"/>
  <c r="X79" i="15"/>
  <c r="W79" i="15"/>
  <c r="AC78" i="15"/>
  <c r="AB78" i="15"/>
  <c r="AA78" i="15"/>
  <c r="Z78" i="15"/>
  <c r="Y78" i="15"/>
  <c r="X78" i="15"/>
  <c r="W78" i="15"/>
  <c r="AC77" i="15"/>
  <c r="AB77" i="15"/>
  <c r="AA77" i="15"/>
  <c r="Z77" i="15"/>
  <c r="Y77" i="15"/>
  <c r="X77" i="15"/>
  <c r="W77" i="15"/>
  <c r="AC76" i="15"/>
  <c r="AB76" i="15"/>
  <c r="AA76" i="15"/>
  <c r="Z76" i="15"/>
  <c r="Y76" i="15"/>
  <c r="X76" i="15"/>
  <c r="W76" i="15"/>
  <c r="AC75" i="15"/>
  <c r="AB75" i="15"/>
  <c r="AA75" i="15"/>
  <c r="Z75" i="15"/>
  <c r="Y75" i="15"/>
  <c r="X75" i="15"/>
  <c r="W75" i="15"/>
  <c r="AD74" i="15"/>
  <c r="AC74" i="15"/>
  <c r="AB74" i="15"/>
  <c r="AA74" i="15"/>
  <c r="Z74" i="15"/>
  <c r="Y74" i="15"/>
  <c r="X74" i="15"/>
  <c r="AD73" i="15"/>
  <c r="AC73" i="15"/>
  <c r="AB73" i="15"/>
  <c r="AA73" i="15"/>
  <c r="Z73" i="15"/>
  <c r="Y73" i="15"/>
  <c r="X73" i="15"/>
  <c r="AD72" i="15"/>
  <c r="AC72" i="15"/>
  <c r="AB72" i="15"/>
  <c r="AA72" i="15"/>
  <c r="Z72" i="15"/>
  <c r="Y72" i="15"/>
  <c r="Y80" i="15" s="1"/>
  <c r="Y9" i="15" s="1"/>
  <c r="X72" i="15"/>
  <c r="AD71" i="15"/>
  <c r="AC71" i="15"/>
  <c r="AB71" i="15"/>
  <c r="AA71" i="15"/>
  <c r="Z71" i="15"/>
  <c r="Z80" i="15" s="1"/>
  <c r="Z9" i="15" s="1"/>
  <c r="Y71" i="15"/>
  <c r="X71" i="15"/>
  <c r="AD70" i="15"/>
  <c r="AC70" i="15"/>
  <c r="AB70" i="15"/>
  <c r="AA70" i="15"/>
  <c r="Z70" i="15"/>
  <c r="Y70" i="15"/>
  <c r="X70" i="15"/>
  <c r="AD69" i="15"/>
  <c r="AC69" i="15"/>
  <c r="AB69" i="15"/>
  <c r="AB80" i="15" s="1"/>
  <c r="AA69" i="15"/>
  <c r="Z69" i="15"/>
  <c r="Y69" i="15"/>
  <c r="X69" i="15"/>
  <c r="AD68" i="15"/>
  <c r="AC68" i="15"/>
  <c r="AB68" i="15"/>
  <c r="AA68" i="15"/>
  <c r="Z68" i="15"/>
  <c r="Y68" i="15"/>
  <c r="X68" i="15"/>
  <c r="AP67" i="15"/>
  <c r="AL67" i="15"/>
  <c r="AJ67" i="15"/>
  <c r="AI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C60" i="15"/>
  <c r="AB60" i="15"/>
  <c r="AA60" i="15"/>
  <c r="Z60" i="15"/>
  <c r="Z64" i="15" s="1"/>
  <c r="Z11" i="15" s="1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L64" i="15" s="1"/>
  <c r="K56" i="15"/>
  <c r="K64" i="15" s="1"/>
  <c r="J56" i="15"/>
  <c r="I56" i="15"/>
  <c r="H56" i="15"/>
  <c r="G56" i="15"/>
  <c r="F56" i="15"/>
  <c r="E56" i="15"/>
  <c r="D56" i="15"/>
  <c r="C56" i="15"/>
  <c r="B56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Q64" i="15" s="1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U51" i="15"/>
  <c r="AT51" i="15"/>
  <c r="AS51" i="15"/>
  <c r="AR51" i="15"/>
  <c r="AP51" i="15"/>
  <c r="AO51" i="15"/>
  <c r="AN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C46" i="15"/>
  <c r="AB46" i="15"/>
  <c r="AA46" i="15"/>
  <c r="Z46" i="15"/>
  <c r="Y46" i="15"/>
  <c r="X46" i="15"/>
  <c r="W46" i="15"/>
  <c r="W94" i="15" s="1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C45" i="15"/>
  <c r="AB45" i="15"/>
  <c r="AB93" i="15" s="1"/>
  <c r="AA45" i="15"/>
  <c r="Z45" i="15"/>
  <c r="Z93" i="15" s="1"/>
  <c r="Y45" i="15"/>
  <c r="Y93" i="15" s="1"/>
  <c r="X45" i="15"/>
  <c r="X93" i="15" s="1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C44" i="15"/>
  <c r="AB44" i="15"/>
  <c r="AA44" i="15"/>
  <c r="Z44" i="15"/>
  <c r="Y44" i="15"/>
  <c r="Y92" i="15" s="1"/>
  <c r="X44" i="15"/>
  <c r="X92" i="15" s="1"/>
  <c r="W44" i="15"/>
  <c r="V44" i="15"/>
  <c r="U44" i="15"/>
  <c r="U48" i="15" s="1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C42" i="15"/>
  <c r="AB42" i="15"/>
  <c r="AA42" i="15"/>
  <c r="Z42" i="15"/>
  <c r="Y42" i="15"/>
  <c r="X42" i="15"/>
  <c r="W42" i="15"/>
  <c r="W48" i="15" s="1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D41" i="15"/>
  <c r="AD89" i="15" s="1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Q48" i="15" s="1"/>
  <c r="P36" i="15"/>
  <c r="P48" i="15" s="1"/>
  <c r="O36" i="15"/>
  <c r="N36" i="15"/>
  <c r="N48" i="15" s="1"/>
  <c r="M36" i="15"/>
  <c r="L36" i="15"/>
  <c r="K36" i="15"/>
  <c r="J36" i="15"/>
  <c r="I36" i="15"/>
  <c r="H36" i="15"/>
  <c r="G36" i="15"/>
  <c r="F36" i="15"/>
  <c r="E36" i="15"/>
  <c r="D36" i="15"/>
  <c r="C36" i="15"/>
  <c r="B36" i="15"/>
  <c r="AU35" i="15"/>
  <c r="AT35" i="15"/>
  <c r="AS35" i="15"/>
  <c r="AR35" i="15"/>
  <c r="AQ35" i="15"/>
  <c r="AP35" i="15"/>
  <c r="AO35" i="15"/>
  <c r="AN35" i="15"/>
  <c r="AM35" i="15"/>
  <c r="AL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U32" i="15"/>
  <c r="AU5" i="15" s="1"/>
  <c r="AT32" i="15"/>
  <c r="AT5" i="15" s="1"/>
  <c r="AS32" i="15"/>
  <c r="AS5" i="15" s="1"/>
  <c r="AQ32" i="15"/>
  <c r="AQ5" i="15" s="1"/>
  <c r="AM32" i="15"/>
  <c r="AM5" i="15" s="1"/>
  <c r="AF32" i="15"/>
  <c r="AF5" i="15" s="1"/>
  <c r="AB32" i="15"/>
  <c r="AB5" i="15" s="1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AA95" i="15" s="1"/>
  <c r="Z31" i="15"/>
  <c r="Z95" i="15" s="1"/>
  <c r="Y31" i="15"/>
  <c r="X31" i="15"/>
  <c r="W31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AA94" i="15" s="1"/>
  <c r="Z30" i="15"/>
  <c r="Y30" i="15"/>
  <c r="X30" i="15"/>
  <c r="W30" i="15"/>
  <c r="W32" i="15" s="1"/>
  <c r="AU29" i="15"/>
  <c r="AT29" i="15"/>
  <c r="AS29" i="15"/>
  <c r="AR29" i="15"/>
  <c r="AQ29" i="15"/>
  <c r="AP29" i="15"/>
  <c r="AO29" i="15"/>
  <c r="AO32" i="15" s="1"/>
  <c r="AO5" i="15" s="1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Z89" i="15" s="1"/>
  <c r="Y25" i="15"/>
  <c r="X25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Z88" i="15" s="1"/>
  <c r="Y24" i="15"/>
  <c r="X24" i="15"/>
  <c r="X88" i="15" s="1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Z87" i="15" s="1"/>
  <c r="Y23" i="15"/>
  <c r="X23" i="15"/>
  <c r="X87" i="15" s="1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Z86" i="15" s="1"/>
  <c r="Y22" i="15"/>
  <c r="X22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I32" i="15" s="1"/>
  <c r="AI5" i="15" s="1"/>
  <c r="AH20" i="15"/>
  <c r="AG20" i="15"/>
  <c r="AF20" i="15"/>
  <c r="AE20" i="15"/>
  <c r="AD20" i="15"/>
  <c r="AD32" i="15" s="1"/>
  <c r="AD5" i="15" s="1"/>
  <c r="AC20" i="15"/>
  <c r="AB20" i="15"/>
  <c r="AB84" i="15" s="1"/>
  <c r="AA20" i="15"/>
  <c r="AA32" i="15" s="1"/>
  <c r="Z20" i="15"/>
  <c r="Z32" i="15" s="1"/>
  <c r="Y20" i="15"/>
  <c r="X20" i="15"/>
  <c r="X32" i="15" s="1"/>
  <c r="AP19" i="15"/>
  <c r="AO19" i="15"/>
  <c r="AL19" i="15"/>
  <c r="AJ19" i="15"/>
  <c r="AI19" i="15"/>
  <c r="AH19" i="15"/>
  <c r="AG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C15" i="15"/>
  <c r="AB15" i="15"/>
  <c r="AA15" i="15"/>
  <c r="Z15" i="15"/>
  <c r="Y15" i="15"/>
  <c r="X15" i="15"/>
  <c r="W15" i="15"/>
  <c r="V15" i="15"/>
  <c r="U15" i="15"/>
  <c r="T15" i="15"/>
  <c r="R15" i="15"/>
  <c r="Q15" i="15"/>
  <c r="P15" i="15"/>
  <c r="O15" i="15"/>
  <c r="M15" i="15"/>
  <c r="K15" i="15"/>
  <c r="J15" i="15"/>
  <c r="I15" i="15"/>
  <c r="AC13" i="15"/>
  <c r="AC112" i="15" s="1"/>
  <c r="AB13" i="15"/>
  <c r="AB112" i="15" s="1"/>
  <c r="AA13" i="15"/>
  <c r="AA112" i="15" s="1"/>
  <c r="Z13" i="15"/>
  <c r="Z112" i="15" s="1"/>
  <c r="Y13" i="15"/>
  <c r="Y112" i="15" s="1"/>
  <c r="X13" i="15"/>
  <c r="AA5" i="15"/>
  <c r="Z5" i="15"/>
  <c r="X5" i="15"/>
  <c r="AC4" i="15"/>
  <c r="AB4" i="15"/>
  <c r="AA4" i="15"/>
  <c r="Z4" i="15"/>
  <c r="Y4" i="15"/>
  <c r="AU2" i="15"/>
  <c r="AT2" i="15"/>
  <c r="AS2" i="15"/>
  <c r="AR2" i="15"/>
  <c r="AR99" i="15" s="1"/>
  <c r="AQ2" i="15"/>
  <c r="AQ51" i="15" s="1"/>
  <c r="AP2" i="15"/>
  <c r="AP99" i="15" s="1"/>
  <c r="AO2" i="15"/>
  <c r="AO114" i="15" s="1"/>
  <c r="AN2" i="15"/>
  <c r="AM2" i="15"/>
  <c r="AM51" i="15" s="1"/>
  <c r="AL2" i="15"/>
  <c r="AK2" i="15"/>
  <c r="AJ2" i="15"/>
  <c r="AJ35" i="15" s="1"/>
  <c r="AI2" i="15"/>
  <c r="AH2" i="15"/>
  <c r="AG2" i="15"/>
  <c r="AG83" i="15" s="1"/>
  <c r="AF2" i="15"/>
  <c r="AK114" i="14"/>
  <c r="AG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C114" i="14"/>
  <c r="B114" i="14"/>
  <c r="AC111" i="14"/>
  <c r="AB111" i="14"/>
  <c r="AA111" i="14"/>
  <c r="Z111" i="14"/>
  <c r="Z13" i="14" s="1"/>
  <c r="Y111" i="14"/>
  <c r="Y13" i="14" s="1"/>
  <c r="X111" i="14"/>
  <c r="X13" i="14" s="1"/>
  <c r="W111" i="14"/>
  <c r="AC110" i="14"/>
  <c r="AC95" i="14" s="1"/>
  <c r="AB110" i="14"/>
  <c r="AB95" i="14" s="1"/>
  <c r="AA110" i="14"/>
  <c r="Z110" i="14"/>
  <c r="Y110" i="14"/>
  <c r="X110" i="14"/>
  <c r="W110" i="14"/>
  <c r="AC109" i="14"/>
  <c r="AB109" i="14"/>
  <c r="AA109" i="14"/>
  <c r="Z109" i="14"/>
  <c r="Y109" i="14"/>
  <c r="X109" i="14"/>
  <c r="W109" i="14"/>
  <c r="AC108" i="14"/>
  <c r="AB108" i="14"/>
  <c r="AA108" i="14"/>
  <c r="Z108" i="14"/>
  <c r="Y108" i="14"/>
  <c r="X108" i="14"/>
  <c r="W108" i="14"/>
  <c r="AC107" i="14"/>
  <c r="AB107" i="14"/>
  <c r="AA107" i="14"/>
  <c r="Z107" i="14"/>
  <c r="Y107" i="14"/>
  <c r="X107" i="14"/>
  <c r="W107" i="14"/>
  <c r="AD106" i="14"/>
  <c r="AC106" i="14"/>
  <c r="AB106" i="14"/>
  <c r="AA106" i="14"/>
  <c r="Z106" i="14"/>
  <c r="Y106" i="14"/>
  <c r="X106" i="14"/>
  <c r="AD105" i="14"/>
  <c r="AC105" i="14"/>
  <c r="AB105" i="14"/>
  <c r="AA105" i="14"/>
  <c r="Z105" i="14"/>
  <c r="Y105" i="14"/>
  <c r="Y90" i="14" s="1"/>
  <c r="X105" i="14"/>
  <c r="AD104" i="14"/>
  <c r="AC104" i="14"/>
  <c r="AB104" i="14"/>
  <c r="AB89" i="14" s="1"/>
  <c r="AA104" i="14"/>
  <c r="Z104" i="14"/>
  <c r="Z89" i="14" s="1"/>
  <c r="Y104" i="14"/>
  <c r="Y89" i="14" s="1"/>
  <c r="X104" i="14"/>
  <c r="X89" i="14" s="1"/>
  <c r="AD103" i="14"/>
  <c r="AC103" i="14"/>
  <c r="AB103" i="14"/>
  <c r="AA103" i="14"/>
  <c r="Z103" i="14"/>
  <c r="Y103" i="14"/>
  <c r="X103" i="14"/>
  <c r="AD102" i="14"/>
  <c r="AD87" i="14" s="1"/>
  <c r="AC102" i="14"/>
  <c r="AC87" i="14" s="1"/>
  <c r="AB102" i="14"/>
  <c r="AA102" i="14"/>
  <c r="AA87" i="14" s="1"/>
  <c r="Z102" i="14"/>
  <c r="Y102" i="14"/>
  <c r="X102" i="14"/>
  <c r="AD101" i="14"/>
  <c r="AC101" i="14"/>
  <c r="AB101" i="14"/>
  <c r="AA101" i="14"/>
  <c r="Z101" i="14"/>
  <c r="Z86" i="14" s="1"/>
  <c r="Y101" i="14"/>
  <c r="X101" i="14"/>
  <c r="X86" i="14" s="1"/>
  <c r="AD100" i="14"/>
  <c r="AC100" i="14"/>
  <c r="AB100" i="14"/>
  <c r="AA100" i="14"/>
  <c r="Z100" i="14"/>
  <c r="Y100" i="14"/>
  <c r="X100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AC92" i="14"/>
  <c r="Z92" i="14"/>
  <c r="Z91" i="14"/>
  <c r="Y91" i="14"/>
  <c r="AC84" i="14"/>
  <c r="Y84" i="14"/>
  <c r="AU83" i="14"/>
  <c r="AI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P79" i="14"/>
  <c r="AG79" i="14"/>
  <c r="AF79" i="14"/>
  <c r="AC79" i="14"/>
  <c r="AB79" i="14"/>
  <c r="AA79" i="14"/>
  <c r="Z79" i="14"/>
  <c r="Y79" i="14"/>
  <c r="X79" i="14"/>
  <c r="W79" i="14"/>
  <c r="AM78" i="14"/>
  <c r="AH78" i="14"/>
  <c r="AE78" i="14"/>
  <c r="AD78" i="14"/>
  <c r="AC78" i="14"/>
  <c r="AB78" i="14"/>
  <c r="AA78" i="14"/>
  <c r="Z78" i="14"/>
  <c r="Y78" i="14"/>
  <c r="X78" i="14"/>
  <c r="W78" i="14"/>
  <c r="AN77" i="14"/>
  <c r="AI77" i="14"/>
  <c r="AH77" i="14"/>
  <c r="AG77" i="14"/>
  <c r="AF77" i="14"/>
  <c r="AC77" i="14"/>
  <c r="AB77" i="14"/>
  <c r="AA77" i="14"/>
  <c r="Z77" i="14"/>
  <c r="Y77" i="14"/>
  <c r="X77" i="14"/>
  <c r="W77" i="14"/>
  <c r="AK76" i="14"/>
  <c r="AJ76" i="14"/>
  <c r="AI76" i="14"/>
  <c r="AC76" i="14"/>
  <c r="AB76" i="14"/>
  <c r="AA76" i="14"/>
  <c r="Z76" i="14"/>
  <c r="Y76" i="14"/>
  <c r="X76" i="14"/>
  <c r="W76" i="14"/>
  <c r="AU75" i="14"/>
  <c r="AT75" i="14"/>
  <c r="AN75" i="14"/>
  <c r="AM75" i="14"/>
  <c r="AC75" i="14"/>
  <c r="AB75" i="14"/>
  <c r="AA75" i="14"/>
  <c r="Z75" i="14"/>
  <c r="Y75" i="14"/>
  <c r="X75" i="14"/>
  <c r="W75" i="14"/>
  <c r="AR74" i="14"/>
  <c r="AQ74" i="14"/>
  <c r="AP74" i="14"/>
  <c r="AO74" i="14"/>
  <c r="AD74" i="14"/>
  <c r="AC74" i="14"/>
  <c r="AB74" i="14"/>
  <c r="AA74" i="14"/>
  <c r="Z74" i="14"/>
  <c r="Y74" i="14"/>
  <c r="X74" i="14"/>
  <c r="AS73" i="14"/>
  <c r="AR73" i="14"/>
  <c r="AQ73" i="14"/>
  <c r="AK73" i="14"/>
  <c r="AD73" i="14"/>
  <c r="AC73" i="14"/>
  <c r="AB73" i="14"/>
  <c r="AA73" i="14"/>
  <c r="Z73" i="14"/>
  <c r="Y73" i="14"/>
  <c r="X73" i="14"/>
  <c r="AU72" i="14"/>
  <c r="AT72" i="14"/>
  <c r="AS72" i="14"/>
  <c r="AH72" i="14"/>
  <c r="AH80" i="14" s="1"/>
  <c r="AG72" i="14"/>
  <c r="AF72" i="14"/>
  <c r="AD72" i="14"/>
  <c r="AC72" i="14"/>
  <c r="AB72" i="14"/>
  <c r="AA72" i="14"/>
  <c r="Z72" i="14"/>
  <c r="Y72" i="14"/>
  <c r="X72" i="14"/>
  <c r="AE71" i="14"/>
  <c r="AD71" i="14"/>
  <c r="AC71" i="14"/>
  <c r="AB71" i="14"/>
  <c r="AA71" i="14"/>
  <c r="Z71" i="14"/>
  <c r="Z80" i="14" s="1"/>
  <c r="Y71" i="14"/>
  <c r="X71" i="14"/>
  <c r="AQ70" i="14"/>
  <c r="AL70" i="14"/>
  <c r="AK70" i="14"/>
  <c r="AD70" i="14"/>
  <c r="AC70" i="14"/>
  <c r="AB70" i="14"/>
  <c r="AA70" i="14"/>
  <c r="Z70" i="14"/>
  <c r="Y70" i="14"/>
  <c r="X70" i="14"/>
  <c r="AS69" i="14"/>
  <c r="AM69" i="14"/>
  <c r="AL69" i="14"/>
  <c r="AK69" i="14"/>
  <c r="AJ69" i="14"/>
  <c r="AI69" i="14"/>
  <c r="AE69" i="14"/>
  <c r="AD69" i="14"/>
  <c r="AC69" i="14"/>
  <c r="AB69" i="14"/>
  <c r="AA69" i="14"/>
  <c r="Z69" i="14"/>
  <c r="Y69" i="14"/>
  <c r="X69" i="14"/>
  <c r="AN68" i="14"/>
  <c r="AD68" i="14"/>
  <c r="AC68" i="14"/>
  <c r="AB68" i="14"/>
  <c r="AA68" i="14"/>
  <c r="Z68" i="14"/>
  <c r="Y68" i="14"/>
  <c r="X68" i="14"/>
  <c r="AK67" i="14"/>
  <c r="AJ67" i="14"/>
  <c r="AI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Q64" i="14"/>
  <c r="P64" i="14"/>
  <c r="M64" i="14"/>
  <c r="F64" i="14"/>
  <c r="C64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O64" i="14" s="1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G64" i="14" s="1"/>
  <c r="F57" i="14"/>
  <c r="E57" i="14"/>
  <c r="D57" i="14"/>
  <c r="C57" i="14"/>
  <c r="B57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D52" i="14"/>
  <c r="AC52" i="14"/>
  <c r="AB52" i="14"/>
  <c r="AA52" i="14"/>
  <c r="Z52" i="14"/>
  <c r="Z64" i="14" s="1"/>
  <c r="Z11" i="14" s="1"/>
  <c r="Y52" i="14"/>
  <c r="X52" i="14"/>
  <c r="X64" i="14" s="1"/>
  <c r="X11" i="14" s="1"/>
  <c r="W52" i="14"/>
  <c r="W64" i="14" s="1"/>
  <c r="V52" i="14"/>
  <c r="V64" i="14" s="1"/>
  <c r="U52" i="14"/>
  <c r="U64" i="14" s="1"/>
  <c r="T52" i="14"/>
  <c r="T64" i="14" s="1"/>
  <c r="S52" i="14"/>
  <c r="S64" i="14" s="1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E64" i="14" s="1"/>
  <c r="D52" i="14"/>
  <c r="D64" i="14" s="1"/>
  <c r="C52" i="14"/>
  <c r="B52" i="14"/>
  <c r="B64" i="14" s="1"/>
  <c r="AU51" i="14"/>
  <c r="AT51" i="14"/>
  <c r="AS51" i="14"/>
  <c r="AR51" i="14"/>
  <c r="AQ51" i="14"/>
  <c r="AP51" i="14"/>
  <c r="AJ51" i="14"/>
  <c r="AI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U48" i="14"/>
  <c r="T48" i="14"/>
  <c r="J48" i="14"/>
  <c r="I48" i="14"/>
  <c r="AC47" i="14"/>
  <c r="AB47" i="14"/>
  <c r="AA47" i="14"/>
  <c r="Z47" i="14"/>
  <c r="Y47" i="14"/>
  <c r="Y95" i="14" s="1"/>
  <c r="X47" i="14"/>
  <c r="W47" i="14"/>
  <c r="W95" i="14" s="1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C45" i="14"/>
  <c r="AC93" i="14" s="1"/>
  <c r="AB45" i="14"/>
  <c r="AB93" i="14" s="1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D40" i="14"/>
  <c r="AC40" i="14"/>
  <c r="AB40" i="14"/>
  <c r="AA40" i="14"/>
  <c r="Z40" i="14"/>
  <c r="Z88" i="14" s="1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D39" i="14"/>
  <c r="AC39" i="14"/>
  <c r="AB39" i="14"/>
  <c r="AA39" i="14"/>
  <c r="Z39" i="14"/>
  <c r="Y39" i="14"/>
  <c r="X39" i="14"/>
  <c r="X87" i="14" s="1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H48" i="14" s="1"/>
  <c r="G38" i="14"/>
  <c r="F38" i="14"/>
  <c r="E38" i="14"/>
  <c r="D38" i="14"/>
  <c r="C38" i="14"/>
  <c r="B38" i="14"/>
  <c r="AD37" i="14"/>
  <c r="AC37" i="14"/>
  <c r="AB37" i="14"/>
  <c r="AB85" i="14" s="1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B48" i="14" s="1"/>
  <c r="AD36" i="14"/>
  <c r="AC36" i="14"/>
  <c r="AB36" i="14"/>
  <c r="AA36" i="14"/>
  <c r="AA48" i="14" s="1"/>
  <c r="AA6" i="14" s="1"/>
  <c r="Z36" i="14"/>
  <c r="Y36" i="14"/>
  <c r="X36" i="14"/>
  <c r="W36" i="14"/>
  <c r="V36" i="14"/>
  <c r="U36" i="14"/>
  <c r="T36" i="14"/>
  <c r="S36" i="14"/>
  <c r="R36" i="14"/>
  <c r="R48" i="14" s="1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E48" i="14" s="1"/>
  <c r="D36" i="14"/>
  <c r="C36" i="14"/>
  <c r="C48" i="14" s="1"/>
  <c r="B36" i="14"/>
  <c r="AU35" i="14"/>
  <c r="AL35" i="14"/>
  <c r="AK35" i="14"/>
  <c r="AJ35" i="14"/>
  <c r="AI35" i="14"/>
  <c r="AH35" i="14"/>
  <c r="AG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C32" i="14"/>
  <c r="AC5" i="14" s="1"/>
  <c r="AU31" i="14"/>
  <c r="AU79" i="14" s="1"/>
  <c r="AT31" i="14"/>
  <c r="AT79" i="14" s="1"/>
  <c r="AS31" i="14"/>
  <c r="AS79" i="14" s="1"/>
  <c r="AR31" i="14"/>
  <c r="AR79" i="14" s="1"/>
  <c r="AQ31" i="14"/>
  <c r="AQ79" i="14" s="1"/>
  <c r="AP31" i="14"/>
  <c r="AO31" i="14"/>
  <c r="AO79" i="14" s="1"/>
  <c r="AN31" i="14"/>
  <c r="AN79" i="14" s="1"/>
  <c r="AM31" i="14"/>
  <c r="AM79" i="14" s="1"/>
  <c r="AL31" i="14"/>
  <c r="AL79" i="14" s="1"/>
  <c r="AK31" i="14"/>
  <c r="AK79" i="14" s="1"/>
  <c r="AJ31" i="14"/>
  <c r="AJ79" i="14" s="1"/>
  <c r="AI31" i="14"/>
  <c r="AI79" i="14" s="1"/>
  <c r="AH31" i="14"/>
  <c r="AH79" i="14" s="1"/>
  <c r="AG31" i="14"/>
  <c r="AF31" i="14"/>
  <c r="AE31" i="14"/>
  <c r="AE79" i="14" s="1"/>
  <c r="AD31" i="14"/>
  <c r="AD79" i="14" s="1"/>
  <c r="AC31" i="14"/>
  <c r="AB31" i="14"/>
  <c r="AA31" i="14"/>
  <c r="Z31" i="14"/>
  <c r="Y31" i="14"/>
  <c r="X31" i="14"/>
  <c r="W31" i="14"/>
  <c r="AU30" i="14"/>
  <c r="AU78" i="14" s="1"/>
  <c r="AT30" i="14"/>
  <c r="AT78" i="14" s="1"/>
  <c r="AS30" i="14"/>
  <c r="AS78" i="14" s="1"/>
  <c r="AR30" i="14"/>
  <c r="AR78" i="14" s="1"/>
  <c r="AQ30" i="14"/>
  <c r="AQ78" i="14" s="1"/>
  <c r="AP30" i="14"/>
  <c r="AP78" i="14" s="1"/>
  <c r="AO30" i="14"/>
  <c r="AO78" i="14" s="1"/>
  <c r="AN30" i="14"/>
  <c r="AN78" i="14" s="1"/>
  <c r="AM30" i="14"/>
  <c r="AL30" i="14"/>
  <c r="AL78" i="14" s="1"/>
  <c r="AK30" i="14"/>
  <c r="AK78" i="14" s="1"/>
  <c r="AJ30" i="14"/>
  <c r="AJ78" i="14" s="1"/>
  <c r="AI30" i="14"/>
  <c r="AI78" i="14" s="1"/>
  <c r="AH30" i="14"/>
  <c r="AG30" i="14"/>
  <c r="AG78" i="14" s="1"/>
  <c r="AF30" i="14"/>
  <c r="AF78" i="14" s="1"/>
  <c r="AE30" i="14"/>
  <c r="AD30" i="14"/>
  <c r="AC30" i="14"/>
  <c r="AB30" i="14"/>
  <c r="AA30" i="14"/>
  <c r="Z30" i="14"/>
  <c r="Y30" i="14"/>
  <c r="X30" i="14"/>
  <c r="W30" i="14"/>
  <c r="AU29" i="14"/>
  <c r="AU77" i="14" s="1"/>
  <c r="AT29" i="14"/>
  <c r="AT77" i="14" s="1"/>
  <c r="AS29" i="14"/>
  <c r="AS77" i="14" s="1"/>
  <c r="AR29" i="14"/>
  <c r="AR77" i="14" s="1"/>
  <c r="AQ29" i="14"/>
  <c r="AQ77" i="14" s="1"/>
  <c r="AP29" i="14"/>
  <c r="AP77" i="14" s="1"/>
  <c r="AO29" i="14"/>
  <c r="AO77" i="14" s="1"/>
  <c r="AN29" i="14"/>
  <c r="AM29" i="14"/>
  <c r="AM77" i="14" s="1"/>
  <c r="AL29" i="14"/>
  <c r="AL77" i="14" s="1"/>
  <c r="AK29" i="14"/>
  <c r="AK77" i="14" s="1"/>
  <c r="AJ29" i="14"/>
  <c r="AJ77" i="14" s="1"/>
  <c r="AI29" i="14"/>
  <c r="AH29" i="14"/>
  <c r="AG29" i="14"/>
  <c r="AF29" i="14"/>
  <c r="AE29" i="14"/>
  <c r="AE77" i="14" s="1"/>
  <c r="AD29" i="14"/>
  <c r="AD77" i="14" s="1"/>
  <c r="AC29" i="14"/>
  <c r="AB29" i="14"/>
  <c r="AA29" i="14"/>
  <c r="Z29" i="14"/>
  <c r="Y29" i="14"/>
  <c r="Y93" i="14" s="1"/>
  <c r="X29" i="14"/>
  <c r="X93" i="14" s="1"/>
  <c r="W29" i="14"/>
  <c r="W93" i="14" s="1"/>
  <c r="AU28" i="14"/>
  <c r="AU76" i="14" s="1"/>
  <c r="AT28" i="14"/>
  <c r="AT76" i="14" s="1"/>
  <c r="AS28" i="14"/>
  <c r="AS76" i="14" s="1"/>
  <c r="AR28" i="14"/>
  <c r="AR76" i="14" s="1"/>
  <c r="AQ28" i="14"/>
  <c r="AQ76" i="14" s="1"/>
  <c r="AP28" i="14"/>
  <c r="AP76" i="14" s="1"/>
  <c r="AO28" i="14"/>
  <c r="AO76" i="14" s="1"/>
  <c r="AN28" i="14"/>
  <c r="AN76" i="14" s="1"/>
  <c r="AM28" i="14"/>
  <c r="AM76" i="14" s="1"/>
  <c r="AL28" i="14"/>
  <c r="AL76" i="14" s="1"/>
  <c r="AK28" i="14"/>
  <c r="AJ28" i="14"/>
  <c r="AI28" i="14"/>
  <c r="AH28" i="14"/>
  <c r="AH76" i="14" s="1"/>
  <c r="AG28" i="14"/>
  <c r="AG76" i="14" s="1"/>
  <c r="AF28" i="14"/>
  <c r="AF76" i="14" s="1"/>
  <c r="AE28" i="14"/>
  <c r="AE76" i="14" s="1"/>
  <c r="AD28" i="14"/>
  <c r="AD76" i="14" s="1"/>
  <c r="AC28" i="14"/>
  <c r="AB28" i="14"/>
  <c r="AA28" i="14"/>
  <c r="AA92" i="14" s="1"/>
  <c r="Z28" i="14"/>
  <c r="Y28" i="14"/>
  <c r="Y92" i="14" s="1"/>
  <c r="X28" i="14"/>
  <c r="W28" i="14"/>
  <c r="AU27" i="14"/>
  <c r="AT27" i="14"/>
  <c r="AS27" i="14"/>
  <c r="AS75" i="14" s="1"/>
  <c r="AR27" i="14"/>
  <c r="AR75" i="14" s="1"/>
  <c r="AQ27" i="14"/>
  <c r="AQ75" i="14" s="1"/>
  <c r="AP27" i="14"/>
  <c r="AP75" i="14" s="1"/>
  <c r="AO27" i="14"/>
  <c r="AO75" i="14" s="1"/>
  <c r="AN27" i="14"/>
  <c r="AM27" i="14"/>
  <c r="AL27" i="14"/>
  <c r="AL75" i="14" s="1"/>
  <c r="AK27" i="14"/>
  <c r="AK75" i="14" s="1"/>
  <c r="AJ27" i="14"/>
  <c r="AJ75" i="14" s="1"/>
  <c r="AI27" i="14"/>
  <c r="AI75" i="14" s="1"/>
  <c r="AH27" i="14"/>
  <c r="AH75" i="14" s="1"/>
  <c r="AG27" i="14"/>
  <c r="AG75" i="14" s="1"/>
  <c r="AF27" i="14"/>
  <c r="AF75" i="14" s="1"/>
  <c r="AE27" i="14"/>
  <c r="AE75" i="14" s="1"/>
  <c r="AD27" i="14"/>
  <c r="AD75" i="14" s="1"/>
  <c r="AC27" i="14"/>
  <c r="AC91" i="14" s="1"/>
  <c r="AB27" i="14"/>
  <c r="AB32" i="14" s="1"/>
  <c r="AB5" i="14" s="1"/>
  <c r="AA27" i="14"/>
  <c r="Z27" i="14"/>
  <c r="Y27" i="14"/>
  <c r="X27" i="14"/>
  <c r="W27" i="14"/>
  <c r="AU26" i="14"/>
  <c r="AU74" i="14" s="1"/>
  <c r="AT26" i="14"/>
  <c r="AT74" i="14" s="1"/>
  <c r="AS26" i="14"/>
  <c r="AS74" i="14" s="1"/>
  <c r="AR26" i="14"/>
  <c r="AQ26" i="14"/>
  <c r="AP26" i="14"/>
  <c r="AO26" i="14"/>
  <c r="AN26" i="14"/>
  <c r="AN74" i="14" s="1"/>
  <c r="AM26" i="14"/>
  <c r="AM74" i="14" s="1"/>
  <c r="AL26" i="14"/>
  <c r="AL74" i="14" s="1"/>
  <c r="AK26" i="14"/>
  <c r="AK74" i="14" s="1"/>
  <c r="AJ26" i="14"/>
  <c r="AJ74" i="14" s="1"/>
  <c r="AI26" i="14"/>
  <c r="AI74" i="14" s="1"/>
  <c r="AH26" i="14"/>
  <c r="AH74" i="14" s="1"/>
  <c r="AG26" i="14"/>
  <c r="AG74" i="14" s="1"/>
  <c r="AF26" i="14"/>
  <c r="AF74" i="14" s="1"/>
  <c r="AE26" i="14"/>
  <c r="AE74" i="14" s="1"/>
  <c r="AD26" i="14"/>
  <c r="AC26" i="14"/>
  <c r="AB26" i="14"/>
  <c r="AA26" i="14"/>
  <c r="Z26" i="14"/>
  <c r="Y26" i="14"/>
  <c r="X26" i="14"/>
  <c r="AU25" i="14"/>
  <c r="AU73" i="14" s="1"/>
  <c r="AT25" i="14"/>
  <c r="AT73" i="14" s="1"/>
  <c r="AS25" i="14"/>
  <c r="AR25" i="14"/>
  <c r="AQ25" i="14"/>
  <c r="AP25" i="14"/>
  <c r="AP73" i="14" s="1"/>
  <c r="AO25" i="14"/>
  <c r="AO73" i="14" s="1"/>
  <c r="AN25" i="14"/>
  <c r="AN73" i="14" s="1"/>
  <c r="AM25" i="14"/>
  <c r="AM73" i="14" s="1"/>
  <c r="AL25" i="14"/>
  <c r="AL73" i="14" s="1"/>
  <c r="AK25" i="14"/>
  <c r="AJ25" i="14"/>
  <c r="AJ73" i="14" s="1"/>
  <c r="AI25" i="14"/>
  <c r="AI73" i="14" s="1"/>
  <c r="AH25" i="14"/>
  <c r="AH73" i="14" s="1"/>
  <c r="AG25" i="14"/>
  <c r="AG73" i="14" s="1"/>
  <c r="AF25" i="14"/>
  <c r="AF73" i="14" s="1"/>
  <c r="AE25" i="14"/>
  <c r="AD25" i="14"/>
  <c r="AD89" i="14" s="1"/>
  <c r="AC25" i="14"/>
  <c r="AB25" i="14"/>
  <c r="AA25" i="14"/>
  <c r="Z25" i="14"/>
  <c r="Y25" i="14"/>
  <c r="X25" i="14"/>
  <c r="AU24" i="14"/>
  <c r="AT24" i="14"/>
  <c r="AS24" i="14"/>
  <c r="AR24" i="14"/>
  <c r="AR72" i="14" s="1"/>
  <c r="AQ24" i="14"/>
  <c r="AQ72" i="14" s="1"/>
  <c r="AP24" i="14"/>
  <c r="AP72" i="14" s="1"/>
  <c r="AO24" i="14"/>
  <c r="AO72" i="14" s="1"/>
  <c r="AN24" i="14"/>
  <c r="AN72" i="14" s="1"/>
  <c r="AM24" i="14"/>
  <c r="AM72" i="14" s="1"/>
  <c r="AL24" i="14"/>
  <c r="AK24" i="14"/>
  <c r="AK72" i="14" s="1"/>
  <c r="AJ24" i="14"/>
  <c r="AJ72" i="14" s="1"/>
  <c r="AI24" i="14"/>
  <c r="AI72" i="14" s="1"/>
  <c r="AH24" i="14"/>
  <c r="AG24" i="14"/>
  <c r="AF24" i="14"/>
  <c r="AE24" i="14"/>
  <c r="AE72" i="14" s="1"/>
  <c r="AD24" i="14"/>
  <c r="AC24" i="14"/>
  <c r="AB24" i="14"/>
  <c r="AA24" i="14"/>
  <c r="Z24" i="14"/>
  <c r="Y24" i="14"/>
  <c r="X24" i="14"/>
  <c r="AU23" i="14"/>
  <c r="AU71" i="14" s="1"/>
  <c r="AT23" i="14"/>
  <c r="AT71" i="14" s="1"/>
  <c r="AS23" i="14"/>
  <c r="AS71" i="14" s="1"/>
  <c r="AR23" i="14"/>
  <c r="AR71" i="14" s="1"/>
  <c r="AQ23" i="14"/>
  <c r="AQ71" i="14" s="1"/>
  <c r="AP23" i="14"/>
  <c r="AP71" i="14" s="1"/>
  <c r="AO23" i="14"/>
  <c r="AO71" i="14" s="1"/>
  <c r="AN23" i="14"/>
  <c r="AN71" i="14" s="1"/>
  <c r="AM23" i="14"/>
  <c r="AM71" i="14" s="1"/>
  <c r="AL23" i="14"/>
  <c r="AL71" i="14" s="1"/>
  <c r="AK23" i="14"/>
  <c r="AK71" i="14" s="1"/>
  <c r="AJ23" i="14"/>
  <c r="AJ71" i="14" s="1"/>
  <c r="AI23" i="14"/>
  <c r="AI71" i="14" s="1"/>
  <c r="AH23" i="14"/>
  <c r="AH71" i="14" s="1"/>
  <c r="AG23" i="14"/>
  <c r="AG71" i="14" s="1"/>
  <c r="AF23" i="14"/>
  <c r="AF71" i="14" s="1"/>
  <c r="AE23" i="14"/>
  <c r="AD23" i="14"/>
  <c r="AC23" i="14"/>
  <c r="AB23" i="14"/>
  <c r="AA23" i="14"/>
  <c r="Z23" i="14"/>
  <c r="Y23" i="14"/>
  <c r="X23" i="14"/>
  <c r="AU22" i="14"/>
  <c r="AU70" i="14" s="1"/>
  <c r="AT22" i="14"/>
  <c r="AT70" i="14" s="1"/>
  <c r="AS22" i="14"/>
  <c r="AS70" i="14" s="1"/>
  <c r="AR22" i="14"/>
  <c r="AR70" i="14" s="1"/>
  <c r="AQ22" i="14"/>
  <c r="AP22" i="14"/>
  <c r="AP70" i="14" s="1"/>
  <c r="AO22" i="14"/>
  <c r="AO70" i="14" s="1"/>
  <c r="AN22" i="14"/>
  <c r="AN70" i="14" s="1"/>
  <c r="AM22" i="14"/>
  <c r="AM70" i="14" s="1"/>
  <c r="AL22" i="14"/>
  <c r="AK22" i="14"/>
  <c r="AJ22" i="14"/>
  <c r="AJ70" i="14" s="1"/>
  <c r="AI22" i="14"/>
  <c r="AI70" i="14" s="1"/>
  <c r="AH22" i="14"/>
  <c r="AH70" i="14" s="1"/>
  <c r="AG22" i="14"/>
  <c r="AG70" i="14" s="1"/>
  <c r="AF22" i="14"/>
  <c r="AF70" i="14" s="1"/>
  <c r="AE22" i="14"/>
  <c r="AE70" i="14" s="1"/>
  <c r="AD22" i="14"/>
  <c r="AC22" i="14"/>
  <c r="AB22" i="14"/>
  <c r="AA22" i="14"/>
  <c r="Z22" i="14"/>
  <c r="Y22" i="14"/>
  <c r="X22" i="14"/>
  <c r="AU21" i="14"/>
  <c r="AU69" i="14" s="1"/>
  <c r="AT21" i="14"/>
  <c r="AT69" i="14" s="1"/>
  <c r="AS21" i="14"/>
  <c r="AR21" i="14"/>
  <c r="AR69" i="14" s="1"/>
  <c r="AQ21" i="14"/>
  <c r="AQ69" i="14" s="1"/>
  <c r="AP21" i="14"/>
  <c r="AP69" i="14" s="1"/>
  <c r="AO21" i="14"/>
  <c r="AO69" i="14" s="1"/>
  <c r="AN21" i="14"/>
  <c r="AN69" i="14" s="1"/>
  <c r="AM21" i="14"/>
  <c r="AL21" i="14"/>
  <c r="AK21" i="14"/>
  <c r="AJ21" i="14"/>
  <c r="AI21" i="14"/>
  <c r="AH21" i="14"/>
  <c r="AH69" i="14" s="1"/>
  <c r="AG21" i="14"/>
  <c r="AG69" i="14" s="1"/>
  <c r="AF21" i="14"/>
  <c r="AF69" i="14" s="1"/>
  <c r="AE21" i="14"/>
  <c r="AD21" i="14"/>
  <c r="AC21" i="14"/>
  <c r="AB21" i="14"/>
  <c r="AA21" i="14"/>
  <c r="AA85" i="14" s="1"/>
  <c r="Z21" i="14"/>
  <c r="Z85" i="14" s="1"/>
  <c r="Y21" i="14"/>
  <c r="X21" i="14"/>
  <c r="AU20" i="14"/>
  <c r="AT20" i="14"/>
  <c r="AS20" i="14"/>
  <c r="AR20" i="14"/>
  <c r="AQ20" i="14"/>
  <c r="AP20" i="14"/>
  <c r="AO20" i="14"/>
  <c r="AN20" i="14"/>
  <c r="AM20" i="14"/>
  <c r="AL20" i="14"/>
  <c r="AL68" i="14" s="1"/>
  <c r="AK20" i="14"/>
  <c r="AJ20" i="14"/>
  <c r="AI20" i="14"/>
  <c r="AH20" i="14"/>
  <c r="AH68" i="14" s="1"/>
  <c r="AG20" i="14"/>
  <c r="AG68" i="14" s="1"/>
  <c r="AF20" i="14"/>
  <c r="AF68" i="14" s="1"/>
  <c r="AE20" i="14"/>
  <c r="AE68" i="14" s="1"/>
  <c r="AD20" i="14"/>
  <c r="AC20" i="14"/>
  <c r="AB20" i="14"/>
  <c r="AA20" i="14"/>
  <c r="AA32" i="14" s="1"/>
  <c r="AA5" i="14" s="1"/>
  <c r="Z20" i="14"/>
  <c r="Z32" i="14" s="1"/>
  <c r="Z5" i="14" s="1"/>
  <c r="Y20" i="14"/>
  <c r="X20" i="14"/>
  <c r="AU19" i="14"/>
  <c r="AS19" i="14"/>
  <c r="AR19" i="14"/>
  <c r="AQ19" i="14"/>
  <c r="AP19" i="14"/>
  <c r="AK19" i="14"/>
  <c r="AJ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C13" i="14"/>
  <c r="AB13" i="14"/>
  <c r="AA13" i="14"/>
  <c r="Z9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X4" i="14"/>
  <c r="AU2" i="14"/>
  <c r="AT2" i="14"/>
  <c r="AS2" i="14"/>
  <c r="AR2" i="14"/>
  <c r="AQ2" i="14"/>
  <c r="AP2" i="14"/>
  <c r="AO2" i="14"/>
  <c r="AO35" i="14" s="1"/>
  <c r="AN2" i="14"/>
  <c r="AM2" i="14"/>
  <c r="AL2" i="14"/>
  <c r="AK2" i="14"/>
  <c r="AK51" i="14" s="1"/>
  <c r="AJ2" i="14"/>
  <c r="AJ114" i="14" s="1"/>
  <c r="AI2" i="14"/>
  <c r="AI114" i="14" s="1"/>
  <c r="AH2" i="14"/>
  <c r="AH51" i="14" s="1"/>
  <c r="AG2" i="14"/>
  <c r="AF2" i="14"/>
  <c r="AA177" i="13"/>
  <c r="Z177" i="13"/>
  <c r="AC176" i="13"/>
  <c r="AB176" i="13"/>
  <c r="AA176" i="13"/>
  <c r="Z176" i="13"/>
  <c r="Y176" i="13"/>
  <c r="X176" i="13"/>
  <c r="W176" i="13"/>
  <c r="V176" i="13"/>
  <c r="U176" i="13"/>
  <c r="AC175" i="13"/>
  <c r="AB175" i="13"/>
  <c r="AA175" i="13"/>
  <c r="Z175" i="13"/>
  <c r="Y175" i="13"/>
  <c r="X175" i="13"/>
  <c r="W175" i="13"/>
  <c r="V175" i="13"/>
  <c r="U175" i="13"/>
  <c r="AC174" i="13"/>
  <c r="AB174" i="13"/>
  <c r="AA174" i="13"/>
  <c r="Z174" i="13"/>
  <c r="Y174" i="13"/>
  <c r="X174" i="13"/>
  <c r="W174" i="13"/>
  <c r="V174" i="13"/>
  <c r="U174" i="13"/>
  <c r="AC173" i="13"/>
  <c r="AB173" i="13"/>
  <c r="AA173" i="13"/>
  <c r="Z173" i="13"/>
  <c r="Y173" i="13"/>
  <c r="X173" i="13"/>
  <c r="W173" i="13"/>
  <c r="V173" i="13"/>
  <c r="U173" i="13"/>
  <c r="AC172" i="13"/>
  <c r="AB172" i="13"/>
  <c r="AA172" i="13"/>
  <c r="Z172" i="13"/>
  <c r="Y172" i="13"/>
  <c r="X172" i="13"/>
  <c r="W172" i="13"/>
  <c r="V172" i="13"/>
  <c r="U172" i="13"/>
  <c r="AD171" i="13"/>
  <c r="AC171" i="13"/>
  <c r="AB171" i="13"/>
  <c r="AA171" i="13"/>
  <c r="Z171" i="13"/>
  <c r="Y171" i="13"/>
  <c r="X171" i="13"/>
  <c r="W171" i="13"/>
  <c r="V171" i="13"/>
  <c r="U171" i="13"/>
  <c r="AD170" i="13"/>
  <c r="AC170" i="13"/>
  <c r="AB170" i="13"/>
  <c r="AA170" i="13"/>
  <c r="Z170" i="13"/>
  <c r="Y170" i="13"/>
  <c r="X170" i="13"/>
  <c r="W170" i="13"/>
  <c r="V170" i="13"/>
  <c r="U170" i="13"/>
  <c r="AD169" i="13"/>
  <c r="AC169" i="13"/>
  <c r="AB169" i="13"/>
  <c r="AA169" i="13"/>
  <c r="Z169" i="13"/>
  <c r="Y169" i="13"/>
  <c r="X169" i="13"/>
  <c r="W169" i="13"/>
  <c r="V169" i="13"/>
  <c r="U169" i="13"/>
  <c r="AD168" i="13"/>
  <c r="AC168" i="13"/>
  <c r="AB168" i="13"/>
  <c r="AA168" i="13"/>
  <c r="Z168" i="13"/>
  <c r="Y168" i="13"/>
  <c r="X168" i="13"/>
  <c r="W168" i="13"/>
  <c r="V168" i="13"/>
  <c r="U168" i="13"/>
  <c r="AD167" i="13"/>
  <c r="AC167" i="13"/>
  <c r="AB167" i="13"/>
  <c r="AA167" i="13"/>
  <c r="Z167" i="13"/>
  <c r="Y167" i="13"/>
  <c r="X167" i="13"/>
  <c r="W167" i="13"/>
  <c r="W177" i="13" s="1"/>
  <c r="V167" i="13"/>
  <c r="AD166" i="13"/>
  <c r="AC166" i="13"/>
  <c r="AB166" i="13"/>
  <c r="AA166" i="13"/>
  <c r="Z166" i="13"/>
  <c r="Y166" i="13"/>
  <c r="X166" i="13"/>
  <c r="W166" i="13"/>
  <c r="V166" i="13"/>
  <c r="AD165" i="13"/>
  <c r="AC165" i="13"/>
  <c r="AB165" i="13"/>
  <c r="AA165" i="13"/>
  <c r="Z165" i="13"/>
  <c r="Y165" i="13"/>
  <c r="X165" i="13"/>
  <c r="W165" i="13"/>
  <c r="V165" i="13"/>
  <c r="AO164" i="13"/>
  <c r="AN164" i="13"/>
  <c r="AL164" i="13"/>
  <c r="AK164" i="13"/>
  <c r="AJ164" i="13"/>
  <c r="AE164" i="13"/>
  <c r="AD164" i="13"/>
  <c r="AC164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AM161" i="13"/>
  <c r="AM17" i="13" s="1"/>
  <c r="AI161" i="13"/>
  <c r="AI17" i="13" s="1"/>
  <c r="AG161" i="13"/>
  <c r="AC161" i="13"/>
  <c r="AB161" i="13"/>
  <c r="AA161" i="13"/>
  <c r="Z161" i="13"/>
  <c r="Y161" i="13"/>
  <c r="X161" i="13"/>
  <c r="W161" i="13"/>
  <c r="V161" i="13"/>
  <c r="U161" i="13"/>
  <c r="T161" i="13"/>
  <c r="S161" i="13"/>
  <c r="R161" i="13"/>
  <c r="R17" i="13" s="1"/>
  <c r="Q161" i="13"/>
  <c r="Q17" i="13" s="1"/>
  <c r="P161" i="13"/>
  <c r="P17" i="13" s="1"/>
  <c r="O161" i="13"/>
  <c r="O17" i="13" s="1"/>
  <c r="N161" i="13"/>
  <c r="N17" i="13" s="1"/>
  <c r="M161" i="13"/>
  <c r="M17" i="13" s="1"/>
  <c r="L161" i="13"/>
  <c r="L17" i="13" s="1"/>
  <c r="K161" i="13"/>
  <c r="K17" i="13" s="1"/>
  <c r="J161" i="13"/>
  <c r="I161" i="13"/>
  <c r="AU160" i="13"/>
  <c r="AT160" i="13"/>
  <c r="AS160" i="13"/>
  <c r="AR160" i="13"/>
  <c r="AQ160" i="13"/>
  <c r="AP160" i="13"/>
  <c r="AO160" i="13"/>
  <c r="AN160" i="13"/>
  <c r="AM160" i="13"/>
  <c r="AL160" i="13"/>
  <c r="AK160" i="13"/>
  <c r="AJ160" i="13"/>
  <c r="AI160" i="13"/>
  <c r="AH160" i="13"/>
  <c r="AG160" i="13"/>
  <c r="AF160" i="13"/>
  <c r="AE160" i="13"/>
  <c r="AD160" i="13"/>
  <c r="AU159" i="13"/>
  <c r="AT159" i="13"/>
  <c r="AS159" i="13"/>
  <c r="AR159" i="13"/>
  <c r="AQ159" i="13"/>
  <c r="AP159" i="13"/>
  <c r="AO159" i="13"/>
  <c r="AN159" i="13"/>
  <c r="AM159" i="13"/>
  <c r="AL159" i="13"/>
  <c r="AK159" i="13"/>
  <c r="AJ159" i="13"/>
  <c r="AI159" i="13"/>
  <c r="AH159" i="13"/>
  <c r="AG159" i="13"/>
  <c r="AF159" i="13"/>
  <c r="AE159" i="13"/>
  <c r="AD159" i="13"/>
  <c r="AU158" i="13"/>
  <c r="AT158" i="13"/>
  <c r="AS158" i="13"/>
  <c r="AR158" i="13"/>
  <c r="AQ158" i="13"/>
  <c r="AP158" i="13"/>
  <c r="AO158" i="13"/>
  <c r="AN158" i="13"/>
  <c r="AM158" i="13"/>
  <c r="AL158" i="13"/>
  <c r="AK158" i="13"/>
  <c r="AJ158" i="13"/>
  <c r="AI158" i="13"/>
  <c r="AH158" i="13"/>
  <c r="AG158" i="13"/>
  <c r="AF158" i="13"/>
  <c r="AE158" i="13"/>
  <c r="AD158" i="13"/>
  <c r="AU157" i="13"/>
  <c r="AT157" i="13"/>
  <c r="AS157" i="13"/>
  <c r="AR157" i="13"/>
  <c r="AQ157" i="13"/>
  <c r="AP157" i="13"/>
  <c r="AO157" i="13"/>
  <c r="AN157" i="13"/>
  <c r="AM157" i="13"/>
  <c r="AL157" i="13"/>
  <c r="AK157" i="13"/>
  <c r="AJ157" i="13"/>
  <c r="AI157" i="13"/>
  <c r="AH157" i="13"/>
  <c r="AG157" i="13"/>
  <c r="AF157" i="13"/>
  <c r="AE157" i="13"/>
  <c r="AD157" i="13"/>
  <c r="AU156" i="13"/>
  <c r="AT156" i="13"/>
  <c r="AS156" i="13"/>
  <c r="AR156" i="13"/>
  <c r="AQ156" i="13"/>
  <c r="AP156" i="13"/>
  <c r="AO156" i="13"/>
  <c r="AN156" i="13"/>
  <c r="AM156" i="13"/>
  <c r="AL156" i="13"/>
  <c r="AK156" i="13"/>
  <c r="AJ156" i="13"/>
  <c r="AI156" i="13"/>
  <c r="AH156" i="13"/>
  <c r="AH161" i="13" s="1"/>
  <c r="AH17" i="13" s="1"/>
  <c r="AG156" i="13"/>
  <c r="AF156" i="13"/>
  <c r="AE156" i="13"/>
  <c r="AU155" i="13"/>
  <c r="AT155" i="13"/>
  <c r="AS155" i="13"/>
  <c r="AR155" i="13"/>
  <c r="AQ155" i="13"/>
  <c r="AP155" i="13"/>
  <c r="AO155" i="13"/>
  <c r="AN155" i="13"/>
  <c r="AM155" i="13"/>
  <c r="AL155" i="13"/>
  <c r="AK155" i="13"/>
  <c r="AJ155" i="13"/>
  <c r="AI155" i="13"/>
  <c r="AH155" i="13"/>
  <c r="AG155" i="13"/>
  <c r="AF155" i="13"/>
  <c r="AE155" i="13"/>
  <c r="AU154" i="13"/>
  <c r="AT154" i="13"/>
  <c r="AS154" i="13"/>
  <c r="AR154" i="13"/>
  <c r="AQ154" i="13"/>
  <c r="AP154" i="13"/>
  <c r="AO154" i="13"/>
  <c r="AN154" i="13"/>
  <c r="AM154" i="13"/>
  <c r="AL154" i="13"/>
  <c r="AK154" i="13"/>
  <c r="AJ154" i="13"/>
  <c r="AI154" i="13"/>
  <c r="AH154" i="13"/>
  <c r="AG154" i="13"/>
  <c r="AF154" i="13"/>
  <c r="AE154" i="13"/>
  <c r="AU153" i="13"/>
  <c r="AT153" i="13"/>
  <c r="AS153" i="13"/>
  <c r="AR153" i="13"/>
  <c r="AQ153" i="13"/>
  <c r="AP153" i="13"/>
  <c r="AO153" i="13"/>
  <c r="AN153" i="13"/>
  <c r="AM153" i="13"/>
  <c r="AL153" i="13"/>
  <c r="AK153" i="13"/>
  <c r="AJ153" i="13"/>
  <c r="AI153" i="13"/>
  <c r="AH153" i="13"/>
  <c r="AG153" i="13"/>
  <c r="AF153" i="13"/>
  <c r="AE153" i="13"/>
  <c r="AU152" i="13"/>
  <c r="AT152" i="13"/>
  <c r="AS152" i="13"/>
  <c r="AR152" i="13"/>
  <c r="AQ152" i="13"/>
  <c r="AP152" i="13"/>
  <c r="AO152" i="13"/>
  <c r="AN152" i="13"/>
  <c r="AM152" i="13"/>
  <c r="AL152" i="13"/>
  <c r="AK152" i="13"/>
  <c r="AJ152" i="13"/>
  <c r="AJ161" i="13" s="1"/>
  <c r="AJ17" i="13" s="1"/>
  <c r="AI152" i="13"/>
  <c r="AH152" i="13"/>
  <c r="AG152" i="13"/>
  <c r="AF152" i="13"/>
  <c r="AE152" i="13"/>
  <c r="AU151" i="13"/>
  <c r="AT151" i="13"/>
  <c r="AS151" i="13"/>
  <c r="AR151" i="13"/>
  <c r="AQ151" i="13"/>
  <c r="AP151" i="13"/>
  <c r="AO151" i="13"/>
  <c r="AN151" i="13"/>
  <c r="AN161" i="13" s="1"/>
  <c r="AN17" i="13" s="1"/>
  <c r="AM151" i="13"/>
  <c r="AL151" i="13"/>
  <c r="AK151" i="13"/>
  <c r="AJ151" i="13"/>
  <c r="AI151" i="13"/>
  <c r="AH151" i="13"/>
  <c r="AG151" i="13"/>
  <c r="AF151" i="13"/>
  <c r="AE151" i="13"/>
  <c r="AU150" i="13"/>
  <c r="AT150" i="13"/>
  <c r="AS150" i="13"/>
  <c r="AR150" i="13"/>
  <c r="AQ150" i="13"/>
  <c r="AP150" i="13"/>
  <c r="AO150" i="13"/>
  <c r="AN150" i="13"/>
  <c r="AM150" i="13"/>
  <c r="AL150" i="13"/>
  <c r="AK150" i="13"/>
  <c r="AJ150" i="13"/>
  <c r="AI150" i="13"/>
  <c r="AH150" i="13"/>
  <c r="AG150" i="13"/>
  <c r="AF150" i="13"/>
  <c r="AE150" i="13"/>
  <c r="AU149" i="13"/>
  <c r="AT149" i="13"/>
  <c r="AS149" i="13"/>
  <c r="AR149" i="13"/>
  <c r="AQ149" i="13"/>
  <c r="AP149" i="13"/>
  <c r="AO149" i="13"/>
  <c r="AN149" i="13"/>
  <c r="AM149" i="13"/>
  <c r="AL149" i="13"/>
  <c r="AK149" i="13"/>
  <c r="AJ149" i="13"/>
  <c r="AI149" i="13"/>
  <c r="AH149" i="13"/>
  <c r="AG149" i="13"/>
  <c r="AF149" i="13"/>
  <c r="AE149" i="13"/>
  <c r="AQ148" i="13"/>
  <c r="AP148" i="13"/>
  <c r="AN148" i="13"/>
  <c r="AM148" i="13"/>
  <c r="AL148" i="13"/>
  <c r="AK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B148" i="13"/>
  <c r="AD145" i="13"/>
  <c r="AC145" i="13"/>
  <c r="AB145" i="13"/>
  <c r="AA145" i="13"/>
  <c r="Z145" i="13"/>
  <c r="Y145" i="13"/>
  <c r="X145" i="13"/>
  <c r="W145" i="13"/>
  <c r="AD144" i="13"/>
  <c r="AC144" i="13"/>
  <c r="AB144" i="13"/>
  <c r="AA144" i="13"/>
  <c r="Z144" i="13"/>
  <c r="Y144" i="13"/>
  <c r="X144" i="13"/>
  <c r="X129" i="13" s="1"/>
  <c r="W144" i="13"/>
  <c r="AD143" i="13"/>
  <c r="AC143" i="13"/>
  <c r="AB143" i="13"/>
  <c r="AA143" i="13"/>
  <c r="Z143" i="13"/>
  <c r="Y143" i="13"/>
  <c r="X143" i="13"/>
  <c r="W143" i="13"/>
  <c r="W128" i="13" s="1"/>
  <c r="AD142" i="13"/>
  <c r="AC142" i="13"/>
  <c r="AB142" i="13"/>
  <c r="AA142" i="13"/>
  <c r="Z142" i="13"/>
  <c r="Y142" i="13"/>
  <c r="X142" i="13"/>
  <c r="W142" i="13"/>
  <c r="AD141" i="13"/>
  <c r="AC141" i="13"/>
  <c r="AB141" i="13"/>
  <c r="AA141" i="13"/>
  <c r="Z141" i="13"/>
  <c r="Y141" i="13"/>
  <c r="X141" i="13"/>
  <c r="W141" i="13"/>
  <c r="AD140" i="13"/>
  <c r="AC140" i="13"/>
  <c r="AB140" i="13"/>
  <c r="AB125" i="13" s="1"/>
  <c r="AA140" i="13"/>
  <c r="AA125" i="13" s="1"/>
  <c r="Z140" i="13"/>
  <c r="Y140" i="13"/>
  <c r="X140" i="13"/>
  <c r="AE139" i="13"/>
  <c r="AD139" i="13"/>
  <c r="AC139" i="13"/>
  <c r="AB139" i="13"/>
  <c r="AA139" i="13"/>
  <c r="Z139" i="13"/>
  <c r="Y139" i="13"/>
  <c r="X139" i="13"/>
  <c r="X124" i="13" s="1"/>
  <c r="AE138" i="13"/>
  <c r="AD138" i="13"/>
  <c r="AC138" i="13"/>
  <c r="AB138" i="13"/>
  <c r="AA138" i="13"/>
  <c r="Z138" i="13"/>
  <c r="Y138" i="13"/>
  <c r="X138" i="13"/>
  <c r="AE137" i="13"/>
  <c r="AD137" i="13"/>
  <c r="AC137" i="13"/>
  <c r="AB137" i="13"/>
  <c r="AA137" i="13"/>
  <c r="Z137" i="13"/>
  <c r="Y137" i="13"/>
  <c r="X137" i="13"/>
  <c r="AE136" i="13"/>
  <c r="AD136" i="13"/>
  <c r="AD121" i="13" s="1"/>
  <c r="AC136" i="13"/>
  <c r="AB136" i="13"/>
  <c r="AB121" i="13" s="1"/>
  <c r="AA136" i="13"/>
  <c r="Z136" i="13"/>
  <c r="Z121" i="13" s="1"/>
  <c r="Y136" i="13"/>
  <c r="Y121" i="13" s="1"/>
  <c r="X136" i="13"/>
  <c r="AE135" i="13"/>
  <c r="AD135" i="13"/>
  <c r="AC135" i="13"/>
  <c r="AB135" i="13"/>
  <c r="AA135" i="13"/>
  <c r="Z135" i="13"/>
  <c r="Y135" i="13"/>
  <c r="X135" i="13"/>
  <c r="AE134" i="13"/>
  <c r="AD134" i="13"/>
  <c r="AD119" i="13" s="1"/>
  <c r="AC134" i="13"/>
  <c r="AB134" i="13"/>
  <c r="AA134" i="13"/>
  <c r="Z134" i="13"/>
  <c r="Y134" i="13"/>
  <c r="X134" i="13"/>
  <c r="X119" i="13" s="1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AE130" i="13"/>
  <c r="AD129" i="13"/>
  <c r="AC129" i="13"/>
  <c r="AB128" i="13"/>
  <c r="AA128" i="13"/>
  <c r="Y128" i="13"/>
  <c r="X128" i="13"/>
  <c r="AB123" i="13"/>
  <c r="AA123" i="13"/>
  <c r="Y123" i="13"/>
  <c r="AC118" i="13"/>
  <c r="AB118" i="13"/>
  <c r="AA118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AU113" i="13"/>
  <c r="AT113" i="13"/>
  <c r="AS113" i="13"/>
  <c r="AR113" i="13"/>
  <c r="AQ113" i="13"/>
  <c r="AP113" i="13"/>
  <c r="AO113" i="13"/>
  <c r="AN113" i="13"/>
  <c r="AM113" i="13"/>
  <c r="AM81" i="13" s="1"/>
  <c r="AL113" i="13"/>
  <c r="AK113" i="13"/>
  <c r="AJ113" i="13"/>
  <c r="AI113" i="13"/>
  <c r="AH113" i="13"/>
  <c r="AG113" i="13"/>
  <c r="AF113" i="13"/>
  <c r="AE113" i="13"/>
  <c r="BG97" i="13" s="1"/>
  <c r="AD113" i="13"/>
  <c r="AB113" i="13"/>
  <c r="BD97" i="13" s="1"/>
  <c r="AA113" i="13"/>
  <c r="Z113" i="13"/>
  <c r="AU112" i="13"/>
  <c r="AT112" i="13"/>
  <c r="AS112" i="13"/>
  <c r="AR112" i="13"/>
  <c r="AQ112" i="13"/>
  <c r="AP112" i="13"/>
  <c r="AO112" i="13"/>
  <c r="AN112" i="13"/>
  <c r="AM112" i="13"/>
  <c r="AL112" i="13"/>
  <c r="AK112" i="13"/>
  <c r="AJ112" i="13"/>
  <c r="AJ80" i="13" s="1"/>
  <c r="AI112" i="13"/>
  <c r="AI80" i="13" s="1"/>
  <c r="AH112" i="13"/>
  <c r="AH80" i="13" s="1"/>
  <c r="AG112" i="13"/>
  <c r="AF112" i="13"/>
  <c r="AF80" i="13" s="1"/>
  <c r="AE112" i="13"/>
  <c r="AE80" i="13" s="1"/>
  <c r="AD112" i="13"/>
  <c r="AB112" i="13"/>
  <c r="AU111" i="13"/>
  <c r="AT111" i="13"/>
  <c r="AS111" i="13"/>
  <c r="AR111" i="13"/>
  <c r="AQ111" i="13"/>
  <c r="AQ79" i="13" s="1"/>
  <c r="AP111" i="13"/>
  <c r="AP79" i="13" s="1"/>
  <c r="AO111" i="13"/>
  <c r="AN111" i="13"/>
  <c r="AM111" i="13"/>
  <c r="AL111" i="13"/>
  <c r="AL79" i="13" s="1"/>
  <c r="AK111" i="13"/>
  <c r="AJ111" i="13"/>
  <c r="AI111" i="13"/>
  <c r="AH111" i="13"/>
  <c r="AG111" i="13"/>
  <c r="AG79" i="13" s="1"/>
  <c r="AF111" i="13"/>
  <c r="AF79" i="13" s="1"/>
  <c r="AE111" i="13"/>
  <c r="AD111" i="13"/>
  <c r="BF95" i="13" s="1"/>
  <c r="AU110" i="13"/>
  <c r="AT110" i="13"/>
  <c r="AS110" i="13"/>
  <c r="AR110" i="13"/>
  <c r="AQ110" i="13"/>
  <c r="AP110" i="13"/>
  <c r="AO110" i="13"/>
  <c r="AN110" i="13"/>
  <c r="AM110" i="13"/>
  <c r="AL110" i="13"/>
  <c r="AK110" i="13"/>
  <c r="AK78" i="13" s="1"/>
  <c r="AJ110" i="13"/>
  <c r="AI110" i="13"/>
  <c r="AH110" i="13"/>
  <c r="AH78" i="13" s="1"/>
  <c r="AG110" i="13"/>
  <c r="AG78" i="13" s="1"/>
  <c r="AF110" i="13"/>
  <c r="AF78" i="13" s="1"/>
  <c r="AE110" i="13"/>
  <c r="AU109" i="13"/>
  <c r="AU77" i="13" s="1"/>
  <c r="AT109" i="13"/>
  <c r="AT77" i="13" s="1"/>
  <c r="AS109" i="13"/>
  <c r="AR109" i="13"/>
  <c r="AR77" i="13" s="1"/>
  <c r="AQ109" i="13"/>
  <c r="AQ77" i="13" s="1"/>
  <c r="AP109" i="13"/>
  <c r="AP77" i="13" s="1"/>
  <c r="AO109" i="13"/>
  <c r="AO77" i="13" s="1"/>
  <c r="AN109" i="13"/>
  <c r="AN77" i="13" s="1"/>
  <c r="AM109" i="13"/>
  <c r="AM77" i="13" s="1"/>
  <c r="AL109" i="13"/>
  <c r="AK109" i="13"/>
  <c r="AJ109" i="13"/>
  <c r="AI109" i="13"/>
  <c r="AH109" i="13"/>
  <c r="AG109" i="13"/>
  <c r="AF109" i="13"/>
  <c r="AE109" i="13"/>
  <c r="Y109" i="13"/>
  <c r="X109" i="13"/>
  <c r="AU108" i="13"/>
  <c r="AT108" i="13"/>
  <c r="AS108" i="13"/>
  <c r="AR108" i="13"/>
  <c r="AQ108" i="13"/>
  <c r="AP108" i="13"/>
  <c r="AP76" i="13" s="1"/>
  <c r="AO108" i="13"/>
  <c r="AO76" i="13" s="1"/>
  <c r="AN108" i="13"/>
  <c r="AN76" i="13" s="1"/>
  <c r="AM108" i="13"/>
  <c r="AM76" i="13" s="1"/>
  <c r="AL108" i="13"/>
  <c r="AL76" i="13" s="1"/>
  <c r="AK108" i="13"/>
  <c r="AK76" i="13" s="1"/>
  <c r="AJ108" i="13"/>
  <c r="AJ76" i="13" s="1"/>
  <c r="AI108" i="13"/>
  <c r="AH108" i="13"/>
  <c r="AG108" i="13"/>
  <c r="AF108" i="13"/>
  <c r="AE108" i="13"/>
  <c r="AU107" i="13"/>
  <c r="AT107" i="13"/>
  <c r="AS107" i="13"/>
  <c r="AS75" i="13" s="1"/>
  <c r="AR107" i="13"/>
  <c r="AQ107" i="13"/>
  <c r="AP107" i="13"/>
  <c r="AP75" i="13" s="1"/>
  <c r="AO107" i="13"/>
  <c r="AO75" i="13" s="1"/>
  <c r="AN107" i="13"/>
  <c r="AM107" i="13"/>
  <c r="AL107" i="13"/>
  <c r="AK107" i="13"/>
  <c r="AJ107" i="13"/>
  <c r="AI107" i="13"/>
  <c r="AH107" i="13"/>
  <c r="AG107" i="13"/>
  <c r="AF107" i="13"/>
  <c r="AC107" i="13"/>
  <c r="AB107" i="13"/>
  <c r="Z107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BG90" i="13" s="1"/>
  <c r="AU105" i="13"/>
  <c r="AT105" i="13"/>
  <c r="AS105" i="13"/>
  <c r="AS73" i="13" s="1"/>
  <c r="AR105" i="13"/>
  <c r="AQ105" i="13"/>
  <c r="AP105" i="13"/>
  <c r="AP73" i="13" s="1"/>
  <c r="AO105" i="13"/>
  <c r="AN105" i="13"/>
  <c r="AM105" i="13"/>
  <c r="AL105" i="13"/>
  <c r="AK105" i="13"/>
  <c r="AJ105" i="13"/>
  <c r="AI105" i="13"/>
  <c r="AH105" i="13"/>
  <c r="AG105" i="13"/>
  <c r="AF105" i="13"/>
  <c r="AF73" i="13" s="1"/>
  <c r="AD105" i="13"/>
  <c r="AA105" i="13"/>
  <c r="AU104" i="13"/>
  <c r="AT104" i="13"/>
  <c r="AT114" i="13" s="1"/>
  <c r="AS104" i="13"/>
  <c r="AS72" i="13" s="1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X104" i="13"/>
  <c r="AZ88" i="13" s="1"/>
  <c r="AU103" i="13"/>
  <c r="AU114" i="13" s="1"/>
  <c r="AT103" i="13"/>
  <c r="AS103" i="13"/>
  <c r="AR103" i="13"/>
  <c r="AQ103" i="13"/>
  <c r="AP103" i="13"/>
  <c r="AO103" i="13"/>
  <c r="AN103" i="13"/>
  <c r="AM103" i="13"/>
  <c r="AL103" i="13"/>
  <c r="AK103" i="13"/>
  <c r="AJ103" i="13"/>
  <c r="AI103" i="13"/>
  <c r="AH103" i="13"/>
  <c r="AH71" i="13" s="1"/>
  <c r="AG103" i="13"/>
  <c r="AF103" i="13"/>
  <c r="AE103" i="13"/>
  <c r="AU102" i="13"/>
  <c r="AT102" i="13"/>
  <c r="AS102" i="13"/>
  <c r="AR102" i="13"/>
  <c r="AQ102" i="13"/>
  <c r="AP102" i="13"/>
  <c r="AO102" i="13"/>
  <c r="AN102" i="13"/>
  <c r="AM102" i="13"/>
  <c r="AL102" i="13"/>
  <c r="AK102" i="13"/>
  <c r="AJ102" i="13"/>
  <c r="AI102" i="13"/>
  <c r="AH102" i="13"/>
  <c r="AG102" i="13"/>
  <c r="AF102" i="13"/>
  <c r="AB102" i="13"/>
  <c r="AA102" i="13"/>
  <c r="BC86" i="13" s="1"/>
  <c r="AL101" i="13"/>
  <c r="AK101" i="13"/>
  <c r="AJ101" i="13"/>
  <c r="AI101" i="13"/>
  <c r="AH101" i="13"/>
  <c r="AG101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B101" i="13"/>
  <c r="BC97" i="13"/>
  <c r="BA97" i="13"/>
  <c r="AZ97" i="13"/>
  <c r="AU97" i="13"/>
  <c r="AT97" i="13"/>
  <c r="AS97" i="13"/>
  <c r="AR97" i="13"/>
  <c r="AQ97" i="13"/>
  <c r="AP97" i="13"/>
  <c r="AO97" i="13"/>
  <c r="AN97" i="13"/>
  <c r="AM97" i="13"/>
  <c r="AL97" i="13"/>
  <c r="AL81" i="13" s="1"/>
  <c r="AK97" i="13"/>
  <c r="AK81" i="13" s="1"/>
  <c r="AJ97" i="13"/>
  <c r="AJ81" i="13" s="1"/>
  <c r="AI97" i="13"/>
  <c r="AH97" i="13"/>
  <c r="AH81" i="13" s="1"/>
  <c r="AG97" i="13"/>
  <c r="AG81" i="13" s="1"/>
  <c r="AF97" i="13"/>
  <c r="AE97" i="13"/>
  <c r="AD97" i="13"/>
  <c r="AC97" i="13"/>
  <c r="AC113" i="13" s="1"/>
  <c r="BE97" i="13" s="1"/>
  <c r="AB97" i="13"/>
  <c r="AA97" i="13"/>
  <c r="Z97" i="13"/>
  <c r="BB97" i="13" s="1"/>
  <c r="Y97" i="13"/>
  <c r="X97" i="13"/>
  <c r="AU96" i="13"/>
  <c r="AT96" i="13"/>
  <c r="AS96" i="13"/>
  <c r="AR96" i="13"/>
  <c r="AQ96" i="13"/>
  <c r="AP96" i="13"/>
  <c r="AO96" i="13"/>
  <c r="AO80" i="13" s="1"/>
  <c r="AN96" i="13"/>
  <c r="AN80" i="13" s="1"/>
  <c r="AM96" i="13"/>
  <c r="AM80" i="13" s="1"/>
  <c r="AL96" i="13"/>
  <c r="AK96" i="13"/>
  <c r="AK80" i="13" s="1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AU95" i="13"/>
  <c r="AT95" i="13"/>
  <c r="AS95" i="13"/>
  <c r="AR95" i="13"/>
  <c r="AQ95" i="13"/>
  <c r="AP95" i="13"/>
  <c r="AO95" i="13"/>
  <c r="AN95" i="13"/>
  <c r="AN79" i="13" s="1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AZ95" i="13" s="1"/>
  <c r="BD94" i="13"/>
  <c r="AZ94" i="13"/>
  <c r="AU94" i="13"/>
  <c r="AU78" i="13" s="1"/>
  <c r="AT94" i="13"/>
  <c r="AT78" i="13" s="1"/>
  <c r="AS94" i="13"/>
  <c r="AR94" i="13"/>
  <c r="AQ94" i="13"/>
  <c r="AQ78" i="13" s="1"/>
  <c r="AP94" i="13"/>
  <c r="AO94" i="13"/>
  <c r="AO78" i="13" s="1"/>
  <c r="AN94" i="13"/>
  <c r="AN78" i="13" s="1"/>
  <c r="AM94" i="13"/>
  <c r="AM78" i="13" s="1"/>
  <c r="AL94" i="13"/>
  <c r="AK94" i="13"/>
  <c r="AJ94" i="13"/>
  <c r="AI94" i="13"/>
  <c r="AH94" i="13"/>
  <c r="AG94" i="13"/>
  <c r="AF94" i="13"/>
  <c r="BH94" i="13" s="1"/>
  <c r="AE94" i="13"/>
  <c r="BG94" i="13" s="1"/>
  <c r="AD94" i="13"/>
  <c r="AC94" i="13"/>
  <c r="AB94" i="13"/>
  <c r="AA94" i="13"/>
  <c r="Z94" i="13"/>
  <c r="Y94" i="13"/>
  <c r="X94" i="13"/>
  <c r="BG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J77" i="13" s="1"/>
  <c r="AI93" i="13"/>
  <c r="AI77" i="13" s="1"/>
  <c r="AH93" i="13"/>
  <c r="AH77" i="13" s="1"/>
  <c r="AG93" i="13"/>
  <c r="AF93" i="13"/>
  <c r="BH93" i="13" s="1"/>
  <c r="AE93" i="13"/>
  <c r="AD93" i="13"/>
  <c r="AC93" i="13"/>
  <c r="BE93" i="13" s="1"/>
  <c r="AB93" i="13"/>
  <c r="AA93" i="13"/>
  <c r="Z93" i="13"/>
  <c r="Y93" i="13"/>
  <c r="BA93" i="13" s="1"/>
  <c r="X93" i="13"/>
  <c r="AZ93" i="13" s="1"/>
  <c r="BC92" i="13"/>
  <c r="AU92" i="13"/>
  <c r="AU76" i="13" s="1"/>
  <c r="AT92" i="13"/>
  <c r="AS92" i="13"/>
  <c r="AR92" i="13"/>
  <c r="AR76" i="13" s="1"/>
  <c r="AQ92" i="13"/>
  <c r="AP92" i="13"/>
  <c r="AO92" i="13"/>
  <c r="AN92" i="13"/>
  <c r="AM92" i="13"/>
  <c r="AL92" i="13"/>
  <c r="AK92" i="13"/>
  <c r="AJ92" i="13"/>
  <c r="AI92" i="13"/>
  <c r="AH92" i="13"/>
  <c r="AG92" i="13"/>
  <c r="AF92" i="13"/>
  <c r="AE92" i="13"/>
  <c r="AD92" i="13"/>
  <c r="AC92" i="13"/>
  <c r="AB92" i="13"/>
  <c r="AA92" i="13"/>
  <c r="AA108" i="13" s="1"/>
  <c r="Z92" i="13"/>
  <c r="Z108" i="13" s="1"/>
  <c r="Y92" i="13"/>
  <c r="BA92" i="13" s="1"/>
  <c r="X92" i="13"/>
  <c r="X108" i="13" s="1"/>
  <c r="BF91" i="13"/>
  <c r="BE91" i="13"/>
  <c r="AU91" i="13"/>
  <c r="AT91" i="13"/>
  <c r="AS91" i="13"/>
  <c r="AR91" i="13"/>
  <c r="AQ91" i="13"/>
  <c r="AP91" i="13"/>
  <c r="AO91" i="13"/>
  <c r="AN91" i="13"/>
  <c r="AN75" i="13" s="1"/>
  <c r="AM91" i="13"/>
  <c r="AM75" i="13" s="1"/>
  <c r="AL91" i="13"/>
  <c r="AL75" i="13" s="1"/>
  <c r="AK91" i="13"/>
  <c r="AK75" i="13" s="1"/>
  <c r="AJ91" i="13"/>
  <c r="AJ75" i="13" s="1"/>
  <c r="AI91" i="13"/>
  <c r="AI75" i="13" s="1"/>
  <c r="AH91" i="13"/>
  <c r="AH75" i="13" s="1"/>
  <c r="AG91" i="13"/>
  <c r="AG75" i="13" s="1"/>
  <c r="AF91" i="13"/>
  <c r="AF75" i="13" s="1"/>
  <c r="AE91" i="13"/>
  <c r="AD91" i="13"/>
  <c r="AC91" i="13"/>
  <c r="AB91" i="13"/>
  <c r="BD91" i="13" s="1"/>
  <c r="AA91" i="13"/>
  <c r="Z91" i="13"/>
  <c r="BB91" i="13" s="1"/>
  <c r="Y91" i="13"/>
  <c r="X91" i="13"/>
  <c r="BH90" i="13"/>
  <c r="BA90" i="13"/>
  <c r="AU90" i="13"/>
  <c r="AU74" i="13" s="1"/>
  <c r="AT90" i="13"/>
  <c r="AS90" i="13"/>
  <c r="AR90" i="13"/>
  <c r="AQ90" i="13"/>
  <c r="AQ74" i="13" s="1"/>
  <c r="AP90" i="13"/>
  <c r="AO90" i="13"/>
  <c r="AN90" i="13"/>
  <c r="AM90" i="13"/>
  <c r="AL90" i="13"/>
  <c r="AK90" i="13"/>
  <c r="AJ90" i="13"/>
  <c r="AI90" i="13"/>
  <c r="AH90" i="13"/>
  <c r="AH74" i="13" s="1"/>
  <c r="AG90" i="13"/>
  <c r="AG74" i="13" s="1"/>
  <c r="AF90" i="13"/>
  <c r="AE90" i="13"/>
  <c r="AD90" i="13"/>
  <c r="AC90" i="13"/>
  <c r="AB90" i="13"/>
  <c r="AA90" i="13"/>
  <c r="Z90" i="13"/>
  <c r="Y90" i="13"/>
  <c r="Y106" i="13" s="1"/>
  <c r="X90" i="13"/>
  <c r="BH89" i="13"/>
  <c r="BG89" i="13"/>
  <c r="AU89" i="13"/>
  <c r="AT89" i="13"/>
  <c r="AT73" i="13" s="1"/>
  <c r="AS89" i="13"/>
  <c r="AR89" i="13"/>
  <c r="AQ89" i="13"/>
  <c r="AP89" i="13"/>
  <c r="AO89" i="13"/>
  <c r="AN89" i="13"/>
  <c r="AM89" i="13"/>
  <c r="AL89" i="13"/>
  <c r="AK89" i="13"/>
  <c r="AK73" i="13" s="1"/>
  <c r="AJ89" i="13"/>
  <c r="AJ73" i="13" s="1"/>
  <c r="AI89" i="13"/>
  <c r="AI73" i="13" s="1"/>
  <c r="AH89" i="13"/>
  <c r="AH73" i="13" s="1"/>
  <c r="AG89" i="13"/>
  <c r="AG73" i="13" s="1"/>
  <c r="AF89" i="13"/>
  <c r="AE89" i="13"/>
  <c r="AD89" i="13"/>
  <c r="BF89" i="13" s="1"/>
  <c r="AC89" i="13"/>
  <c r="BE89" i="13" s="1"/>
  <c r="AB89" i="13"/>
  <c r="BD89" i="13" s="1"/>
  <c r="AA89" i="13"/>
  <c r="BC89" i="13" s="1"/>
  <c r="Z89" i="13"/>
  <c r="BB89" i="13" s="1"/>
  <c r="BJ89" i="13" s="1"/>
  <c r="Y89" i="13"/>
  <c r="BA89" i="13" s="1"/>
  <c r="X89" i="13"/>
  <c r="BE88" i="13"/>
  <c r="AU88" i="13"/>
  <c r="AT88" i="13"/>
  <c r="AS88" i="13"/>
  <c r="AR88" i="13"/>
  <c r="AQ88" i="13"/>
  <c r="AP88" i="13"/>
  <c r="AO88" i="13"/>
  <c r="AN88" i="13"/>
  <c r="AM88" i="13"/>
  <c r="AM72" i="13" s="1"/>
  <c r="AL88" i="13"/>
  <c r="AL72" i="13" s="1"/>
  <c r="AK88" i="13"/>
  <c r="AK72" i="13" s="1"/>
  <c r="AJ88" i="13"/>
  <c r="AI88" i="13"/>
  <c r="AI72" i="13" s="1"/>
  <c r="AH88" i="13"/>
  <c r="AH72" i="13" s="1"/>
  <c r="AG88" i="13"/>
  <c r="AG72" i="13" s="1"/>
  <c r="AF88" i="13"/>
  <c r="AE88" i="13"/>
  <c r="AD88" i="13"/>
  <c r="AC88" i="13"/>
  <c r="AC104" i="13" s="1"/>
  <c r="AB88" i="13"/>
  <c r="AA88" i="13"/>
  <c r="Z88" i="13"/>
  <c r="Y88" i="13"/>
  <c r="X88" i="13"/>
  <c r="AU87" i="13"/>
  <c r="AU71" i="13" s="1"/>
  <c r="AT87" i="13"/>
  <c r="AS87" i="13"/>
  <c r="AR87" i="13"/>
  <c r="AQ87" i="13"/>
  <c r="AP87" i="13"/>
  <c r="AO87" i="13"/>
  <c r="AN87" i="13"/>
  <c r="AN71" i="13" s="1"/>
  <c r="AM87" i="13"/>
  <c r="AM71" i="13" s="1"/>
  <c r="AL87" i="13"/>
  <c r="AK87" i="13"/>
  <c r="AJ87" i="13"/>
  <c r="AI87" i="13"/>
  <c r="AH87" i="13"/>
  <c r="AG87" i="13"/>
  <c r="AF87" i="13"/>
  <c r="BH87" i="13" s="1"/>
  <c r="AE87" i="13"/>
  <c r="BG87" i="13" s="1"/>
  <c r="AD87" i="13"/>
  <c r="AC87" i="13"/>
  <c r="AB87" i="13"/>
  <c r="AA87" i="13"/>
  <c r="Z87" i="13"/>
  <c r="Y87" i="13"/>
  <c r="X87" i="13"/>
  <c r="BA86" i="13"/>
  <c r="AU86" i="13"/>
  <c r="AT86" i="13"/>
  <c r="AS86" i="13"/>
  <c r="AR86" i="13"/>
  <c r="AQ86" i="13"/>
  <c r="AQ70" i="13" s="1"/>
  <c r="AP86" i="13"/>
  <c r="AP70" i="13" s="1"/>
  <c r="AO86" i="13"/>
  <c r="AO70" i="13" s="1"/>
  <c r="AN86" i="13"/>
  <c r="AN70" i="13" s="1"/>
  <c r="AM86" i="13"/>
  <c r="AL86" i="13"/>
  <c r="AK86" i="13"/>
  <c r="AK70" i="13" s="1"/>
  <c r="AJ86" i="13"/>
  <c r="AJ70" i="13" s="1"/>
  <c r="AI86" i="13"/>
  <c r="AI70" i="13" s="1"/>
  <c r="AH86" i="13"/>
  <c r="AG86" i="13"/>
  <c r="AF86" i="13"/>
  <c r="AE86" i="13"/>
  <c r="AD86" i="13"/>
  <c r="AC86" i="13"/>
  <c r="AB86" i="13"/>
  <c r="AB98" i="13" s="1"/>
  <c r="AA86" i="13"/>
  <c r="Z86" i="13"/>
  <c r="Y86" i="13"/>
  <c r="X86" i="13"/>
  <c r="BC85" i="13"/>
  <c r="AZ85" i="13"/>
  <c r="AM85" i="13"/>
  <c r="AL85" i="13"/>
  <c r="AE85" i="13"/>
  <c r="BG85" i="13" s="1"/>
  <c r="AD85" i="13"/>
  <c r="BF85" i="13" s="1"/>
  <c r="AC85" i="13"/>
  <c r="BE85" i="13" s="1"/>
  <c r="AB85" i="13"/>
  <c r="BD85" i="13" s="1"/>
  <c r="AA85" i="13"/>
  <c r="Z85" i="13"/>
  <c r="BB85" i="13" s="1"/>
  <c r="Y85" i="13"/>
  <c r="BA85" i="13" s="1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U81" i="13"/>
  <c r="AT81" i="13"/>
  <c r="AS81" i="13"/>
  <c r="AR81" i="13"/>
  <c r="AQ81" i="13"/>
  <c r="AP81" i="13"/>
  <c r="AO81" i="13"/>
  <c r="AN81" i="13"/>
  <c r="AD81" i="13"/>
  <c r="AC81" i="13"/>
  <c r="AB81" i="13"/>
  <c r="AA81" i="13"/>
  <c r="Z81" i="13"/>
  <c r="Y81" i="13"/>
  <c r="Y113" i="13" s="1"/>
  <c r="X81" i="13"/>
  <c r="X113" i="13" s="1"/>
  <c r="W81" i="13"/>
  <c r="AU80" i="13"/>
  <c r="AT80" i="13"/>
  <c r="AS80" i="13"/>
  <c r="AR80" i="13"/>
  <c r="AQ80" i="13"/>
  <c r="AP80" i="13"/>
  <c r="AG80" i="13"/>
  <c r="AD80" i="13"/>
  <c r="AC80" i="13"/>
  <c r="AC128" i="13" s="1"/>
  <c r="AB80" i="13"/>
  <c r="AA80" i="13"/>
  <c r="AA112" i="13" s="1"/>
  <c r="Z80" i="13"/>
  <c r="Z112" i="13" s="1"/>
  <c r="BB96" i="13" s="1"/>
  <c r="Y80" i="13"/>
  <c r="X80" i="13"/>
  <c r="X112" i="13" s="1"/>
  <c r="W80" i="13"/>
  <c r="AU79" i="13"/>
  <c r="AT79" i="13"/>
  <c r="AS79" i="13"/>
  <c r="AR79" i="13"/>
  <c r="AO79" i="13"/>
  <c r="AJ79" i="13"/>
  <c r="AI79" i="13"/>
  <c r="AD79" i="13"/>
  <c r="AC79" i="13"/>
  <c r="AC111" i="13" s="1"/>
  <c r="AB79" i="13"/>
  <c r="AB111" i="13" s="1"/>
  <c r="BD95" i="13" s="1"/>
  <c r="AA79" i="13"/>
  <c r="AA111" i="13" s="1"/>
  <c r="BC95" i="13" s="1"/>
  <c r="Z79" i="13"/>
  <c r="Z111" i="13" s="1"/>
  <c r="BB95" i="13" s="1"/>
  <c r="Y79" i="13"/>
  <c r="Y111" i="13" s="1"/>
  <c r="BA95" i="13" s="1"/>
  <c r="X79" i="13"/>
  <c r="X111" i="13" s="1"/>
  <c r="W79" i="13"/>
  <c r="AL78" i="13"/>
  <c r="AJ78" i="13"/>
  <c r="AI78" i="13"/>
  <c r="AE78" i="13"/>
  <c r="AD78" i="13"/>
  <c r="AC78" i="13"/>
  <c r="AB78" i="13"/>
  <c r="AB110" i="13" s="1"/>
  <c r="AA78" i="13"/>
  <c r="Z78" i="13"/>
  <c r="Y78" i="13"/>
  <c r="X78" i="13"/>
  <c r="X110" i="13" s="1"/>
  <c r="W78" i="13"/>
  <c r="AS77" i="13"/>
  <c r="AG77" i="13"/>
  <c r="AF77" i="13"/>
  <c r="AE77" i="13"/>
  <c r="AD77" i="13"/>
  <c r="AD109" i="13" s="1"/>
  <c r="BF93" i="13" s="1"/>
  <c r="AC77" i="13"/>
  <c r="AC109" i="13" s="1"/>
  <c r="AB77" i="13"/>
  <c r="AB109" i="13" s="1"/>
  <c r="BD93" i="13" s="1"/>
  <c r="AA77" i="13"/>
  <c r="AA109" i="13" s="1"/>
  <c r="BC93" i="13" s="1"/>
  <c r="Z77" i="13"/>
  <c r="Z109" i="13" s="1"/>
  <c r="Y77" i="13"/>
  <c r="X77" i="13"/>
  <c r="W77" i="13"/>
  <c r="AS76" i="13"/>
  <c r="AI76" i="13"/>
  <c r="AH76" i="13"/>
  <c r="AG76" i="13"/>
  <c r="AD76" i="13"/>
  <c r="AD108" i="13" s="1"/>
  <c r="BF92" i="13" s="1"/>
  <c r="AC76" i="13"/>
  <c r="AB76" i="13"/>
  <c r="AB108" i="13" s="1"/>
  <c r="AA76" i="13"/>
  <c r="Z76" i="13"/>
  <c r="Y76" i="13"/>
  <c r="Y108" i="13" s="1"/>
  <c r="X76" i="13"/>
  <c r="AU75" i="13"/>
  <c r="AT75" i="13"/>
  <c r="AR75" i="13"/>
  <c r="AQ75" i="13"/>
  <c r="AE75" i="13"/>
  <c r="AD75" i="13"/>
  <c r="AD107" i="13" s="1"/>
  <c r="AC75" i="13"/>
  <c r="AB75" i="13"/>
  <c r="AA75" i="13"/>
  <c r="AA107" i="13" s="1"/>
  <c r="Z75" i="13"/>
  <c r="Y75" i="13"/>
  <c r="Y107" i="13" s="1"/>
  <c r="X75" i="13"/>
  <c r="X107" i="13" s="1"/>
  <c r="AT74" i="13"/>
  <c r="AS74" i="13"/>
  <c r="AR74" i="13"/>
  <c r="AP74" i="13"/>
  <c r="AO74" i="13"/>
  <c r="AN74" i="13"/>
  <c r="AM74" i="13"/>
  <c r="AL74" i="13"/>
  <c r="AK74" i="13"/>
  <c r="AJ74" i="13"/>
  <c r="AI74" i="13"/>
  <c r="AF74" i="13"/>
  <c r="AE74" i="13"/>
  <c r="AD74" i="13"/>
  <c r="AC74" i="13"/>
  <c r="AB74" i="13"/>
  <c r="AA74" i="13"/>
  <c r="Z74" i="13"/>
  <c r="Z106" i="13" s="1"/>
  <c r="BB90" i="13" s="1"/>
  <c r="Y74" i="13"/>
  <c r="X74" i="13"/>
  <c r="X106" i="13" s="1"/>
  <c r="AU73" i="13"/>
  <c r="AR73" i="13"/>
  <c r="AQ73" i="13"/>
  <c r="AO73" i="13"/>
  <c r="AN73" i="13"/>
  <c r="AM73" i="13"/>
  <c r="AL73" i="13"/>
  <c r="AE73" i="13"/>
  <c r="AE105" i="13" s="1"/>
  <c r="AD73" i="13"/>
  <c r="AC73" i="13"/>
  <c r="AC105" i="13" s="1"/>
  <c r="AB73" i="13"/>
  <c r="AB105" i="13" s="1"/>
  <c r="AA73" i="13"/>
  <c r="Z73" i="13"/>
  <c r="Z105" i="13" s="1"/>
  <c r="Y73" i="13"/>
  <c r="Y105" i="13" s="1"/>
  <c r="X73" i="13"/>
  <c r="AU72" i="13"/>
  <c r="AT72" i="13"/>
  <c r="AR72" i="13"/>
  <c r="AQ72" i="13"/>
  <c r="AP72" i="13"/>
  <c r="AO72" i="13"/>
  <c r="AN72" i="13"/>
  <c r="AJ72" i="13"/>
  <c r="AE72" i="13"/>
  <c r="AD72" i="13"/>
  <c r="AD104" i="13" s="1"/>
  <c r="BF88" i="13" s="1"/>
  <c r="AC72" i="13"/>
  <c r="AB72" i="13"/>
  <c r="AB104" i="13" s="1"/>
  <c r="AA72" i="13"/>
  <c r="AA104" i="13" s="1"/>
  <c r="Z72" i="13"/>
  <c r="Y72" i="13"/>
  <c r="X72" i="13"/>
  <c r="AI71" i="13"/>
  <c r="AG71" i="13"/>
  <c r="AF71" i="13"/>
  <c r="AE71" i="13"/>
  <c r="AD71" i="13"/>
  <c r="AD103" i="13" s="1"/>
  <c r="AC71" i="13"/>
  <c r="AC103" i="13" s="1"/>
  <c r="AB71" i="13"/>
  <c r="AA71" i="13"/>
  <c r="Z71" i="13"/>
  <c r="Z103" i="13" s="1"/>
  <c r="BB87" i="13" s="1"/>
  <c r="Y71" i="13"/>
  <c r="X71" i="13"/>
  <c r="AU70" i="13"/>
  <c r="AT70" i="13"/>
  <c r="AS70" i="13"/>
  <c r="AR70" i="13"/>
  <c r="AE70" i="13"/>
  <c r="AD70" i="13"/>
  <c r="AC70" i="13"/>
  <c r="AB70" i="13"/>
  <c r="AA70" i="13"/>
  <c r="Z70" i="13"/>
  <c r="Y70" i="13"/>
  <c r="Y102" i="13" s="1"/>
  <c r="X70" i="13"/>
  <c r="X102" i="13" s="1"/>
  <c r="AK69" i="13"/>
  <c r="AJ69" i="13"/>
  <c r="AH69" i="13"/>
  <c r="AG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L66" i="13"/>
  <c r="D66" i="13"/>
  <c r="C66" i="13"/>
  <c r="B66" i="13"/>
  <c r="AD65" i="13"/>
  <c r="AC65" i="13"/>
  <c r="AB65" i="13"/>
  <c r="AB129" i="13" s="1"/>
  <c r="AA65" i="13"/>
  <c r="Z65" i="13"/>
  <c r="Z129" i="13" s="1"/>
  <c r="Y65" i="13"/>
  <c r="Y129" i="13" s="1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F66" i="13" s="1"/>
  <c r="E63" i="13"/>
  <c r="D63" i="13"/>
  <c r="C63" i="13"/>
  <c r="B63" i="13"/>
  <c r="AD62" i="13"/>
  <c r="AD126" i="13" s="1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E66" i="13" s="1"/>
  <c r="D59" i="13"/>
  <c r="C59" i="13"/>
  <c r="B59" i="13"/>
  <c r="AE58" i="13"/>
  <c r="AD58" i="13"/>
  <c r="AC58" i="13"/>
  <c r="AB58" i="13"/>
  <c r="AA58" i="13"/>
  <c r="Z58" i="13"/>
  <c r="Y58" i="13"/>
  <c r="X58" i="13"/>
  <c r="X122" i="13" s="1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AE56" i="13"/>
  <c r="AD56" i="13"/>
  <c r="AC56" i="13"/>
  <c r="AC120" i="13" s="1"/>
  <c r="AB56" i="13"/>
  <c r="AA56" i="13"/>
  <c r="AA120" i="13" s="1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G66" i="13" s="1"/>
  <c r="F56" i="13"/>
  <c r="E56" i="13"/>
  <c r="D56" i="13"/>
  <c r="C56" i="13"/>
  <c r="B56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E54" i="13"/>
  <c r="AD54" i="13"/>
  <c r="AD66" i="13" s="1"/>
  <c r="AD13" i="13" s="1"/>
  <c r="AD67" i="13" s="1"/>
  <c r="AC54" i="13"/>
  <c r="AB54" i="13"/>
  <c r="AA54" i="13"/>
  <c r="Z54" i="13"/>
  <c r="Z66" i="13" s="1"/>
  <c r="Y54" i="13"/>
  <c r="Y66" i="13" s="1"/>
  <c r="Y13" i="13" s="1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K66" i="13" s="1"/>
  <c r="J54" i="13"/>
  <c r="I54" i="13"/>
  <c r="I66" i="13" s="1"/>
  <c r="H54" i="13"/>
  <c r="H66" i="13" s="1"/>
  <c r="G54" i="13"/>
  <c r="F54" i="13"/>
  <c r="E54" i="13"/>
  <c r="D54" i="13"/>
  <c r="C54" i="13"/>
  <c r="B54" i="13"/>
  <c r="AM53" i="13"/>
  <c r="AK53" i="13"/>
  <c r="AJ53" i="13"/>
  <c r="AH53" i="13"/>
  <c r="AG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D51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D43" i="13"/>
  <c r="AC43" i="13"/>
  <c r="AB43" i="13"/>
  <c r="AA43" i="13"/>
  <c r="Z43" i="13"/>
  <c r="Y43" i="13"/>
  <c r="X43" i="13"/>
  <c r="X123" i="13" s="1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E42" i="13"/>
  <c r="AD42" i="13"/>
  <c r="AC42" i="13"/>
  <c r="AB42" i="13"/>
  <c r="AA42" i="13"/>
  <c r="Z42" i="13"/>
  <c r="Y42" i="13"/>
  <c r="Y122" i="13" s="1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G50" i="13" s="1"/>
  <c r="F41" i="13"/>
  <c r="E41" i="13"/>
  <c r="E50" i="13" s="1"/>
  <c r="D41" i="13"/>
  <c r="C41" i="13"/>
  <c r="C50" i="13" s="1"/>
  <c r="B41" i="13"/>
  <c r="AE40" i="13"/>
  <c r="AD40" i="13"/>
  <c r="AC40" i="13"/>
  <c r="AB40" i="13"/>
  <c r="AA40" i="13"/>
  <c r="Z40" i="13"/>
  <c r="Y40" i="13"/>
  <c r="X40" i="13"/>
  <c r="X120" i="13" s="1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E38" i="13"/>
  <c r="AD38" i="13"/>
  <c r="AD50" i="13" s="1"/>
  <c r="AD6" i="13" s="1"/>
  <c r="AC38" i="13"/>
  <c r="AB38" i="13"/>
  <c r="AB50" i="13" s="1"/>
  <c r="AB6" i="13" s="1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H50" i="13" s="1"/>
  <c r="G38" i="13"/>
  <c r="F38" i="13"/>
  <c r="E38" i="13"/>
  <c r="D38" i="13"/>
  <c r="C38" i="13"/>
  <c r="B38" i="13"/>
  <c r="AP37" i="13"/>
  <c r="AO37" i="13"/>
  <c r="AN37" i="13"/>
  <c r="AM37" i="13"/>
  <c r="AL37" i="13"/>
  <c r="AK37" i="13"/>
  <c r="AJ37" i="13"/>
  <c r="AI37" i="13"/>
  <c r="AH37" i="13"/>
  <c r="AG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D33" i="13"/>
  <c r="AC33" i="13"/>
  <c r="AB33" i="13"/>
  <c r="AA33" i="13"/>
  <c r="Z33" i="13"/>
  <c r="Y33" i="13"/>
  <c r="X33" i="13"/>
  <c r="W33" i="13"/>
  <c r="W129" i="13" s="1"/>
  <c r="AD32" i="13"/>
  <c r="AD128" i="13" s="1"/>
  <c r="AC32" i="13"/>
  <c r="AB32" i="13"/>
  <c r="AA32" i="13"/>
  <c r="Z32" i="13"/>
  <c r="Z128" i="13" s="1"/>
  <c r="Y32" i="13"/>
  <c r="X32" i="13"/>
  <c r="W32" i="13"/>
  <c r="AD31" i="13"/>
  <c r="AC31" i="13"/>
  <c r="AC127" i="13" s="1"/>
  <c r="AB31" i="13"/>
  <c r="AA31" i="13"/>
  <c r="AA127" i="13" s="1"/>
  <c r="Z31" i="13"/>
  <c r="Y31" i="13"/>
  <c r="X31" i="13"/>
  <c r="W31" i="13"/>
  <c r="W127" i="13" s="1"/>
  <c r="AD30" i="13"/>
  <c r="AC30" i="13"/>
  <c r="AB30" i="13"/>
  <c r="AA30" i="13"/>
  <c r="AA126" i="13" s="1"/>
  <c r="Z30" i="13"/>
  <c r="Z126" i="13" s="1"/>
  <c r="Y30" i="13"/>
  <c r="X30" i="13"/>
  <c r="W30" i="13"/>
  <c r="AD29" i="13"/>
  <c r="AC29" i="13"/>
  <c r="AB29" i="13"/>
  <c r="AA29" i="13"/>
  <c r="Z29" i="13"/>
  <c r="Y29" i="13"/>
  <c r="X29" i="13"/>
  <c r="X125" i="13" s="1"/>
  <c r="W29" i="13"/>
  <c r="W34" i="13" s="1"/>
  <c r="AD28" i="13"/>
  <c r="AC28" i="13"/>
  <c r="AB28" i="13"/>
  <c r="AA28" i="13"/>
  <c r="Z28" i="13"/>
  <c r="Y28" i="13"/>
  <c r="X28" i="13"/>
  <c r="AE27" i="13"/>
  <c r="AD27" i="13"/>
  <c r="AC27" i="13"/>
  <c r="AB27" i="13"/>
  <c r="AA27" i="13"/>
  <c r="Z27" i="13"/>
  <c r="Y27" i="13"/>
  <c r="X27" i="13"/>
  <c r="AE26" i="13"/>
  <c r="AD26" i="13"/>
  <c r="AC26" i="13"/>
  <c r="AB26" i="13"/>
  <c r="AA26" i="13"/>
  <c r="Z26" i="13"/>
  <c r="Y26" i="13"/>
  <c r="X26" i="13"/>
  <c r="AE25" i="13"/>
  <c r="AD25" i="13"/>
  <c r="AC25" i="13"/>
  <c r="AB25" i="13"/>
  <c r="AA25" i="13"/>
  <c r="Z25" i="13"/>
  <c r="Y25" i="13"/>
  <c r="X25" i="13"/>
  <c r="AE24" i="13"/>
  <c r="AD24" i="13"/>
  <c r="AD120" i="13" s="1"/>
  <c r="AC24" i="13"/>
  <c r="AB24" i="13"/>
  <c r="AA24" i="13"/>
  <c r="Z24" i="13"/>
  <c r="Y24" i="13"/>
  <c r="X24" i="13"/>
  <c r="AE23" i="13"/>
  <c r="AD23" i="13"/>
  <c r="AC23" i="13"/>
  <c r="AB23" i="13"/>
  <c r="AA23" i="13"/>
  <c r="Z23" i="13"/>
  <c r="Y23" i="13"/>
  <c r="X23" i="13"/>
  <c r="AE22" i="13"/>
  <c r="AD22" i="13"/>
  <c r="AC22" i="13"/>
  <c r="AB22" i="13"/>
  <c r="AB34" i="13" s="1"/>
  <c r="AB5" i="13" s="1"/>
  <c r="AA22" i="13"/>
  <c r="AA34" i="13" s="1"/>
  <c r="AA5" i="13" s="1"/>
  <c r="Z22" i="13"/>
  <c r="Z118" i="13" s="1"/>
  <c r="Y22" i="13"/>
  <c r="X22" i="13"/>
  <c r="AR21" i="13"/>
  <c r="AM21" i="13"/>
  <c r="AH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G17" i="13"/>
  <c r="AC17" i="13"/>
  <c r="AB17" i="13"/>
  <c r="AA17" i="13"/>
  <c r="Z17" i="13"/>
  <c r="Y17" i="13"/>
  <c r="X17" i="13"/>
  <c r="W17" i="13"/>
  <c r="V17" i="13"/>
  <c r="U17" i="13"/>
  <c r="T17" i="13"/>
  <c r="S17" i="13"/>
  <c r="J17" i="13"/>
  <c r="I17" i="13"/>
  <c r="AD15" i="13"/>
  <c r="AC15" i="13"/>
  <c r="AB15" i="13"/>
  <c r="AA15" i="13"/>
  <c r="AA146" i="13" s="1"/>
  <c r="Z15" i="13"/>
  <c r="Y15" i="13"/>
  <c r="X15" i="13"/>
  <c r="Z13" i="13"/>
  <c r="AU11" i="13"/>
  <c r="AU115" i="13" s="1"/>
  <c r="AT11" i="13"/>
  <c r="AT115" i="13" s="1"/>
  <c r="AB10" i="13"/>
  <c r="AD4" i="13"/>
  <c r="AC4" i="13"/>
  <c r="AB4" i="13"/>
  <c r="Z4" i="13"/>
  <c r="Y4" i="13"/>
  <c r="X4" i="13"/>
  <c r="AU2" i="13"/>
  <c r="AT2" i="13"/>
  <c r="AS2" i="13"/>
  <c r="AR2" i="13"/>
  <c r="AQ2" i="13"/>
  <c r="AQ85" i="13" s="1"/>
  <c r="AP2" i="13"/>
  <c r="AO2" i="13"/>
  <c r="AO148" i="13" s="1"/>
  <c r="AN2" i="13"/>
  <c r="AM2" i="13"/>
  <c r="AM117" i="13" s="1"/>
  <c r="AL2" i="13"/>
  <c r="AK2" i="13"/>
  <c r="AK117" i="13" s="1"/>
  <c r="AJ2" i="13"/>
  <c r="AJ117" i="13" s="1"/>
  <c r="AI2" i="13"/>
  <c r="AI117" i="13" s="1"/>
  <c r="AH2" i="13"/>
  <c r="AH117" i="13" s="1"/>
  <c r="AG2" i="13"/>
  <c r="AF2" i="13"/>
  <c r="AF37" i="13" s="1"/>
  <c r="AC144" i="11"/>
  <c r="AB144" i="11"/>
  <c r="AA144" i="11"/>
  <c r="Z144" i="11"/>
  <c r="Y144" i="11"/>
  <c r="X144" i="11"/>
  <c r="W144" i="11"/>
  <c r="V144" i="11"/>
  <c r="U144" i="11"/>
  <c r="AO131" i="11"/>
  <c r="AL131" i="11"/>
  <c r="AJ131" i="11"/>
  <c r="AI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D128" i="11"/>
  <c r="AC128" i="11"/>
  <c r="AB128" i="11"/>
  <c r="AA128" i="11"/>
  <c r="Z128" i="11"/>
  <c r="Z14" i="11" s="1"/>
  <c r="Y128" i="11"/>
  <c r="X128" i="11"/>
  <c r="W128" i="11"/>
  <c r="AD127" i="11"/>
  <c r="AC127" i="11"/>
  <c r="AB127" i="11"/>
  <c r="AA127" i="11"/>
  <c r="Z127" i="11"/>
  <c r="Y127" i="11"/>
  <c r="X127" i="11"/>
  <c r="W127" i="11"/>
  <c r="AD126" i="11"/>
  <c r="AC126" i="11"/>
  <c r="AB126" i="11"/>
  <c r="AA126" i="11"/>
  <c r="Z126" i="11"/>
  <c r="Y126" i="11"/>
  <c r="X126" i="11"/>
  <c r="W126" i="11"/>
  <c r="AD125" i="11"/>
  <c r="AC125" i="11"/>
  <c r="AB125" i="11"/>
  <c r="AA125" i="11"/>
  <c r="AA110" i="11" s="1"/>
  <c r="Z125" i="11"/>
  <c r="Z110" i="11" s="1"/>
  <c r="Y125" i="11"/>
  <c r="Y110" i="11" s="1"/>
  <c r="X125" i="11"/>
  <c r="W125" i="11"/>
  <c r="AD124" i="11"/>
  <c r="AC124" i="11"/>
  <c r="AB124" i="11"/>
  <c r="AA124" i="11"/>
  <c r="Z124" i="11"/>
  <c r="Y124" i="11"/>
  <c r="X124" i="11"/>
  <c r="W124" i="11"/>
  <c r="AD123" i="11"/>
  <c r="AC123" i="11"/>
  <c r="AB123" i="11"/>
  <c r="AA123" i="11"/>
  <c r="Z123" i="11"/>
  <c r="Y123" i="11"/>
  <c r="X123" i="11"/>
  <c r="AE122" i="11"/>
  <c r="AD122" i="11"/>
  <c r="AC122" i="11"/>
  <c r="AB122" i="11"/>
  <c r="AB107" i="11" s="1"/>
  <c r="AA122" i="11"/>
  <c r="Z122" i="11"/>
  <c r="Y122" i="11"/>
  <c r="X122" i="11"/>
  <c r="AE121" i="11"/>
  <c r="AD121" i="11"/>
  <c r="AC121" i="11"/>
  <c r="AB121" i="11"/>
  <c r="AA121" i="11"/>
  <c r="Z121" i="11"/>
  <c r="Y121" i="11"/>
  <c r="X121" i="11"/>
  <c r="AE120" i="11"/>
  <c r="AD120" i="11"/>
  <c r="AC120" i="11"/>
  <c r="AB120" i="11"/>
  <c r="AA120" i="11"/>
  <c r="Z120" i="11"/>
  <c r="Y120" i="11"/>
  <c r="Y105" i="11" s="1"/>
  <c r="X120" i="11"/>
  <c r="AE119" i="11"/>
  <c r="AD119" i="11"/>
  <c r="AC119" i="11"/>
  <c r="AB119" i="11"/>
  <c r="AA119" i="11"/>
  <c r="Z119" i="11"/>
  <c r="Y119" i="11"/>
  <c r="X119" i="11"/>
  <c r="AE118" i="11"/>
  <c r="AD118" i="11"/>
  <c r="AC118" i="11"/>
  <c r="AB118" i="11"/>
  <c r="AA118" i="11"/>
  <c r="Z118" i="11"/>
  <c r="Y118" i="11"/>
  <c r="X118" i="11"/>
  <c r="AE117" i="11"/>
  <c r="AD117" i="11"/>
  <c r="AC117" i="11"/>
  <c r="AB117" i="11"/>
  <c r="AA117" i="11"/>
  <c r="Z117" i="11"/>
  <c r="Y117" i="11"/>
  <c r="X117" i="11"/>
  <c r="AM116" i="11"/>
  <c r="AK116" i="11"/>
  <c r="AJ116" i="11"/>
  <c r="AI116" i="11"/>
  <c r="AH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D112" i="11"/>
  <c r="AB110" i="11"/>
  <c r="AB109" i="11"/>
  <c r="AC105" i="11"/>
  <c r="AB105" i="11"/>
  <c r="AA105" i="11"/>
  <c r="Z105" i="11"/>
  <c r="Z103" i="11"/>
  <c r="X103" i="11"/>
  <c r="X101" i="11"/>
  <c r="AU100" i="11"/>
  <c r="AT100" i="11"/>
  <c r="AS100" i="11"/>
  <c r="AR100" i="11"/>
  <c r="AQ100" i="11"/>
  <c r="AI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S98" i="11"/>
  <c r="AR98" i="11"/>
  <c r="AQ98" i="11"/>
  <c r="AG98" i="11"/>
  <c r="AS97" i="11"/>
  <c r="AR97" i="11"/>
  <c r="AQ97" i="11"/>
  <c r="AP97" i="11"/>
  <c r="AN97" i="11"/>
  <c r="W97" i="11"/>
  <c r="AD96" i="11"/>
  <c r="AC96" i="11"/>
  <c r="AB96" i="11"/>
  <c r="AA96" i="11"/>
  <c r="Z96" i="11"/>
  <c r="Y96" i="11"/>
  <c r="X96" i="11"/>
  <c r="W96" i="11"/>
  <c r="AD95" i="11"/>
  <c r="AC95" i="11"/>
  <c r="AB95" i="11"/>
  <c r="AA95" i="11"/>
  <c r="Z95" i="11"/>
  <c r="Y95" i="11"/>
  <c r="X95" i="11"/>
  <c r="W95" i="11"/>
  <c r="AD94" i="11"/>
  <c r="AC94" i="11"/>
  <c r="AB94" i="11"/>
  <c r="AA94" i="11"/>
  <c r="Z94" i="11"/>
  <c r="Y94" i="11"/>
  <c r="X94" i="11"/>
  <c r="W94" i="11"/>
  <c r="AD93" i="11"/>
  <c r="AC93" i="11"/>
  <c r="AB93" i="11"/>
  <c r="AA93" i="11"/>
  <c r="Z93" i="11"/>
  <c r="Y93" i="11"/>
  <c r="X93" i="11"/>
  <c r="W93" i="11"/>
  <c r="AD92" i="11"/>
  <c r="AC92" i="11"/>
  <c r="AB92" i="11"/>
  <c r="AA92" i="11"/>
  <c r="Z92" i="11"/>
  <c r="Y92" i="11"/>
  <c r="X92" i="11"/>
  <c r="W92" i="11"/>
  <c r="AD91" i="11"/>
  <c r="AC91" i="11"/>
  <c r="AB91" i="11"/>
  <c r="AA91" i="11"/>
  <c r="Z91" i="11"/>
  <c r="Y91" i="11"/>
  <c r="X91" i="11"/>
  <c r="W91" i="11"/>
  <c r="AE90" i="11"/>
  <c r="AD90" i="11"/>
  <c r="AC90" i="11"/>
  <c r="AB90" i="11"/>
  <c r="AA90" i="11"/>
  <c r="Z90" i="11"/>
  <c r="Y90" i="11"/>
  <c r="X90" i="11"/>
  <c r="W90" i="11"/>
  <c r="AE89" i="11"/>
  <c r="AD89" i="11"/>
  <c r="AC89" i="11"/>
  <c r="AB89" i="11"/>
  <c r="AA89" i="11"/>
  <c r="Z89" i="11"/>
  <c r="Y89" i="11"/>
  <c r="Y97" i="11" s="1"/>
  <c r="Y10" i="11" s="1"/>
  <c r="X89" i="11"/>
  <c r="W89" i="11"/>
  <c r="AE88" i="11"/>
  <c r="AD88" i="11"/>
  <c r="AC88" i="11"/>
  <c r="AB88" i="11"/>
  <c r="AA88" i="11"/>
  <c r="Z88" i="11"/>
  <c r="Y88" i="11"/>
  <c r="X88" i="11"/>
  <c r="W88" i="11"/>
  <c r="AE87" i="11"/>
  <c r="AD87" i="11"/>
  <c r="AC87" i="11"/>
  <c r="AB87" i="11"/>
  <c r="AA87" i="11"/>
  <c r="Z87" i="11"/>
  <c r="Y87" i="11"/>
  <c r="X87" i="11"/>
  <c r="W87" i="11"/>
  <c r="AE86" i="11"/>
  <c r="AD86" i="11"/>
  <c r="AC86" i="11"/>
  <c r="AB86" i="11"/>
  <c r="AA86" i="11"/>
  <c r="Z86" i="11"/>
  <c r="Y86" i="11"/>
  <c r="X86" i="11"/>
  <c r="W86" i="11"/>
  <c r="AE85" i="11"/>
  <c r="AD85" i="11"/>
  <c r="AC85" i="11"/>
  <c r="AB85" i="11"/>
  <c r="AA85" i="11"/>
  <c r="Z85" i="11"/>
  <c r="Y85" i="11"/>
  <c r="X85" i="11"/>
  <c r="W85" i="11"/>
  <c r="AJ84" i="11"/>
  <c r="AI84" i="11"/>
  <c r="AH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D80" i="11"/>
  <c r="AC80" i="11"/>
  <c r="AB80" i="11"/>
  <c r="AA80" i="11"/>
  <c r="Z80" i="11"/>
  <c r="Y80" i="11"/>
  <c r="X80" i="11"/>
  <c r="W80" i="11"/>
  <c r="AD79" i="11"/>
  <c r="AC79" i="11"/>
  <c r="AB79" i="11"/>
  <c r="AA79" i="11"/>
  <c r="Z79" i="11"/>
  <c r="Y79" i="11"/>
  <c r="X79" i="11"/>
  <c r="W79" i="11"/>
  <c r="AD78" i="11"/>
  <c r="AC78" i="11"/>
  <c r="AB78" i="11"/>
  <c r="AA78" i="11"/>
  <c r="Z78" i="11"/>
  <c r="Y78" i="11"/>
  <c r="X78" i="11"/>
  <c r="W78" i="11"/>
  <c r="AD77" i="11"/>
  <c r="AD109" i="11" s="1"/>
  <c r="AC77" i="11"/>
  <c r="AB77" i="11"/>
  <c r="AA77" i="11"/>
  <c r="Z77" i="11"/>
  <c r="Y77" i="11"/>
  <c r="X77" i="11"/>
  <c r="W77" i="11"/>
  <c r="AD76" i="11"/>
  <c r="AC76" i="11"/>
  <c r="AB76" i="11"/>
  <c r="AA76" i="11"/>
  <c r="Z76" i="11"/>
  <c r="Y76" i="11"/>
  <c r="X76" i="11"/>
  <c r="W76" i="11"/>
  <c r="AD75" i="11"/>
  <c r="AC75" i="11"/>
  <c r="AB75" i="11"/>
  <c r="AA75" i="11"/>
  <c r="AA81" i="11" s="1"/>
  <c r="Z75" i="11"/>
  <c r="Y75" i="11"/>
  <c r="X75" i="11"/>
  <c r="AE74" i="11"/>
  <c r="AD74" i="11"/>
  <c r="AC74" i="11"/>
  <c r="AB74" i="11"/>
  <c r="AA74" i="11"/>
  <c r="Z74" i="11"/>
  <c r="Y74" i="11"/>
  <c r="Y81" i="11" s="1"/>
  <c r="Y9" i="11" s="1"/>
  <c r="Y82" i="11" s="1"/>
  <c r="X74" i="11"/>
  <c r="AE73" i="11"/>
  <c r="AD73" i="11"/>
  <c r="AC73" i="11"/>
  <c r="AB73" i="11"/>
  <c r="AA73" i="11"/>
  <c r="Z73" i="11"/>
  <c r="Y73" i="11"/>
  <c r="X73" i="11"/>
  <c r="AE72" i="11"/>
  <c r="AD72" i="11"/>
  <c r="AD81" i="11" s="1"/>
  <c r="AC72" i="11"/>
  <c r="AB72" i="11"/>
  <c r="AA72" i="11"/>
  <c r="Z72" i="11"/>
  <c r="Y72" i="11"/>
  <c r="X72" i="11"/>
  <c r="AE71" i="11"/>
  <c r="AD71" i="11"/>
  <c r="AC71" i="11"/>
  <c r="AB71" i="11"/>
  <c r="AA71" i="11"/>
  <c r="Z71" i="11"/>
  <c r="Y71" i="11"/>
  <c r="X71" i="11"/>
  <c r="AE70" i="11"/>
  <c r="AD70" i="11"/>
  <c r="AC70" i="11"/>
  <c r="AB70" i="11"/>
  <c r="AA70" i="11"/>
  <c r="Z70" i="11"/>
  <c r="Z81" i="11" s="1"/>
  <c r="Z9" i="11" s="1"/>
  <c r="Z82" i="11" s="1"/>
  <c r="Y70" i="11"/>
  <c r="X70" i="11"/>
  <c r="AE69" i="11"/>
  <c r="AD69" i="11"/>
  <c r="AC69" i="11"/>
  <c r="AB69" i="11"/>
  <c r="AA69" i="11"/>
  <c r="Z69" i="11"/>
  <c r="Y69" i="11"/>
  <c r="X69" i="11"/>
  <c r="AT68" i="11"/>
  <c r="AR68" i="11"/>
  <c r="AQ68" i="11"/>
  <c r="AO68" i="11"/>
  <c r="AL68" i="11"/>
  <c r="AJ68" i="11"/>
  <c r="AI68" i="11"/>
  <c r="AH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Y67" i="11"/>
  <c r="J65" i="11"/>
  <c r="D65" i="11"/>
  <c r="C65" i="11"/>
  <c r="B65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E55" i="11"/>
  <c r="AD55" i="11"/>
  <c r="AC55" i="11"/>
  <c r="AC103" i="11" s="1"/>
  <c r="AB55" i="11"/>
  <c r="AA55" i="11"/>
  <c r="AA103" i="11" s="1"/>
  <c r="Z55" i="11"/>
  <c r="Y55" i="11"/>
  <c r="Y103" i="11" s="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T65" i="11" s="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E53" i="11"/>
  <c r="AD53" i="11"/>
  <c r="AC53" i="11"/>
  <c r="AB53" i="11"/>
  <c r="AA53" i="11"/>
  <c r="Z53" i="11"/>
  <c r="Y53" i="11"/>
  <c r="Y65" i="11" s="1"/>
  <c r="Y12" i="11" s="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U52" i="11"/>
  <c r="AT52" i="11"/>
  <c r="AS52" i="11"/>
  <c r="AJ52" i="11"/>
  <c r="AI52" i="11"/>
  <c r="AH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G49" i="11"/>
  <c r="C49" i="11"/>
  <c r="AD48" i="11"/>
  <c r="AC48" i="11"/>
  <c r="AB48" i="11"/>
  <c r="AA48" i="11"/>
  <c r="Z48" i="11"/>
  <c r="Y48" i="11"/>
  <c r="X48" i="11"/>
  <c r="W48" i="11"/>
  <c r="W112" i="11" s="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F49" i="11" s="1"/>
  <c r="E48" i="11"/>
  <c r="E49" i="11" s="1"/>
  <c r="D48" i="11"/>
  <c r="C48" i="11"/>
  <c r="B48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D46" i="11"/>
  <c r="AC46" i="11"/>
  <c r="AC110" i="11" s="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J49" i="11" s="1"/>
  <c r="I39" i="11"/>
  <c r="H39" i="11"/>
  <c r="G39" i="11"/>
  <c r="F39" i="11"/>
  <c r="E39" i="11"/>
  <c r="D39" i="11"/>
  <c r="C39" i="11"/>
  <c r="B39" i="11"/>
  <c r="AE38" i="11"/>
  <c r="AD38" i="11"/>
  <c r="AC38" i="11"/>
  <c r="AB38" i="11"/>
  <c r="AA38" i="11"/>
  <c r="Z38" i="11"/>
  <c r="Y38" i="11"/>
  <c r="Y102" i="11" s="1"/>
  <c r="X38" i="11"/>
  <c r="X102" i="11" s="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E37" i="11"/>
  <c r="AD37" i="11"/>
  <c r="AC37" i="11"/>
  <c r="AB37" i="11"/>
  <c r="AA37" i="11"/>
  <c r="Z37" i="11"/>
  <c r="Y37" i="11"/>
  <c r="Y49" i="11" s="1"/>
  <c r="Y6" i="11" s="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B49" i="11" s="1"/>
  <c r="AU36" i="11"/>
  <c r="AJ36" i="11"/>
  <c r="AI36" i="11"/>
  <c r="AH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Q33" i="11"/>
  <c r="AQ5" i="11" s="1"/>
  <c r="AQ34" i="11" s="1"/>
  <c r="AM33" i="11"/>
  <c r="AM5" i="11" s="1"/>
  <c r="AM34" i="11" s="1"/>
  <c r="AK33" i="11"/>
  <c r="AK5" i="11" s="1"/>
  <c r="AK34" i="11" s="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D111" i="11" s="1"/>
  <c r="AC31" i="11"/>
  <c r="AB31" i="11"/>
  <c r="AB111" i="11" s="1"/>
  <c r="AA31" i="11"/>
  <c r="Z31" i="11"/>
  <c r="Y31" i="11"/>
  <c r="Y111" i="11" s="1"/>
  <c r="X31" i="11"/>
  <c r="W31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D110" i="11" s="1"/>
  <c r="AC30" i="11"/>
  <c r="AB30" i="11"/>
  <c r="AA30" i="11"/>
  <c r="Z30" i="11"/>
  <c r="Y30" i="11"/>
  <c r="X30" i="11"/>
  <c r="X110" i="11" s="1"/>
  <c r="W30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C109" i="11" s="1"/>
  <c r="AB29" i="11"/>
  <c r="AA29" i="11"/>
  <c r="AA109" i="11" s="1"/>
  <c r="Z29" i="11"/>
  <c r="Z109" i="11" s="1"/>
  <c r="Y29" i="11"/>
  <c r="X29" i="11"/>
  <c r="W29" i="11"/>
  <c r="AU28" i="11"/>
  <c r="AT28" i="11"/>
  <c r="AT33" i="11" s="1"/>
  <c r="AT5" i="11" s="1"/>
  <c r="AT34" i="11" s="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D108" i="11" s="1"/>
  <c r="AC28" i="11"/>
  <c r="AB28" i="11"/>
  <c r="AA28" i="11"/>
  <c r="Z28" i="11"/>
  <c r="Y28" i="11"/>
  <c r="X28" i="11"/>
  <c r="W28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H33" i="11" s="1"/>
  <c r="AH5" i="11" s="1"/>
  <c r="AH34" i="11" s="1"/>
  <c r="AG25" i="11"/>
  <c r="AF25" i="11"/>
  <c r="AE25" i="11"/>
  <c r="AD25" i="11"/>
  <c r="AC25" i="11"/>
  <c r="AB25" i="11"/>
  <c r="AA25" i="11"/>
  <c r="Z25" i="11"/>
  <c r="Y25" i="11"/>
  <c r="X25" i="11"/>
  <c r="X105" i="11" s="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J33" i="11" s="1"/>
  <c r="AJ5" i="11" s="1"/>
  <c r="AJ34" i="11" s="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AU21" i="11"/>
  <c r="AT21" i="11"/>
  <c r="AS21" i="11"/>
  <c r="AR21" i="11"/>
  <c r="AR33" i="11" s="1"/>
  <c r="AR5" i="11" s="1"/>
  <c r="AR34" i="11" s="1"/>
  <c r="AQ21" i="11"/>
  <c r="AP21" i="11"/>
  <c r="AP33" i="11" s="1"/>
  <c r="AP5" i="11" s="1"/>
  <c r="AP34" i="11" s="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AU20" i="11"/>
  <c r="AT20" i="11"/>
  <c r="AS20" i="11"/>
  <c r="AR20" i="11"/>
  <c r="AQ20" i="11"/>
  <c r="AO20" i="11"/>
  <c r="AJ20" i="11"/>
  <c r="AI20" i="11"/>
  <c r="AH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C16" i="11"/>
  <c r="AB16" i="11"/>
  <c r="AA16" i="11"/>
  <c r="Z16" i="11"/>
  <c r="Y16" i="11"/>
  <c r="X16" i="11"/>
  <c r="AA14" i="11"/>
  <c r="Y14" i="11"/>
  <c r="Z4" i="11" s="1"/>
  <c r="X14" i="11"/>
  <c r="AU10" i="11"/>
  <c r="AT10" i="11"/>
  <c r="AS10" i="11"/>
  <c r="AR10" i="11"/>
  <c r="AQ10" i="11"/>
  <c r="AP10" i="11"/>
  <c r="AP98" i="11" s="1"/>
  <c r="AO10" i="11"/>
  <c r="AO98" i="11" s="1"/>
  <c r="AN10" i="11"/>
  <c r="AN98" i="11" s="1"/>
  <c r="AM10" i="11"/>
  <c r="AM98" i="11" s="1"/>
  <c r="AL10" i="11"/>
  <c r="AK10" i="11"/>
  <c r="AJ10" i="11"/>
  <c r="AI10" i="11"/>
  <c r="AH10" i="11"/>
  <c r="AH97" i="11" s="1"/>
  <c r="AG10" i="11"/>
  <c r="AG97" i="11" s="1"/>
  <c r="AF10" i="11"/>
  <c r="AE10" i="11"/>
  <c r="AE97" i="11" s="1"/>
  <c r="AA9" i="11"/>
  <c r="AA82" i="11" s="1"/>
  <c r="AB4" i="11"/>
  <c r="AA4" i="11"/>
  <c r="X4" i="11"/>
  <c r="AU2" i="11"/>
  <c r="AT2" i="11"/>
  <c r="AS2" i="11"/>
  <c r="AR2" i="11"/>
  <c r="AQ2" i="11"/>
  <c r="AP2" i="11"/>
  <c r="AO2" i="11"/>
  <c r="AN2" i="11"/>
  <c r="AM2" i="11"/>
  <c r="AL2" i="11"/>
  <c r="AK2" i="11"/>
  <c r="AK68" i="11" s="1"/>
  <c r="AJ2" i="11"/>
  <c r="AJ100" i="11" s="1"/>
  <c r="AI2" i="11"/>
  <c r="AH2" i="11"/>
  <c r="AH131" i="11" s="1"/>
  <c r="AG2" i="11"/>
  <c r="AF2" i="11"/>
  <c r="AF116" i="11" s="1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Z255" i="10"/>
  <c r="Y255" i="10"/>
  <c r="X255" i="10"/>
  <c r="W255" i="10"/>
  <c r="V255" i="10"/>
  <c r="U255" i="10"/>
  <c r="T255" i="10"/>
  <c r="S255" i="10"/>
  <c r="R255" i="10"/>
  <c r="R257" i="10" s="1"/>
  <c r="Q255" i="10"/>
  <c r="P255" i="10"/>
  <c r="O255" i="10"/>
  <c r="N255" i="10"/>
  <c r="M255" i="10"/>
  <c r="L255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AC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Z247" i="10"/>
  <c r="Y247" i="10"/>
  <c r="X247" i="10"/>
  <c r="X257" i="10" s="1"/>
  <c r="W247" i="10"/>
  <c r="V247" i="10"/>
  <c r="V257" i="10" s="1"/>
  <c r="U247" i="10"/>
  <c r="T247" i="10"/>
  <c r="S247" i="10"/>
  <c r="R247" i="10"/>
  <c r="Q247" i="10"/>
  <c r="P247" i="10"/>
  <c r="O247" i="10"/>
  <c r="N247" i="10"/>
  <c r="M247" i="10"/>
  <c r="L247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AA245" i="10"/>
  <c r="Z245" i="10"/>
  <c r="Y245" i="10"/>
  <c r="X245" i="10"/>
  <c r="W245" i="10"/>
  <c r="V245" i="10"/>
  <c r="U245" i="10"/>
  <c r="T245" i="10"/>
  <c r="T257" i="10" s="1"/>
  <c r="S245" i="10"/>
  <c r="R245" i="10"/>
  <c r="Q245" i="10"/>
  <c r="P245" i="10"/>
  <c r="O245" i="10"/>
  <c r="N245" i="10"/>
  <c r="M245" i="10"/>
  <c r="M257" i="10" s="1"/>
  <c r="L245" i="10"/>
  <c r="L257" i="10" s="1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AE240" i="10"/>
  <c r="AD240" i="10"/>
  <c r="BB239" i="10"/>
  <c r="AE239" i="10"/>
  <c r="AD239" i="10"/>
  <c r="AE238" i="10"/>
  <c r="AE254" i="10" s="1"/>
  <c r="AD238" i="10"/>
  <c r="AD254" i="10" s="1"/>
  <c r="AE237" i="10"/>
  <c r="AD237" i="10"/>
  <c r="BB236" i="10"/>
  <c r="AE236" i="10"/>
  <c r="AE235" i="10"/>
  <c r="AE234" i="10"/>
  <c r="AE233" i="10"/>
  <c r="AE232" i="10"/>
  <c r="BB231" i="10"/>
  <c r="BA231" i="10"/>
  <c r="BA239" i="10" s="1"/>
  <c r="AE231" i="10"/>
  <c r="AE230" i="10"/>
  <c r="BB229" i="10"/>
  <c r="AE229" i="10"/>
  <c r="AJ228" i="10"/>
  <c r="AI228" i="10"/>
  <c r="AH228" i="10"/>
  <c r="AG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BB225" i="10"/>
  <c r="BA225" i="10"/>
  <c r="AF225" i="10"/>
  <c r="AE225" i="10"/>
  <c r="AD225" i="10"/>
  <c r="AC225" i="10"/>
  <c r="AB225" i="10"/>
  <c r="AA225" i="10"/>
  <c r="Z225" i="10"/>
  <c r="Y225" i="10"/>
  <c r="X225" i="10"/>
  <c r="W225" i="10"/>
  <c r="AF224" i="10"/>
  <c r="AE224" i="10"/>
  <c r="AE128" i="10" s="1"/>
  <c r="BA232" i="10" s="1"/>
  <c r="AD224" i="10"/>
  <c r="AC224" i="10"/>
  <c r="AB224" i="10"/>
  <c r="AA224" i="10"/>
  <c r="Z224" i="10"/>
  <c r="Y224" i="10"/>
  <c r="X224" i="10"/>
  <c r="W224" i="10"/>
  <c r="BB223" i="10"/>
  <c r="BA223" i="10"/>
  <c r="AF223" i="10"/>
  <c r="AE223" i="10"/>
  <c r="AD223" i="10"/>
  <c r="AC223" i="10"/>
  <c r="AB223" i="10"/>
  <c r="AA223" i="10"/>
  <c r="Z223" i="10"/>
  <c r="Y223" i="10"/>
  <c r="X223" i="10"/>
  <c r="X128" i="10" s="1"/>
  <c r="W223" i="10"/>
  <c r="AF222" i="10"/>
  <c r="AE222" i="10"/>
  <c r="AD222" i="10"/>
  <c r="AC222" i="10"/>
  <c r="AB222" i="10"/>
  <c r="AA222" i="10"/>
  <c r="Z222" i="10"/>
  <c r="Y222" i="10"/>
  <c r="X222" i="10"/>
  <c r="W222" i="10"/>
  <c r="AF221" i="10"/>
  <c r="AE221" i="10"/>
  <c r="AD221" i="10"/>
  <c r="AC221" i="10"/>
  <c r="AB221" i="10"/>
  <c r="AA221" i="10"/>
  <c r="Z221" i="10"/>
  <c r="Y221" i="10"/>
  <c r="X221" i="10"/>
  <c r="W221" i="10"/>
  <c r="AF220" i="10"/>
  <c r="AE220" i="10"/>
  <c r="AD220" i="10"/>
  <c r="AC220" i="10"/>
  <c r="AB220" i="10"/>
  <c r="AA220" i="10"/>
  <c r="Z220" i="10"/>
  <c r="Y220" i="10"/>
  <c r="X220" i="10"/>
  <c r="AF219" i="10"/>
  <c r="AE219" i="10"/>
  <c r="AD219" i="10"/>
  <c r="AC219" i="10"/>
  <c r="AB219" i="10"/>
  <c r="AA219" i="10"/>
  <c r="Z219" i="10"/>
  <c r="Y219" i="10"/>
  <c r="X219" i="10"/>
  <c r="AF218" i="10"/>
  <c r="AE218" i="10"/>
  <c r="AD218" i="10"/>
  <c r="AC218" i="10"/>
  <c r="AC123" i="10" s="1"/>
  <c r="AB218" i="10"/>
  <c r="AA218" i="10"/>
  <c r="Z218" i="10"/>
  <c r="Y218" i="10"/>
  <c r="X218" i="10"/>
  <c r="AF217" i="10"/>
  <c r="AE217" i="10"/>
  <c r="AD217" i="10"/>
  <c r="AC217" i="10"/>
  <c r="AB217" i="10"/>
  <c r="AA217" i="10"/>
  <c r="Z217" i="10"/>
  <c r="Y217" i="10"/>
  <c r="X217" i="10"/>
  <c r="AF216" i="10"/>
  <c r="AE216" i="10"/>
  <c r="AD216" i="10"/>
  <c r="AC216" i="10"/>
  <c r="BC104" i="10" s="1"/>
  <c r="AB216" i="10"/>
  <c r="AA216" i="10"/>
  <c r="AA121" i="10" s="1"/>
  <c r="Z216" i="10"/>
  <c r="Y216" i="10"/>
  <c r="X216" i="10"/>
  <c r="AF215" i="10"/>
  <c r="AE215" i="10"/>
  <c r="AD215" i="10"/>
  <c r="AC215" i="10"/>
  <c r="AB215" i="10"/>
  <c r="AA215" i="10"/>
  <c r="Z215" i="10"/>
  <c r="Y215" i="10"/>
  <c r="X215" i="10"/>
  <c r="AF214" i="10"/>
  <c r="AE214" i="10"/>
  <c r="AD214" i="10"/>
  <c r="AC214" i="10"/>
  <c r="AB214" i="10"/>
  <c r="AA214" i="10"/>
  <c r="Z214" i="10"/>
  <c r="Y214" i="10"/>
  <c r="X214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Q211" i="10"/>
  <c r="AP211" i="10"/>
  <c r="AO211" i="10"/>
  <c r="AN211" i="10"/>
  <c r="AM211" i="10"/>
  <c r="AL211" i="10"/>
  <c r="S208" i="10"/>
  <c r="X206" i="10"/>
  <c r="R205" i="10"/>
  <c r="W204" i="10"/>
  <c r="V204" i="10"/>
  <c r="U204" i="10"/>
  <c r="S204" i="10"/>
  <c r="R204" i="10"/>
  <c r="AB201" i="10"/>
  <c r="AF200" i="10"/>
  <c r="AE200" i="10"/>
  <c r="AD200" i="10"/>
  <c r="Y199" i="10"/>
  <c r="W199" i="10"/>
  <c r="V199" i="10"/>
  <c r="U199" i="10"/>
  <c r="T199" i="10"/>
  <c r="Y198" i="10"/>
  <c r="W198" i="10"/>
  <c r="AJ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U193" i="10"/>
  <c r="AT193" i="10"/>
  <c r="AS193" i="10"/>
  <c r="AR193" i="10"/>
  <c r="AQ193" i="10"/>
  <c r="AP193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AU192" i="10"/>
  <c r="AU144" i="10" s="1"/>
  <c r="AT192" i="10"/>
  <c r="AT144" i="10" s="1"/>
  <c r="AS192" i="10"/>
  <c r="AR192" i="10"/>
  <c r="AR144" i="10" s="1"/>
  <c r="AQ192" i="10"/>
  <c r="AP192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X144" i="10" s="1"/>
  <c r="W192" i="10"/>
  <c r="V192" i="10"/>
  <c r="U192" i="10"/>
  <c r="T192" i="10"/>
  <c r="AU191" i="10"/>
  <c r="AT191" i="10"/>
  <c r="AS191" i="10"/>
  <c r="AR191" i="10"/>
  <c r="AQ191" i="10"/>
  <c r="AP191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AU190" i="10"/>
  <c r="AT190" i="10"/>
  <c r="AS190" i="10"/>
  <c r="AR190" i="10"/>
  <c r="AQ190" i="10"/>
  <c r="AP190" i="10"/>
  <c r="AO190" i="10"/>
  <c r="AN190" i="10"/>
  <c r="AM190" i="10"/>
  <c r="AL190" i="10"/>
  <c r="AK190" i="10"/>
  <c r="AJ190" i="10"/>
  <c r="AJ142" i="10" s="1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AU189" i="10"/>
  <c r="AT189" i="10"/>
  <c r="AS189" i="10"/>
  <c r="AR189" i="10"/>
  <c r="AQ189" i="10"/>
  <c r="AQ141" i="10" s="1"/>
  <c r="AP189" i="10"/>
  <c r="AP141" i="10" s="1"/>
  <c r="AO189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U141" i="10" s="1"/>
  <c r="U205" i="10" s="1"/>
  <c r="T189" i="10"/>
  <c r="T141" i="10" s="1"/>
  <c r="T205" i="10" s="1"/>
  <c r="AU188" i="10"/>
  <c r="AT188" i="10"/>
  <c r="AS188" i="10"/>
  <c r="AR188" i="10"/>
  <c r="AQ188" i="10"/>
  <c r="AP188" i="10"/>
  <c r="AO188" i="10"/>
  <c r="AN188" i="10"/>
  <c r="AM188" i="10"/>
  <c r="AL188" i="10"/>
  <c r="AK188" i="10"/>
  <c r="AJ188" i="10"/>
  <c r="AI188" i="10"/>
  <c r="AI140" i="10" s="1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AU187" i="10"/>
  <c r="AT187" i="10"/>
  <c r="AS187" i="10"/>
  <c r="AR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G194" i="10" s="1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AU186" i="10"/>
  <c r="AT186" i="10"/>
  <c r="AS186" i="10"/>
  <c r="AR186" i="10"/>
  <c r="AQ186" i="10"/>
  <c r="AP186" i="10"/>
  <c r="AO186" i="10"/>
  <c r="AN186" i="10"/>
  <c r="AM186" i="10"/>
  <c r="AM194" i="10" s="1"/>
  <c r="AL186" i="10"/>
  <c r="AK186" i="10"/>
  <c r="AJ186" i="10"/>
  <c r="AJ194" i="10" s="1"/>
  <c r="AI186" i="10"/>
  <c r="AH186" i="10"/>
  <c r="AG186" i="10"/>
  <c r="AF186" i="10"/>
  <c r="AE186" i="10"/>
  <c r="AD186" i="10"/>
  <c r="AC186" i="10"/>
  <c r="AB186" i="10"/>
  <c r="AA186" i="10"/>
  <c r="Z186" i="10"/>
  <c r="Z138" i="10" s="1"/>
  <c r="Y186" i="10"/>
  <c r="X186" i="10"/>
  <c r="W186" i="10"/>
  <c r="V186" i="10"/>
  <c r="U186" i="10"/>
  <c r="T186" i="10"/>
  <c r="AU185" i="10"/>
  <c r="AT185" i="10"/>
  <c r="AS185" i="10"/>
  <c r="AS137" i="10" s="1"/>
  <c r="AR185" i="10"/>
  <c r="AQ185" i="10"/>
  <c r="AP185" i="10"/>
  <c r="AO185" i="10"/>
  <c r="AN185" i="10"/>
  <c r="AM185" i="10"/>
  <c r="AL185" i="10"/>
  <c r="AK185" i="10"/>
  <c r="AJ185" i="10"/>
  <c r="AI185" i="10"/>
  <c r="AH185" i="10"/>
  <c r="AG185" i="10"/>
  <c r="AF185" i="10"/>
  <c r="AF194" i="10" s="1"/>
  <c r="AE185" i="10"/>
  <c r="AE137" i="10" s="1"/>
  <c r="AD185" i="10"/>
  <c r="AC185" i="10"/>
  <c r="AB185" i="10"/>
  <c r="AA185" i="10"/>
  <c r="Z185" i="10"/>
  <c r="Y185" i="10"/>
  <c r="X185" i="10"/>
  <c r="W185" i="10"/>
  <c r="W137" i="10" s="1"/>
  <c r="W201" i="10" s="1"/>
  <c r="V185" i="10"/>
  <c r="V194" i="10" s="1"/>
  <c r="U185" i="10"/>
  <c r="T185" i="10"/>
  <c r="AU184" i="10"/>
  <c r="AU136" i="10" s="1"/>
  <c r="AT184" i="10"/>
  <c r="AS184" i="10"/>
  <c r="AR184" i="10"/>
  <c r="AQ184" i="10"/>
  <c r="AP184" i="10"/>
  <c r="AO184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B136" i="10" s="1"/>
  <c r="AB200" i="10" s="1"/>
  <c r="AA184" i="10"/>
  <c r="Z184" i="10"/>
  <c r="Y184" i="10"/>
  <c r="X184" i="10"/>
  <c r="W184" i="10"/>
  <c r="V184" i="10"/>
  <c r="U184" i="10"/>
  <c r="T184" i="10"/>
  <c r="AU183" i="10"/>
  <c r="AT183" i="10"/>
  <c r="AS183" i="10"/>
  <c r="AR183" i="10"/>
  <c r="AQ183" i="10"/>
  <c r="AP183" i="10"/>
  <c r="AO183" i="10"/>
  <c r="AN183" i="10"/>
  <c r="AM183" i="10"/>
  <c r="AL183" i="10"/>
  <c r="AK183" i="10"/>
  <c r="AJ183" i="10"/>
  <c r="AI183" i="10"/>
  <c r="AI194" i="10" s="1"/>
  <c r="AH183" i="10"/>
  <c r="AH194" i="10" s="1"/>
  <c r="AG183" i="10"/>
  <c r="AF183" i="10"/>
  <c r="AE183" i="10"/>
  <c r="AE135" i="10" s="1"/>
  <c r="AD183" i="10"/>
  <c r="AC183" i="10"/>
  <c r="AB183" i="10"/>
  <c r="AA183" i="10"/>
  <c r="Z183" i="10"/>
  <c r="Y183" i="10"/>
  <c r="X183" i="10"/>
  <c r="W183" i="10"/>
  <c r="V183" i="10"/>
  <c r="V135" i="10" s="1"/>
  <c r="U183" i="10"/>
  <c r="U135" i="10" s="1"/>
  <c r="T183" i="10"/>
  <c r="AU182" i="10"/>
  <c r="AT182" i="10"/>
  <c r="AS182" i="10"/>
  <c r="AR182" i="10"/>
  <c r="AQ182" i="10"/>
  <c r="AP182" i="10"/>
  <c r="AO182" i="10"/>
  <c r="AO194" i="10" s="1"/>
  <c r="AN182" i="10"/>
  <c r="AM182" i="10"/>
  <c r="AL182" i="10"/>
  <c r="AL194" i="10" s="1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E178" i="10"/>
  <c r="AA178" i="10"/>
  <c r="Y178" i="10"/>
  <c r="W178" i="10"/>
  <c r="AU177" i="10"/>
  <c r="AT177" i="10"/>
  <c r="AS177" i="10"/>
  <c r="AR177" i="10"/>
  <c r="AQ177" i="10"/>
  <c r="AP177" i="10"/>
  <c r="AO177" i="10"/>
  <c r="AN177" i="10"/>
  <c r="AM177" i="10"/>
  <c r="AL177" i="10"/>
  <c r="AK177" i="10"/>
  <c r="AJ177" i="10"/>
  <c r="AI177" i="10"/>
  <c r="AH177" i="10"/>
  <c r="AG177" i="10"/>
  <c r="AG145" i="10" s="1"/>
  <c r="AF177" i="10"/>
  <c r="AF145" i="10" s="1"/>
  <c r="AE177" i="10"/>
  <c r="AE145" i="10" s="1"/>
  <c r="AD177" i="10"/>
  <c r="AC177" i="10"/>
  <c r="AB177" i="10"/>
  <c r="AA177" i="10"/>
  <c r="Z177" i="10"/>
  <c r="Y177" i="10"/>
  <c r="X177" i="10"/>
  <c r="W177" i="10"/>
  <c r="V177" i="10"/>
  <c r="U177" i="10"/>
  <c r="T177" i="10"/>
  <c r="AU176" i="10"/>
  <c r="AT176" i="10"/>
  <c r="AS176" i="10"/>
  <c r="AR176" i="10"/>
  <c r="AQ176" i="10"/>
  <c r="AP176" i="10"/>
  <c r="AO176" i="10"/>
  <c r="AN176" i="10"/>
  <c r="AM176" i="10"/>
  <c r="AL176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AU175" i="10"/>
  <c r="AT175" i="10"/>
  <c r="AS175" i="10"/>
  <c r="AR175" i="10"/>
  <c r="AQ175" i="10"/>
  <c r="AP175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X143" i="10" s="1"/>
  <c r="W175" i="10"/>
  <c r="W143" i="10" s="1"/>
  <c r="V175" i="10"/>
  <c r="U175" i="10"/>
  <c r="T175" i="10"/>
  <c r="AU174" i="10"/>
  <c r="AT174" i="10"/>
  <c r="AS174" i="10"/>
  <c r="AR174" i="10"/>
  <c r="AQ174" i="10"/>
  <c r="AP174" i="10"/>
  <c r="AO174" i="10"/>
  <c r="AN174" i="10"/>
  <c r="AM174" i="10"/>
  <c r="AL174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AU173" i="10"/>
  <c r="AT173" i="10"/>
  <c r="AS173" i="10"/>
  <c r="AR173" i="10"/>
  <c r="AQ173" i="10"/>
  <c r="AP173" i="10"/>
  <c r="AO173" i="10"/>
  <c r="AN173" i="10"/>
  <c r="AM173" i="10"/>
  <c r="AL173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AU172" i="10"/>
  <c r="AT172" i="10"/>
  <c r="AS172" i="10"/>
  <c r="AR172" i="10"/>
  <c r="AQ172" i="10"/>
  <c r="AP172" i="10"/>
  <c r="AO172" i="10"/>
  <c r="AN172" i="10"/>
  <c r="AM172" i="10"/>
  <c r="AL172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AU171" i="10"/>
  <c r="AU139" i="10" s="1"/>
  <c r="AT171" i="10"/>
  <c r="AT139" i="10" s="1"/>
  <c r="AS171" i="10"/>
  <c r="AS139" i="10" s="1"/>
  <c r="AR171" i="10"/>
  <c r="AQ171" i="10"/>
  <c r="AQ139" i="10" s="1"/>
  <c r="AP171" i="10"/>
  <c r="AO171" i="10"/>
  <c r="AN171" i="10"/>
  <c r="AM171" i="10"/>
  <c r="AL171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Z178" i="10" s="1"/>
  <c r="Y171" i="10"/>
  <c r="X171" i="10"/>
  <c r="W171" i="10"/>
  <c r="V171" i="10"/>
  <c r="U171" i="10"/>
  <c r="T171" i="10"/>
  <c r="AU170" i="10"/>
  <c r="AT170" i="10"/>
  <c r="AS170" i="10"/>
  <c r="AR170" i="10"/>
  <c r="AQ170" i="10"/>
  <c r="AP170" i="10"/>
  <c r="AO170" i="10"/>
  <c r="AN170" i="10"/>
  <c r="AM170" i="10"/>
  <c r="AL170" i="10"/>
  <c r="AK170" i="10"/>
  <c r="AJ170" i="10"/>
  <c r="AI170" i="10"/>
  <c r="AH170" i="10"/>
  <c r="AG170" i="10"/>
  <c r="AF170" i="10"/>
  <c r="AF138" i="10" s="1"/>
  <c r="AE170" i="10"/>
  <c r="AD170" i="10"/>
  <c r="AC170" i="10"/>
  <c r="AB170" i="10"/>
  <c r="AA170" i="10"/>
  <c r="AA138" i="10" s="1"/>
  <c r="Z170" i="10"/>
  <c r="Y170" i="10"/>
  <c r="X170" i="10"/>
  <c r="W170" i="10"/>
  <c r="V170" i="10"/>
  <c r="U170" i="10"/>
  <c r="T170" i="10"/>
  <c r="AU169" i="10"/>
  <c r="AT169" i="10"/>
  <c r="AS169" i="10"/>
  <c r="AR169" i="10"/>
  <c r="AQ169" i="10"/>
  <c r="AP169" i="10"/>
  <c r="AO169" i="10"/>
  <c r="AN169" i="10"/>
  <c r="AM169" i="10"/>
  <c r="AL169" i="10"/>
  <c r="AK169" i="10"/>
  <c r="AK137" i="10" s="1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AU168" i="10"/>
  <c r="AT168" i="10"/>
  <c r="AS168" i="10"/>
  <c r="AR168" i="10"/>
  <c r="AR136" i="10" s="1"/>
  <c r="AQ168" i="10"/>
  <c r="AQ136" i="10" s="1"/>
  <c r="AP168" i="10"/>
  <c r="AP136" i="10" s="1"/>
  <c r="AO168" i="10"/>
  <c r="AN168" i="10"/>
  <c r="AN136" i="10" s="1"/>
  <c r="AM168" i="10"/>
  <c r="AM136" i="10" s="1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AU167" i="10"/>
  <c r="AT167" i="10"/>
  <c r="AS167" i="10"/>
  <c r="AS178" i="10" s="1"/>
  <c r="AR167" i="10"/>
  <c r="AQ167" i="10"/>
  <c r="AP167" i="10"/>
  <c r="AO167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B178" i="10" s="1"/>
  <c r="AA167" i="10"/>
  <c r="Z167" i="10"/>
  <c r="Y167" i="10"/>
  <c r="Y135" i="10" s="1"/>
  <c r="X167" i="10"/>
  <c r="X135" i="10" s="1"/>
  <c r="W167" i="10"/>
  <c r="W135" i="10" s="1"/>
  <c r="V167" i="10"/>
  <c r="U167" i="10"/>
  <c r="T167" i="10"/>
  <c r="AU166" i="10"/>
  <c r="AT166" i="10"/>
  <c r="AS166" i="10"/>
  <c r="AR166" i="10"/>
  <c r="AQ166" i="10"/>
  <c r="AP166" i="10"/>
  <c r="AO166" i="10"/>
  <c r="AN166" i="10"/>
  <c r="AM166" i="10"/>
  <c r="AL166" i="10"/>
  <c r="AK166" i="10"/>
  <c r="AJ166" i="10"/>
  <c r="AI166" i="10"/>
  <c r="AH166" i="10"/>
  <c r="AG166" i="10"/>
  <c r="AF166" i="10"/>
  <c r="AE166" i="10"/>
  <c r="AD166" i="10"/>
  <c r="AD178" i="10" s="1"/>
  <c r="AC166" i="10"/>
  <c r="AC178" i="10" s="1"/>
  <c r="AB166" i="10"/>
  <c r="AA166" i="10"/>
  <c r="Z166" i="10"/>
  <c r="Y166" i="10"/>
  <c r="X166" i="10"/>
  <c r="W166" i="10"/>
  <c r="V166" i="10"/>
  <c r="U166" i="10"/>
  <c r="T166" i="10"/>
  <c r="AJ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L162" i="10"/>
  <c r="T162" i="10"/>
  <c r="R162" i="10"/>
  <c r="Q162" i="10"/>
  <c r="O162" i="10"/>
  <c r="AU161" i="10"/>
  <c r="AT161" i="10"/>
  <c r="AS161" i="10"/>
  <c r="AR161" i="10"/>
  <c r="AR145" i="10" s="1"/>
  <c r="AQ161" i="10"/>
  <c r="AP161" i="10"/>
  <c r="AP145" i="10" s="1"/>
  <c r="AO161" i="10"/>
  <c r="AO145" i="10" s="1"/>
  <c r="AN161" i="10"/>
  <c r="AM161" i="10"/>
  <c r="AM145" i="10" s="1"/>
  <c r="AL161" i="10"/>
  <c r="AL145" i="10" s="1"/>
  <c r="AK161" i="10"/>
  <c r="AJ161" i="10"/>
  <c r="AJ145" i="10" s="1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R145" i="10" s="1"/>
  <c r="R209" i="10" s="1"/>
  <c r="Q161" i="10"/>
  <c r="P161" i="10"/>
  <c r="P145" i="10" s="1"/>
  <c r="O161" i="10"/>
  <c r="O145" i="10" s="1"/>
  <c r="N161" i="10"/>
  <c r="N145" i="10" s="1"/>
  <c r="M161" i="10"/>
  <c r="M145" i="10" s="1"/>
  <c r="L161" i="10"/>
  <c r="L145" i="10" s="1"/>
  <c r="K161" i="10"/>
  <c r="J161" i="10"/>
  <c r="I161" i="10"/>
  <c r="H161" i="10"/>
  <c r="G161" i="10"/>
  <c r="AU160" i="10"/>
  <c r="AT160" i="10"/>
  <c r="AS160" i="10"/>
  <c r="AR160" i="10"/>
  <c r="AQ160" i="10"/>
  <c r="AQ144" i="10" s="1"/>
  <c r="AP160" i="10"/>
  <c r="AO160" i="10"/>
  <c r="AN160" i="10"/>
  <c r="AM160" i="10"/>
  <c r="AL160" i="10"/>
  <c r="AK160" i="10"/>
  <c r="AK144" i="10" s="1"/>
  <c r="AJ160" i="10"/>
  <c r="AI160" i="10"/>
  <c r="AH160" i="10"/>
  <c r="AG160" i="10"/>
  <c r="AF160" i="10"/>
  <c r="AF144" i="10" s="1"/>
  <c r="AE160" i="10"/>
  <c r="AE144" i="10" s="1"/>
  <c r="BA233" i="10" s="1"/>
  <c r="BA243" i="10" s="1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O144" i="10" s="1"/>
  <c r="N160" i="10"/>
  <c r="M160" i="10"/>
  <c r="M144" i="10" s="1"/>
  <c r="L160" i="10"/>
  <c r="L144" i="10" s="1"/>
  <c r="K160" i="10"/>
  <c r="K144" i="10" s="1"/>
  <c r="J160" i="10"/>
  <c r="J144" i="10" s="1"/>
  <c r="I160" i="10"/>
  <c r="I144" i="10" s="1"/>
  <c r="H160" i="10"/>
  <c r="G160" i="10"/>
  <c r="AU159" i="10"/>
  <c r="AT159" i="10"/>
  <c r="AS159" i="10"/>
  <c r="AR159" i="10"/>
  <c r="AQ159" i="10"/>
  <c r="AP159" i="10"/>
  <c r="AO159" i="10"/>
  <c r="AN159" i="10"/>
  <c r="AM159" i="10"/>
  <c r="AL159" i="10"/>
  <c r="AK159" i="10"/>
  <c r="AJ159" i="10"/>
  <c r="AI159" i="10"/>
  <c r="AH159" i="10"/>
  <c r="AH143" i="10" s="1"/>
  <c r="AG159" i="10"/>
  <c r="AF159" i="10"/>
  <c r="AF143" i="10" s="1"/>
  <c r="AE159" i="10"/>
  <c r="AD159" i="10"/>
  <c r="AC159" i="10"/>
  <c r="AC143" i="10" s="1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L143" i="10" s="1"/>
  <c r="K159" i="10"/>
  <c r="J159" i="10"/>
  <c r="J143" i="10" s="1"/>
  <c r="I159" i="10"/>
  <c r="I143" i="10" s="1"/>
  <c r="H159" i="10"/>
  <c r="H143" i="10" s="1"/>
  <c r="G159" i="10"/>
  <c r="G143" i="10" s="1"/>
  <c r="AU158" i="10"/>
  <c r="AT158" i="10"/>
  <c r="AS158" i="10"/>
  <c r="AR158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E142" i="10" s="1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O142" i="10" s="1"/>
  <c r="N158" i="10"/>
  <c r="M158" i="10"/>
  <c r="L158" i="10"/>
  <c r="K158" i="10"/>
  <c r="J158" i="10"/>
  <c r="I158" i="10"/>
  <c r="I142" i="10" s="1"/>
  <c r="H158" i="10"/>
  <c r="G158" i="10"/>
  <c r="G142" i="10" s="1"/>
  <c r="AU157" i="10"/>
  <c r="AU141" i="10" s="1"/>
  <c r="AT157" i="10"/>
  <c r="AT141" i="10" s="1"/>
  <c r="AS157" i="10"/>
  <c r="AS141" i="10" s="1"/>
  <c r="AR157" i="10"/>
  <c r="AR141" i="10" s="1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B141" i="10" s="1"/>
  <c r="AA157" i="10"/>
  <c r="Z157" i="10"/>
  <c r="Z141" i="10" s="1"/>
  <c r="Y157" i="10"/>
  <c r="Y141" i="10" s="1"/>
  <c r="X157" i="10"/>
  <c r="X141" i="10" s="1"/>
  <c r="W157" i="10"/>
  <c r="W141" i="10" s="1"/>
  <c r="V157" i="10"/>
  <c r="V141" i="10" s="1"/>
  <c r="V205" i="10" s="1"/>
  <c r="U157" i="10"/>
  <c r="T157" i="10"/>
  <c r="S157" i="10"/>
  <c r="R157" i="10"/>
  <c r="Q157" i="10"/>
  <c r="P157" i="10"/>
  <c r="O157" i="10"/>
  <c r="N157" i="10"/>
  <c r="M157" i="10"/>
  <c r="L157" i="10"/>
  <c r="L141" i="10" s="1"/>
  <c r="K157" i="10"/>
  <c r="J157" i="10"/>
  <c r="I157" i="10"/>
  <c r="H157" i="10"/>
  <c r="G157" i="10"/>
  <c r="AU156" i="10"/>
  <c r="AU140" i="10" s="1"/>
  <c r="AT156" i="10"/>
  <c r="AS156" i="10"/>
  <c r="AS140" i="10" s="1"/>
  <c r="AR156" i="10"/>
  <c r="AR140" i="10" s="1"/>
  <c r="AQ156" i="10"/>
  <c r="AQ140" i="10" s="1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E140" i="10" s="1"/>
  <c r="AD156" i="10"/>
  <c r="AC156" i="10"/>
  <c r="AB156" i="10"/>
  <c r="AA156" i="10"/>
  <c r="Z156" i="10"/>
  <c r="Y156" i="10"/>
  <c r="Y140" i="10" s="1"/>
  <c r="X156" i="10"/>
  <c r="W156" i="10"/>
  <c r="W140" i="10" s="1"/>
  <c r="V156" i="10"/>
  <c r="V140" i="10" s="1"/>
  <c r="U156" i="10"/>
  <c r="U140" i="10" s="1"/>
  <c r="T156" i="10"/>
  <c r="S156" i="10"/>
  <c r="S140" i="10" s="1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AU155" i="10"/>
  <c r="AT155" i="10"/>
  <c r="AS155" i="10"/>
  <c r="AR155" i="10"/>
  <c r="AQ155" i="10"/>
  <c r="AP155" i="10"/>
  <c r="AO155" i="10"/>
  <c r="AN155" i="10"/>
  <c r="AN139" i="10" s="1"/>
  <c r="AM155" i="10"/>
  <c r="AM139" i="10" s="1"/>
  <c r="AL155" i="10"/>
  <c r="AL139" i="10" s="1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S139" i="10" s="1"/>
  <c r="S203" i="10" s="1"/>
  <c r="R155" i="10"/>
  <c r="R139" i="10" s="1"/>
  <c r="R203" i="10" s="1"/>
  <c r="Q155" i="10"/>
  <c r="Q139" i="10" s="1"/>
  <c r="P155" i="10"/>
  <c r="P139" i="10" s="1"/>
  <c r="O155" i="10"/>
  <c r="N155" i="10"/>
  <c r="M155" i="10"/>
  <c r="L155" i="10"/>
  <c r="K155" i="10"/>
  <c r="J155" i="10"/>
  <c r="I155" i="10"/>
  <c r="H155" i="10"/>
  <c r="G155" i="10"/>
  <c r="AU154" i="10"/>
  <c r="AU162" i="10" s="1"/>
  <c r="AT154" i="10"/>
  <c r="AS154" i="10"/>
  <c r="AR154" i="10"/>
  <c r="AQ154" i="10"/>
  <c r="AP154" i="10"/>
  <c r="AO154" i="10"/>
  <c r="AO138" i="10" s="1"/>
  <c r="AN154" i="10"/>
  <c r="AM154" i="10"/>
  <c r="AL154" i="10"/>
  <c r="AK154" i="10"/>
  <c r="AK138" i="10" s="1"/>
  <c r="AJ154" i="10"/>
  <c r="AI154" i="10"/>
  <c r="AI138" i="10" s="1"/>
  <c r="AH154" i="10"/>
  <c r="AG154" i="10"/>
  <c r="AF154" i="10"/>
  <c r="AE154" i="10"/>
  <c r="AD154" i="10"/>
  <c r="AC154" i="10"/>
  <c r="AB154" i="10"/>
  <c r="AA154" i="10"/>
  <c r="Z154" i="10"/>
  <c r="Y154" i="10"/>
  <c r="Y138" i="10" s="1"/>
  <c r="X154" i="10"/>
  <c r="W154" i="10"/>
  <c r="V154" i="10"/>
  <c r="U154" i="10"/>
  <c r="T154" i="10"/>
  <c r="S154" i="10"/>
  <c r="S138" i="10" s="1"/>
  <c r="S202" i="10" s="1"/>
  <c r="R154" i="10"/>
  <c r="Q154" i="10"/>
  <c r="Q138" i="10" s="1"/>
  <c r="P154" i="10"/>
  <c r="P138" i="10" s="1"/>
  <c r="O154" i="10"/>
  <c r="O138" i="10" s="1"/>
  <c r="N154" i="10"/>
  <c r="N138" i="10" s="1"/>
  <c r="M154" i="10"/>
  <c r="M138" i="10" s="1"/>
  <c r="L154" i="10"/>
  <c r="K154" i="10"/>
  <c r="J154" i="10"/>
  <c r="I154" i="10"/>
  <c r="H154" i="10"/>
  <c r="G154" i="10"/>
  <c r="AU153" i="10"/>
  <c r="AT153" i="10"/>
  <c r="AS153" i="10"/>
  <c r="AR153" i="10"/>
  <c r="AQ153" i="10"/>
  <c r="AQ162" i="10" s="1"/>
  <c r="AP153" i="10"/>
  <c r="AP162" i="10" s="1"/>
  <c r="AO153" i="10"/>
  <c r="AN153" i="10"/>
  <c r="AN162" i="10" s="1"/>
  <c r="AM153" i="10"/>
  <c r="AM162" i="10" s="1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V162" i="10" s="1"/>
  <c r="U153" i="10"/>
  <c r="T153" i="10"/>
  <c r="S153" i="10"/>
  <c r="R153" i="10"/>
  <c r="Q153" i="10"/>
  <c r="P153" i="10"/>
  <c r="P137" i="10" s="1"/>
  <c r="O153" i="10"/>
  <c r="N153" i="10"/>
  <c r="N137" i="10" s="1"/>
  <c r="M153" i="10"/>
  <c r="M137" i="10" s="1"/>
  <c r="L153" i="10"/>
  <c r="L137" i="10" s="1"/>
  <c r="K153" i="10"/>
  <c r="K137" i="10" s="1"/>
  <c r="J153" i="10"/>
  <c r="J137" i="10" s="1"/>
  <c r="I153" i="10"/>
  <c r="H153" i="10"/>
  <c r="G153" i="10"/>
  <c r="AU152" i="10"/>
  <c r="AT152" i="10"/>
  <c r="AS152" i="10"/>
  <c r="AR152" i="10"/>
  <c r="AQ152" i="10"/>
  <c r="AP152" i="10"/>
  <c r="AO152" i="10"/>
  <c r="AO136" i="10" s="1"/>
  <c r="AN152" i="10"/>
  <c r="AM152" i="10"/>
  <c r="AL152" i="10"/>
  <c r="AK152" i="10"/>
  <c r="AJ152" i="10"/>
  <c r="AI152" i="10"/>
  <c r="AI136" i="10" s="1"/>
  <c r="AH152" i="10"/>
  <c r="AG152" i="10"/>
  <c r="AG136" i="10" s="1"/>
  <c r="AF152" i="10"/>
  <c r="AF136" i="10" s="1"/>
  <c r="AE152" i="10"/>
  <c r="AE136" i="10" s="1"/>
  <c r="AD152" i="10"/>
  <c r="AD136" i="10" s="1"/>
  <c r="AC152" i="10"/>
  <c r="AB152" i="10"/>
  <c r="AA152" i="10"/>
  <c r="Z152" i="10"/>
  <c r="Y152" i="10"/>
  <c r="X152" i="10"/>
  <c r="W152" i="10"/>
  <c r="V152" i="10"/>
  <c r="U152" i="10"/>
  <c r="T152" i="10"/>
  <c r="S152" i="10"/>
  <c r="S136" i="10" s="1"/>
  <c r="S200" i="10" s="1"/>
  <c r="R152" i="10"/>
  <c r="Q152" i="10"/>
  <c r="P152" i="10"/>
  <c r="O152" i="10"/>
  <c r="N152" i="10"/>
  <c r="M152" i="10"/>
  <c r="M136" i="10" s="1"/>
  <c r="L152" i="10"/>
  <c r="K152" i="10"/>
  <c r="K136" i="10" s="1"/>
  <c r="J152" i="10"/>
  <c r="J136" i="10" s="1"/>
  <c r="I152" i="10"/>
  <c r="I136" i="10" s="1"/>
  <c r="H152" i="10"/>
  <c r="H136" i="10" s="1"/>
  <c r="G152" i="10"/>
  <c r="G136" i="10" s="1"/>
  <c r="AU151" i="10"/>
  <c r="AT151" i="10"/>
  <c r="AS151" i="10"/>
  <c r="AR151" i="10"/>
  <c r="AQ151" i="10"/>
  <c r="AP151" i="10"/>
  <c r="AO151" i="10"/>
  <c r="AO162" i="10" s="1"/>
  <c r="AN151" i="10"/>
  <c r="AM151" i="10"/>
  <c r="AL151" i="10"/>
  <c r="AK151" i="10"/>
  <c r="AJ151" i="10"/>
  <c r="AI151" i="10"/>
  <c r="AH151" i="10"/>
  <c r="AG151" i="10"/>
  <c r="AF151" i="10"/>
  <c r="AF135" i="10" s="1"/>
  <c r="AE151" i="10"/>
  <c r="AD151" i="10"/>
  <c r="AD135" i="10" s="1"/>
  <c r="AC151" i="10"/>
  <c r="AC135" i="10" s="1"/>
  <c r="AB151" i="10"/>
  <c r="AA151" i="10"/>
  <c r="Z151" i="10"/>
  <c r="Y151" i="10"/>
  <c r="X151" i="10"/>
  <c r="W151" i="10"/>
  <c r="V151" i="10"/>
  <c r="U151" i="10"/>
  <c r="T151" i="10"/>
  <c r="S151" i="10"/>
  <c r="S135" i="10" s="1"/>
  <c r="S199" i="10" s="1"/>
  <c r="R151" i="10"/>
  <c r="Q151" i="10"/>
  <c r="P151" i="10"/>
  <c r="O151" i="10"/>
  <c r="N151" i="10"/>
  <c r="M151" i="10"/>
  <c r="L151" i="10"/>
  <c r="K151" i="10"/>
  <c r="J151" i="10"/>
  <c r="J135" i="10" s="1"/>
  <c r="I151" i="10"/>
  <c r="H151" i="10"/>
  <c r="H135" i="10" s="1"/>
  <c r="G151" i="10"/>
  <c r="G135" i="10" s="1"/>
  <c r="AU150" i="10"/>
  <c r="AU134" i="10" s="1"/>
  <c r="AT150" i="10"/>
  <c r="AT134" i="10" s="1"/>
  <c r="AS150" i="10"/>
  <c r="AR150" i="10"/>
  <c r="AQ150" i="10"/>
  <c r="AP150" i="10"/>
  <c r="AO150" i="10"/>
  <c r="AN150" i="10"/>
  <c r="AM150" i="10"/>
  <c r="AL150" i="10"/>
  <c r="AL134" i="10" s="1"/>
  <c r="AK150" i="10"/>
  <c r="AJ150" i="10"/>
  <c r="AI150" i="10"/>
  <c r="AH150" i="10"/>
  <c r="AG150" i="10"/>
  <c r="AF150" i="10"/>
  <c r="AE150" i="10"/>
  <c r="AD150" i="10"/>
  <c r="AC150" i="10"/>
  <c r="AB150" i="10"/>
  <c r="AA150" i="10"/>
  <c r="AA162" i="10" s="1"/>
  <c r="Z150" i="10"/>
  <c r="Y150" i="10"/>
  <c r="Y134" i="10" s="1"/>
  <c r="X150" i="10"/>
  <c r="X134" i="10" s="1"/>
  <c r="W150" i="10"/>
  <c r="W134" i="10" s="1"/>
  <c r="V150" i="10"/>
  <c r="U150" i="10"/>
  <c r="T150" i="10"/>
  <c r="S150" i="10"/>
  <c r="R150" i="10"/>
  <c r="Q150" i="10"/>
  <c r="P150" i="10"/>
  <c r="P134" i="10" s="1"/>
  <c r="O150" i="10"/>
  <c r="N150" i="10"/>
  <c r="M150" i="10"/>
  <c r="L150" i="10"/>
  <c r="K150" i="10"/>
  <c r="J150" i="10"/>
  <c r="I150" i="10"/>
  <c r="H150" i="10"/>
  <c r="G150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U145" i="10"/>
  <c r="AS145" i="10"/>
  <c r="AQ145" i="10"/>
  <c r="AK145" i="10"/>
  <c r="AI145" i="10"/>
  <c r="AD145" i="10"/>
  <c r="AC145" i="10"/>
  <c r="AB145" i="10"/>
  <c r="AA145" i="10"/>
  <c r="AA209" i="10" s="1"/>
  <c r="Z145" i="10"/>
  <c r="Z209" i="10" s="1"/>
  <c r="Y145" i="10"/>
  <c r="Y209" i="10" s="1"/>
  <c r="X145" i="10"/>
  <c r="W145" i="10"/>
  <c r="V145" i="10"/>
  <c r="V209" i="10" s="1"/>
  <c r="U145" i="10"/>
  <c r="U209" i="10" s="1"/>
  <c r="T145" i="10"/>
  <c r="T209" i="10" s="1"/>
  <c r="S145" i="10"/>
  <c r="S209" i="10" s="1"/>
  <c r="Q145" i="10"/>
  <c r="K145" i="10"/>
  <c r="J145" i="10"/>
  <c r="I145" i="10"/>
  <c r="H145" i="10"/>
  <c r="G145" i="10"/>
  <c r="AS144" i="10"/>
  <c r="AP144" i="10"/>
  <c r="AO144" i="10"/>
  <c r="AN144" i="10"/>
  <c r="AM144" i="10"/>
  <c r="AL144" i="10"/>
  <c r="AJ144" i="10"/>
  <c r="AD144" i="10"/>
  <c r="AC144" i="10"/>
  <c r="AB144" i="10"/>
  <c r="AA144" i="10"/>
  <c r="Z144" i="10"/>
  <c r="Y144" i="10"/>
  <c r="W144" i="10"/>
  <c r="V144" i="10"/>
  <c r="V208" i="10" s="1"/>
  <c r="T144" i="10"/>
  <c r="T208" i="10" s="1"/>
  <c r="S144" i="10"/>
  <c r="R144" i="10"/>
  <c r="R208" i="10" s="1"/>
  <c r="Q144" i="10"/>
  <c r="P144" i="10"/>
  <c r="N144" i="10"/>
  <c r="H144" i="10"/>
  <c r="G144" i="10"/>
  <c r="AU143" i="10"/>
  <c r="AT143" i="10"/>
  <c r="AS143" i="10"/>
  <c r="AR143" i="10"/>
  <c r="AQ143" i="10"/>
  <c r="AP143" i="10"/>
  <c r="AO143" i="10"/>
  <c r="AN143" i="10"/>
  <c r="AM143" i="10"/>
  <c r="AL143" i="10"/>
  <c r="AK143" i="10"/>
  <c r="AJ143" i="10"/>
  <c r="AI143" i="10"/>
  <c r="AG143" i="10"/>
  <c r="AA143" i="10"/>
  <c r="Z143" i="10"/>
  <c r="Y143" i="10"/>
  <c r="V143" i="10"/>
  <c r="V207" i="10" s="1"/>
  <c r="U143" i="10"/>
  <c r="U207" i="10" s="1"/>
  <c r="T143" i="10"/>
  <c r="T207" i="10" s="1"/>
  <c r="S143" i="10"/>
  <c r="S207" i="10" s="1"/>
  <c r="R143" i="10"/>
  <c r="R207" i="10" s="1"/>
  <c r="Q143" i="10"/>
  <c r="P143" i="10"/>
  <c r="O143" i="10"/>
  <c r="N143" i="10"/>
  <c r="M143" i="10"/>
  <c r="K143" i="10"/>
  <c r="AT142" i="10"/>
  <c r="AS142" i="10"/>
  <c r="AR142" i="10"/>
  <c r="AQ142" i="10"/>
  <c r="AP142" i="10"/>
  <c r="AO142" i="10"/>
  <c r="AN142" i="10"/>
  <c r="AM142" i="10"/>
  <c r="AL142" i="10"/>
  <c r="AI142" i="10"/>
  <c r="AH142" i="10"/>
  <c r="AG142" i="10"/>
  <c r="AF142" i="10"/>
  <c r="AD142" i="10"/>
  <c r="X142" i="10"/>
  <c r="W142" i="10"/>
  <c r="V142" i="10"/>
  <c r="V206" i="10" s="1"/>
  <c r="U142" i="10"/>
  <c r="U206" i="10" s="1"/>
  <c r="T142" i="10"/>
  <c r="T206" i="10" s="1"/>
  <c r="S142" i="10"/>
  <c r="S206" i="10" s="1"/>
  <c r="R142" i="10"/>
  <c r="R206" i="10" s="1"/>
  <c r="Q142" i="10"/>
  <c r="P142" i="10"/>
  <c r="N142" i="10"/>
  <c r="M142" i="10"/>
  <c r="L142" i="10"/>
  <c r="K142" i="10"/>
  <c r="J142" i="10"/>
  <c r="H142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A141" i="10"/>
  <c r="S141" i="10"/>
  <c r="S205" i="10" s="1"/>
  <c r="R141" i="10"/>
  <c r="Q141" i="10"/>
  <c r="P141" i="10"/>
  <c r="O141" i="10"/>
  <c r="N141" i="10"/>
  <c r="M141" i="10"/>
  <c r="K141" i="10"/>
  <c r="J141" i="10"/>
  <c r="I141" i="10"/>
  <c r="H141" i="10"/>
  <c r="G141" i="10"/>
  <c r="AT140" i="10"/>
  <c r="AN140" i="10"/>
  <c r="AM140" i="10"/>
  <c r="AL140" i="10"/>
  <c r="AK140" i="10"/>
  <c r="AJ140" i="10"/>
  <c r="AH140" i="10"/>
  <c r="AG140" i="10"/>
  <c r="AF140" i="10"/>
  <c r="AD140" i="10"/>
  <c r="AC140" i="10"/>
  <c r="AB140" i="10"/>
  <c r="AA140" i="10"/>
  <c r="Z140" i="10"/>
  <c r="Z204" i="10" s="1"/>
  <c r="X140" i="10"/>
  <c r="X204" i="10" s="1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AK139" i="10"/>
  <c r="AJ139" i="10"/>
  <c r="AI139" i="10"/>
  <c r="AH139" i="10"/>
  <c r="AG139" i="10"/>
  <c r="AF139" i="10"/>
  <c r="AE139" i="10"/>
  <c r="AD139" i="10"/>
  <c r="AC139" i="10"/>
  <c r="AA139" i="10"/>
  <c r="Z139" i="10"/>
  <c r="Y139" i="10"/>
  <c r="X139" i="10"/>
  <c r="W139" i="10"/>
  <c r="W203" i="10" s="1"/>
  <c r="U139" i="10"/>
  <c r="U203" i="10" s="1"/>
  <c r="O139" i="10"/>
  <c r="N139" i="10"/>
  <c r="M139" i="10"/>
  <c r="L139" i="10"/>
  <c r="K139" i="10"/>
  <c r="J139" i="10"/>
  <c r="I139" i="10"/>
  <c r="H139" i="10"/>
  <c r="G139" i="10"/>
  <c r="AU138" i="10"/>
  <c r="AT138" i="10"/>
  <c r="AS138" i="10"/>
  <c r="AR138" i="10"/>
  <c r="AQ138" i="10"/>
  <c r="AP138" i="10"/>
  <c r="AN138" i="10"/>
  <c r="AH138" i="10"/>
  <c r="AG138" i="10"/>
  <c r="AE138" i="10"/>
  <c r="AD138" i="10"/>
  <c r="AC138" i="10"/>
  <c r="AB138" i="10"/>
  <c r="X138" i="10"/>
  <c r="W138" i="10"/>
  <c r="W202" i="10" s="1"/>
  <c r="V138" i="10"/>
  <c r="V202" i="10" s="1"/>
  <c r="U138" i="10"/>
  <c r="U202" i="10" s="1"/>
  <c r="T138" i="10"/>
  <c r="T202" i="10" s="1"/>
  <c r="R138" i="10"/>
  <c r="R202" i="10" s="1"/>
  <c r="L138" i="10"/>
  <c r="K138" i="10"/>
  <c r="J138" i="10"/>
  <c r="I138" i="10"/>
  <c r="H138" i="10"/>
  <c r="H146" i="10" s="1"/>
  <c r="G138" i="10"/>
  <c r="AU137" i="10"/>
  <c r="AT137" i="10"/>
  <c r="AQ137" i="10"/>
  <c r="AP137" i="10"/>
  <c r="AO137" i="10"/>
  <c r="AN137" i="10"/>
  <c r="AM137" i="10"/>
  <c r="AD137" i="10"/>
  <c r="AC137" i="10"/>
  <c r="AB137" i="10"/>
  <c r="AA137" i="10"/>
  <c r="Z137" i="10"/>
  <c r="Z201" i="10" s="1"/>
  <c r="Y137" i="10"/>
  <c r="Y201" i="10" s="1"/>
  <c r="X137" i="10"/>
  <c r="X201" i="10" s="1"/>
  <c r="V137" i="10"/>
  <c r="V201" i="10" s="1"/>
  <c r="U137" i="10"/>
  <c r="U201" i="10" s="1"/>
  <c r="T137" i="10"/>
  <c r="T201" i="10" s="1"/>
  <c r="S137" i="10"/>
  <c r="S201" i="10" s="1"/>
  <c r="R137" i="10"/>
  <c r="R201" i="10" s="1"/>
  <c r="Q137" i="10"/>
  <c r="O137" i="10"/>
  <c r="I137" i="10"/>
  <c r="H137" i="10"/>
  <c r="G137" i="10"/>
  <c r="AT136" i="10"/>
  <c r="AS136" i="10"/>
  <c r="AL136" i="10"/>
  <c r="AK136" i="10"/>
  <c r="AJ136" i="10"/>
  <c r="AH136" i="10"/>
  <c r="AA136" i="10"/>
  <c r="AA200" i="10" s="1"/>
  <c r="Z136" i="10"/>
  <c r="Y136" i="10"/>
  <c r="X136" i="10"/>
  <c r="W136" i="10"/>
  <c r="W200" i="10" s="1"/>
  <c r="V136" i="10"/>
  <c r="V200" i="10" s="1"/>
  <c r="U136" i="10"/>
  <c r="U200" i="10" s="1"/>
  <c r="T136" i="10"/>
  <c r="T200" i="10" s="1"/>
  <c r="R136" i="10"/>
  <c r="R200" i="10" s="1"/>
  <c r="Q136" i="10"/>
  <c r="P136" i="10"/>
  <c r="O136" i="10"/>
  <c r="N136" i="10"/>
  <c r="L136" i="10"/>
  <c r="AR135" i="10"/>
  <c r="AQ135" i="10"/>
  <c r="AP135" i="10"/>
  <c r="AO135" i="10"/>
  <c r="AN135" i="10"/>
  <c r="AM135" i="10"/>
  <c r="AL135" i="10"/>
  <c r="AK135" i="10"/>
  <c r="AJ135" i="10"/>
  <c r="AG135" i="10"/>
  <c r="T135" i="10"/>
  <c r="R135" i="10"/>
  <c r="R199" i="10" s="1"/>
  <c r="Q135" i="10"/>
  <c r="P135" i="10"/>
  <c r="O135" i="10"/>
  <c r="N135" i="10"/>
  <c r="M135" i="10"/>
  <c r="L135" i="10"/>
  <c r="K135" i="10"/>
  <c r="K146" i="10" s="1"/>
  <c r="I135" i="10"/>
  <c r="I146" i="10" s="1"/>
  <c r="AR134" i="10"/>
  <c r="AQ134" i="10"/>
  <c r="AP134" i="10"/>
  <c r="AO134" i="10"/>
  <c r="AM134" i="10"/>
  <c r="AK134" i="10"/>
  <c r="AJ134" i="10"/>
  <c r="AE134" i="10"/>
  <c r="AD134" i="10"/>
  <c r="AB134" i="10"/>
  <c r="V134" i="10"/>
  <c r="V198" i="10" s="1"/>
  <c r="U134" i="10"/>
  <c r="T134" i="10"/>
  <c r="S134" i="10"/>
  <c r="R134" i="10"/>
  <c r="Q134" i="10"/>
  <c r="O134" i="10"/>
  <c r="N134" i="10"/>
  <c r="L134" i="10"/>
  <c r="K134" i="10"/>
  <c r="J134" i="10"/>
  <c r="I134" i="10"/>
  <c r="H134" i="10"/>
  <c r="AJ133" i="10"/>
  <c r="AI133" i="10"/>
  <c r="AH133" i="10"/>
  <c r="AG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K130" i="10"/>
  <c r="AJ130" i="10"/>
  <c r="AI130" i="10"/>
  <c r="AH130" i="10"/>
  <c r="AG130" i="10"/>
  <c r="BC129" i="10"/>
  <c r="AC129" i="10"/>
  <c r="AA129" i="10"/>
  <c r="Z129" i="10"/>
  <c r="AD128" i="10"/>
  <c r="AC128" i="10"/>
  <c r="AB128" i="10"/>
  <c r="AA128" i="10"/>
  <c r="Z128" i="10"/>
  <c r="Y128" i="10"/>
  <c r="AY126" i="10"/>
  <c r="Z124" i="10"/>
  <c r="BE123" i="10"/>
  <c r="AA123" i="10"/>
  <c r="BB118" i="10"/>
  <c r="AZ118" i="10"/>
  <c r="AY118" i="10"/>
  <c r="AE118" i="10"/>
  <c r="AD118" i="10"/>
  <c r="AC118" i="10"/>
  <c r="AB118" i="10"/>
  <c r="AA118" i="10"/>
  <c r="AJ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B115" i="10"/>
  <c r="AB114" i="10"/>
  <c r="AB11" i="10" s="1"/>
  <c r="AA114" i="10"/>
  <c r="AA11" i="10" s="1"/>
  <c r="D51" i="7" s="1"/>
  <c r="Z114" i="10"/>
  <c r="B14" i="7" s="1"/>
  <c r="W114" i="10"/>
  <c r="BB113" i="10"/>
  <c r="AF113" i="10"/>
  <c r="BF97" i="10" s="1"/>
  <c r="AE113" i="10"/>
  <c r="BE97" i="10" s="1"/>
  <c r="AD113" i="10"/>
  <c r="AC113" i="10"/>
  <c r="BC113" i="10" s="1"/>
  <c r="AB113" i="10"/>
  <c r="AA113" i="10"/>
  <c r="Z113" i="10"/>
  <c r="AZ113" i="10" s="1"/>
  <c r="AZ129" i="10" s="1"/>
  <c r="Y113" i="10"/>
  <c r="X113" i="10"/>
  <c r="W113" i="10"/>
  <c r="AF112" i="10"/>
  <c r="BF96" i="10" s="1"/>
  <c r="AE112" i="10"/>
  <c r="AD112" i="10"/>
  <c r="AC112" i="10"/>
  <c r="AB112" i="10"/>
  <c r="AA112" i="10"/>
  <c r="Z112" i="10"/>
  <c r="Y112" i="10"/>
  <c r="X112" i="10"/>
  <c r="W112" i="10"/>
  <c r="BD111" i="10"/>
  <c r="AF111" i="10"/>
  <c r="AE111" i="10"/>
  <c r="AD111" i="10"/>
  <c r="AC111" i="10"/>
  <c r="AB111" i="10"/>
  <c r="AA111" i="10"/>
  <c r="Z111" i="10"/>
  <c r="Y111" i="10"/>
  <c r="X111" i="10"/>
  <c r="W111" i="10"/>
  <c r="BD110" i="10"/>
  <c r="BD126" i="10" s="1"/>
  <c r="BC110" i="10"/>
  <c r="BC126" i="10" s="1"/>
  <c r="BA110" i="10"/>
  <c r="BA126" i="10" s="1"/>
  <c r="AF110" i="10"/>
  <c r="AE110" i="10"/>
  <c r="AD110" i="10"/>
  <c r="AC110" i="10"/>
  <c r="AB110" i="10"/>
  <c r="AA110" i="10"/>
  <c r="BA94" i="10" s="1"/>
  <c r="Z110" i="10"/>
  <c r="Y110" i="10"/>
  <c r="X110" i="10"/>
  <c r="W110" i="10"/>
  <c r="AX109" i="10"/>
  <c r="AX125" i="10" s="1"/>
  <c r="AF109" i="10"/>
  <c r="AE109" i="10"/>
  <c r="BE93" i="10" s="1"/>
  <c r="AD109" i="10"/>
  <c r="BD93" i="10" s="1"/>
  <c r="AC109" i="10"/>
  <c r="AB109" i="10"/>
  <c r="AA109" i="10"/>
  <c r="Z109" i="10"/>
  <c r="Y109" i="10"/>
  <c r="X109" i="10"/>
  <c r="W109" i="10"/>
  <c r="BD108" i="10"/>
  <c r="AF108" i="10"/>
  <c r="AE108" i="10"/>
  <c r="AD108" i="10"/>
  <c r="AX91" i="17" s="1"/>
  <c r="AC108" i="10"/>
  <c r="AB108" i="10"/>
  <c r="AA108" i="10"/>
  <c r="Z108" i="10"/>
  <c r="Y108" i="10"/>
  <c r="X108" i="10"/>
  <c r="BE107" i="10"/>
  <c r="AF107" i="10"/>
  <c r="AE107" i="10"/>
  <c r="AD107" i="10"/>
  <c r="AX90" i="17" s="1"/>
  <c r="AZ90" i="17" s="1"/>
  <c r="AC107" i="10"/>
  <c r="AB107" i="10"/>
  <c r="AA107" i="10"/>
  <c r="Z107" i="10"/>
  <c r="Y107" i="10"/>
  <c r="X107" i="10"/>
  <c r="AY106" i="10"/>
  <c r="AY122" i="10" s="1"/>
  <c r="AF106" i="10"/>
  <c r="AE106" i="10"/>
  <c r="AD106" i="10"/>
  <c r="AX89" i="17" s="1"/>
  <c r="AZ89" i="17" s="1"/>
  <c r="AC106" i="10"/>
  <c r="AB106" i="10"/>
  <c r="AA106" i="10"/>
  <c r="Z106" i="10"/>
  <c r="Y106" i="10"/>
  <c r="X106" i="10"/>
  <c r="AY105" i="10"/>
  <c r="AY121" i="10" s="1"/>
  <c r="AF105" i="10"/>
  <c r="AE105" i="10"/>
  <c r="AD105" i="10"/>
  <c r="AC105" i="10"/>
  <c r="AB105" i="10"/>
  <c r="AA105" i="10"/>
  <c r="Z105" i="10"/>
  <c r="Y105" i="10"/>
  <c r="AY89" i="10" s="1"/>
  <c r="X105" i="10"/>
  <c r="BF104" i="10"/>
  <c r="AZ104" i="10"/>
  <c r="AZ120" i="10" s="1"/>
  <c r="AY104" i="10"/>
  <c r="AY120" i="10" s="1"/>
  <c r="AX104" i="10"/>
  <c r="AX120" i="10" s="1"/>
  <c r="AF104" i="10"/>
  <c r="AE104" i="10"/>
  <c r="BE88" i="10" s="1"/>
  <c r="AD104" i="10"/>
  <c r="AX87" i="17" s="1"/>
  <c r="AZ87" i="17" s="1"/>
  <c r="AC104" i="10"/>
  <c r="AB104" i="10"/>
  <c r="BB88" i="10" s="1"/>
  <c r="AA104" i="10"/>
  <c r="Z104" i="10"/>
  <c r="Y104" i="10"/>
  <c r="X104" i="10"/>
  <c r="AF103" i="10"/>
  <c r="AE103" i="10"/>
  <c r="AD103" i="10"/>
  <c r="AC103" i="10"/>
  <c r="BC87" i="10" s="1"/>
  <c r="AB103" i="10"/>
  <c r="AA103" i="10"/>
  <c r="Z103" i="10"/>
  <c r="Y103" i="10"/>
  <c r="X103" i="10"/>
  <c r="BB102" i="10"/>
  <c r="AZ102" i="10"/>
  <c r="AY102" i="10"/>
  <c r="AF102" i="10"/>
  <c r="AE102" i="10"/>
  <c r="AD102" i="10"/>
  <c r="AC102" i="10"/>
  <c r="AB102" i="10"/>
  <c r="AA102" i="10"/>
  <c r="Z102" i="10"/>
  <c r="Y102" i="10"/>
  <c r="Y114" i="10" s="1"/>
  <c r="Y11" i="10" s="1"/>
  <c r="X102" i="10"/>
  <c r="X114" i="10" s="1"/>
  <c r="X11" i="10" s="1"/>
  <c r="BE101" i="10"/>
  <c r="BE117" i="10" s="1"/>
  <c r="AX101" i="10"/>
  <c r="AX117" i="10" s="1"/>
  <c r="AU101" i="10"/>
  <c r="AT101" i="10"/>
  <c r="AS101" i="10"/>
  <c r="AR101" i="10"/>
  <c r="AQ101" i="10"/>
  <c r="AP101" i="10"/>
  <c r="AN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U98" i="10"/>
  <c r="AU10" i="10" s="1"/>
  <c r="AT98" i="10"/>
  <c r="AS98" i="10"/>
  <c r="BD97" i="10"/>
  <c r="BC97" i="10"/>
  <c r="AZ97" i="10"/>
  <c r="AU97" i="10"/>
  <c r="AT97" i="10"/>
  <c r="AS97" i="10"/>
  <c r="AR97" i="10"/>
  <c r="AF97" i="10"/>
  <c r="AE97" i="10"/>
  <c r="AD97" i="10"/>
  <c r="BD113" i="10" s="1"/>
  <c r="AC97" i="10"/>
  <c r="AB97" i="10"/>
  <c r="BB97" i="10" s="1"/>
  <c r="AA97" i="10"/>
  <c r="BA97" i="10" s="1"/>
  <c r="Z97" i="10"/>
  <c r="Y97" i="10"/>
  <c r="AY113" i="10" s="1"/>
  <c r="AY129" i="10" s="1"/>
  <c r="X97" i="10"/>
  <c r="W97" i="10"/>
  <c r="AZ96" i="10"/>
  <c r="AY96" i="10"/>
  <c r="AX96" i="10"/>
  <c r="AU96" i="10"/>
  <c r="AT96" i="10"/>
  <c r="AS96" i="10"/>
  <c r="AR96" i="10"/>
  <c r="AF96" i="10"/>
  <c r="AE96" i="10"/>
  <c r="AD96" i="10"/>
  <c r="AC96" i="10"/>
  <c r="AB96" i="10"/>
  <c r="BB96" i="10" s="1"/>
  <c r="AA96" i="10"/>
  <c r="BA96" i="10" s="1"/>
  <c r="Z96" i="10"/>
  <c r="Y96" i="10"/>
  <c r="X96" i="10"/>
  <c r="W96" i="10"/>
  <c r="BF95" i="10"/>
  <c r="AU95" i="10"/>
  <c r="AT95" i="10"/>
  <c r="AS95" i="10"/>
  <c r="AR95" i="10"/>
  <c r="AF95" i="10"/>
  <c r="AE95" i="10"/>
  <c r="AD95" i="10"/>
  <c r="BD95" i="10" s="1"/>
  <c r="AC95" i="10"/>
  <c r="BC111" i="10" s="1"/>
  <c r="AB95" i="10"/>
  <c r="BB111" i="10" s="1"/>
  <c r="AA95" i="10"/>
  <c r="Z95" i="10"/>
  <c r="Y95" i="10"/>
  <c r="X95" i="10"/>
  <c r="W95" i="10"/>
  <c r="BD94" i="10"/>
  <c r="BC94" i="10"/>
  <c r="AX94" i="10"/>
  <c r="AU94" i="10"/>
  <c r="AT94" i="10"/>
  <c r="AS94" i="10"/>
  <c r="AR94" i="10"/>
  <c r="AF94" i="10"/>
  <c r="AE94" i="10"/>
  <c r="AD94" i="10"/>
  <c r="AC94" i="10"/>
  <c r="AB94" i="10"/>
  <c r="BB94" i="10" s="1"/>
  <c r="AA94" i="10"/>
  <c r="Z94" i="10"/>
  <c r="AZ94" i="10" s="1"/>
  <c r="Y94" i="10"/>
  <c r="AY94" i="10" s="1"/>
  <c r="X94" i="10"/>
  <c r="W94" i="10"/>
  <c r="BB93" i="10"/>
  <c r="BA93" i="10"/>
  <c r="AZ93" i="10"/>
  <c r="AY93" i="10"/>
  <c r="AX93" i="10"/>
  <c r="AU93" i="10"/>
  <c r="AT93" i="10"/>
  <c r="AS93" i="10"/>
  <c r="AR93" i="10"/>
  <c r="AF93" i="10"/>
  <c r="AE93" i="10"/>
  <c r="AD93" i="10"/>
  <c r="AC93" i="10"/>
  <c r="AB93" i="10"/>
  <c r="AA93" i="10"/>
  <c r="Z93" i="10"/>
  <c r="Y93" i="10"/>
  <c r="X93" i="10"/>
  <c r="W93" i="10"/>
  <c r="BF92" i="10"/>
  <c r="BD92" i="10"/>
  <c r="AY92" i="10"/>
  <c r="AX92" i="10"/>
  <c r="AU92" i="10"/>
  <c r="AT92" i="10"/>
  <c r="AS92" i="10"/>
  <c r="AR92" i="10"/>
  <c r="AF92" i="10"/>
  <c r="AE92" i="10"/>
  <c r="BE92" i="10" s="1"/>
  <c r="AD92" i="10"/>
  <c r="AC92" i="10"/>
  <c r="BC108" i="10" s="1"/>
  <c r="AB92" i="10"/>
  <c r="BB92" i="10" s="1"/>
  <c r="AA92" i="10"/>
  <c r="Z92" i="10"/>
  <c r="Y92" i="10"/>
  <c r="X92" i="10"/>
  <c r="AX91" i="10"/>
  <c r="AU91" i="10"/>
  <c r="AT91" i="10"/>
  <c r="AS91" i="10"/>
  <c r="AR91" i="10"/>
  <c r="AF91" i="10"/>
  <c r="BF91" i="10" s="1"/>
  <c r="AE91" i="10"/>
  <c r="BE91" i="10" s="1"/>
  <c r="AD91" i="10"/>
  <c r="BD91" i="10" s="1"/>
  <c r="AC91" i="10"/>
  <c r="BC91" i="10" s="1"/>
  <c r="AB91" i="10"/>
  <c r="BB91" i="10" s="1"/>
  <c r="AA91" i="10"/>
  <c r="BA91" i="10" s="1"/>
  <c r="Z91" i="10"/>
  <c r="Y91" i="10"/>
  <c r="X91" i="10"/>
  <c r="BD90" i="10"/>
  <c r="BC90" i="10"/>
  <c r="BB90" i="10"/>
  <c r="AU90" i="10"/>
  <c r="AT90" i="10"/>
  <c r="AS90" i="10"/>
  <c r="AR90" i="10"/>
  <c r="AF90" i="10"/>
  <c r="AE90" i="10"/>
  <c r="AD90" i="10"/>
  <c r="AC90" i="10"/>
  <c r="AB90" i="10"/>
  <c r="BB106" i="10" s="1"/>
  <c r="AA90" i="10"/>
  <c r="BA106" i="10" s="1"/>
  <c r="Z90" i="10"/>
  <c r="Y90" i="10"/>
  <c r="AY90" i="10" s="1"/>
  <c r="X90" i="10"/>
  <c r="BF89" i="10"/>
  <c r="BE89" i="10"/>
  <c r="BD89" i="10"/>
  <c r="BB89" i="10"/>
  <c r="AU89" i="10"/>
  <c r="AT89" i="10"/>
  <c r="AS89" i="10"/>
  <c r="AR89" i="10"/>
  <c r="AF89" i="10"/>
  <c r="AE89" i="10"/>
  <c r="AD89" i="10"/>
  <c r="AC89" i="10"/>
  <c r="BC89" i="10" s="1"/>
  <c r="AB89" i="10"/>
  <c r="AA89" i="10"/>
  <c r="BA89" i="10" s="1"/>
  <c r="Z89" i="10"/>
  <c r="AZ89" i="10" s="1"/>
  <c r="Y89" i="10"/>
  <c r="X89" i="10"/>
  <c r="BF88" i="10"/>
  <c r="BA88" i="10"/>
  <c r="AY88" i="10"/>
  <c r="AX88" i="10"/>
  <c r="AU88" i="10"/>
  <c r="AT88" i="10"/>
  <c r="AS88" i="10"/>
  <c r="AR88" i="10"/>
  <c r="AF88" i="10"/>
  <c r="AE88" i="10"/>
  <c r="AD88" i="10"/>
  <c r="AC88" i="10"/>
  <c r="BC88" i="10" s="1"/>
  <c r="AB88" i="10"/>
  <c r="AA88" i="10"/>
  <c r="Z88" i="10"/>
  <c r="AZ88" i="10" s="1"/>
  <c r="Y88" i="10"/>
  <c r="X88" i="10"/>
  <c r="BE87" i="10"/>
  <c r="AY87" i="10"/>
  <c r="AX87" i="10"/>
  <c r="AU87" i="10"/>
  <c r="AT87" i="10"/>
  <c r="AS87" i="10"/>
  <c r="AR87" i="10"/>
  <c r="AF87" i="10"/>
  <c r="AE87" i="10"/>
  <c r="AD87" i="10"/>
  <c r="BD87" i="10" s="1"/>
  <c r="AC87" i="10"/>
  <c r="AB87" i="10"/>
  <c r="AA87" i="10"/>
  <c r="Z87" i="10"/>
  <c r="Y87" i="10"/>
  <c r="X87" i="10"/>
  <c r="AX103" i="10" s="1"/>
  <c r="AX119" i="10" s="1"/>
  <c r="BC86" i="10"/>
  <c r="BB86" i="10"/>
  <c r="BA86" i="10"/>
  <c r="AZ86" i="10"/>
  <c r="AY86" i="10"/>
  <c r="AU86" i="10"/>
  <c r="AT86" i="10"/>
  <c r="AS86" i="10"/>
  <c r="AR86" i="10"/>
  <c r="AF86" i="10"/>
  <c r="AE86" i="10"/>
  <c r="AD86" i="10"/>
  <c r="AC86" i="10"/>
  <c r="AB86" i="10"/>
  <c r="AA86" i="10"/>
  <c r="Z86" i="10"/>
  <c r="Y86" i="10"/>
  <c r="X86" i="10"/>
  <c r="BC85" i="10"/>
  <c r="BC101" i="10" s="1"/>
  <c r="BC117" i="10" s="1"/>
  <c r="BB85" i="10"/>
  <c r="BB101" i="10" s="1"/>
  <c r="BB117" i="10" s="1"/>
  <c r="BA85" i="10"/>
  <c r="BA101" i="10" s="1"/>
  <c r="BA117" i="10" s="1"/>
  <c r="AZ85" i="10"/>
  <c r="AZ101" i="10" s="1"/>
  <c r="AZ117" i="10" s="1"/>
  <c r="AY85" i="10"/>
  <c r="AY101" i="10" s="1"/>
  <c r="AY117" i="10" s="1"/>
  <c r="AX85" i="10"/>
  <c r="AE85" i="10"/>
  <c r="BE85" i="10" s="1"/>
  <c r="AD85" i="10"/>
  <c r="BD85" i="10" s="1"/>
  <c r="BD101" i="10" s="1"/>
  <c r="BD117" i="10" s="1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A82" i="10"/>
  <c r="AA9" i="10" s="1"/>
  <c r="AF81" i="10"/>
  <c r="AE81" i="10"/>
  <c r="AE209" i="10" s="1"/>
  <c r="AD81" i="10"/>
  <c r="AC81" i="10"/>
  <c r="AB81" i="10"/>
  <c r="AA81" i="10"/>
  <c r="Z81" i="10"/>
  <c r="Y81" i="10"/>
  <c r="X81" i="10"/>
  <c r="W81" i="10"/>
  <c r="AF80" i="10"/>
  <c r="AE80" i="10"/>
  <c r="AD80" i="10"/>
  <c r="AC80" i="10"/>
  <c r="AB80" i="10"/>
  <c r="AA80" i="10"/>
  <c r="Z80" i="10"/>
  <c r="Y80" i="10"/>
  <c r="X80" i="10"/>
  <c r="W80" i="10"/>
  <c r="W208" i="10" s="1"/>
  <c r="AF79" i="10"/>
  <c r="AE79" i="10"/>
  <c r="AD79" i="10"/>
  <c r="AC79" i="10"/>
  <c r="AB79" i="10"/>
  <c r="AA79" i="10"/>
  <c r="AA207" i="10" s="1"/>
  <c r="Z79" i="10"/>
  <c r="Z207" i="10" s="1"/>
  <c r="Y79" i="10"/>
  <c r="Y207" i="10" s="1"/>
  <c r="X79" i="10"/>
  <c r="W79" i="10"/>
  <c r="AF78" i="10"/>
  <c r="AE78" i="10"/>
  <c r="AE206" i="10" s="1"/>
  <c r="AD78" i="10"/>
  <c r="AD206" i="10" s="1"/>
  <c r="AC78" i="10"/>
  <c r="AB78" i="10"/>
  <c r="AA78" i="10"/>
  <c r="Z78" i="10"/>
  <c r="Y78" i="10"/>
  <c r="X78" i="10"/>
  <c r="W78" i="10"/>
  <c r="AF77" i="10"/>
  <c r="AE77" i="10"/>
  <c r="AE205" i="10" s="1"/>
  <c r="AD77" i="10"/>
  <c r="AD205" i="10" s="1"/>
  <c r="AC77" i="10"/>
  <c r="AC205" i="10" s="1"/>
  <c r="AB77" i="10"/>
  <c r="AB205" i="10" s="1"/>
  <c r="AA77" i="10"/>
  <c r="AA205" i="10" s="1"/>
  <c r="Z77" i="10"/>
  <c r="Z205" i="10" s="1"/>
  <c r="Y77" i="10"/>
  <c r="Y205" i="10" s="1"/>
  <c r="X77" i="10"/>
  <c r="X205" i="10" s="1"/>
  <c r="W77" i="10"/>
  <c r="AF76" i="10"/>
  <c r="AE76" i="10"/>
  <c r="AD76" i="10"/>
  <c r="AD204" i="10" s="1"/>
  <c r="AC76" i="10"/>
  <c r="AC204" i="10" s="1"/>
  <c r="AB76" i="10"/>
  <c r="AB204" i="10" s="1"/>
  <c r="AA76" i="10"/>
  <c r="Z76" i="10"/>
  <c r="Y76" i="10"/>
  <c r="Y204" i="10" s="1"/>
  <c r="X76" i="10"/>
  <c r="AF75" i="10"/>
  <c r="AE75" i="10"/>
  <c r="AD75" i="10"/>
  <c r="AC75" i="10"/>
  <c r="AB75" i="10"/>
  <c r="AA75" i="10"/>
  <c r="AA203" i="10" s="1"/>
  <c r="Z75" i="10"/>
  <c r="Y75" i="10"/>
  <c r="Y203" i="10" s="1"/>
  <c r="X75" i="10"/>
  <c r="AF74" i="10"/>
  <c r="AF202" i="10" s="1"/>
  <c r="AE74" i="10"/>
  <c r="AE202" i="10" s="1"/>
  <c r="AD74" i="10"/>
  <c r="AD202" i="10" s="1"/>
  <c r="AC74" i="10"/>
  <c r="AC202" i="10" s="1"/>
  <c r="AB74" i="10"/>
  <c r="AA74" i="10"/>
  <c r="AA202" i="10" s="1"/>
  <c r="Z74" i="10"/>
  <c r="Y74" i="10"/>
  <c r="Y202" i="10" s="1"/>
  <c r="X74" i="10"/>
  <c r="X202" i="10" s="1"/>
  <c r="AF73" i="10"/>
  <c r="AE73" i="10"/>
  <c r="AE201" i="10" s="1"/>
  <c r="AD73" i="10"/>
  <c r="AC73" i="10"/>
  <c r="AC201" i="10" s="1"/>
  <c r="AB73" i="10"/>
  <c r="AA73" i="10"/>
  <c r="AA201" i="10" s="1"/>
  <c r="Z73" i="10"/>
  <c r="Y73" i="10"/>
  <c r="X73" i="10"/>
  <c r="AF72" i="10"/>
  <c r="AE72" i="10"/>
  <c r="AD72" i="10"/>
  <c r="AC72" i="10"/>
  <c r="AB72" i="10"/>
  <c r="AA72" i="10"/>
  <c r="Z72" i="10"/>
  <c r="Y72" i="10"/>
  <c r="X72" i="10"/>
  <c r="AF71" i="10"/>
  <c r="AE71" i="10"/>
  <c r="AD71" i="10"/>
  <c r="AC71" i="10"/>
  <c r="AB71" i="10"/>
  <c r="AA71" i="10"/>
  <c r="Z71" i="10"/>
  <c r="Y71" i="10"/>
  <c r="X71" i="10"/>
  <c r="AF70" i="10"/>
  <c r="AE70" i="10"/>
  <c r="AE198" i="10" s="1"/>
  <c r="AD70" i="10"/>
  <c r="AD198" i="10" s="1"/>
  <c r="AC70" i="10"/>
  <c r="AB70" i="10"/>
  <c r="AA70" i="10"/>
  <c r="Z70" i="10"/>
  <c r="Y70" i="10"/>
  <c r="X70" i="10"/>
  <c r="AM69" i="10"/>
  <c r="AK69" i="10"/>
  <c r="AI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T66" i="10"/>
  <c r="T13" i="10" s="1"/>
  <c r="R66" i="10"/>
  <c r="R13" i="10" s="1"/>
  <c r="AE65" i="10"/>
  <c r="AD65" i="10"/>
  <c r="AD129" i="10" s="1"/>
  <c r="AC65" i="10"/>
  <c r="AB65" i="10"/>
  <c r="AB129" i="10" s="1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E64" i="10"/>
  <c r="BA228" i="10" s="1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S66" i="10" s="1"/>
  <c r="S13" i="10" s="1"/>
  <c r="R64" i="10"/>
  <c r="Q64" i="10"/>
  <c r="Q66" i="10" s="1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E63" i="10"/>
  <c r="BB228" i="10" s="1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O66" i="10" s="1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E62" i="10"/>
  <c r="AD62" i="10"/>
  <c r="AC62" i="10"/>
  <c r="AB62" i="10"/>
  <c r="AA62" i="10"/>
  <c r="Z62" i="10"/>
  <c r="Y62" i="10"/>
  <c r="AY110" i="10" s="1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E60" i="10"/>
  <c r="BE108" i="10" s="1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E59" i="10"/>
  <c r="AD59" i="10"/>
  <c r="AC59" i="10"/>
  <c r="AB59" i="10"/>
  <c r="BB107" i="10" s="1"/>
  <c r="BB123" i="10" s="1"/>
  <c r="AA59" i="10"/>
  <c r="Z59" i="10"/>
  <c r="Y59" i="10"/>
  <c r="Y123" i="10" s="1"/>
  <c r="X59" i="10"/>
  <c r="AX107" i="10" s="1"/>
  <c r="AX123" i="10" s="1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F57" i="10"/>
  <c r="AE57" i="10"/>
  <c r="AD57" i="10"/>
  <c r="H7" i="8" s="1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L66" i="10" s="1"/>
  <c r="K57" i="10"/>
  <c r="J57" i="10"/>
  <c r="I57" i="10"/>
  <c r="H57" i="10"/>
  <c r="G57" i="10"/>
  <c r="F57" i="10"/>
  <c r="E57" i="10"/>
  <c r="D57" i="10"/>
  <c r="C57" i="10"/>
  <c r="B57" i="10"/>
  <c r="AF56" i="10"/>
  <c r="AE56" i="10"/>
  <c r="AD56" i="10"/>
  <c r="AC56" i="10"/>
  <c r="AB56" i="10"/>
  <c r="AA56" i="10"/>
  <c r="Z56" i="10"/>
  <c r="Z66" i="10" s="1"/>
  <c r="Z13" i="10" s="1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F55" i="10"/>
  <c r="AE55" i="10"/>
  <c r="BE103" i="10" s="1"/>
  <c r="AD55" i="10"/>
  <c r="AC55" i="10"/>
  <c r="BC103" i="10" s="1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U66" i="10" s="1"/>
  <c r="U13" i="10" s="1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D66" i="10" s="1"/>
  <c r="C54" i="10"/>
  <c r="B54" i="10"/>
  <c r="AT53" i="10"/>
  <c r="AS53" i="10"/>
  <c r="AR53" i="10"/>
  <c r="AQ53" i="10"/>
  <c r="AP53" i="10"/>
  <c r="AO53" i="10"/>
  <c r="AN53" i="10"/>
  <c r="AJ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E49" i="10"/>
  <c r="AD49" i="10"/>
  <c r="AC49" i="10"/>
  <c r="AB49" i="10"/>
  <c r="AA49" i="10"/>
  <c r="BA113" i="10" s="1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E48" i="10"/>
  <c r="AD48" i="10"/>
  <c r="AC48" i="10"/>
  <c r="AB48" i="10"/>
  <c r="AA48" i="10"/>
  <c r="BA112" i="10" s="1"/>
  <c r="Z48" i="10"/>
  <c r="AZ112" i="10" s="1"/>
  <c r="AZ128" i="10" s="1"/>
  <c r="Y48" i="10"/>
  <c r="AY112" i="10" s="1"/>
  <c r="AY128" i="10" s="1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E47" i="10"/>
  <c r="AD47" i="10"/>
  <c r="AC47" i="10"/>
  <c r="AB47" i="10"/>
  <c r="AA47" i="10"/>
  <c r="E13" i="8" s="1"/>
  <c r="Z47" i="10"/>
  <c r="Y47" i="10"/>
  <c r="C13" i="8" s="1"/>
  <c r="X47" i="10"/>
  <c r="W47" i="10"/>
  <c r="V47" i="10"/>
  <c r="U47" i="10"/>
  <c r="U50" i="10" s="1"/>
  <c r="U6" i="10" s="1"/>
  <c r="U7" i="10" s="1"/>
  <c r="U14" i="10" s="1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E46" i="10"/>
  <c r="AD46" i="10"/>
  <c r="AC46" i="10"/>
  <c r="AB46" i="10"/>
  <c r="AA46" i="10"/>
  <c r="Z46" i="10"/>
  <c r="Y46" i="10"/>
  <c r="X46" i="10"/>
  <c r="W46" i="10"/>
  <c r="W126" i="10" s="1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E45" i="10"/>
  <c r="AD45" i="10"/>
  <c r="H13" i="8" s="1"/>
  <c r="AC45" i="10"/>
  <c r="AB45" i="10"/>
  <c r="AB125" i="10" s="1"/>
  <c r="AA45" i="10"/>
  <c r="AA125" i="10" s="1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E43" i="10"/>
  <c r="AD43" i="10"/>
  <c r="AC43" i="10"/>
  <c r="AB43" i="10"/>
  <c r="AA43" i="10"/>
  <c r="BA107" i="10" s="1"/>
  <c r="BA123" i="10" s="1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F41" i="10"/>
  <c r="AE41" i="10"/>
  <c r="AD41" i="10"/>
  <c r="AC41" i="10"/>
  <c r="G13" i="8" s="1"/>
  <c r="AB41" i="10"/>
  <c r="AA41" i="10"/>
  <c r="Z41" i="10"/>
  <c r="AZ105" i="10" s="1"/>
  <c r="AZ121" i="10" s="1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F39" i="10"/>
  <c r="AE39" i="10"/>
  <c r="AD39" i="10"/>
  <c r="AD50" i="10" s="1"/>
  <c r="AD6" i="10" s="1"/>
  <c r="AD51" i="10" s="1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O50" i="10" s="1"/>
  <c r="N39" i="10"/>
  <c r="M39" i="10"/>
  <c r="M50" i="10" s="1"/>
  <c r="L39" i="10"/>
  <c r="L50" i="10" s="1"/>
  <c r="K39" i="10"/>
  <c r="K50" i="10" s="1"/>
  <c r="J39" i="10"/>
  <c r="J50" i="10" s="1"/>
  <c r="I39" i="10"/>
  <c r="H39" i="10"/>
  <c r="H50" i="10" s="1"/>
  <c r="G39" i="10"/>
  <c r="F39" i="10"/>
  <c r="E39" i="10"/>
  <c r="D39" i="10"/>
  <c r="C39" i="10"/>
  <c r="B39" i="10"/>
  <c r="AF38" i="10"/>
  <c r="AE38" i="10"/>
  <c r="AD38" i="10"/>
  <c r="AC38" i="10"/>
  <c r="AB38" i="10"/>
  <c r="AB50" i="10" s="1"/>
  <c r="AB6" i="10" s="1"/>
  <c r="AA38" i="10"/>
  <c r="Z38" i="10"/>
  <c r="Y38" i="10"/>
  <c r="X38" i="10"/>
  <c r="W38" i="10"/>
  <c r="V38" i="10"/>
  <c r="V50" i="10" s="1"/>
  <c r="V6" i="10" s="1"/>
  <c r="V7" i="10" s="1"/>
  <c r="V14" i="10" s="1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F50" i="10" s="1"/>
  <c r="E38" i="10"/>
  <c r="D38" i="10"/>
  <c r="C38" i="10"/>
  <c r="B38" i="10"/>
  <c r="AR37" i="10"/>
  <c r="AQ37" i="10"/>
  <c r="AP37" i="10"/>
  <c r="AO37" i="10"/>
  <c r="AN37" i="10"/>
  <c r="AM37" i="10"/>
  <c r="AL37" i="10"/>
  <c r="AJ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F33" i="10"/>
  <c r="AF80" i="17" s="1"/>
  <c r="AE33" i="10"/>
  <c r="AE80" i="17" s="1"/>
  <c r="AD33" i="10"/>
  <c r="AD80" i="17" s="1"/>
  <c r="AC33" i="10"/>
  <c r="AB33" i="10"/>
  <c r="AA33" i="10"/>
  <c r="Z33" i="10"/>
  <c r="Y33" i="10"/>
  <c r="Y129" i="10" s="1"/>
  <c r="X33" i="10"/>
  <c r="W33" i="10"/>
  <c r="AF32" i="10"/>
  <c r="AE32" i="10"/>
  <c r="AD32" i="10"/>
  <c r="AD79" i="17" s="1"/>
  <c r="AC32" i="10"/>
  <c r="AB32" i="10"/>
  <c r="AA32" i="10"/>
  <c r="Z32" i="10"/>
  <c r="Y32" i="10"/>
  <c r="X32" i="10"/>
  <c r="W32" i="10"/>
  <c r="W128" i="10" s="1"/>
  <c r="AF31" i="10"/>
  <c r="AF78" i="17" s="1"/>
  <c r="AE31" i="10"/>
  <c r="AE78" i="17" s="1"/>
  <c r="AD31" i="10"/>
  <c r="AC31" i="10"/>
  <c r="AB31" i="10"/>
  <c r="AA31" i="10"/>
  <c r="AA127" i="10" s="1"/>
  <c r="Z31" i="10"/>
  <c r="Y31" i="10"/>
  <c r="X31" i="10"/>
  <c r="W31" i="10"/>
  <c r="AF30" i="10"/>
  <c r="AE30" i="10"/>
  <c r="AD30" i="10"/>
  <c r="AC30" i="10"/>
  <c r="AC126" i="10" s="1"/>
  <c r="AB30" i="10"/>
  <c r="AB126" i="10" s="1"/>
  <c r="AA30" i="10"/>
  <c r="AA126" i="10" s="1"/>
  <c r="Z30" i="10"/>
  <c r="Y30" i="10"/>
  <c r="X30" i="10"/>
  <c r="W30" i="10"/>
  <c r="AW29" i="10"/>
  <c r="AF29" i="10"/>
  <c r="AE29" i="10"/>
  <c r="AD29" i="10"/>
  <c r="AC29" i="10"/>
  <c r="AB29" i="10"/>
  <c r="AA29" i="10"/>
  <c r="Z29" i="10"/>
  <c r="Z125" i="10" s="1"/>
  <c r="Y29" i="10"/>
  <c r="Y125" i="10" s="1"/>
  <c r="X29" i="10"/>
  <c r="X125" i="10" s="1"/>
  <c r="W29" i="10"/>
  <c r="W34" i="10" s="1"/>
  <c r="W5" i="10" s="1"/>
  <c r="AF28" i="10"/>
  <c r="AE28" i="10"/>
  <c r="AD28" i="10"/>
  <c r="AC28" i="10"/>
  <c r="AB28" i="10"/>
  <c r="AA28" i="10"/>
  <c r="Z28" i="10"/>
  <c r="Y28" i="10"/>
  <c r="X28" i="10"/>
  <c r="AF27" i="10"/>
  <c r="AE27" i="10"/>
  <c r="AD27" i="10"/>
  <c r="AC27" i="10"/>
  <c r="AB27" i="10"/>
  <c r="AA27" i="10"/>
  <c r="Z27" i="10"/>
  <c r="Y27" i="10"/>
  <c r="X27" i="10"/>
  <c r="AF26" i="10"/>
  <c r="AF73" i="17" s="1"/>
  <c r="AE26" i="10"/>
  <c r="AE73" i="17" s="1"/>
  <c r="AD26" i="10"/>
  <c r="AC26" i="10"/>
  <c r="AB26" i="10"/>
  <c r="AA26" i="10"/>
  <c r="Z26" i="10"/>
  <c r="Y26" i="10"/>
  <c r="X26" i="10"/>
  <c r="AF25" i="10"/>
  <c r="AF72" i="17" s="1"/>
  <c r="AE25" i="10"/>
  <c r="AE72" i="17" s="1"/>
  <c r="AD25" i="10"/>
  <c r="AC25" i="10"/>
  <c r="AB25" i="10"/>
  <c r="AA25" i="10"/>
  <c r="Z25" i="10"/>
  <c r="Y25" i="10"/>
  <c r="X25" i="10"/>
  <c r="AF24" i="10"/>
  <c r="AE24" i="10"/>
  <c r="AE71" i="17" s="1"/>
  <c r="AD24" i="10"/>
  <c r="AC24" i="10"/>
  <c r="AB24" i="10"/>
  <c r="AA24" i="10"/>
  <c r="Z24" i="10"/>
  <c r="Y24" i="10"/>
  <c r="Y120" i="10" s="1"/>
  <c r="X24" i="10"/>
  <c r="AF23" i="10"/>
  <c r="AF70" i="17" s="1"/>
  <c r="AE23" i="10"/>
  <c r="AE70" i="17" s="1"/>
  <c r="AD23" i="10"/>
  <c r="AC23" i="10"/>
  <c r="AB23" i="10"/>
  <c r="AA23" i="10"/>
  <c r="AA119" i="10" s="1"/>
  <c r="Z23" i="10"/>
  <c r="Y23" i="10"/>
  <c r="Y119" i="10" s="1"/>
  <c r="X23" i="10"/>
  <c r="X119" i="10" s="1"/>
  <c r="AF22" i="10"/>
  <c r="AE22" i="10"/>
  <c r="AD22" i="10"/>
  <c r="AC22" i="10"/>
  <c r="AB22" i="10"/>
  <c r="AA22" i="10"/>
  <c r="Z22" i="10"/>
  <c r="Y22" i="10"/>
  <c r="X22" i="10"/>
  <c r="AR21" i="10"/>
  <c r="AQ21" i="10"/>
  <c r="AP21" i="10"/>
  <c r="AO21" i="10"/>
  <c r="AN21" i="10"/>
  <c r="AM21" i="10"/>
  <c r="AL21" i="10"/>
  <c r="AJ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C17" i="10"/>
  <c r="AB17" i="10"/>
  <c r="AA17" i="10"/>
  <c r="Z17" i="10"/>
  <c r="Y17" i="10"/>
  <c r="X17" i="10"/>
  <c r="W17" i="10"/>
  <c r="AW16" i="10"/>
  <c r="AW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AW14" i="10"/>
  <c r="AW12" i="10"/>
  <c r="AW11" i="10"/>
  <c r="W11" i="10"/>
  <c r="AW10" i="10"/>
  <c r="AT10" i="10"/>
  <c r="AS10" i="10"/>
  <c r="AW9" i="10"/>
  <c r="AW8" i="10"/>
  <c r="AW7" i="10"/>
  <c r="AW6" i="10"/>
  <c r="V5" i="10"/>
  <c r="U5" i="10"/>
  <c r="T5" i="10"/>
  <c r="S5" i="10"/>
  <c r="R5" i="10"/>
  <c r="AD4" i="10"/>
  <c r="AA4" i="10"/>
  <c r="X4" i="10"/>
  <c r="W4" i="10"/>
  <c r="V4" i="10"/>
  <c r="U4" i="10"/>
  <c r="T4" i="10"/>
  <c r="S4" i="10"/>
  <c r="R4" i="10"/>
  <c r="AU2" i="10"/>
  <c r="AU181" i="10" s="1"/>
  <c r="AT2" i="10"/>
  <c r="AT181" i="10" s="1"/>
  <c r="AS2" i="10"/>
  <c r="AS37" i="10" s="1"/>
  <c r="AR2" i="10"/>
  <c r="AR69" i="10" s="1"/>
  <c r="AQ2" i="10"/>
  <c r="AQ69" i="10" s="1"/>
  <c r="AP2" i="10"/>
  <c r="AP69" i="10" s="1"/>
  <c r="AO2" i="10"/>
  <c r="AO69" i="10" s="1"/>
  <c r="AN2" i="10"/>
  <c r="AN69" i="10" s="1"/>
  <c r="AM2" i="10"/>
  <c r="AL2" i="10"/>
  <c r="AL133" i="10" s="1"/>
  <c r="AK2" i="10"/>
  <c r="AK133" i="10" s="1"/>
  <c r="AJ2" i="10"/>
  <c r="AJ101" i="10" s="1"/>
  <c r="AI2" i="10"/>
  <c r="AH2" i="10"/>
  <c r="AG2" i="10"/>
  <c r="AF2" i="10"/>
  <c r="Z191" i="9"/>
  <c r="Y191" i="9"/>
  <c r="X191" i="9"/>
  <c r="W191" i="9"/>
  <c r="V191" i="9"/>
  <c r="S191" i="9"/>
  <c r="O191" i="9"/>
  <c r="N191" i="9"/>
  <c r="L191" i="9"/>
  <c r="J191" i="9"/>
  <c r="Z190" i="9"/>
  <c r="Y190" i="9"/>
  <c r="X190" i="9"/>
  <c r="W190" i="9"/>
  <c r="V190" i="9"/>
  <c r="K190" i="9"/>
  <c r="I190" i="9"/>
  <c r="AE189" i="9"/>
  <c r="AD189" i="9"/>
  <c r="U189" i="9"/>
  <c r="L189" i="9"/>
  <c r="K189" i="9"/>
  <c r="J189" i="9"/>
  <c r="AE188" i="9"/>
  <c r="AD188" i="9"/>
  <c r="AC188" i="9"/>
  <c r="AB188" i="9"/>
  <c r="AA188" i="9"/>
  <c r="Z188" i="9"/>
  <c r="Y188" i="9"/>
  <c r="X188" i="9"/>
  <c r="W188" i="9"/>
  <c r="V188" i="9"/>
  <c r="U188" i="9"/>
  <c r="R188" i="9"/>
  <c r="V187" i="9"/>
  <c r="U187" i="9"/>
  <c r="R187" i="9"/>
  <c r="L187" i="9"/>
  <c r="K187" i="9"/>
  <c r="J187" i="9"/>
  <c r="I187" i="9"/>
  <c r="AE186" i="9"/>
  <c r="AD186" i="9"/>
  <c r="AC186" i="9"/>
  <c r="AB186" i="9"/>
  <c r="Y186" i="9"/>
  <c r="X186" i="9"/>
  <c r="V186" i="9"/>
  <c r="R186" i="9"/>
  <c r="I186" i="9"/>
  <c r="AD185" i="9"/>
  <c r="AC185" i="9"/>
  <c r="AB185" i="9"/>
  <c r="Z185" i="9"/>
  <c r="W185" i="9"/>
  <c r="V185" i="9"/>
  <c r="U185" i="9"/>
  <c r="Q185" i="9"/>
  <c r="M185" i="9"/>
  <c r="L185" i="9"/>
  <c r="J185" i="9"/>
  <c r="AD184" i="9"/>
  <c r="AC184" i="9"/>
  <c r="AB184" i="9"/>
  <c r="Z184" i="9"/>
  <c r="Y184" i="9"/>
  <c r="X184" i="9"/>
  <c r="W184" i="9"/>
  <c r="V184" i="9"/>
  <c r="U184" i="9"/>
  <c r="Q184" i="9"/>
  <c r="AE183" i="9"/>
  <c r="AD183" i="9"/>
  <c r="AB183" i="9"/>
  <c r="Z183" i="9"/>
  <c r="X183" i="9"/>
  <c r="Q183" i="9"/>
  <c r="K183" i="9"/>
  <c r="J183" i="9"/>
  <c r="I183" i="9"/>
  <c r="AD182" i="9"/>
  <c r="AC182" i="9"/>
  <c r="AB182" i="9"/>
  <c r="AA182" i="9"/>
  <c r="Z182" i="9"/>
  <c r="Y182" i="9"/>
  <c r="X182" i="9"/>
  <c r="W182" i="9"/>
  <c r="V182" i="9"/>
  <c r="T182" i="9"/>
  <c r="AD181" i="9"/>
  <c r="AB181" i="9"/>
  <c r="Z181" i="9"/>
  <c r="Y181" i="9"/>
  <c r="X181" i="9"/>
  <c r="T181" i="9"/>
  <c r="Q181" i="9"/>
  <c r="K181" i="9"/>
  <c r="I181" i="9"/>
  <c r="AC180" i="9"/>
  <c r="V180" i="9"/>
  <c r="T180" i="9"/>
  <c r="AG179" i="9"/>
  <c r="AF179" i="9"/>
  <c r="AE179" i="9"/>
  <c r="AD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G175" i="9"/>
  <c r="AF175" i="9"/>
  <c r="AE175" i="9"/>
  <c r="AD175" i="9"/>
  <c r="AD191" i="9" s="1"/>
  <c r="AC175" i="9"/>
  <c r="AC191" i="9" s="1"/>
  <c r="AB175" i="9"/>
  <c r="AB191" i="9" s="1"/>
  <c r="AA175" i="9"/>
  <c r="AA191" i="9" s="1"/>
  <c r="Z175" i="9"/>
  <c r="Y175" i="9"/>
  <c r="X175" i="9"/>
  <c r="W175" i="9"/>
  <c r="V175" i="9"/>
  <c r="U175" i="9"/>
  <c r="U191" i="9" s="1"/>
  <c r="T175" i="9"/>
  <c r="T191" i="9" s="1"/>
  <c r="S175" i="9"/>
  <c r="R175" i="9"/>
  <c r="R191" i="9" s="1"/>
  <c r="Q175" i="9"/>
  <c r="Q191" i="9" s="1"/>
  <c r="P175" i="9"/>
  <c r="P191" i="9" s="1"/>
  <c r="O175" i="9"/>
  <c r="N175" i="9"/>
  <c r="M175" i="9"/>
  <c r="M191" i="9" s="1"/>
  <c r="L175" i="9"/>
  <c r="K175" i="9"/>
  <c r="K191" i="9" s="1"/>
  <c r="J175" i="9"/>
  <c r="I175" i="9"/>
  <c r="I191" i="9" s="1"/>
  <c r="H175" i="9"/>
  <c r="G175" i="9"/>
  <c r="F175" i="9"/>
  <c r="E175" i="9"/>
  <c r="D175" i="9"/>
  <c r="C175" i="9"/>
  <c r="B175" i="9"/>
  <c r="AG174" i="9"/>
  <c r="AF174" i="9"/>
  <c r="AE174" i="9"/>
  <c r="AD174" i="9"/>
  <c r="AD190" i="9" s="1"/>
  <c r="AC174" i="9"/>
  <c r="AB174" i="9"/>
  <c r="AA174" i="9"/>
  <c r="AA190" i="9" s="1"/>
  <c r="Z174" i="9"/>
  <c r="Y174" i="9"/>
  <c r="X174" i="9"/>
  <c r="W174" i="9"/>
  <c r="V174" i="9"/>
  <c r="U174" i="9"/>
  <c r="U190" i="9" s="1"/>
  <c r="T174" i="9"/>
  <c r="T190" i="9" s="1"/>
  <c r="S174" i="9"/>
  <c r="S190" i="9" s="1"/>
  <c r="R174" i="9"/>
  <c r="R190" i="9" s="1"/>
  <c r="Q174" i="9"/>
  <c r="Q190" i="9" s="1"/>
  <c r="P174" i="9"/>
  <c r="P190" i="9" s="1"/>
  <c r="O174" i="9"/>
  <c r="O190" i="9" s="1"/>
  <c r="N174" i="9"/>
  <c r="N190" i="9" s="1"/>
  <c r="M174" i="9"/>
  <c r="M190" i="9" s="1"/>
  <c r="L174" i="9"/>
  <c r="L190" i="9" s="1"/>
  <c r="K174" i="9"/>
  <c r="J174" i="9"/>
  <c r="J190" i="9" s="1"/>
  <c r="I174" i="9"/>
  <c r="H174" i="9"/>
  <c r="G174" i="9"/>
  <c r="F174" i="9"/>
  <c r="E174" i="9"/>
  <c r="D174" i="9"/>
  <c r="C174" i="9"/>
  <c r="B174" i="9"/>
  <c r="AG173" i="9"/>
  <c r="AF173" i="9"/>
  <c r="AE173" i="9"/>
  <c r="AD173" i="9"/>
  <c r="AC173" i="9"/>
  <c r="AC189" i="9" s="1"/>
  <c r="AB173" i="9"/>
  <c r="AB189" i="9" s="1"/>
  <c r="AA173" i="9"/>
  <c r="AA189" i="9" s="1"/>
  <c r="Z173" i="9"/>
  <c r="Z189" i="9" s="1"/>
  <c r="Y173" i="9"/>
  <c r="Y189" i="9" s="1"/>
  <c r="X173" i="9"/>
  <c r="X189" i="9" s="1"/>
  <c r="W173" i="9"/>
  <c r="W189" i="9" s="1"/>
  <c r="V173" i="9"/>
  <c r="V189" i="9" s="1"/>
  <c r="U173" i="9"/>
  <c r="T173" i="9"/>
  <c r="T189" i="9" s="1"/>
  <c r="S173" i="9"/>
  <c r="S189" i="9" s="1"/>
  <c r="R173" i="9"/>
  <c r="R189" i="9" s="1"/>
  <c r="Q173" i="9"/>
  <c r="Q189" i="9" s="1"/>
  <c r="P173" i="9"/>
  <c r="P189" i="9" s="1"/>
  <c r="O173" i="9"/>
  <c r="O189" i="9" s="1"/>
  <c r="N173" i="9"/>
  <c r="N189" i="9" s="1"/>
  <c r="M173" i="9"/>
  <c r="M189" i="9" s="1"/>
  <c r="L173" i="9"/>
  <c r="K173" i="9"/>
  <c r="J173" i="9"/>
  <c r="I173" i="9"/>
  <c r="I189" i="9" s="1"/>
  <c r="H173" i="9"/>
  <c r="G173" i="9"/>
  <c r="F173" i="9"/>
  <c r="E173" i="9"/>
  <c r="D173" i="9"/>
  <c r="C173" i="9"/>
  <c r="B173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T188" i="9" s="1"/>
  <c r="S172" i="9"/>
  <c r="S188" i="9" s="1"/>
  <c r="R172" i="9"/>
  <c r="Q172" i="9"/>
  <c r="Q188" i="9" s="1"/>
  <c r="P172" i="9"/>
  <c r="P188" i="9" s="1"/>
  <c r="O172" i="9"/>
  <c r="O188" i="9" s="1"/>
  <c r="N172" i="9"/>
  <c r="N188" i="9" s="1"/>
  <c r="M172" i="9"/>
  <c r="M188" i="9" s="1"/>
  <c r="L172" i="9"/>
  <c r="L188" i="9" s="1"/>
  <c r="K172" i="9"/>
  <c r="K188" i="9" s="1"/>
  <c r="J172" i="9"/>
  <c r="J188" i="9" s="1"/>
  <c r="I172" i="9"/>
  <c r="I188" i="9" s="1"/>
  <c r="H172" i="9"/>
  <c r="G172" i="9"/>
  <c r="F172" i="9"/>
  <c r="E172" i="9"/>
  <c r="D172" i="9"/>
  <c r="C172" i="9"/>
  <c r="B172" i="9"/>
  <c r="AG171" i="9"/>
  <c r="AF171" i="9"/>
  <c r="AE171" i="9"/>
  <c r="AD171" i="9"/>
  <c r="AC171" i="9"/>
  <c r="AC187" i="9" s="1"/>
  <c r="AB171" i="9"/>
  <c r="AA171" i="9"/>
  <c r="AA187" i="9" s="1"/>
  <c r="Z171" i="9"/>
  <c r="Z187" i="9" s="1"/>
  <c r="Y171" i="9"/>
  <c r="Y187" i="9" s="1"/>
  <c r="X171" i="9"/>
  <c r="X187" i="9" s="1"/>
  <c r="W171" i="9"/>
  <c r="W187" i="9" s="1"/>
  <c r="V171" i="9"/>
  <c r="U171" i="9"/>
  <c r="T171" i="9"/>
  <c r="T187" i="9" s="1"/>
  <c r="S171" i="9"/>
  <c r="S187" i="9" s="1"/>
  <c r="R171" i="9"/>
  <c r="Q171" i="9"/>
  <c r="Q187" i="9" s="1"/>
  <c r="P171" i="9"/>
  <c r="P187" i="9" s="1"/>
  <c r="O171" i="9"/>
  <c r="O187" i="9" s="1"/>
  <c r="N171" i="9"/>
  <c r="N187" i="9" s="1"/>
  <c r="M171" i="9"/>
  <c r="M187" i="9" s="1"/>
  <c r="L171" i="9"/>
  <c r="K171" i="9"/>
  <c r="J171" i="9"/>
  <c r="I171" i="9"/>
  <c r="H171" i="9"/>
  <c r="G171" i="9"/>
  <c r="F171" i="9"/>
  <c r="E171" i="9"/>
  <c r="D171" i="9"/>
  <c r="C171" i="9"/>
  <c r="B171" i="9"/>
  <c r="AG170" i="9"/>
  <c r="AF170" i="9"/>
  <c r="AE170" i="9"/>
  <c r="AD170" i="9"/>
  <c r="AC170" i="9"/>
  <c r="AB170" i="9"/>
  <c r="AA170" i="9"/>
  <c r="AA186" i="9" s="1"/>
  <c r="Z170" i="9"/>
  <c r="Z186" i="9" s="1"/>
  <c r="Y170" i="9"/>
  <c r="X170" i="9"/>
  <c r="W170" i="9"/>
  <c r="W186" i="9" s="1"/>
  <c r="V170" i="9"/>
  <c r="U170" i="9"/>
  <c r="U186" i="9" s="1"/>
  <c r="T170" i="9"/>
  <c r="T186" i="9" s="1"/>
  <c r="S170" i="9"/>
  <c r="S186" i="9" s="1"/>
  <c r="R170" i="9"/>
  <c r="Q170" i="9"/>
  <c r="Q186" i="9" s="1"/>
  <c r="P170" i="9"/>
  <c r="P186" i="9" s="1"/>
  <c r="O170" i="9"/>
  <c r="O186" i="9" s="1"/>
  <c r="N170" i="9"/>
  <c r="N186" i="9" s="1"/>
  <c r="M170" i="9"/>
  <c r="M186" i="9" s="1"/>
  <c r="L170" i="9"/>
  <c r="L186" i="9" s="1"/>
  <c r="K170" i="9"/>
  <c r="K186" i="9" s="1"/>
  <c r="J170" i="9"/>
  <c r="J186" i="9" s="1"/>
  <c r="I170" i="9"/>
  <c r="H170" i="9"/>
  <c r="G170" i="9"/>
  <c r="F170" i="9"/>
  <c r="E170" i="9"/>
  <c r="D170" i="9"/>
  <c r="C170" i="9"/>
  <c r="B170" i="9"/>
  <c r="AG169" i="9"/>
  <c r="AF169" i="9"/>
  <c r="AE169" i="9"/>
  <c r="AE185" i="9" s="1"/>
  <c r="AD169" i="9"/>
  <c r="AC169" i="9"/>
  <c r="AB169" i="9"/>
  <c r="AA169" i="9"/>
  <c r="AA185" i="9" s="1"/>
  <c r="Z169" i="9"/>
  <c r="Y169" i="9"/>
  <c r="Y185" i="9" s="1"/>
  <c r="X169" i="9"/>
  <c r="X185" i="9" s="1"/>
  <c r="W169" i="9"/>
  <c r="V169" i="9"/>
  <c r="U169" i="9"/>
  <c r="T169" i="9"/>
  <c r="T185" i="9" s="1"/>
  <c r="S169" i="9"/>
  <c r="S185" i="9" s="1"/>
  <c r="R169" i="9"/>
  <c r="R185" i="9" s="1"/>
  <c r="Q169" i="9"/>
  <c r="P169" i="9"/>
  <c r="P185" i="9" s="1"/>
  <c r="O169" i="9"/>
  <c r="O185" i="9" s="1"/>
  <c r="N169" i="9"/>
  <c r="N185" i="9" s="1"/>
  <c r="M169" i="9"/>
  <c r="L169" i="9"/>
  <c r="K169" i="9"/>
  <c r="K185" i="9" s="1"/>
  <c r="J169" i="9"/>
  <c r="I169" i="9"/>
  <c r="I185" i="9" s="1"/>
  <c r="H169" i="9"/>
  <c r="G169" i="9"/>
  <c r="F169" i="9"/>
  <c r="E169" i="9"/>
  <c r="D169" i="9"/>
  <c r="C169" i="9"/>
  <c r="B169" i="9"/>
  <c r="AG168" i="9"/>
  <c r="AF168" i="9"/>
  <c r="AE168" i="9"/>
  <c r="AE184" i="9" s="1"/>
  <c r="AD168" i="9"/>
  <c r="AC168" i="9"/>
  <c r="AB168" i="9"/>
  <c r="AA168" i="9"/>
  <c r="Z168" i="9"/>
  <c r="Y168" i="9"/>
  <c r="X168" i="9"/>
  <c r="W168" i="9"/>
  <c r="V168" i="9"/>
  <c r="U168" i="9"/>
  <c r="T168" i="9"/>
  <c r="T184" i="9" s="1"/>
  <c r="S168" i="9"/>
  <c r="S184" i="9" s="1"/>
  <c r="R168" i="9"/>
  <c r="R184" i="9" s="1"/>
  <c r="Q168" i="9"/>
  <c r="P168" i="9"/>
  <c r="P184" i="9" s="1"/>
  <c r="O168" i="9"/>
  <c r="O184" i="9" s="1"/>
  <c r="N168" i="9"/>
  <c r="N184" i="9" s="1"/>
  <c r="M168" i="9"/>
  <c r="M184" i="9" s="1"/>
  <c r="L168" i="9"/>
  <c r="K168" i="9"/>
  <c r="K184" i="9" s="1"/>
  <c r="J168" i="9"/>
  <c r="J184" i="9" s="1"/>
  <c r="I168" i="9"/>
  <c r="I184" i="9" s="1"/>
  <c r="H168" i="9"/>
  <c r="G168" i="9"/>
  <c r="F168" i="9"/>
  <c r="E168" i="9"/>
  <c r="D168" i="9"/>
  <c r="C168" i="9"/>
  <c r="B168" i="9"/>
  <c r="AG167" i="9"/>
  <c r="AF167" i="9"/>
  <c r="AE167" i="9"/>
  <c r="AD167" i="9"/>
  <c r="AC167" i="9"/>
  <c r="AC183" i="9" s="1"/>
  <c r="AB167" i="9"/>
  <c r="AA167" i="9"/>
  <c r="Z167" i="9"/>
  <c r="Y167" i="9"/>
  <c r="Y183" i="9" s="1"/>
  <c r="X167" i="9"/>
  <c r="W167" i="9"/>
  <c r="W183" i="9" s="1"/>
  <c r="V167" i="9"/>
  <c r="V183" i="9" s="1"/>
  <c r="U167" i="9"/>
  <c r="U183" i="9" s="1"/>
  <c r="T167" i="9"/>
  <c r="T183" i="9" s="1"/>
  <c r="S167" i="9"/>
  <c r="S183" i="9" s="1"/>
  <c r="R167" i="9"/>
  <c r="R183" i="9" s="1"/>
  <c r="Q167" i="9"/>
  <c r="P167" i="9"/>
  <c r="P183" i="9" s="1"/>
  <c r="O167" i="9"/>
  <c r="O183" i="9" s="1"/>
  <c r="N167" i="9"/>
  <c r="N183" i="9" s="1"/>
  <c r="M167" i="9"/>
  <c r="M183" i="9" s="1"/>
  <c r="L167" i="9"/>
  <c r="L183" i="9" s="1"/>
  <c r="K167" i="9"/>
  <c r="J167" i="9"/>
  <c r="I167" i="9"/>
  <c r="H167" i="9"/>
  <c r="G167" i="9"/>
  <c r="F167" i="9"/>
  <c r="E167" i="9"/>
  <c r="D167" i="9"/>
  <c r="C167" i="9"/>
  <c r="B167" i="9"/>
  <c r="AG166" i="9"/>
  <c r="AF166" i="9"/>
  <c r="AE166" i="9"/>
  <c r="AE182" i="9" s="1"/>
  <c r="AD166" i="9"/>
  <c r="AC166" i="9"/>
  <c r="AB166" i="9"/>
  <c r="AA166" i="9"/>
  <c r="Z166" i="9"/>
  <c r="Y166" i="9"/>
  <c r="X166" i="9"/>
  <c r="W166" i="9"/>
  <c r="V166" i="9"/>
  <c r="U166" i="9"/>
  <c r="U182" i="9" s="1"/>
  <c r="T166" i="9"/>
  <c r="S166" i="9"/>
  <c r="S182" i="9" s="1"/>
  <c r="R166" i="9"/>
  <c r="R182" i="9" s="1"/>
  <c r="Q166" i="9"/>
  <c r="Q182" i="9" s="1"/>
  <c r="P166" i="9"/>
  <c r="P182" i="9" s="1"/>
  <c r="O166" i="9"/>
  <c r="O182" i="9" s="1"/>
  <c r="N166" i="9"/>
  <c r="N182" i="9" s="1"/>
  <c r="M166" i="9"/>
  <c r="L166" i="9"/>
  <c r="L182" i="9" s="1"/>
  <c r="K166" i="9"/>
  <c r="K182" i="9" s="1"/>
  <c r="J166" i="9"/>
  <c r="I166" i="9"/>
  <c r="I182" i="9" s="1"/>
  <c r="H166" i="9"/>
  <c r="G166" i="9"/>
  <c r="F166" i="9"/>
  <c r="E166" i="9"/>
  <c r="D166" i="9"/>
  <c r="C166" i="9"/>
  <c r="B166" i="9"/>
  <c r="AG165" i="9"/>
  <c r="AF165" i="9"/>
  <c r="AE165" i="9"/>
  <c r="AD165" i="9"/>
  <c r="AC165" i="9"/>
  <c r="AC181" i="9" s="1"/>
  <c r="AB165" i="9"/>
  <c r="AA165" i="9"/>
  <c r="AA181" i="9" s="1"/>
  <c r="Z165" i="9"/>
  <c r="Y165" i="9"/>
  <c r="X165" i="9"/>
  <c r="W165" i="9"/>
  <c r="W181" i="9" s="1"/>
  <c r="V165" i="9"/>
  <c r="V181" i="9" s="1"/>
  <c r="U165" i="9"/>
  <c r="U181" i="9" s="1"/>
  <c r="T165" i="9"/>
  <c r="S165" i="9"/>
  <c r="R165" i="9"/>
  <c r="Q165" i="9"/>
  <c r="P165" i="9"/>
  <c r="P181" i="9" s="1"/>
  <c r="O165" i="9"/>
  <c r="O181" i="9" s="1"/>
  <c r="N165" i="9"/>
  <c r="N181" i="9" s="1"/>
  <c r="M165" i="9"/>
  <c r="M181" i="9" s="1"/>
  <c r="L165" i="9"/>
  <c r="L181" i="9" s="1"/>
  <c r="K165" i="9"/>
  <c r="J165" i="9"/>
  <c r="J181" i="9" s="1"/>
  <c r="I165" i="9"/>
  <c r="H165" i="9"/>
  <c r="G165" i="9"/>
  <c r="F165" i="9"/>
  <c r="E165" i="9"/>
  <c r="D165" i="9"/>
  <c r="C165" i="9"/>
  <c r="B165" i="9"/>
  <c r="AG164" i="9"/>
  <c r="AF164" i="9"/>
  <c r="AE164" i="9"/>
  <c r="AD164" i="9"/>
  <c r="AC164" i="9"/>
  <c r="AB164" i="9"/>
  <c r="AA164" i="9"/>
  <c r="Z164" i="9"/>
  <c r="Z180" i="9" s="1"/>
  <c r="Y164" i="9"/>
  <c r="Y180" i="9" s="1"/>
  <c r="X164" i="9"/>
  <c r="W164" i="9"/>
  <c r="V164" i="9"/>
  <c r="U164" i="9"/>
  <c r="T164" i="9"/>
  <c r="S164" i="9"/>
  <c r="S180" i="9" s="1"/>
  <c r="R164" i="9"/>
  <c r="R180" i="9" s="1"/>
  <c r="Q164" i="9"/>
  <c r="P164" i="9"/>
  <c r="P180" i="9" s="1"/>
  <c r="O164" i="9"/>
  <c r="O180" i="9" s="1"/>
  <c r="N164" i="9"/>
  <c r="M164" i="9"/>
  <c r="M180" i="9" s="1"/>
  <c r="L164" i="9"/>
  <c r="L180" i="9" s="1"/>
  <c r="K164" i="9"/>
  <c r="J164" i="9"/>
  <c r="J180" i="9" s="1"/>
  <c r="I164" i="9"/>
  <c r="H164" i="9"/>
  <c r="H176" i="9" s="1"/>
  <c r="G164" i="9"/>
  <c r="G176" i="9" s="1"/>
  <c r="F164" i="9"/>
  <c r="E164" i="9"/>
  <c r="D164" i="9"/>
  <c r="C164" i="9"/>
  <c r="B164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Q161" i="9"/>
  <c r="P161" i="9"/>
  <c r="N161" i="9"/>
  <c r="L161" i="9"/>
  <c r="Z160" i="9"/>
  <c r="Z161" i="9" s="1"/>
  <c r="Y160" i="9"/>
  <c r="Y161" i="9" s="1"/>
  <c r="X160" i="9"/>
  <c r="X161" i="9" s="1"/>
  <c r="W160" i="9"/>
  <c r="W161" i="9" s="1"/>
  <c r="V160" i="9"/>
  <c r="V161" i="9" s="1"/>
  <c r="U160" i="9"/>
  <c r="U161" i="9" s="1"/>
  <c r="T160" i="9"/>
  <c r="T161" i="9" s="1"/>
  <c r="S160" i="9"/>
  <c r="S161" i="9" s="1"/>
  <c r="R160" i="9"/>
  <c r="R161" i="9" s="1"/>
  <c r="Q160" i="9"/>
  <c r="P160" i="9"/>
  <c r="O160" i="9"/>
  <c r="O161" i="9" s="1"/>
  <c r="N160" i="9"/>
  <c r="M160" i="9"/>
  <c r="M161" i="9" s="1"/>
  <c r="L160" i="9"/>
  <c r="AE159" i="9"/>
  <c r="AG159" i="9" s="1"/>
  <c r="AD159" i="9"/>
  <c r="AF159" i="9" s="1"/>
  <c r="AC159" i="9"/>
  <c r="AB159" i="9"/>
  <c r="AA159" i="9"/>
  <c r="AE158" i="9"/>
  <c r="AD158" i="9"/>
  <c r="AC158" i="9"/>
  <c r="AB158" i="9"/>
  <c r="AA158" i="9"/>
  <c r="AE157" i="9"/>
  <c r="AD157" i="9"/>
  <c r="AF157" i="9" s="1"/>
  <c r="AC157" i="9"/>
  <c r="AB157" i="9"/>
  <c r="AA157" i="9"/>
  <c r="AE156" i="9"/>
  <c r="AG156" i="9" s="1"/>
  <c r="AH156" i="9" s="1"/>
  <c r="AD156" i="9"/>
  <c r="AF156" i="9" s="1"/>
  <c r="AC156" i="9"/>
  <c r="AB156" i="9"/>
  <c r="AA156" i="9"/>
  <c r="AE155" i="9"/>
  <c r="AD155" i="9"/>
  <c r="AF155" i="9" s="1"/>
  <c r="AC155" i="9"/>
  <c r="AB155" i="9"/>
  <c r="AA155" i="9"/>
  <c r="AF154" i="9"/>
  <c r="AE154" i="9"/>
  <c r="AG154" i="9" s="1"/>
  <c r="AD154" i="9"/>
  <c r="AC154" i="9"/>
  <c r="AB154" i="9"/>
  <c r="AA154" i="9"/>
  <c r="AE153" i="9"/>
  <c r="AD153" i="9"/>
  <c r="AF153" i="9" s="1"/>
  <c r="AC153" i="9"/>
  <c r="AB153" i="9"/>
  <c r="AA153" i="9"/>
  <c r="AE152" i="9"/>
  <c r="AD152" i="9"/>
  <c r="AF152" i="9" s="1"/>
  <c r="AC152" i="9"/>
  <c r="AB152" i="9"/>
  <c r="AA152" i="9"/>
  <c r="AF151" i="9"/>
  <c r="AE151" i="9"/>
  <c r="AD151" i="9"/>
  <c r="AC151" i="9"/>
  <c r="AB151" i="9"/>
  <c r="AA151" i="9"/>
  <c r="AF150" i="9"/>
  <c r="AE150" i="9"/>
  <c r="AG150" i="9" s="1"/>
  <c r="AD150" i="9"/>
  <c r="AC150" i="9"/>
  <c r="AB150" i="9"/>
  <c r="AA150" i="9"/>
  <c r="AG149" i="9"/>
  <c r="AH149" i="9" s="1"/>
  <c r="AF149" i="9"/>
  <c r="AE149" i="9"/>
  <c r="AD149" i="9"/>
  <c r="AC149" i="9"/>
  <c r="AB149" i="9"/>
  <c r="AF148" i="9"/>
  <c r="AE148" i="9"/>
  <c r="AG148" i="9" s="1"/>
  <c r="AD148" i="9"/>
  <c r="AC148" i="9"/>
  <c r="AB148" i="9"/>
  <c r="AA148" i="9"/>
  <c r="AL147" i="9"/>
  <c r="AK147" i="9"/>
  <c r="AJ147" i="9"/>
  <c r="AI147" i="9"/>
  <c r="AH147" i="9"/>
  <c r="AG147" i="9"/>
  <c r="AF147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F144" i="9"/>
  <c r="AF16" i="9" s="1"/>
  <c r="AD144" i="9"/>
  <c r="AC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AU143" i="9"/>
  <c r="AT143" i="9"/>
  <c r="AS143" i="9"/>
  <c r="AR143" i="9"/>
  <c r="AQ143" i="9"/>
  <c r="AP143" i="9"/>
  <c r="AO143" i="9"/>
  <c r="AN143" i="9"/>
  <c r="AM143" i="9"/>
  <c r="AL143" i="9"/>
  <c r="AK143" i="9"/>
  <c r="AJ143" i="9"/>
  <c r="AI143" i="9"/>
  <c r="AH143" i="9"/>
  <c r="AG143" i="9"/>
  <c r="AF143" i="9"/>
  <c r="AE143" i="9"/>
  <c r="AE256" i="10" s="1"/>
  <c r="AD143" i="9"/>
  <c r="AC143" i="9"/>
  <c r="AC256" i="10" s="1"/>
  <c r="AB143" i="9"/>
  <c r="AB256" i="10" s="1"/>
  <c r="AA143" i="9"/>
  <c r="AA256" i="10" s="1"/>
  <c r="AU142" i="9"/>
  <c r="AT142" i="9"/>
  <c r="AS142" i="9"/>
  <c r="AR142" i="9"/>
  <c r="AQ142" i="9"/>
  <c r="AP142" i="9"/>
  <c r="AO142" i="9"/>
  <c r="AN142" i="9"/>
  <c r="AM142" i="9"/>
  <c r="AL142" i="9"/>
  <c r="AK142" i="9"/>
  <c r="AJ142" i="9"/>
  <c r="AI142" i="9"/>
  <c r="AH142" i="9"/>
  <c r="AG142" i="9"/>
  <c r="AF142" i="9"/>
  <c r="AE142" i="9"/>
  <c r="AD142" i="9"/>
  <c r="AC142" i="9"/>
  <c r="AC255" i="10" s="1"/>
  <c r="AB142" i="9"/>
  <c r="AB255" i="10" s="1"/>
  <c r="AA142" i="9"/>
  <c r="AA255" i="10" s="1"/>
  <c r="AU141" i="9"/>
  <c r="AT141" i="9"/>
  <c r="AS141" i="9"/>
  <c r="AR141" i="9"/>
  <c r="AQ141" i="9"/>
  <c r="AP141" i="9"/>
  <c r="AO141" i="9"/>
  <c r="AN141" i="9"/>
  <c r="AM141" i="9"/>
  <c r="AL141" i="9"/>
  <c r="AK141" i="9"/>
  <c r="AJ141" i="9"/>
  <c r="AI141" i="9"/>
  <c r="AH141" i="9"/>
  <c r="AG141" i="9"/>
  <c r="AF141" i="9"/>
  <c r="AE141" i="9"/>
  <c r="AD141" i="9"/>
  <c r="AC141" i="9"/>
  <c r="AC254" i="10" s="1"/>
  <c r="AB141" i="9"/>
  <c r="AB254" i="10" s="1"/>
  <c r="AA141" i="9"/>
  <c r="AA254" i="10" s="1"/>
  <c r="AU140" i="9"/>
  <c r="AT140" i="9"/>
  <c r="AS140" i="9"/>
  <c r="AR140" i="9"/>
  <c r="AQ140" i="9"/>
  <c r="AP140" i="9"/>
  <c r="AO140" i="9"/>
  <c r="AN140" i="9"/>
  <c r="AM140" i="9"/>
  <c r="AL140" i="9"/>
  <c r="AK140" i="9"/>
  <c r="AJ140" i="9"/>
  <c r="AI140" i="9"/>
  <c r="AH140" i="9"/>
  <c r="AG140" i="9"/>
  <c r="AF140" i="9"/>
  <c r="AE140" i="9"/>
  <c r="AD140" i="9"/>
  <c r="AC140" i="9"/>
  <c r="AC253" i="10" s="1"/>
  <c r="AB140" i="9"/>
  <c r="AB253" i="10" s="1"/>
  <c r="AA140" i="9"/>
  <c r="AA253" i="10" s="1"/>
  <c r="AU139" i="9"/>
  <c r="AT139" i="9"/>
  <c r="AS139" i="9"/>
  <c r="AR139" i="9"/>
  <c r="AQ139" i="9"/>
  <c r="AP139" i="9"/>
  <c r="AO139" i="9"/>
  <c r="AN139" i="9"/>
  <c r="AM139" i="9"/>
  <c r="AL139" i="9"/>
  <c r="AK139" i="9"/>
  <c r="AJ139" i="9"/>
  <c r="AI139" i="9"/>
  <c r="AH139" i="9"/>
  <c r="AG139" i="9"/>
  <c r="AF139" i="9"/>
  <c r="AE139" i="9"/>
  <c r="AE252" i="10" s="1"/>
  <c r="AD139" i="9"/>
  <c r="AD252" i="10" s="1"/>
  <c r="AC139" i="9"/>
  <c r="AC252" i="10" s="1"/>
  <c r="AB139" i="9"/>
  <c r="AB252" i="10" s="1"/>
  <c r="AA139" i="9"/>
  <c r="AA252" i="10" s="1"/>
  <c r="AU138" i="9"/>
  <c r="AT138" i="9"/>
  <c r="AS138" i="9"/>
  <c r="AR138" i="9"/>
  <c r="AQ138" i="9"/>
  <c r="AP138" i="9"/>
  <c r="AO138" i="9"/>
  <c r="AN138" i="9"/>
  <c r="AM138" i="9"/>
  <c r="AL138" i="9"/>
  <c r="AK138" i="9"/>
  <c r="AJ138" i="9"/>
  <c r="AI138" i="9"/>
  <c r="AH138" i="9"/>
  <c r="AG138" i="9"/>
  <c r="AF138" i="9"/>
  <c r="AE138" i="9"/>
  <c r="AE251" i="10" s="1"/>
  <c r="AD138" i="9"/>
  <c r="AD251" i="10" s="1"/>
  <c r="AC138" i="9"/>
  <c r="AB138" i="9"/>
  <c r="AB251" i="10" s="1"/>
  <c r="AA138" i="9"/>
  <c r="AA251" i="10" s="1"/>
  <c r="AU137" i="9"/>
  <c r="AT137" i="9"/>
  <c r="AS137" i="9"/>
  <c r="AR137" i="9"/>
  <c r="AQ137" i="9"/>
  <c r="AP137" i="9"/>
  <c r="AO137" i="9"/>
  <c r="AN137" i="9"/>
  <c r="AM137" i="9"/>
  <c r="AL137" i="9"/>
  <c r="AK137" i="9"/>
  <c r="AJ137" i="9"/>
  <c r="AI137" i="9"/>
  <c r="AH137" i="9"/>
  <c r="AG137" i="9"/>
  <c r="AF137" i="9"/>
  <c r="AE137" i="9"/>
  <c r="AE250" i="10" s="1"/>
  <c r="AD137" i="9"/>
  <c r="AD250" i="10" s="1"/>
  <c r="AC137" i="9"/>
  <c r="AC250" i="10" s="1"/>
  <c r="AB137" i="9"/>
  <c r="AB250" i="10" s="1"/>
  <c r="AA137" i="9"/>
  <c r="AA250" i="10" s="1"/>
  <c r="AU136" i="9"/>
  <c r="AT136" i="9"/>
  <c r="AS136" i="9"/>
  <c r="AR136" i="9"/>
  <c r="AQ136" i="9"/>
  <c r="AP136" i="9"/>
  <c r="AO136" i="9"/>
  <c r="AN136" i="9"/>
  <c r="AM136" i="9"/>
  <c r="AL136" i="9"/>
  <c r="AK136" i="9"/>
  <c r="AJ136" i="9"/>
  <c r="AI136" i="9"/>
  <c r="AH136" i="9"/>
  <c r="AG136" i="9"/>
  <c r="AF136" i="9"/>
  <c r="AE136" i="9"/>
  <c r="AD136" i="9"/>
  <c r="AD249" i="10" s="1"/>
  <c r="AC136" i="9"/>
  <c r="AC249" i="10" s="1"/>
  <c r="AB136" i="9"/>
  <c r="AB249" i="10" s="1"/>
  <c r="AA136" i="9"/>
  <c r="AA249" i="10" s="1"/>
  <c r="AU135" i="9"/>
  <c r="AT135" i="9"/>
  <c r="AS135" i="9"/>
  <c r="AR135" i="9"/>
  <c r="AQ135" i="9"/>
  <c r="AP135" i="9"/>
  <c r="AO135" i="9"/>
  <c r="AN135" i="9"/>
  <c r="AM135" i="9"/>
  <c r="AL135" i="9"/>
  <c r="AK135" i="9"/>
  <c r="AJ135" i="9"/>
  <c r="AI135" i="9"/>
  <c r="AH135" i="9"/>
  <c r="AG135" i="9"/>
  <c r="AF135" i="9"/>
  <c r="AE135" i="9"/>
  <c r="AD135" i="9"/>
  <c r="AD248" i="10" s="1"/>
  <c r="AC135" i="9"/>
  <c r="AC248" i="10" s="1"/>
  <c r="AB135" i="9"/>
  <c r="AB248" i="10" s="1"/>
  <c r="AA135" i="9"/>
  <c r="AA248" i="10" s="1"/>
  <c r="AU134" i="9"/>
  <c r="AT134" i="9"/>
  <c r="AS134" i="9"/>
  <c r="AR134" i="9"/>
  <c r="AQ134" i="9"/>
  <c r="AP134" i="9"/>
  <c r="AO134" i="9"/>
  <c r="AN134" i="9"/>
  <c r="AM134" i="9"/>
  <c r="AL134" i="9"/>
  <c r="AK134" i="9"/>
  <c r="AJ134" i="9"/>
  <c r="AI134" i="9"/>
  <c r="AH134" i="9"/>
  <c r="AG134" i="9"/>
  <c r="AF134" i="9"/>
  <c r="AE134" i="9"/>
  <c r="AE247" i="10" s="1"/>
  <c r="AD134" i="9"/>
  <c r="AD247" i="10" s="1"/>
  <c r="AC134" i="9"/>
  <c r="AC247" i="10" s="1"/>
  <c r="AB134" i="9"/>
  <c r="AB247" i="10" s="1"/>
  <c r="AA134" i="9"/>
  <c r="AU133" i="9"/>
  <c r="AT133" i="9"/>
  <c r="AS133" i="9"/>
  <c r="AR133" i="9"/>
  <c r="AQ133" i="9"/>
  <c r="AP133" i="9"/>
  <c r="AO133" i="9"/>
  <c r="AN133" i="9"/>
  <c r="AM133" i="9"/>
  <c r="AL133" i="9"/>
  <c r="AK133" i="9"/>
  <c r="AJ133" i="9"/>
  <c r="AI133" i="9"/>
  <c r="AH133" i="9"/>
  <c r="AG133" i="9"/>
  <c r="AF133" i="9"/>
  <c r="AE133" i="9"/>
  <c r="AE181" i="9" s="1"/>
  <c r="AD133" i="9"/>
  <c r="AD246" i="10" s="1"/>
  <c r="AC133" i="9"/>
  <c r="AC246" i="10" s="1"/>
  <c r="AB133" i="9"/>
  <c r="AB246" i="10" s="1"/>
  <c r="AU132" i="9"/>
  <c r="AT132" i="9"/>
  <c r="AS132" i="9"/>
  <c r="AR132" i="9"/>
  <c r="AQ132" i="9"/>
  <c r="AP132" i="9"/>
  <c r="AO132" i="9"/>
  <c r="AN132" i="9"/>
  <c r="AN144" i="9" s="1"/>
  <c r="AN16" i="9" s="1"/>
  <c r="AM132" i="9"/>
  <c r="AL132" i="9"/>
  <c r="AL144" i="9" s="1"/>
  <c r="AL16" i="9" s="1"/>
  <c r="AK132" i="9"/>
  <c r="AJ132" i="9"/>
  <c r="AI132" i="9"/>
  <c r="AH132" i="9"/>
  <c r="AG132" i="9"/>
  <c r="AF132" i="9"/>
  <c r="AE132" i="9"/>
  <c r="AE245" i="10" s="1"/>
  <c r="AD132" i="9"/>
  <c r="AD245" i="10" s="1"/>
  <c r="AC132" i="9"/>
  <c r="AC245" i="10" s="1"/>
  <c r="AB132" i="9"/>
  <c r="AB245" i="10" s="1"/>
  <c r="AK131" i="9"/>
  <c r="AI131" i="9"/>
  <c r="AH131" i="9"/>
  <c r="AG131" i="9"/>
  <c r="AF131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E129" i="9"/>
  <c r="AF128" i="9"/>
  <c r="AE128" i="9"/>
  <c r="AD128" i="9"/>
  <c r="AC128" i="9"/>
  <c r="AB128" i="9"/>
  <c r="AA128" i="9"/>
  <c r="AA14" i="9" s="1"/>
  <c r="Z128" i="9"/>
  <c r="Y128" i="9"/>
  <c r="Y14" i="9" s="1"/>
  <c r="X128" i="9"/>
  <c r="W128" i="9"/>
  <c r="AF127" i="9"/>
  <c r="AE127" i="9"/>
  <c r="AD127" i="9"/>
  <c r="AC127" i="9"/>
  <c r="AB127" i="9"/>
  <c r="AA127" i="9"/>
  <c r="Z127" i="9"/>
  <c r="Y127" i="9"/>
  <c r="X127" i="9"/>
  <c r="W127" i="9"/>
  <c r="AF126" i="9"/>
  <c r="AE126" i="9"/>
  <c r="AD126" i="9"/>
  <c r="AC126" i="9"/>
  <c r="AB126" i="9"/>
  <c r="AA126" i="9"/>
  <c r="Z126" i="9"/>
  <c r="Y126" i="9"/>
  <c r="X126" i="9"/>
  <c r="X110" i="9" s="1"/>
  <c r="W126" i="9"/>
  <c r="W111" i="9" s="1"/>
  <c r="AF125" i="9"/>
  <c r="AE125" i="9"/>
  <c r="AD125" i="9"/>
  <c r="AC125" i="9"/>
  <c r="AB125" i="9"/>
  <c r="AA125" i="9"/>
  <c r="Z125" i="9"/>
  <c r="Y125" i="9"/>
  <c r="X125" i="9"/>
  <c r="W125" i="9"/>
  <c r="AF124" i="9"/>
  <c r="AE124" i="9"/>
  <c r="AD124" i="9"/>
  <c r="AC124" i="9"/>
  <c r="AC109" i="9" s="1"/>
  <c r="AB124" i="9"/>
  <c r="AA124" i="9"/>
  <c r="Z124" i="9"/>
  <c r="Y124" i="9"/>
  <c r="X124" i="9"/>
  <c r="W124" i="9"/>
  <c r="AF123" i="9"/>
  <c r="AE123" i="9"/>
  <c r="AD123" i="9"/>
  <c r="AC123" i="9"/>
  <c r="AB123" i="9"/>
  <c r="AA123" i="9"/>
  <c r="Z123" i="9"/>
  <c r="Y123" i="9"/>
  <c r="X123" i="9"/>
  <c r="AF122" i="9"/>
  <c r="AE122" i="9"/>
  <c r="AD122" i="9"/>
  <c r="AC122" i="9"/>
  <c r="AB122" i="9"/>
  <c r="AA122" i="9"/>
  <c r="Z122" i="9"/>
  <c r="Y122" i="9"/>
  <c r="X122" i="9"/>
  <c r="AF121" i="9"/>
  <c r="AE121" i="9"/>
  <c r="AE106" i="9" s="1"/>
  <c r="AD121" i="9"/>
  <c r="AC121" i="9"/>
  <c r="AB121" i="9"/>
  <c r="AA121" i="9"/>
  <c r="AA106" i="9" s="1"/>
  <c r="Z121" i="9"/>
  <c r="Y121" i="9"/>
  <c r="X121" i="9"/>
  <c r="AF120" i="9"/>
  <c r="AE120" i="9"/>
  <c r="AD120" i="9"/>
  <c r="AC120" i="9"/>
  <c r="AB120" i="9"/>
  <c r="AA120" i="9"/>
  <c r="Z120" i="9"/>
  <c r="Y120" i="9"/>
  <c r="X120" i="9"/>
  <c r="X105" i="9" s="1"/>
  <c r="AF119" i="9"/>
  <c r="AE119" i="9"/>
  <c r="AD119" i="9"/>
  <c r="AC119" i="9"/>
  <c r="AB119" i="9"/>
  <c r="AB104" i="9" s="1"/>
  <c r="AA119" i="9"/>
  <c r="AA104" i="9" s="1"/>
  <c r="Z119" i="9"/>
  <c r="Y119" i="9"/>
  <c r="X119" i="9"/>
  <c r="AF118" i="9"/>
  <c r="AE118" i="9"/>
  <c r="AD118" i="9"/>
  <c r="AD103" i="9" s="1"/>
  <c r="AC118" i="9"/>
  <c r="AC103" i="9" s="1"/>
  <c r="AB118" i="9"/>
  <c r="AA118" i="9"/>
  <c r="Z118" i="9"/>
  <c r="Y118" i="9"/>
  <c r="X118" i="9"/>
  <c r="AF117" i="9"/>
  <c r="AE117" i="9"/>
  <c r="AD117" i="9"/>
  <c r="AC117" i="9"/>
  <c r="AB117" i="9"/>
  <c r="AA117" i="9"/>
  <c r="Z117" i="9"/>
  <c r="Y117" i="9"/>
  <c r="X117" i="9"/>
  <c r="AS116" i="9"/>
  <c r="AG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V113" i="9"/>
  <c r="U113" i="9"/>
  <c r="R113" i="9"/>
  <c r="Q113" i="9"/>
  <c r="P113" i="9"/>
  <c r="O113" i="9"/>
  <c r="M113" i="9"/>
  <c r="AE112" i="9"/>
  <c r="AD112" i="9"/>
  <c r="AC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Z111" i="9"/>
  <c r="Y111" i="9"/>
  <c r="X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AA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AE107" i="9"/>
  <c r="AD107" i="9"/>
  <c r="AC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AD106" i="9"/>
  <c r="AC106" i="9"/>
  <c r="AB106" i="9"/>
  <c r="Z106" i="9"/>
  <c r="X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Z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AC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X101" i="9"/>
  <c r="V101" i="9"/>
  <c r="U101" i="9"/>
  <c r="T101" i="9"/>
  <c r="T113" i="9" s="1"/>
  <c r="S101" i="9"/>
  <c r="S113" i="9" s="1"/>
  <c r="R101" i="9"/>
  <c r="Q101" i="9"/>
  <c r="P101" i="9"/>
  <c r="O101" i="9"/>
  <c r="N101" i="9"/>
  <c r="N113" i="9" s="1"/>
  <c r="M101" i="9"/>
  <c r="L101" i="9"/>
  <c r="L113" i="9" s="1"/>
  <c r="K101" i="9"/>
  <c r="K113" i="9" s="1"/>
  <c r="J101" i="9"/>
  <c r="J113" i="9" s="1"/>
  <c r="I101" i="9"/>
  <c r="I113" i="9" s="1"/>
  <c r="H101" i="9"/>
  <c r="H113" i="9" s="1"/>
  <c r="G101" i="9"/>
  <c r="G113" i="9" s="1"/>
  <c r="AS100" i="9"/>
  <c r="AR100" i="9"/>
  <c r="AL100" i="9"/>
  <c r="AK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Y97" i="9"/>
  <c r="AY96" i="9"/>
  <c r="AF96" i="9"/>
  <c r="AE96" i="9"/>
  <c r="AD96" i="9"/>
  <c r="AX97" i="9" s="1"/>
  <c r="AZ96" i="9" s="1"/>
  <c r="AC96" i="9"/>
  <c r="AB96" i="9"/>
  <c r="AA96" i="9"/>
  <c r="Z96" i="9"/>
  <c r="Y96" i="9"/>
  <c r="X96" i="9"/>
  <c r="W96" i="9"/>
  <c r="AY95" i="9"/>
  <c r="AX95" i="9"/>
  <c r="AZ94" i="9" s="1"/>
  <c r="AF95" i="9"/>
  <c r="AE95" i="9"/>
  <c r="AD95" i="9"/>
  <c r="AC95" i="9"/>
  <c r="AB95" i="9"/>
  <c r="AA95" i="9"/>
  <c r="Z95" i="9"/>
  <c r="Y95" i="9"/>
  <c r="X95" i="9"/>
  <c r="W95" i="9"/>
  <c r="AY94" i="9"/>
  <c r="AF94" i="9"/>
  <c r="AE94" i="9"/>
  <c r="AD94" i="9"/>
  <c r="AC94" i="9"/>
  <c r="AB94" i="9"/>
  <c r="AA94" i="9"/>
  <c r="Z94" i="9"/>
  <c r="Y94" i="9"/>
  <c r="X94" i="9"/>
  <c r="W94" i="9"/>
  <c r="AY93" i="9"/>
  <c r="AF93" i="9"/>
  <c r="AE93" i="9"/>
  <c r="AD93" i="9"/>
  <c r="AX94" i="9" s="1"/>
  <c r="AZ93" i="9" s="1"/>
  <c r="AC93" i="9"/>
  <c r="AB93" i="9"/>
  <c r="AA93" i="9"/>
  <c r="Z93" i="9"/>
  <c r="Y93" i="9"/>
  <c r="X93" i="9"/>
  <c r="W93" i="9"/>
  <c r="AY92" i="9"/>
  <c r="AF92" i="9"/>
  <c r="AE92" i="9"/>
  <c r="AD92" i="9"/>
  <c r="AX93" i="9" s="1"/>
  <c r="AZ92" i="9" s="1"/>
  <c r="AC92" i="9"/>
  <c r="AB92" i="9"/>
  <c r="AA92" i="9"/>
  <c r="Z92" i="9"/>
  <c r="Y92" i="9"/>
  <c r="X92" i="9"/>
  <c r="W92" i="9"/>
  <c r="W97" i="9" s="1"/>
  <c r="AY91" i="9"/>
  <c r="AX91" i="9"/>
  <c r="AF91" i="9"/>
  <c r="AE91" i="9"/>
  <c r="AD91" i="9"/>
  <c r="AX92" i="9" s="1"/>
  <c r="AZ91" i="9" s="1"/>
  <c r="AC91" i="9"/>
  <c r="AB91" i="9"/>
  <c r="AA91" i="9"/>
  <c r="Z91" i="9"/>
  <c r="Y91" i="9"/>
  <c r="X91" i="9"/>
  <c r="AY90" i="9"/>
  <c r="AF90" i="9"/>
  <c r="AE90" i="9"/>
  <c r="AD90" i="9"/>
  <c r="AC90" i="9"/>
  <c r="AB90" i="9"/>
  <c r="AA90" i="9"/>
  <c r="Z90" i="9"/>
  <c r="Y90" i="9"/>
  <c r="X90" i="9"/>
  <c r="AY89" i="9"/>
  <c r="AX89" i="9"/>
  <c r="AF89" i="9"/>
  <c r="AE89" i="9"/>
  <c r="AD89" i="9"/>
  <c r="AX90" i="9" s="1"/>
  <c r="AZ89" i="9" s="1"/>
  <c r="AC89" i="9"/>
  <c r="AB89" i="9"/>
  <c r="AA89" i="9"/>
  <c r="Z89" i="9"/>
  <c r="Y89" i="9"/>
  <c r="X89" i="9"/>
  <c r="AZ88" i="9"/>
  <c r="AY88" i="9"/>
  <c r="AF88" i="9"/>
  <c r="AE88" i="9"/>
  <c r="AD88" i="9"/>
  <c r="AC88" i="9"/>
  <c r="AB88" i="9"/>
  <c r="AA88" i="9"/>
  <c r="Z88" i="9"/>
  <c r="Y88" i="9"/>
  <c r="X88" i="9"/>
  <c r="AY87" i="9"/>
  <c r="AX87" i="9"/>
  <c r="AZ86" i="9" s="1"/>
  <c r="AF87" i="9"/>
  <c r="AE87" i="9"/>
  <c r="AD87" i="9"/>
  <c r="AX88" i="9" s="1"/>
  <c r="AZ87" i="9" s="1"/>
  <c r="AC87" i="9"/>
  <c r="AB87" i="9"/>
  <c r="AA87" i="9"/>
  <c r="AA97" i="9" s="1"/>
  <c r="AA10" i="9" s="1"/>
  <c r="C44" i="7" s="1"/>
  <c r="Z87" i="9"/>
  <c r="Z97" i="9" s="1"/>
  <c r="Z10" i="9" s="1"/>
  <c r="Y87" i="9"/>
  <c r="X87" i="9"/>
  <c r="AY86" i="9"/>
  <c r="AF86" i="9"/>
  <c r="AF102" i="9" s="1"/>
  <c r="AE86" i="9"/>
  <c r="AD86" i="9"/>
  <c r="AC86" i="9"/>
  <c r="AB86" i="9"/>
  <c r="AB97" i="9" s="1"/>
  <c r="AB10" i="9" s="1"/>
  <c r="D44" i="7" s="1"/>
  <c r="AA86" i="9"/>
  <c r="Z86" i="9"/>
  <c r="Y86" i="9"/>
  <c r="X86" i="9"/>
  <c r="AF85" i="9"/>
  <c r="AE85" i="9"/>
  <c r="AD85" i="9"/>
  <c r="AX86" i="9" s="1"/>
  <c r="AZ85" i="9" s="1"/>
  <c r="AC85" i="9"/>
  <c r="AC97" i="9" s="1"/>
  <c r="AC10" i="9" s="1"/>
  <c r="E44" i="7" s="1"/>
  <c r="AB85" i="9"/>
  <c r="AA85" i="9"/>
  <c r="Z85" i="9"/>
  <c r="Y85" i="9"/>
  <c r="X85" i="9"/>
  <c r="AM84" i="9"/>
  <c r="AL84" i="9"/>
  <c r="AK84" i="9"/>
  <c r="AJ84" i="9"/>
  <c r="AI84" i="9"/>
  <c r="AH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W81" i="9"/>
  <c r="AF80" i="9"/>
  <c r="AE80" i="9"/>
  <c r="AD80" i="9"/>
  <c r="BA33" i="10" s="1"/>
  <c r="BB33" i="10" s="1"/>
  <c r="AC80" i="9"/>
  <c r="AY33" i="10" s="1"/>
  <c r="AZ33" i="10" s="1"/>
  <c r="AB80" i="9"/>
  <c r="AA80" i="9"/>
  <c r="Z80" i="9"/>
  <c r="Y80" i="9"/>
  <c r="X80" i="9"/>
  <c r="W80" i="9"/>
  <c r="AF79" i="9"/>
  <c r="AE79" i="9"/>
  <c r="AE111" i="9" s="1"/>
  <c r="AD79" i="9"/>
  <c r="AC79" i="9"/>
  <c r="AB79" i="9"/>
  <c r="AA79" i="9"/>
  <c r="Z79" i="9"/>
  <c r="Y79" i="9"/>
  <c r="X79" i="9"/>
  <c r="W79" i="9"/>
  <c r="AF78" i="9"/>
  <c r="AE78" i="9"/>
  <c r="AD78" i="9"/>
  <c r="AC78" i="9"/>
  <c r="AB78" i="9"/>
  <c r="AA78" i="9"/>
  <c r="Z78" i="9"/>
  <c r="Y78" i="9"/>
  <c r="X78" i="9"/>
  <c r="W78" i="9"/>
  <c r="AF77" i="9"/>
  <c r="AE77" i="9"/>
  <c r="AD77" i="9"/>
  <c r="AC77" i="9"/>
  <c r="AY30" i="10" s="1"/>
  <c r="AB77" i="9"/>
  <c r="AA77" i="9"/>
  <c r="Z77" i="9"/>
  <c r="Y77" i="9"/>
  <c r="X77" i="9"/>
  <c r="W77" i="9"/>
  <c r="AF76" i="9"/>
  <c r="AE76" i="9"/>
  <c r="AD76" i="9"/>
  <c r="AC76" i="9"/>
  <c r="AB76" i="9"/>
  <c r="AA76" i="9"/>
  <c r="Z76" i="9"/>
  <c r="Y76" i="9"/>
  <c r="X76" i="9"/>
  <c r="W76" i="9"/>
  <c r="AF75" i="9"/>
  <c r="AE75" i="9"/>
  <c r="AD75" i="9"/>
  <c r="AC75" i="9"/>
  <c r="AB75" i="9"/>
  <c r="AA75" i="9"/>
  <c r="Z75" i="9"/>
  <c r="Y75" i="9"/>
  <c r="X75" i="9"/>
  <c r="AF74" i="9"/>
  <c r="AE74" i="9"/>
  <c r="AD74" i="9"/>
  <c r="AC74" i="9"/>
  <c r="AB74" i="9"/>
  <c r="AA74" i="9"/>
  <c r="Z74" i="9"/>
  <c r="Y74" i="9"/>
  <c r="X74" i="9"/>
  <c r="AF73" i="9"/>
  <c r="AE73" i="9"/>
  <c r="AD73" i="9"/>
  <c r="AC73" i="9"/>
  <c r="AB73" i="9"/>
  <c r="AA73" i="9"/>
  <c r="Z73" i="9"/>
  <c r="Y73" i="9"/>
  <c r="Y105" i="9" s="1"/>
  <c r="X73" i="9"/>
  <c r="AF72" i="9"/>
  <c r="AE72" i="9"/>
  <c r="AD72" i="9"/>
  <c r="AC72" i="9"/>
  <c r="AB72" i="9"/>
  <c r="AA72" i="9"/>
  <c r="Z72" i="9"/>
  <c r="Y72" i="9"/>
  <c r="X72" i="9"/>
  <c r="AF71" i="9"/>
  <c r="AE71" i="9"/>
  <c r="AD71" i="9"/>
  <c r="AC71" i="9"/>
  <c r="AB71" i="9"/>
  <c r="AA71" i="9"/>
  <c r="Z71" i="9"/>
  <c r="Y71" i="9"/>
  <c r="X71" i="9"/>
  <c r="AF70" i="9"/>
  <c r="AE70" i="9"/>
  <c r="AE102" i="9" s="1"/>
  <c r="AD70" i="9"/>
  <c r="AC70" i="9"/>
  <c r="AB70" i="9"/>
  <c r="AA70" i="9"/>
  <c r="Z70" i="9"/>
  <c r="Y70" i="9"/>
  <c r="X70" i="9"/>
  <c r="X81" i="9" s="1"/>
  <c r="AF69" i="9"/>
  <c r="AF81" i="9" s="1"/>
  <c r="AE69" i="9"/>
  <c r="AE81" i="9" s="1"/>
  <c r="AD69" i="9"/>
  <c r="AC69" i="9"/>
  <c r="AB69" i="9"/>
  <c r="AA69" i="9"/>
  <c r="Z69" i="9"/>
  <c r="Y69" i="9"/>
  <c r="X69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R65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Q65" i="9" s="1"/>
  <c r="P63" i="9"/>
  <c r="P65" i="9" s="1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E61" i="9"/>
  <c r="AD61" i="9"/>
  <c r="AC61" i="9"/>
  <c r="AB61" i="9"/>
  <c r="AA61" i="9"/>
  <c r="Z61" i="9"/>
  <c r="Y61" i="9"/>
  <c r="X61" i="9"/>
  <c r="X109" i="9" s="1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E58" i="9"/>
  <c r="AD58" i="9"/>
  <c r="AC58" i="9"/>
  <c r="AB58" i="9"/>
  <c r="AA58" i="9"/>
  <c r="Z58" i="9"/>
  <c r="Y58" i="9"/>
  <c r="Y106" i="9" s="1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E57" i="9"/>
  <c r="AD57" i="9"/>
  <c r="AC57" i="9"/>
  <c r="AB57" i="9"/>
  <c r="AB105" i="9" s="1"/>
  <c r="AA57" i="9"/>
  <c r="AA105" i="9" s="1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F55" i="9"/>
  <c r="AF103" i="9" s="1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N65" i="9" s="1"/>
  <c r="M55" i="9"/>
  <c r="M65" i="9" s="1"/>
  <c r="L55" i="9"/>
  <c r="L65" i="9" s="1"/>
  <c r="K55" i="9"/>
  <c r="J55" i="9"/>
  <c r="I55" i="9"/>
  <c r="H55" i="9"/>
  <c r="G55" i="9"/>
  <c r="F55" i="9"/>
  <c r="E55" i="9"/>
  <c r="D55" i="9"/>
  <c r="C55" i="9"/>
  <c r="B55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O65" i="9" s="1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F53" i="9"/>
  <c r="AE53" i="9"/>
  <c r="AD53" i="9"/>
  <c r="AC53" i="9"/>
  <c r="AB53" i="9"/>
  <c r="AA53" i="9"/>
  <c r="AA65" i="9" s="1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I65" i="9" s="1"/>
  <c r="H53" i="9"/>
  <c r="G53" i="9"/>
  <c r="F53" i="9"/>
  <c r="E53" i="9"/>
  <c r="E65" i="9" s="1"/>
  <c r="D53" i="9"/>
  <c r="C53" i="9"/>
  <c r="B53" i="9"/>
  <c r="AO52" i="9"/>
  <c r="AM52" i="9"/>
  <c r="AL52" i="9"/>
  <c r="AK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E48" i="9"/>
  <c r="AD48" i="9"/>
  <c r="AC48" i="9"/>
  <c r="AB48" i="9"/>
  <c r="AA48" i="9"/>
  <c r="Z48" i="9"/>
  <c r="Y48" i="9"/>
  <c r="X48" i="9"/>
  <c r="X49" i="9" s="1"/>
  <c r="X6" i="9" s="1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E46" i="9"/>
  <c r="AD46" i="9"/>
  <c r="AC46" i="9"/>
  <c r="AB46" i="9"/>
  <c r="AA46" i="9"/>
  <c r="Z46" i="9"/>
  <c r="Y46" i="9"/>
  <c r="Y110" i="9" s="1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E45" i="9"/>
  <c r="AD45" i="9"/>
  <c r="AC45" i="9"/>
  <c r="AB45" i="9"/>
  <c r="AB109" i="9" s="1"/>
  <c r="AA45" i="9"/>
  <c r="Z45" i="9"/>
  <c r="Z109" i="9" s="1"/>
  <c r="Y45" i="9"/>
  <c r="Y109" i="9" s="1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F38" i="9"/>
  <c r="AE38" i="9"/>
  <c r="AD38" i="9"/>
  <c r="AC38" i="9"/>
  <c r="AB38" i="9"/>
  <c r="AA38" i="9"/>
  <c r="Z38" i="9"/>
  <c r="Y38" i="9"/>
  <c r="X38" i="9"/>
  <c r="W38" i="9"/>
  <c r="W49" i="9" s="1"/>
  <c r="V38" i="9"/>
  <c r="V49" i="9" s="1"/>
  <c r="U38" i="9"/>
  <c r="T38" i="9"/>
  <c r="S38" i="9"/>
  <c r="R38" i="9"/>
  <c r="R49" i="9" s="1"/>
  <c r="Q38" i="9"/>
  <c r="P38" i="9"/>
  <c r="O38" i="9"/>
  <c r="N38" i="9"/>
  <c r="M38" i="9"/>
  <c r="L38" i="9"/>
  <c r="K38" i="9"/>
  <c r="J38" i="9"/>
  <c r="J49" i="9" s="1"/>
  <c r="I38" i="9"/>
  <c r="H38" i="9"/>
  <c r="G38" i="9"/>
  <c r="F38" i="9"/>
  <c r="E38" i="9"/>
  <c r="D38" i="9"/>
  <c r="C38" i="9"/>
  <c r="B38" i="9"/>
  <c r="B49" i="9" s="1"/>
  <c r="AF37" i="9"/>
  <c r="AF43" i="18" s="1"/>
  <c r="AE37" i="9"/>
  <c r="AE43" i="18" s="1"/>
  <c r="AD37" i="9"/>
  <c r="AD49" i="9" s="1"/>
  <c r="AD6" i="9" s="1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K49" i="9" s="1"/>
  <c r="J37" i="9"/>
  <c r="I37" i="9"/>
  <c r="I49" i="9" s="1"/>
  <c r="H37" i="9"/>
  <c r="H49" i="9" s="1"/>
  <c r="G37" i="9"/>
  <c r="F37" i="9"/>
  <c r="E37" i="9"/>
  <c r="D37" i="9"/>
  <c r="C37" i="9"/>
  <c r="B37" i="9"/>
  <c r="AI36" i="9"/>
  <c r="AG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S34" i="9"/>
  <c r="AS33" i="9"/>
  <c r="AS5" i="9" s="1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C111" i="9" s="1"/>
  <c r="AB31" i="9"/>
  <c r="AA31" i="9"/>
  <c r="AA111" i="9" s="1"/>
  <c r="Z31" i="9"/>
  <c r="Y31" i="9"/>
  <c r="X31" i="9"/>
  <c r="W31" i="9"/>
  <c r="W33" i="9" s="1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E109" i="9" s="1"/>
  <c r="AD29" i="9"/>
  <c r="AC29" i="9"/>
  <c r="AB29" i="9"/>
  <c r="AA29" i="9"/>
  <c r="Z29" i="9"/>
  <c r="Y29" i="9"/>
  <c r="X29" i="9"/>
  <c r="W29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E108" i="9" s="1"/>
  <c r="AD28" i="9"/>
  <c r="AD108" i="9" s="1"/>
  <c r="AC28" i="9"/>
  <c r="AC108" i="9" s="1"/>
  <c r="AB28" i="9"/>
  <c r="AB108" i="9" s="1"/>
  <c r="AA28" i="9"/>
  <c r="Z28" i="9"/>
  <c r="Y28" i="9"/>
  <c r="X28" i="9"/>
  <c r="W28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B107" i="9" s="1"/>
  <c r="AA27" i="9"/>
  <c r="AA107" i="9" s="1"/>
  <c r="Z27" i="9"/>
  <c r="Z107" i="9" s="1"/>
  <c r="Y27" i="9"/>
  <c r="X27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AU25" i="9"/>
  <c r="AT25" i="9"/>
  <c r="AS25" i="9"/>
  <c r="AR25" i="9"/>
  <c r="AQ25" i="9"/>
  <c r="AP25" i="9"/>
  <c r="AO25" i="9"/>
  <c r="AN25" i="9"/>
  <c r="AM25" i="9"/>
  <c r="AM33" i="9" s="1"/>
  <c r="AL25" i="9"/>
  <c r="AL33" i="9" s="1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AU24" i="9"/>
  <c r="AT24" i="9"/>
  <c r="AS24" i="9"/>
  <c r="AR24" i="9"/>
  <c r="AR33" i="9" s="1"/>
  <c r="AR5" i="9" s="1"/>
  <c r="AQ24" i="9"/>
  <c r="AP24" i="9"/>
  <c r="AO24" i="9"/>
  <c r="AO33" i="9" s="1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AU23" i="9"/>
  <c r="AT23" i="9"/>
  <c r="AT33" i="9" s="1"/>
  <c r="AT5" i="9" s="1"/>
  <c r="AS23" i="9"/>
  <c r="AR23" i="9"/>
  <c r="AQ23" i="9"/>
  <c r="AQ33" i="9" s="1"/>
  <c r="AQ5" i="9" s="1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D102" i="9" s="1"/>
  <c r="AC22" i="9"/>
  <c r="AB22" i="9"/>
  <c r="AB102" i="9" s="1"/>
  <c r="AA22" i="9"/>
  <c r="AA102" i="9" s="1"/>
  <c r="Z22" i="9"/>
  <c r="Y22" i="9"/>
  <c r="X22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AM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D16" i="9"/>
  <c r="AC16" i="9"/>
  <c r="Z16" i="9"/>
  <c r="Y16" i="9"/>
  <c r="X16" i="9"/>
  <c r="W16" i="9"/>
  <c r="AW15" i="9"/>
  <c r="AW14" i="9"/>
  <c r="AF14" i="9"/>
  <c r="AF129" i="9" s="1"/>
  <c r="AE14" i="9"/>
  <c r="AY15" i="9" s="1"/>
  <c r="AD14" i="9"/>
  <c r="AD129" i="9" s="1"/>
  <c r="AC14" i="9"/>
  <c r="AB14" i="9"/>
  <c r="Z14" i="9"/>
  <c r="X14" i="9"/>
  <c r="W14" i="9"/>
  <c r="AW13" i="9"/>
  <c r="AW11" i="9"/>
  <c r="AW10" i="9"/>
  <c r="AW9" i="9"/>
  <c r="AW8" i="9"/>
  <c r="AX7" i="9"/>
  <c r="AW7" i="9"/>
  <c r="AW6" i="9"/>
  <c r="AY5" i="9"/>
  <c r="AW5" i="9"/>
  <c r="AO5" i="9"/>
  <c r="AM5" i="9"/>
  <c r="AL5" i="9"/>
  <c r="AG4" i="9"/>
  <c r="AF4" i="9"/>
  <c r="AE4" i="9"/>
  <c r="AD4" i="9"/>
  <c r="AX5" i="9" s="1"/>
  <c r="AA4" i="9"/>
  <c r="Y4" i="9"/>
  <c r="X4" i="9"/>
  <c r="AU2" i="9"/>
  <c r="AU116" i="9" s="1"/>
  <c r="AT2" i="9"/>
  <c r="AS2" i="9"/>
  <c r="AR2" i="9"/>
  <c r="AR52" i="9" s="1"/>
  <c r="AQ2" i="9"/>
  <c r="AQ52" i="9" s="1"/>
  <c r="AP2" i="9"/>
  <c r="AP52" i="9" s="1"/>
  <c r="AO2" i="9"/>
  <c r="AN2" i="9"/>
  <c r="AN52" i="9" s="1"/>
  <c r="AM2" i="9"/>
  <c r="AM36" i="9" s="1"/>
  <c r="AL2" i="9"/>
  <c r="AL36" i="9" s="1"/>
  <c r="AK2" i="9"/>
  <c r="AK36" i="9" s="1"/>
  <c r="AJ2" i="9"/>
  <c r="AJ116" i="9" s="1"/>
  <c r="AI2" i="9"/>
  <c r="AI116" i="9" s="1"/>
  <c r="AH2" i="9"/>
  <c r="AH100" i="9" s="1"/>
  <c r="AG2" i="9"/>
  <c r="AG84" i="9" s="1"/>
  <c r="AF2" i="9"/>
  <c r="AF84" i="9" s="1"/>
  <c r="F13" i="8"/>
  <c r="D13" i="8"/>
  <c r="E7" i="8"/>
  <c r="D7" i="8"/>
  <c r="C7" i="8"/>
  <c r="F4" i="8"/>
  <c r="E4" i="8"/>
  <c r="D4" i="8"/>
  <c r="C4" i="8"/>
  <c r="R53" i="7"/>
  <c r="Q53" i="7"/>
  <c r="P53" i="7"/>
  <c r="O53" i="7"/>
  <c r="N53" i="7"/>
  <c r="M53" i="7"/>
  <c r="L53" i="7"/>
  <c r="K53" i="7"/>
  <c r="E51" i="7"/>
  <c r="B51" i="7"/>
  <c r="H45" i="7"/>
  <c r="G45" i="7"/>
  <c r="F45" i="7"/>
  <c r="E45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D31" i="7"/>
  <c r="C31" i="7"/>
  <c r="B31" i="7"/>
  <c r="H18" i="7"/>
  <c r="G18" i="7"/>
  <c r="F18" i="7"/>
  <c r="E18" i="7"/>
  <c r="D18" i="7"/>
  <c r="D14" i="7"/>
  <c r="H11" i="7"/>
  <c r="G11" i="7"/>
  <c r="F11" i="7"/>
  <c r="E11" i="7"/>
  <c r="D8" i="7"/>
  <c r="C8" i="7"/>
  <c r="R4" i="7"/>
  <c r="Q4" i="7"/>
  <c r="P4" i="7"/>
  <c r="O4" i="7"/>
  <c r="N4" i="7"/>
  <c r="M4" i="7"/>
  <c r="L4" i="7"/>
  <c r="K4" i="7"/>
  <c r="J4" i="7"/>
  <c r="I4" i="7"/>
  <c r="H4" i="7"/>
  <c r="G4" i="7"/>
  <c r="F4" i="7"/>
  <c r="F5" i="7" s="1"/>
  <c r="F53" i="7" s="1"/>
  <c r="E4" i="7"/>
  <c r="E5" i="7" s="1"/>
  <c r="E53" i="7" s="1"/>
  <c r="D4" i="7"/>
  <c r="D5" i="7" s="1"/>
  <c r="D53" i="7" s="1"/>
  <c r="C4" i="7"/>
  <c r="C5" i="7" s="1"/>
  <c r="C53" i="7" s="1"/>
  <c r="B4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J2" i="7"/>
  <c r="I2" i="7"/>
  <c r="H2" i="7"/>
  <c r="G2" i="7"/>
  <c r="F2" i="7"/>
  <c r="E2" i="7"/>
  <c r="D2" i="7"/>
  <c r="C2" i="7"/>
  <c r="B2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Q34" i="9" l="1"/>
  <c r="BE119" i="10"/>
  <c r="AH155" i="9"/>
  <c r="AI155" i="9"/>
  <c r="AR34" i="9"/>
  <c r="BC120" i="10"/>
  <c r="X9" i="9"/>
  <c r="B42" i="7" s="1"/>
  <c r="X83" i="9"/>
  <c r="BC119" i="10"/>
  <c r="B44" i="7"/>
  <c r="B8" i="7"/>
  <c r="AE121" i="10"/>
  <c r="I7" i="8"/>
  <c r="AE61" i="18"/>
  <c r="AE29" i="18" s="1"/>
  <c r="AE61" i="16"/>
  <c r="Z108" i="9"/>
  <c r="Y15" i="9"/>
  <c r="B45" i="7"/>
  <c r="Z4" i="9"/>
  <c r="Z7" i="9" s="1"/>
  <c r="Z13" i="9" s="1"/>
  <c r="I176" i="9"/>
  <c r="I180" i="9"/>
  <c r="I192" i="9" s="1"/>
  <c r="AE199" i="10"/>
  <c r="AE82" i="10"/>
  <c r="AE9" i="10" s="1"/>
  <c r="AY111" i="10"/>
  <c r="AY127" i="10" s="1"/>
  <c r="AY95" i="10"/>
  <c r="AF176" i="9"/>
  <c r="AD123" i="10"/>
  <c r="BD107" i="10"/>
  <c r="BA27" i="18"/>
  <c r="BB27" i="18" s="1"/>
  <c r="BA27" i="16"/>
  <c r="BB27" i="16" s="1"/>
  <c r="BA22" i="10"/>
  <c r="BB22" i="10" s="1"/>
  <c r="AD81" i="9"/>
  <c r="H66" i="10"/>
  <c r="AA206" i="10"/>
  <c r="AT131" i="9"/>
  <c r="AT20" i="9"/>
  <c r="AT100" i="9"/>
  <c r="AT68" i="9"/>
  <c r="AT84" i="9"/>
  <c r="AT52" i="9"/>
  <c r="AT147" i="9"/>
  <c r="AT36" i="9"/>
  <c r="AA83" i="10"/>
  <c r="AA18" i="10"/>
  <c r="L184" i="9"/>
  <c r="L176" i="9"/>
  <c r="E8" i="7"/>
  <c r="AF121" i="10"/>
  <c r="T49" i="9"/>
  <c r="AY98" i="9"/>
  <c r="AX28" i="10"/>
  <c r="AB124" i="10"/>
  <c r="Z126" i="10"/>
  <c r="D12" i="8"/>
  <c r="D14" i="8" s="1"/>
  <c r="D15" i="8" s="1"/>
  <c r="BF120" i="10"/>
  <c r="BD124" i="10"/>
  <c r="BD96" i="10"/>
  <c r="BD112" i="10"/>
  <c r="I5" i="7"/>
  <c r="I53" i="7" s="1"/>
  <c r="AA109" i="9"/>
  <c r="G12" i="8"/>
  <c r="G14" i="8" s="1"/>
  <c r="AC124" i="10"/>
  <c r="B17" i="7"/>
  <c r="BB105" i="10"/>
  <c r="F7" i="8"/>
  <c r="AZ91" i="10"/>
  <c r="AZ107" i="10"/>
  <c r="AZ123" i="10" s="1"/>
  <c r="D3" i="8"/>
  <c r="D5" i="8" s="1"/>
  <c r="AE63" i="18"/>
  <c r="AE31" i="18" s="1"/>
  <c r="AE63" i="16"/>
  <c r="AS13" i="18"/>
  <c r="U49" i="9"/>
  <c r="AF228" i="10"/>
  <c r="AF165" i="10"/>
  <c r="AF181" i="10"/>
  <c r="AF101" i="10"/>
  <c r="AF244" i="10"/>
  <c r="AF85" i="10"/>
  <c r="BF85" i="10" s="1"/>
  <c r="BF101" i="10" s="1"/>
  <c r="BF117" i="10" s="1"/>
  <c r="AF69" i="10"/>
  <c r="AF213" i="10"/>
  <c r="AF53" i="10"/>
  <c r="AF37" i="10"/>
  <c r="AF21" i="10"/>
  <c r="AF149" i="10"/>
  <c r="AF133" i="10"/>
  <c r="AF117" i="10"/>
  <c r="AF197" i="10"/>
  <c r="Z110" i="9"/>
  <c r="AG165" i="10"/>
  <c r="AG244" i="10"/>
  <c r="AG85" i="10"/>
  <c r="BG85" i="10" s="1"/>
  <c r="BG101" i="10" s="1"/>
  <c r="BG117" i="10" s="1"/>
  <c r="AG69" i="10"/>
  <c r="AG213" i="10"/>
  <c r="AG37" i="10"/>
  <c r="AG181" i="10"/>
  <c r="AG149" i="10"/>
  <c r="AG101" i="10"/>
  <c r="AG53" i="10"/>
  <c r="AG197" i="10"/>
  <c r="AG117" i="10"/>
  <c r="AG21" i="10"/>
  <c r="Y4" i="10"/>
  <c r="AE75" i="17"/>
  <c r="AE124" i="10"/>
  <c r="AE176" i="9"/>
  <c r="AE180" i="9"/>
  <c r="AF61" i="18"/>
  <c r="AF29" i="18" s="1"/>
  <c r="AF61" i="16"/>
  <c r="AY36" i="18"/>
  <c r="AY36" i="16"/>
  <c r="AY31" i="10"/>
  <c r="AZ31" i="10" s="1"/>
  <c r="Z65" i="9"/>
  <c r="AB202" i="10"/>
  <c r="AB82" i="10"/>
  <c r="AB9" i="10" s="1"/>
  <c r="X7" i="10"/>
  <c r="X14" i="10" s="1"/>
  <c r="X8" i="10" s="1"/>
  <c r="X12" i="10" s="1"/>
  <c r="X131" i="10" s="1"/>
  <c r="AM34" i="9"/>
  <c r="Q37" i="7"/>
  <c r="X33" i="9"/>
  <c r="X5" i="9" s="1"/>
  <c r="B37" i="7" s="1"/>
  <c r="AP33" i="9"/>
  <c r="AP5" i="9" s="1"/>
  <c r="C49" i="9"/>
  <c r="Y49" i="9"/>
  <c r="Y6" i="9" s="1"/>
  <c r="AD52" i="18"/>
  <c r="AD52" i="16"/>
  <c r="S65" i="9"/>
  <c r="AW28" i="18"/>
  <c r="AW28" i="16"/>
  <c r="AX28" i="16" s="1"/>
  <c r="AW23" i="10"/>
  <c r="AX23" i="10" s="1"/>
  <c r="AF158" i="9"/>
  <c r="AF75" i="17"/>
  <c r="G50" i="10"/>
  <c r="AC50" i="10"/>
  <c r="AC6" i="10" s="1"/>
  <c r="AC51" i="10" s="1"/>
  <c r="AU147" i="9"/>
  <c r="AU131" i="9"/>
  <c r="AU20" i="9"/>
  <c r="AU68" i="9"/>
  <c r="AU52" i="9"/>
  <c r="AU100" i="9"/>
  <c r="AU84" i="9"/>
  <c r="AU36" i="9"/>
  <c r="X7" i="9"/>
  <c r="X13" i="9" s="1"/>
  <c r="Y108" i="9"/>
  <c r="AD176" i="9"/>
  <c r="AD180" i="9"/>
  <c r="J182" i="9"/>
  <c r="J176" i="9"/>
  <c r="J192" i="9"/>
  <c r="AW36" i="18"/>
  <c r="AW36" i="16"/>
  <c r="AX36" i="16" s="1"/>
  <c r="AW31" i="10"/>
  <c r="AX31" i="10" s="1"/>
  <c r="D45" i="7"/>
  <c r="C45" i="7"/>
  <c r="AB4" i="9"/>
  <c r="AA204" i="10"/>
  <c r="W50" i="10"/>
  <c r="W6" i="10" s="1"/>
  <c r="W7" i="10" s="1"/>
  <c r="W14" i="10" s="1"/>
  <c r="T65" i="9"/>
  <c r="J65" i="9"/>
  <c r="Y81" i="9"/>
  <c r="T176" i="9"/>
  <c r="V176" i="9"/>
  <c r="AJ91" i="10"/>
  <c r="BA108" i="10"/>
  <c r="BA92" i="10"/>
  <c r="BF94" i="10"/>
  <c r="BD103" i="10"/>
  <c r="O49" i="9"/>
  <c r="AG176" i="9"/>
  <c r="AE9" i="9"/>
  <c r="AE83" i="9"/>
  <c r="AC206" i="10"/>
  <c r="AL34" i="9"/>
  <c r="P37" i="7"/>
  <c r="X112" i="9"/>
  <c r="D49" i="9"/>
  <c r="AN147" i="9"/>
  <c r="AN36" i="9"/>
  <c r="AN116" i="9"/>
  <c r="AN131" i="9"/>
  <c r="P1" i="7"/>
  <c r="AN20" i="9"/>
  <c r="AN68" i="9"/>
  <c r="AB101" i="9"/>
  <c r="AB33" i="9"/>
  <c r="AB5" i="9" s="1"/>
  <c r="Z102" i="9"/>
  <c r="AN33" i="9"/>
  <c r="AN5" i="9" s="1"/>
  <c r="AC110" i="9"/>
  <c r="W112" i="9"/>
  <c r="W113" i="9" s="1"/>
  <c r="E49" i="9"/>
  <c r="AA49" i="9"/>
  <c r="AA6" i="9" s="1"/>
  <c r="U65" i="9"/>
  <c r="K65" i="9"/>
  <c r="AB112" i="9"/>
  <c r="AG155" i="9"/>
  <c r="U176" i="9"/>
  <c r="I13" i="8"/>
  <c r="AH150" i="9"/>
  <c r="Y226" i="10"/>
  <c r="Z4" i="10"/>
  <c r="AB121" i="10"/>
  <c r="X126" i="10"/>
  <c r="X34" i="10"/>
  <c r="X5" i="10" s="1"/>
  <c r="Z49" i="9"/>
  <c r="Z6" i="9" s="1"/>
  <c r="B11" i="7"/>
  <c r="AO147" i="9"/>
  <c r="AO36" i="9"/>
  <c r="AO116" i="9"/>
  <c r="AO131" i="9"/>
  <c r="Q1" i="7"/>
  <c r="AO20" i="9"/>
  <c r="AO68" i="9"/>
  <c r="AO100" i="9"/>
  <c r="AC33" i="9"/>
  <c r="AC5" i="9" s="1"/>
  <c r="AC101" i="9"/>
  <c r="Y103" i="9"/>
  <c r="AD110" i="9"/>
  <c r="F49" i="9"/>
  <c r="AB49" i="9"/>
  <c r="AB6" i="9" s="1"/>
  <c r="V65" i="9"/>
  <c r="AN84" i="9"/>
  <c r="BC107" i="10"/>
  <c r="BC124" i="10"/>
  <c r="AG153" i="9"/>
  <c r="AH153" i="9" s="1"/>
  <c r="D8" i="8"/>
  <c r="AD119" i="10"/>
  <c r="AX95" i="10"/>
  <c r="AX111" i="10"/>
  <c r="AX127" i="10" s="1"/>
  <c r="BB129" i="10"/>
  <c r="AZ111" i="10"/>
  <c r="AZ127" i="10" s="1"/>
  <c r="AZ95" i="10"/>
  <c r="AW38" i="18"/>
  <c r="AX38" i="18" s="1"/>
  <c r="AW38" i="16"/>
  <c r="AX38" i="16" s="1"/>
  <c r="AW33" i="10"/>
  <c r="AX33" i="10" s="1"/>
  <c r="BA104" i="10"/>
  <c r="BA36" i="18"/>
  <c r="BA36" i="16"/>
  <c r="BA31" i="10"/>
  <c r="G5" i="7"/>
  <c r="G53" i="7" s="1"/>
  <c r="AX7" i="10"/>
  <c r="H5" i="7"/>
  <c r="H53" i="7" s="1"/>
  <c r="J5" i="7"/>
  <c r="J53" i="7" s="1"/>
  <c r="AO34" i="9"/>
  <c r="C11" i="7"/>
  <c r="AP147" i="9"/>
  <c r="AP36" i="9"/>
  <c r="AP116" i="9"/>
  <c r="AP131" i="9"/>
  <c r="R1" i="7"/>
  <c r="AP20" i="9"/>
  <c r="AP68" i="9"/>
  <c r="AP84" i="9"/>
  <c r="AP100" i="9"/>
  <c r="AD101" i="9"/>
  <c r="AD33" i="9"/>
  <c r="AD5" i="9" s="1"/>
  <c r="Z103" i="9"/>
  <c r="X104" i="9"/>
  <c r="AE110" i="9"/>
  <c r="AB111" i="9"/>
  <c r="Y112" i="9"/>
  <c r="G49" i="9"/>
  <c r="AC49" i="9"/>
  <c r="AC6" i="9" s="1"/>
  <c r="P49" i="9"/>
  <c r="W65" i="9"/>
  <c r="W66" i="9" s="1"/>
  <c r="AW37" i="18"/>
  <c r="AX37" i="18" s="1"/>
  <c r="AW37" i="16"/>
  <c r="AX37" i="16" s="1"/>
  <c r="AW32" i="10"/>
  <c r="AO84" i="9"/>
  <c r="X113" i="9"/>
  <c r="AE160" i="9"/>
  <c r="AE161" i="9" s="1"/>
  <c r="AT116" i="9"/>
  <c r="BB104" i="10"/>
  <c r="D11" i="7"/>
  <c r="AQ147" i="9"/>
  <c r="AQ116" i="9"/>
  <c r="AQ84" i="9"/>
  <c r="AQ131" i="9"/>
  <c r="AQ20" i="9"/>
  <c r="AQ68" i="9"/>
  <c r="AQ36" i="9"/>
  <c r="AQ100" i="9"/>
  <c r="Q49" i="9"/>
  <c r="AE48" i="18"/>
  <c r="AE48" i="16"/>
  <c r="AD50" i="18"/>
  <c r="AD50" i="16"/>
  <c r="B65" i="9"/>
  <c r="X65" i="9"/>
  <c r="AY37" i="18"/>
  <c r="AY37" i="16"/>
  <c r="AY32" i="10"/>
  <c r="AZ32" i="10" s="1"/>
  <c r="AZ90" i="9"/>
  <c r="AZ97" i="9" s="1"/>
  <c r="AC105" i="9"/>
  <c r="AH159" i="9"/>
  <c r="AI159" i="9" s="1"/>
  <c r="X176" i="9"/>
  <c r="AC192" i="9"/>
  <c r="AD9" i="11"/>
  <c r="AD82" i="11" s="1"/>
  <c r="Y65" i="9"/>
  <c r="Y97" i="9"/>
  <c r="Y10" i="9" s="1"/>
  <c r="AB103" i="9"/>
  <c r="BD129" i="10"/>
  <c r="AA66" i="9"/>
  <c r="AA12" i="9"/>
  <c r="X118" i="10"/>
  <c r="X98" i="10"/>
  <c r="X10" i="10" s="1"/>
  <c r="AX86" i="10"/>
  <c r="AX98" i="10" s="1"/>
  <c r="AX102" i="10"/>
  <c r="BC105" i="10"/>
  <c r="G7" i="8"/>
  <c r="BA236" i="10"/>
  <c r="AE129" i="10"/>
  <c r="V8" i="10"/>
  <c r="V16" i="10"/>
  <c r="S49" i="9"/>
  <c r="AF9" i="9"/>
  <c r="AC121" i="10"/>
  <c r="D65" i="9"/>
  <c r="AD124" i="10"/>
  <c r="AR131" i="9"/>
  <c r="AR116" i="9"/>
  <c r="AR147" i="9"/>
  <c r="AR20" i="9"/>
  <c r="AR68" i="9"/>
  <c r="AR84" i="9"/>
  <c r="AR36" i="9"/>
  <c r="AE50" i="18"/>
  <c r="AE50" i="16"/>
  <c r="C65" i="9"/>
  <c r="BA37" i="18"/>
  <c r="BA37" i="16"/>
  <c r="BA32" i="10"/>
  <c r="BB32" i="10" s="1"/>
  <c r="AD105" i="9"/>
  <c r="Y192" i="9"/>
  <c r="AS147" i="9"/>
  <c r="AS131" i="9"/>
  <c r="AS20" i="9"/>
  <c r="AS68" i="9"/>
  <c r="AS84" i="9"/>
  <c r="AS52" i="9"/>
  <c r="AS36" i="9"/>
  <c r="AD65" i="18"/>
  <c r="AD65" i="16"/>
  <c r="AD129" i="16" s="1"/>
  <c r="AN100" i="9"/>
  <c r="AE105" i="9"/>
  <c r="Z192" i="9"/>
  <c r="P66" i="10"/>
  <c r="AY107" i="10"/>
  <c r="AY123" i="10" s="1"/>
  <c r="AY91" i="10"/>
  <c r="AY98" i="10" s="1"/>
  <c r="BA105" i="10"/>
  <c r="AE121" i="13"/>
  <c r="Y33" i="9"/>
  <c r="Y5" i="9" s="1"/>
  <c r="C37" i="7" s="1"/>
  <c r="AU33" i="9"/>
  <c r="AU5" i="9" s="1"/>
  <c r="L49" i="9"/>
  <c r="F65" i="9"/>
  <c r="AB65" i="9"/>
  <c r="AY28" i="18"/>
  <c r="AZ28" i="18" s="1"/>
  <c r="AY28" i="16"/>
  <c r="AZ28" i="16" s="1"/>
  <c r="AY23" i="10"/>
  <c r="AZ23" i="10" s="1"/>
  <c r="BA35" i="18"/>
  <c r="BA35" i="16"/>
  <c r="BA30" i="10"/>
  <c r="Y101" i="9"/>
  <c r="X102" i="9"/>
  <c r="AH152" i="9"/>
  <c r="E176" i="9"/>
  <c r="AA176" i="9"/>
  <c r="AA180" i="9"/>
  <c r="AK228" i="10"/>
  <c r="AB97" i="11"/>
  <c r="AB10" i="11" s="1"/>
  <c r="Z33" i="9"/>
  <c r="Z5" i="9" s="1"/>
  <c r="M49" i="9"/>
  <c r="G65" i="9"/>
  <c r="AC65" i="9"/>
  <c r="BA28" i="18"/>
  <c r="BB28" i="18" s="1"/>
  <c r="BA28" i="16"/>
  <c r="BB28" i="16" s="1"/>
  <c r="BA23" i="10"/>
  <c r="BB23" i="10" s="1"/>
  <c r="AE97" i="9"/>
  <c r="AE10" i="9" s="1"/>
  <c r="Z101" i="9"/>
  <c r="Y102" i="9"/>
  <c r="AG152" i="9"/>
  <c r="AI152" i="9" s="1"/>
  <c r="F176" i="9"/>
  <c r="AB176" i="9"/>
  <c r="AB180" i="9"/>
  <c r="R181" i="9"/>
  <c r="R192" i="9" s="1"/>
  <c r="R176" i="9"/>
  <c r="BA128" i="10"/>
  <c r="AX106" i="10"/>
  <c r="AX122" i="10" s="1"/>
  <c r="AX90" i="10"/>
  <c r="AC97" i="11"/>
  <c r="AC10" i="11" s="1"/>
  <c r="Y7" i="9"/>
  <c r="Y13" i="9" s="1"/>
  <c r="X15" i="9"/>
  <c r="AA33" i="9"/>
  <c r="AA5" i="9" s="1"/>
  <c r="AB110" i="9"/>
  <c r="N49" i="9"/>
  <c r="H65" i="9"/>
  <c r="AD65" i="9"/>
  <c r="X108" i="9"/>
  <c r="AF97" i="9"/>
  <c r="AF10" i="9" s="1"/>
  <c r="X97" i="9"/>
  <c r="X10" i="9" s="1"/>
  <c r="AA101" i="9"/>
  <c r="Z104" i="9"/>
  <c r="AC176" i="9"/>
  <c r="S181" i="9"/>
  <c r="S176" i="9"/>
  <c r="V66" i="10"/>
  <c r="V13" i="10" s="1"/>
  <c r="BC96" i="10"/>
  <c r="BC112" i="10"/>
  <c r="AE33" i="9"/>
  <c r="AE5" i="9" s="1"/>
  <c r="AE101" i="9"/>
  <c r="AE113" i="9" s="1"/>
  <c r="AA103" i="9"/>
  <c r="Y104" i="9"/>
  <c r="Z112" i="9"/>
  <c r="AD49" i="18"/>
  <c r="AD49" i="16"/>
  <c r="K176" i="9"/>
  <c r="K180" i="9"/>
  <c r="K192" i="9" s="1"/>
  <c r="M182" i="9"/>
  <c r="M192" i="9" s="1"/>
  <c r="M176" i="9"/>
  <c r="AH165" i="10"/>
  <c r="AH149" i="10"/>
  <c r="AH244" i="10"/>
  <c r="AH101" i="10"/>
  <c r="AH85" i="10"/>
  <c r="BH85" i="10" s="1"/>
  <c r="BH101" i="10" s="1"/>
  <c r="BH117" i="10" s="1"/>
  <c r="AH69" i="10"/>
  <c r="AH213" i="10"/>
  <c r="AH181" i="10"/>
  <c r="AH53" i="10"/>
  <c r="AH37" i="10"/>
  <c r="AH117" i="10"/>
  <c r="AH197" i="10"/>
  <c r="Z226" i="10"/>
  <c r="B18" i="7"/>
  <c r="Y127" i="10"/>
  <c r="C12" i="8"/>
  <c r="C14" i="8" s="1"/>
  <c r="BA111" i="10"/>
  <c r="BA95" i="10"/>
  <c r="AF33" i="9"/>
  <c r="AF5" i="9" s="1"/>
  <c r="AF101" i="9"/>
  <c r="AD111" i="9"/>
  <c r="AA112" i="9"/>
  <c r="AE49" i="18"/>
  <c r="AE49" i="16"/>
  <c r="AE104" i="9"/>
  <c r="AB160" i="9"/>
  <c r="AB161" i="9" s="1"/>
  <c r="L192" i="9"/>
  <c r="AI181" i="10"/>
  <c r="AI244" i="10"/>
  <c r="AI213" i="10"/>
  <c r="AI37" i="10"/>
  <c r="AI149" i="10"/>
  <c r="AI101" i="10"/>
  <c r="AI85" i="10"/>
  <c r="AI53" i="10"/>
  <c r="AI165" i="10"/>
  <c r="AI117" i="10"/>
  <c r="AI197" i="10"/>
  <c r="AA226" i="10"/>
  <c r="AB4" i="10"/>
  <c r="C18" i="7"/>
  <c r="AB123" i="10"/>
  <c r="Z127" i="10"/>
  <c r="AB207" i="10"/>
  <c r="AG33" i="9"/>
  <c r="AG5" i="9" s="1"/>
  <c r="AD51" i="18"/>
  <c r="AD51" i="16"/>
  <c r="AE62" i="18"/>
  <c r="AE30" i="18" s="1"/>
  <c r="AE62" i="16"/>
  <c r="AF104" i="9"/>
  <c r="AC160" i="9"/>
  <c r="AC161" i="9" s="1"/>
  <c r="AB226" i="10"/>
  <c r="AC4" i="10"/>
  <c r="F66" i="10"/>
  <c r="AB66" i="10"/>
  <c r="AB13" i="10" s="1"/>
  <c r="P146" i="10"/>
  <c r="P162" i="10"/>
  <c r="AH33" i="9"/>
  <c r="AH5" i="9" s="1"/>
  <c r="AE51" i="18"/>
  <c r="AE51" i="16"/>
  <c r="AF62" i="18"/>
  <c r="AF30" i="18" s="1"/>
  <c r="AF62" i="16"/>
  <c r="Z81" i="9"/>
  <c r="AE144" i="9"/>
  <c r="AE16" i="9" s="1"/>
  <c r="AA160" i="9"/>
  <c r="AA161" i="9" s="1"/>
  <c r="AK149" i="10"/>
  <c r="AK181" i="10"/>
  <c r="AK244" i="10"/>
  <c r="AK213" i="10"/>
  <c r="AK101" i="10"/>
  <c r="AK85" i="10"/>
  <c r="AK53" i="10"/>
  <c r="AK21" i="10"/>
  <c r="AK165" i="10"/>
  <c r="AK37" i="10"/>
  <c r="AK117" i="10"/>
  <c r="AK197" i="10"/>
  <c r="AC226" i="10"/>
  <c r="AH21" i="10"/>
  <c r="AB127" i="10"/>
  <c r="U8" i="10"/>
  <c r="U16" i="10"/>
  <c r="BE124" i="10"/>
  <c r="AI33" i="9"/>
  <c r="AI5" i="9" s="1"/>
  <c r="AE103" i="9"/>
  <c r="AC104" i="9"/>
  <c r="AE64" i="18"/>
  <c r="AE32" i="18" s="1"/>
  <c r="AE64" i="16"/>
  <c r="AA81" i="9"/>
  <c r="AW29" i="18"/>
  <c r="AX29" i="18" s="1"/>
  <c r="AW29" i="16"/>
  <c r="AX29" i="16" s="1"/>
  <c r="AW24" i="10"/>
  <c r="AX24" i="10" s="1"/>
  <c r="AI144" i="9"/>
  <c r="AI16" i="9" s="1"/>
  <c r="AH148" i="9"/>
  <c r="AI148" i="9" s="1"/>
  <c r="AD226" i="10"/>
  <c r="AE4" i="10"/>
  <c r="AE7" i="10" s="1"/>
  <c r="AX16" i="10"/>
  <c r="AI21" i="10"/>
  <c r="AC127" i="10"/>
  <c r="AJ33" i="9"/>
  <c r="AJ5" i="9" s="1"/>
  <c r="AD104" i="9"/>
  <c r="X107" i="9"/>
  <c r="AW27" i="18"/>
  <c r="AX27" i="18" s="1"/>
  <c r="AW27" i="16"/>
  <c r="AX27" i="16" s="1"/>
  <c r="AB81" i="9"/>
  <c r="AW22" i="10"/>
  <c r="AX22" i="10" s="1"/>
  <c r="AY29" i="18"/>
  <c r="AZ29" i="18" s="1"/>
  <c r="AY29" i="16"/>
  <c r="AZ29" i="16" s="1"/>
  <c r="AY24" i="10"/>
  <c r="AX96" i="9"/>
  <c r="AZ95" i="9" s="1"/>
  <c r="X103" i="9"/>
  <c r="AJ144" i="9"/>
  <c r="AJ16" i="9" s="1"/>
  <c r="AG144" i="9"/>
  <c r="AG16" i="9" s="1"/>
  <c r="AE226" i="10"/>
  <c r="AF4" i="10"/>
  <c r="AY16" i="10"/>
  <c r="AF71" i="17"/>
  <c r="AF34" i="10"/>
  <c r="AF5" i="10" s="1"/>
  <c r="X123" i="10"/>
  <c r="BC93" i="10"/>
  <c r="G4" i="8"/>
  <c r="X146" i="10"/>
  <c r="S162" i="10"/>
  <c r="BJ97" i="13"/>
  <c r="AB130" i="13"/>
  <c r="AB12" i="13" s="1"/>
  <c r="B5" i="7"/>
  <c r="B53" i="7" s="1"/>
  <c r="AK33" i="9"/>
  <c r="AK5" i="9" s="1"/>
  <c r="Y107" i="9"/>
  <c r="AY27" i="18"/>
  <c r="AZ27" i="18" s="1"/>
  <c r="AY27" i="16"/>
  <c r="AY22" i="10"/>
  <c r="AZ22" i="10" s="1"/>
  <c r="AC81" i="9"/>
  <c r="AK144" i="9"/>
  <c r="AK16" i="9" s="1"/>
  <c r="AN256" i="10"/>
  <c r="AN240" i="10" s="1"/>
  <c r="AL256" i="10"/>
  <c r="AL240" i="10" s="1"/>
  <c r="AK256" i="10"/>
  <c r="AK240" i="10" s="1"/>
  <c r="AH144" i="9"/>
  <c r="AH16" i="9" s="1"/>
  <c r="Q176" i="9"/>
  <c r="AZ108" i="10"/>
  <c r="AZ124" i="10" s="1"/>
  <c r="AZ92" i="10"/>
  <c r="BE94" i="10"/>
  <c r="BE110" i="10"/>
  <c r="H65" i="11"/>
  <c r="AD65" i="11"/>
  <c r="BB27" i="10"/>
  <c r="BC127" i="10"/>
  <c r="O192" i="9"/>
  <c r="AE74" i="17"/>
  <c r="AE123" i="10"/>
  <c r="AC82" i="10"/>
  <c r="AC9" i="10" s="1"/>
  <c r="AB209" i="10"/>
  <c r="BE105" i="10"/>
  <c r="BA122" i="10"/>
  <c r="AL20" i="9"/>
  <c r="AF36" i="9"/>
  <c r="AD54" i="18"/>
  <c r="AD54" i="16"/>
  <c r="AD67" i="18"/>
  <c r="AD35" i="18" s="1"/>
  <c r="BB35" i="18" s="1"/>
  <c r="AD67" i="16"/>
  <c r="AD71" i="16" s="1"/>
  <c r="AD18" i="16" s="1"/>
  <c r="AM68" i="9"/>
  <c r="AY31" i="18"/>
  <c r="AZ31" i="18" s="1"/>
  <c r="AY31" i="16"/>
  <c r="AZ31" i="16" s="1"/>
  <c r="AY26" i="10"/>
  <c r="AZ26" i="10" s="1"/>
  <c r="AF116" i="9"/>
  <c r="AJ131" i="9"/>
  <c r="AO144" i="9"/>
  <c r="AO16" i="9" s="1"/>
  <c r="AI149" i="9"/>
  <c r="P192" i="9"/>
  <c r="AA184" i="9"/>
  <c r="AF74" i="17"/>
  <c r="AD77" i="17"/>
  <c r="AD126" i="10"/>
  <c r="J66" i="10"/>
  <c r="AC209" i="10"/>
  <c r="AB98" i="10"/>
  <c r="AB10" i="10" s="1"/>
  <c r="BF105" i="10"/>
  <c r="AF98" i="10"/>
  <c r="AF10" i="10" s="1"/>
  <c r="BB122" i="10"/>
  <c r="AD256" i="10"/>
  <c r="AI81" i="13"/>
  <c r="AI98" i="13"/>
  <c r="AI10" i="13" s="1"/>
  <c r="AI99" i="13" s="1"/>
  <c r="AE52" i="18"/>
  <c r="AE52" i="16"/>
  <c r="AW30" i="18"/>
  <c r="AX30" i="18" s="1"/>
  <c r="AW30" i="16"/>
  <c r="AX30" i="16" s="1"/>
  <c r="AW25" i="10"/>
  <c r="AX25" i="10" s="1"/>
  <c r="AD122" i="10"/>
  <c r="AA198" i="10"/>
  <c r="AE119" i="10"/>
  <c r="AE54" i="18"/>
  <c r="AE54" i="16"/>
  <c r="AC4" i="9"/>
  <c r="AH36" i="9"/>
  <c r="AD68" i="18"/>
  <c r="AD36" i="18" s="1"/>
  <c r="BB36" i="18" s="1"/>
  <c r="AD68" i="16"/>
  <c r="AY32" i="18"/>
  <c r="AY32" i="16"/>
  <c r="AY27" i="10"/>
  <c r="AZ27" i="10" s="1"/>
  <c r="AH116" i="9"/>
  <c r="AL131" i="9"/>
  <c r="AQ144" i="9"/>
  <c r="AQ16" i="9" s="1"/>
  <c r="AG157" i="9"/>
  <c r="P176" i="9"/>
  <c r="Q180" i="9"/>
  <c r="Q192" i="9" s="1"/>
  <c r="BD106" i="10"/>
  <c r="R198" i="10"/>
  <c r="R210" i="10" s="1"/>
  <c r="R146" i="10"/>
  <c r="AN194" i="10"/>
  <c r="AN134" i="10"/>
  <c r="Z257" i="10"/>
  <c r="AR248" i="10" s="1"/>
  <c r="AR232" i="10" s="1"/>
  <c r="F65" i="11"/>
  <c r="AB65" i="11"/>
  <c r="BE92" i="13"/>
  <c r="E12" i="8"/>
  <c r="E14" i="8" s="1"/>
  <c r="AE44" i="18"/>
  <c r="AE44" i="16"/>
  <c r="AE55" i="16" s="1"/>
  <c r="AE6" i="16" s="1"/>
  <c r="AE49" i="9"/>
  <c r="AE6" i="9" s="1"/>
  <c r="AE68" i="18"/>
  <c r="AE36" i="18" s="1"/>
  <c r="AE68" i="16"/>
  <c r="BA32" i="18"/>
  <c r="BA32" i="16"/>
  <c r="BA27" i="10"/>
  <c r="AW33" i="18"/>
  <c r="AW33" i="16"/>
  <c r="AW28" i="10"/>
  <c r="AK116" i="9"/>
  <c r="AM131" i="9"/>
  <c r="AR144" i="9"/>
  <c r="AR16" i="9" s="1"/>
  <c r="AQ249" i="10"/>
  <c r="AQ233" i="10" s="1"/>
  <c r="AP249" i="10"/>
  <c r="AP233" i="10" s="1"/>
  <c r="AO249" i="10"/>
  <c r="AO233" i="10" s="1"/>
  <c r="AN249" i="10"/>
  <c r="AN233" i="10" s="1"/>
  <c r="AP144" i="9"/>
  <c r="AP16" i="9" s="1"/>
  <c r="AH154" i="9"/>
  <c r="AI154" i="9" s="1"/>
  <c r="S192" i="9"/>
  <c r="T192" i="9"/>
  <c r="Z11" i="10"/>
  <c r="N50" i="10"/>
  <c r="M66" i="10"/>
  <c r="S198" i="10"/>
  <c r="S210" i="10" s="1"/>
  <c r="S146" i="10"/>
  <c r="X122" i="10"/>
  <c r="G65" i="11"/>
  <c r="AC65" i="11"/>
  <c r="AY38" i="18"/>
  <c r="AZ38" i="18" s="1"/>
  <c r="AY38" i="16"/>
  <c r="AE67" i="18"/>
  <c r="AE35" i="18" s="1"/>
  <c r="AE67" i="16"/>
  <c r="C3" i="8"/>
  <c r="C5" i="8" s="1"/>
  <c r="C8" i="8" s="1"/>
  <c r="H4" i="8"/>
  <c r="F12" i="8"/>
  <c r="F14" i="8" s="1"/>
  <c r="AJ36" i="9"/>
  <c r="AF44" i="18"/>
  <c r="AF44" i="16"/>
  <c r="AD69" i="18"/>
  <c r="AD37" i="18" s="1"/>
  <c r="AD69" i="16"/>
  <c r="AY33" i="18"/>
  <c r="AZ33" i="18" s="1"/>
  <c r="AY33" i="16"/>
  <c r="AZ33" i="16" s="1"/>
  <c r="AY28" i="10"/>
  <c r="AZ28" i="10" s="1"/>
  <c r="AL116" i="9"/>
  <c r="AS144" i="9"/>
  <c r="AS16" i="9" s="1"/>
  <c r="AT144" i="9"/>
  <c r="AT16" i="9" s="1"/>
  <c r="AD160" i="9"/>
  <c r="AD161" i="9" s="1"/>
  <c r="U180" i="9"/>
  <c r="U192" i="9" s="1"/>
  <c r="AB187" i="9"/>
  <c r="AB190" i="9"/>
  <c r="AT213" i="10"/>
  <c r="AT197" i="10"/>
  <c r="AT165" i="10"/>
  <c r="AT133" i="10"/>
  <c r="AT117" i="10"/>
  <c r="AT228" i="10"/>
  <c r="AT149" i="10"/>
  <c r="AT21" i="10"/>
  <c r="AT69" i="10"/>
  <c r="AT37" i="10"/>
  <c r="AX29" i="10"/>
  <c r="N66" i="10"/>
  <c r="AA208" i="10"/>
  <c r="BF90" i="10"/>
  <c r="T198" i="10"/>
  <c r="T210" i="10" s="1"/>
  <c r="T146" i="10"/>
  <c r="Y122" i="10"/>
  <c r="W129" i="10"/>
  <c r="W130" i="10" s="1"/>
  <c r="W12" i="10" s="1"/>
  <c r="W131" i="10" s="1"/>
  <c r="AM131" i="11"/>
  <c r="AM100" i="11"/>
  <c r="AM20" i="11"/>
  <c r="AM52" i="11"/>
  <c r="AM36" i="11"/>
  <c r="AM84" i="11"/>
  <c r="AM68" i="11"/>
  <c r="Q48" i="14"/>
  <c r="AF226" i="10"/>
  <c r="AG4" i="10"/>
  <c r="AD66" i="18"/>
  <c r="AD34" i="18" s="1"/>
  <c r="AD66" i="16"/>
  <c r="BA38" i="18"/>
  <c r="BA38" i="16"/>
  <c r="Z98" i="10"/>
  <c r="Z10" i="10" s="1"/>
  <c r="AE53" i="18"/>
  <c r="AE53" i="16"/>
  <c r="AE66" i="18"/>
  <c r="AE34" i="18" s="1"/>
  <c r="AE66" i="16"/>
  <c r="AT98" i="11"/>
  <c r="AT97" i="11"/>
  <c r="I4" i="8"/>
  <c r="AE45" i="18"/>
  <c r="AE45" i="16"/>
  <c r="AE69" i="18"/>
  <c r="AE37" i="18" s="1"/>
  <c r="AE69" i="16"/>
  <c r="BA33" i="18"/>
  <c r="BA33" i="16"/>
  <c r="BA28" i="10"/>
  <c r="BB28" i="10" s="1"/>
  <c r="AM116" i="9"/>
  <c r="AA108" i="9"/>
  <c r="AD109" i="9"/>
  <c r="AA144" i="9"/>
  <c r="AA16" i="9" s="1"/>
  <c r="V192" i="9"/>
  <c r="AC190" i="9"/>
  <c r="AU213" i="10"/>
  <c r="AU197" i="10"/>
  <c r="AU228" i="10"/>
  <c r="AU165" i="10"/>
  <c r="AU117" i="10"/>
  <c r="AU149" i="10"/>
  <c r="AU21" i="10"/>
  <c r="AU133" i="10"/>
  <c r="AU69" i="10"/>
  <c r="AU53" i="10"/>
  <c r="AU37" i="10"/>
  <c r="P50" i="10"/>
  <c r="BD127" i="10"/>
  <c r="U198" i="10"/>
  <c r="W146" i="10"/>
  <c r="U194" i="10"/>
  <c r="Z122" i="10"/>
  <c r="AN100" i="11"/>
  <c r="AN52" i="11"/>
  <c r="AN36" i="11"/>
  <c r="AN116" i="11"/>
  <c r="AN84" i="11"/>
  <c r="AN20" i="11"/>
  <c r="AN68" i="11"/>
  <c r="AN131" i="11"/>
  <c r="AE65" i="18"/>
  <c r="AE33" i="18" s="1"/>
  <c r="AE65" i="16"/>
  <c r="AY30" i="18"/>
  <c r="AZ30" i="18" s="1"/>
  <c r="AY30" i="16"/>
  <c r="AY25" i="10"/>
  <c r="AW31" i="18"/>
  <c r="AW31" i="16"/>
  <c r="AX31" i="16" s="1"/>
  <c r="AW26" i="10"/>
  <c r="AX26" i="10" s="1"/>
  <c r="BA31" i="18"/>
  <c r="BB31" i="18" s="1"/>
  <c r="BA31" i="16"/>
  <c r="BB31" i="16" s="1"/>
  <c r="BA26" i="10"/>
  <c r="BB26" i="10" s="1"/>
  <c r="AM144" i="9"/>
  <c r="AM16" i="9" s="1"/>
  <c r="BC106" i="10"/>
  <c r="E3" i="8"/>
  <c r="E5" i="8" s="1"/>
  <c r="E8" i="8" s="1"/>
  <c r="H12" i="8"/>
  <c r="H14" i="8" s="1"/>
  <c r="AF45" i="18"/>
  <c r="AF45" i="16"/>
  <c r="AF52" i="9"/>
  <c r="AD70" i="18"/>
  <c r="AD38" i="18" s="1"/>
  <c r="AD70" i="16"/>
  <c r="AW34" i="18"/>
  <c r="AX34" i="18" s="1"/>
  <c r="AW34" i="16"/>
  <c r="AF100" i="9"/>
  <c r="AU144" i="9"/>
  <c r="AU16" i="9" s="1"/>
  <c r="AF160" i="9"/>
  <c r="AF161" i="9" s="1"/>
  <c r="AF163" i="9"/>
  <c r="X180" i="9"/>
  <c r="X192" i="9" s="1"/>
  <c r="AD187" i="9"/>
  <c r="AZ25" i="10"/>
  <c r="AZ30" i="10"/>
  <c r="Q50" i="10"/>
  <c r="AD201" i="10"/>
  <c r="AD82" i="10"/>
  <c r="AD9" i="10" s="1"/>
  <c r="AC208" i="10"/>
  <c r="AH135" i="10"/>
  <c r="AH245" i="10"/>
  <c r="BA29" i="18"/>
  <c r="BB29" i="18" s="1"/>
  <c r="BA29" i="16"/>
  <c r="BA24" i="10"/>
  <c r="K66" i="10"/>
  <c r="F3" i="8"/>
  <c r="F5" i="8" s="1"/>
  <c r="I12" i="8"/>
  <c r="AE46" i="18"/>
  <c r="AE46" i="16"/>
  <c r="AG52" i="9"/>
  <c r="AE59" i="18"/>
  <c r="AE59" i="16"/>
  <c r="AE70" i="18"/>
  <c r="AE38" i="18" s="1"/>
  <c r="AE70" i="16"/>
  <c r="AY34" i="18"/>
  <c r="AZ34" i="18" s="1"/>
  <c r="AY34" i="16"/>
  <c r="AZ34" i="16" s="1"/>
  <c r="AY29" i="10"/>
  <c r="AZ29" i="10" s="1"/>
  <c r="AD97" i="9"/>
  <c r="AD10" i="9" s="1"/>
  <c r="AG100" i="9"/>
  <c r="AG151" i="9"/>
  <c r="AG163" i="9"/>
  <c r="W180" i="9"/>
  <c r="W192" i="9" s="1"/>
  <c r="W176" i="9"/>
  <c r="AE187" i="9"/>
  <c r="AD121" i="10"/>
  <c r="R50" i="10"/>
  <c r="R6" i="10" s="1"/>
  <c r="R7" i="10" s="1"/>
  <c r="R14" i="10" s="1"/>
  <c r="AE203" i="10"/>
  <c r="AE210" i="10" s="1"/>
  <c r="AD208" i="10"/>
  <c r="AR98" i="10"/>
  <c r="AR10" i="10" s="1"/>
  <c r="W98" i="10"/>
  <c r="W10" i="10" s="1"/>
  <c r="BF87" i="10"/>
  <c r="BF103" i="10"/>
  <c r="AD130" i="10"/>
  <c r="AB146" i="10"/>
  <c r="AI135" i="10"/>
  <c r="AI245" i="10"/>
  <c r="AJ252" i="10"/>
  <c r="AJ236" i="10" s="1"/>
  <c r="AP52" i="11"/>
  <c r="AP36" i="11"/>
  <c r="AP116" i="11"/>
  <c r="AP20" i="11"/>
  <c r="AP100" i="11"/>
  <c r="AP84" i="11"/>
  <c r="AP68" i="11"/>
  <c r="AP131" i="11"/>
  <c r="AB103" i="11"/>
  <c r="AB81" i="11"/>
  <c r="AB9" i="11" s="1"/>
  <c r="AB82" i="11" s="1"/>
  <c r="AQ68" i="14"/>
  <c r="AQ80" i="14" s="1"/>
  <c r="AQ32" i="14"/>
  <c r="BB127" i="10"/>
  <c r="AI254" i="10"/>
  <c r="AI238" i="10" s="1"/>
  <c r="AH254" i="10"/>
  <c r="AH238" i="10" s="1"/>
  <c r="AG254" i="10"/>
  <c r="AG238" i="10" s="1"/>
  <c r="I50" i="10"/>
  <c r="BD105" i="10"/>
  <c r="BA230" i="10"/>
  <c r="BA238" i="10" s="1"/>
  <c r="BA240" i="10" s="1"/>
  <c r="BE96" i="10"/>
  <c r="BE112" i="10"/>
  <c r="BA30" i="18"/>
  <c r="BB30" i="18" s="1"/>
  <c r="BA30" i="16"/>
  <c r="BB30" i="16" s="1"/>
  <c r="BA25" i="10"/>
  <c r="BB25" i="10" s="1"/>
  <c r="AP251" i="10"/>
  <c r="AP235" i="10" s="1"/>
  <c r="AO251" i="10"/>
  <c r="AO235" i="10" s="1"/>
  <c r="AN251" i="10"/>
  <c r="AN235" i="10" s="1"/>
  <c r="AM251" i="10"/>
  <c r="AM235" i="10" s="1"/>
  <c r="O176" i="9"/>
  <c r="C14" i="7"/>
  <c r="G3" i="8"/>
  <c r="AX15" i="9"/>
  <c r="AF46" i="18"/>
  <c r="AF46" i="16"/>
  <c r="AH52" i="9"/>
  <c r="AF59" i="18"/>
  <c r="AF59" i="16"/>
  <c r="BA34" i="18"/>
  <c r="BA34" i="16"/>
  <c r="BA29" i="10"/>
  <c r="BB29" i="10" s="1"/>
  <c r="AH151" i="9"/>
  <c r="B176" i="9"/>
  <c r="AA183" i="9"/>
  <c r="Y124" i="10"/>
  <c r="BB30" i="10"/>
  <c r="S50" i="10"/>
  <c r="S6" i="10" s="1"/>
  <c r="S7" i="10" s="1"/>
  <c r="S14" i="10" s="1"/>
  <c r="AE208" i="10"/>
  <c r="BA234" i="10" s="1"/>
  <c r="BA244" i="10" s="1"/>
  <c r="BA229" i="10"/>
  <c r="M162" i="10"/>
  <c r="M134" i="10"/>
  <c r="M146" i="10" s="1"/>
  <c r="AI162" i="10"/>
  <c r="AI134" i="10"/>
  <c r="AR162" i="10"/>
  <c r="AR137" i="10"/>
  <c r="AB162" i="10"/>
  <c r="AB139" i="10"/>
  <c r="AK142" i="10"/>
  <c r="AK146" i="10" s="1"/>
  <c r="U144" i="10"/>
  <c r="U208" i="10" s="1"/>
  <c r="U162" i="10"/>
  <c r="AT145" i="10"/>
  <c r="AT162" i="10"/>
  <c r="AT244" i="10"/>
  <c r="AC257" i="10"/>
  <c r="AR251" i="10" s="1"/>
  <c r="AR235" i="10" s="1"/>
  <c r="AC81" i="11"/>
  <c r="AA64" i="14"/>
  <c r="AA11" i="14" s="1"/>
  <c r="AA84" i="14"/>
  <c r="Y98" i="10"/>
  <c r="Y10" i="10" s="1"/>
  <c r="AD53" i="18"/>
  <c r="AD53" i="16"/>
  <c r="AZ106" i="10"/>
  <c r="AZ122" i="10" s="1"/>
  <c r="AZ90" i="10"/>
  <c r="AQ250" i="10"/>
  <c r="AQ234" i="10" s="1"/>
  <c r="AM250" i="10"/>
  <c r="AM234" i="10" s="1"/>
  <c r="AI250" i="10"/>
  <c r="AI234" i="10" s="1"/>
  <c r="AD209" i="10"/>
  <c r="BD88" i="10"/>
  <c r="BD104" i="10"/>
  <c r="H3" i="8"/>
  <c r="H5" i="8" s="1"/>
  <c r="H8" i="8" s="1"/>
  <c r="AE47" i="18"/>
  <c r="AE47" i="16"/>
  <c r="AI52" i="9"/>
  <c r="AE60" i="18"/>
  <c r="AE28" i="18" s="1"/>
  <c r="AE60" i="16"/>
  <c r="AE65" i="9"/>
  <c r="AW35" i="18"/>
  <c r="AX35" i="18" s="1"/>
  <c r="AW35" i="16"/>
  <c r="AX35" i="16" s="1"/>
  <c r="AW30" i="10"/>
  <c r="AX30" i="10" s="1"/>
  <c r="AI100" i="9"/>
  <c r="C176" i="9"/>
  <c r="Y176" i="9"/>
  <c r="AB119" i="10"/>
  <c r="AB130" i="10" s="1"/>
  <c r="W127" i="10"/>
  <c r="T50" i="10"/>
  <c r="T6" i="10" s="1"/>
  <c r="T7" i="10" s="1"/>
  <c r="T14" i="10" s="1"/>
  <c r="Z123" i="10"/>
  <c r="AX112" i="10"/>
  <c r="AX128" i="10" s="1"/>
  <c r="AT85" i="10"/>
  <c r="BA90" i="10"/>
  <c r="AX108" i="10"/>
  <c r="AX124" i="10" s="1"/>
  <c r="AY109" i="10"/>
  <c r="AY125" i="10" s="1"/>
  <c r="BB95" i="10"/>
  <c r="BA129" i="10"/>
  <c r="AE241" i="10"/>
  <c r="AE17" i="10" s="1"/>
  <c r="AE20" i="10" s="1"/>
  <c r="AE248" i="10"/>
  <c r="AU244" i="10"/>
  <c r="M49" i="11"/>
  <c r="AS68" i="14"/>
  <c r="AS80" i="14" s="1"/>
  <c r="AS32" i="14"/>
  <c r="AE50" i="10"/>
  <c r="AE6" i="10" s="1"/>
  <c r="AW32" i="18"/>
  <c r="AX32" i="18" s="1"/>
  <c r="AW32" i="16"/>
  <c r="AX32" i="16" s="1"/>
  <c r="AW27" i="10"/>
  <c r="AX27" i="10" s="1"/>
  <c r="AE77" i="17"/>
  <c r="AE126" i="10"/>
  <c r="Q146" i="10"/>
  <c r="AH246" i="10"/>
  <c r="AH230" i="10" s="1"/>
  <c r="Y257" i="10"/>
  <c r="AH256" i="10" s="1"/>
  <c r="AH240" i="10" s="1"/>
  <c r="AS71" i="13"/>
  <c r="AS82" i="13" s="1"/>
  <c r="AS98" i="13"/>
  <c r="AS10" i="13" s="1"/>
  <c r="AS99" i="13" s="1"/>
  <c r="I3" i="8"/>
  <c r="AM100" i="9"/>
  <c r="AM147" i="9"/>
  <c r="AJ52" i="9"/>
  <c r="AF60" i="18"/>
  <c r="AF28" i="18" s="1"/>
  <c r="AF60" i="16"/>
  <c r="AY35" i="18"/>
  <c r="AZ35" i="18" s="1"/>
  <c r="AY35" i="16"/>
  <c r="AJ100" i="9"/>
  <c r="AI156" i="9"/>
  <c r="AJ156" i="9" s="1"/>
  <c r="D176" i="9"/>
  <c r="Z176" i="9"/>
  <c r="AC119" i="10"/>
  <c r="BB24" i="10"/>
  <c r="AA124" i="10"/>
  <c r="X127" i="10"/>
  <c r="AX32" i="10"/>
  <c r="AU85" i="10"/>
  <c r="AY108" i="10"/>
  <c r="AY124" i="10" s="1"/>
  <c r="AX97" i="10"/>
  <c r="AX113" i="10"/>
  <c r="AX129" i="10" s="1"/>
  <c r="BE113" i="10"/>
  <c r="AF77" i="17"/>
  <c r="AD78" i="17"/>
  <c r="AD127" i="10"/>
  <c r="BB31" i="10"/>
  <c r="G66" i="10"/>
  <c r="AC66" i="10"/>
  <c r="AC13" i="10" s="1"/>
  <c r="AD66" i="10"/>
  <c r="AD13" i="10" s="1"/>
  <c r="AL69" i="10"/>
  <c r="X200" i="10"/>
  <c r="AA98" i="10"/>
  <c r="AA10" i="10" s="1"/>
  <c r="BE106" i="10"/>
  <c r="BE90" i="10"/>
  <c r="BA102" i="10"/>
  <c r="BB108" i="10"/>
  <c r="AL117" i="10"/>
  <c r="X178" i="10"/>
  <c r="AA122" i="10"/>
  <c r="AR247" i="10"/>
  <c r="AR231" i="10" s="1"/>
  <c r="AQ247" i="10"/>
  <c r="AQ231" i="10" s="1"/>
  <c r="AP247" i="10"/>
  <c r="AP231" i="10" s="1"/>
  <c r="AO247" i="10"/>
  <c r="AO231" i="10" s="1"/>
  <c r="AU98" i="11"/>
  <c r="AU97" i="11"/>
  <c r="S65" i="11"/>
  <c r="Y98" i="13"/>
  <c r="Y10" i="13" s="1"/>
  <c r="AL149" i="10"/>
  <c r="AL181" i="10"/>
  <c r="AL244" i="10"/>
  <c r="AL213" i="10"/>
  <c r="AL101" i="10"/>
  <c r="AL85" i="10"/>
  <c r="AL228" i="10"/>
  <c r="AL197" i="10"/>
  <c r="AL165" i="10"/>
  <c r="Z34" i="10"/>
  <c r="Z5" i="10" s="1"/>
  <c r="Y34" i="10"/>
  <c r="Y5" i="10" s="1"/>
  <c r="I66" i="10"/>
  <c r="AE66" i="10"/>
  <c r="AE13" i="10" s="1"/>
  <c r="AW54" i="10"/>
  <c r="AC98" i="10"/>
  <c r="AC10" i="10" s="1"/>
  <c r="AZ103" i="10"/>
  <c r="AZ119" i="10" s="1"/>
  <c r="AZ130" i="10" s="1"/>
  <c r="AZ87" i="10"/>
  <c r="AZ109" i="10"/>
  <c r="AZ125" i="10" s="1"/>
  <c r="AP146" i="10"/>
  <c r="AA247" i="10"/>
  <c r="AA257" i="10" s="1"/>
  <c r="AG245" i="10" s="1"/>
  <c r="AE98" i="13"/>
  <c r="AE10" i="13" s="1"/>
  <c r="AE99" i="13" s="1"/>
  <c r="AX88" i="13"/>
  <c r="AW88" i="13"/>
  <c r="BG86" i="13"/>
  <c r="BH92" i="13"/>
  <c r="AF76" i="13"/>
  <c r="BB94" i="13"/>
  <c r="AM149" i="10"/>
  <c r="AM181" i="10"/>
  <c r="AM244" i="10"/>
  <c r="AM213" i="10"/>
  <c r="AM101" i="10"/>
  <c r="AM85" i="10"/>
  <c r="AM228" i="10"/>
  <c r="AM197" i="10"/>
  <c r="AM165" i="10"/>
  <c r="AM133" i="10"/>
  <c r="AM117" i="10"/>
  <c r="AA34" i="10"/>
  <c r="AA5" i="10" s="1"/>
  <c r="C38" i="7" s="1"/>
  <c r="AF201" i="10"/>
  <c r="AE204" i="10"/>
  <c r="AD98" i="10"/>
  <c r="AD10" i="10" s="1"/>
  <c r="BA87" i="10"/>
  <c r="BA98" i="10" s="1"/>
  <c r="BA103" i="10"/>
  <c r="BA109" i="10"/>
  <c r="AQ146" i="10"/>
  <c r="BA245" i="10"/>
  <c r="AT178" i="10"/>
  <c r="AA194" i="10"/>
  <c r="AQ194" i="10"/>
  <c r="AK194" i="10"/>
  <c r="AE194" i="10"/>
  <c r="AF98" i="13"/>
  <c r="AF10" i="13" s="1"/>
  <c r="AF99" i="13" s="1"/>
  <c r="AF70" i="13"/>
  <c r="BH86" i="13"/>
  <c r="BC94" i="13"/>
  <c r="AB257" i="10"/>
  <c r="AN245" i="10"/>
  <c r="AN229" i="10" s="1"/>
  <c r="AF245" i="10"/>
  <c r="AF229" i="10" s="1"/>
  <c r="N176" i="9"/>
  <c r="N180" i="9"/>
  <c r="N192" i="9" s="1"/>
  <c r="AN149" i="10"/>
  <c r="AN181" i="10"/>
  <c r="AN244" i="10"/>
  <c r="AN197" i="10"/>
  <c r="AN165" i="10"/>
  <c r="AN85" i="10"/>
  <c r="AN228" i="10"/>
  <c r="AN133" i="10"/>
  <c r="AN117" i="10"/>
  <c r="AB34" i="10"/>
  <c r="AB5" i="10" s="1"/>
  <c r="D38" i="7" s="1"/>
  <c r="X120" i="10"/>
  <c r="AE79" i="17"/>
  <c r="BA224" i="10"/>
  <c r="BA222" i="10" s="1"/>
  <c r="BE102" i="10"/>
  <c r="BB103" i="10"/>
  <c r="BB109" i="10"/>
  <c r="AU178" i="10"/>
  <c r="AU135" i="10"/>
  <c r="AU146" i="10" s="1"/>
  <c r="AB194" i="10"/>
  <c r="AR194" i="10"/>
  <c r="AD120" i="10"/>
  <c r="X129" i="10"/>
  <c r="AE253" i="10"/>
  <c r="N257" i="10"/>
  <c r="L49" i="11"/>
  <c r="U49" i="11"/>
  <c r="AZ89" i="13"/>
  <c r="AO149" i="10"/>
  <c r="AO181" i="10"/>
  <c r="AO244" i="10"/>
  <c r="AO213" i="10"/>
  <c r="AO165" i="10"/>
  <c r="AO101" i="10"/>
  <c r="AO85" i="10"/>
  <c r="AO228" i="10"/>
  <c r="AO197" i="10"/>
  <c r="AO133" i="10"/>
  <c r="AO117" i="10"/>
  <c r="AC34" i="10"/>
  <c r="AC5" i="10" s="1"/>
  <c r="E38" i="7" s="1"/>
  <c r="AF79" i="17"/>
  <c r="Z203" i="10"/>
  <c r="W209" i="10"/>
  <c r="BF102" i="10"/>
  <c r="BC109" i="10"/>
  <c r="AZ110" i="10"/>
  <c r="AZ126" i="10" s="1"/>
  <c r="L146" i="10"/>
  <c r="AS135" i="10"/>
  <c r="AF178" i="10"/>
  <c r="AF134" i="10"/>
  <c r="AF146" i="10" s="1"/>
  <c r="AC194" i="10"/>
  <c r="AN213" i="10"/>
  <c r="AE120" i="10"/>
  <c r="O257" i="10"/>
  <c r="AC108" i="11"/>
  <c r="V49" i="11"/>
  <c r="AD103" i="11"/>
  <c r="AB103" i="13"/>
  <c r="AB82" i="13"/>
  <c r="AH98" i="13"/>
  <c r="AH10" i="13" s="1"/>
  <c r="AH99" i="13" s="1"/>
  <c r="AH70" i="13"/>
  <c r="AP181" i="10"/>
  <c r="AP244" i="10"/>
  <c r="AP213" i="10"/>
  <c r="AP165" i="10"/>
  <c r="AP133" i="10"/>
  <c r="AP85" i="10"/>
  <c r="AP228" i="10"/>
  <c r="AP197" i="10"/>
  <c r="AP117" i="10"/>
  <c r="AP149" i="10"/>
  <c r="AD34" i="10"/>
  <c r="AD5" i="10" s="1"/>
  <c r="Z120" i="10"/>
  <c r="Y121" i="10"/>
  <c r="B50" i="10"/>
  <c r="X50" i="10"/>
  <c r="X6" i="10" s="1"/>
  <c r="AX110" i="10"/>
  <c r="AX126" i="10" s="1"/>
  <c r="Z199" i="10"/>
  <c r="X209" i="10"/>
  <c r="AF82" i="10"/>
  <c r="AF9" i="10" s="1"/>
  <c r="BD109" i="10"/>
  <c r="AT135" i="10"/>
  <c r="AT146" i="10" s="1"/>
  <c r="AG178" i="10"/>
  <c r="AG134" i="10"/>
  <c r="AD194" i="10"/>
  <c r="AF120" i="10"/>
  <c r="P257" i="10"/>
  <c r="AS33" i="11"/>
  <c r="AS5" i="11" s="1"/>
  <c r="AS34" i="11" s="1"/>
  <c r="AQ244" i="10"/>
  <c r="AQ213" i="10"/>
  <c r="AQ197" i="10"/>
  <c r="AQ165" i="10"/>
  <c r="AQ133" i="10"/>
  <c r="AQ228" i="10"/>
  <c r="AQ181" i="10"/>
  <c r="AQ117" i="10"/>
  <c r="AQ149" i="10"/>
  <c r="AE69" i="17"/>
  <c r="AE34" i="10"/>
  <c r="AE5" i="10" s="1"/>
  <c r="AA120" i="10"/>
  <c r="C50" i="10"/>
  <c r="Y50" i="10"/>
  <c r="Y6" i="10" s="1"/>
  <c r="AB203" i="10"/>
  <c r="BB110" i="10"/>
  <c r="Y126" i="10"/>
  <c r="N146" i="10"/>
  <c r="AH178" i="10"/>
  <c r="AH134" i="10"/>
  <c r="X121" i="10"/>
  <c r="Q257" i="10"/>
  <c r="W49" i="11"/>
  <c r="AR244" i="10"/>
  <c r="AR213" i="10"/>
  <c r="AR197" i="10"/>
  <c r="AR228" i="10"/>
  <c r="AR165" i="10"/>
  <c r="AR133" i="10"/>
  <c r="AR85" i="10"/>
  <c r="AR181" i="10"/>
  <c r="AR117" i="10"/>
  <c r="AR149" i="10"/>
  <c r="AF69" i="17"/>
  <c r="AF116" i="10"/>
  <c r="AF118" i="10"/>
  <c r="AB120" i="10"/>
  <c r="D50" i="10"/>
  <c r="Z50" i="10"/>
  <c r="Z6" i="10" s="1"/>
  <c r="B49" i="7" s="1"/>
  <c r="AL53" i="10"/>
  <c r="Y82" i="10"/>
  <c r="Y9" i="10" s="1"/>
  <c r="AC203" i="10"/>
  <c r="AQ85" i="10"/>
  <c r="BF93" i="10"/>
  <c r="Y118" i="10"/>
  <c r="O146" i="10"/>
  <c r="AK162" i="10"/>
  <c r="AI178" i="10"/>
  <c r="X49" i="11"/>
  <c r="X6" i="11" s="1"/>
  <c r="X81" i="11"/>
  <c r="X9" i="11" s="1"/>
  <c r="X82" i="11" s="1"/>
  <c r="AB14" i="11"/>
  <c r="AC101" i="11"/>
  <c r="AB144" i="9"/>
  <c r="AB16" i="9" s="1"/>
  <c r="AS213" i="10"/>
  <c r="AS197" i="10"/>
  <c r="AS244" i="10"/>
  <c r="AS165" i="10"/>
  <c r="AS133" i="10"/>
  <c r="AS181" i="10"/>
  <c r="AS228" i="10"/>
  <c r="AS117" i="10"/>
  <c r="AS149" i="10"/>
  <c r="AS21" i="10"/>
  <c r="AS69" i="10"/>
  <c r="X124" i="10"/>
  <c r="E50" i="10"/>
  <c r="AA50" i="10"/>
  <c r="AA6" i="10" s="1"/>
  <c r="AM53" i="10"/>
  <c r="AD203" i="10"/>
  <c r="AS85" i="10"/>
  <c r="AF114" i="10"/>
  <c r="Z118" i="10"/>
  <c r="G162" i="10"/>
  <c r="G134" i="10"/>
  <c r="G146" i="10" s="1"/>
  <c r="AC162" i="10"/>
  <c r="AC134" i="10"/>
  <c r="AC146" i="10" s="1"/>
  <c r="AL137" i="10"/>
  <c r="AL146" i="10" s="1"/>
  <c r="V139" i="10"/>
  <c r="V203" i="10" s="1"/>
  <c r="V210" i="10" s="1"/>
  <c r="AR139" i="10"/>
  <c r="AR146" i="10" s="1"/>
  <c r="AN145" i="10"/>
  <c r="AJ178" i="10"/>
  <c r="Z121" i="10"/>
  <c r="AE246" i="10"/>
  <c r="AE257" i="10" s="1"/>
  <c r="S257" i="10"/>
  <c r="AK253" i="10"/>
  <c r="AK237" i="10" s="1"/>
  <c r="X97" i="11"/>
  <c r="X10" i="11" s="1"/>
  <c r="AD101" i="11"/>
  <c r="AC14" i="11"/>
  <c r="AN80" i="14"/>
  <c r="AE101" i="11"/>
  <c r="AD14" i="11"/>
  <c r="AC107" i="11"/>
  <c r="AW55" i="13"/>
  <c r="AA90" i="15"/>
  <c r="AA48" i="15"/>
  <c r="AA6" i="15" s="1"/>
  <c r="W66" i="10"/>
  <c r="W13" i="10" s="1"/>
  <c r="BE104" i="10"/>
  <c r="BC102" i="10"/>
  <c r="BB112" i="10"/>
  <c r="AC125" i="10"/>
  <c r="AB122" i="10"/>
  <c r="D49" i="11"/>
  <c r="Z49" i="11"/>
  <c r="Z6" i="11" s="1"/>
  <c r="Z101" i="11"/>
  <c r="O49" i="11"/>
  <c r="AD107" i="11"/>
  <c r="J66" i="13"/>
  <c r="B66" i="10"/>
  <c r="X66" i="10"/>
  <c r="X13" i="10" s="1"/>
  <c r="W207" i="10"/>
  <c r="BD86" i="10"/>
  <c r="BD98" i="10" s="1"/>
  <c r="BE111" i="10"/>
  <c r="BD102" i="10"/>
  <c r="AF119" i="10"/>
  <c r="Z119" i="10"/>
  <c r="AC122" i="10"/>
  <c r="AA49" i="11"/>
  <c r="AA6" i="11" s="1"/>
  <c r="AA7" i="11" s="1"/>
  <c r="AA13" i="11" s="1"/>
  <c r="AA101" i="11"/>
  <c r="U65" i="11"/>
  <c r="W110" i="11"/>
  <c r="AR133" i="13"/>
  <c r="AR69" i="13"/>
  <c r="AR117" i="13"/>
  <c r="AR53" i="13"/>
  <c r="AR164" i="13"/>
  <c r="AR101" i="13"/>
  <c r="AR85" i="13"/>
  <c r="AR148" i="13"/>
  <c r="AR37" i="13"/>
  <c r="C66" i="10"/>
  <c r="Y66" i="10"/>
  <c r="Y13" i="10" s="1"/>
  <c r="W206" i="10"/>
  <c r="X207" i="10"/>
  <c r="BE86" i="10"/>
  <c r="AX105" i="10"/>
  <c r="AX121" i="10" s="1"/>
  <c r="BE109" i="10"/>
  <c r="AS162" i="10"/>
  <c r="AS134" i="10"/>
  <c r="Z135" i="10"/>
  <c r="AC136" i="10"/>
  <c r="AC200" i="10" s="1"/>
  <c r="AF137" i="10"/>
  <c r="AO140" i="10"/>
  <c r="Y142" i="10"/>
  <c r="AU142" i="10"/>
  <c r="AB143" i="10"/>
  <c r="AH145" i="10"/>
  <c r="W162" i="10"/>
  <c r="T178" i="10"/>
  <c r="AP178" i="10"/>
  <c r="BB224" i="10"/>
  <c r="BB222" i="10" s="1"/>
  <c r="AE255" i="10"/>
  <c r="AB49" i="11"/>
  <c r="AB6" i="11" s="1"/>
  <c r="AB7" i="11" s="1"/>
  <c r="AB13" i="11" s="1"/>
  <c r="V65" i="11"/>
  <c r="Q65" i="11"/>
  <c r="AS69" i="13"/>
  <c r="AS117" i="13"/>
  <c r="AS53" i="13"/>
  <c r="AS164" i="13"/>
  <c r="AS101" i="13"/>
  <c r="AS133" i="13"/>
  <c r="AS85" i="13"/>
  <c r="AS148" i="13"/>
  <c r="AS37" i="13"/>
  <c r="AS21" i="13"/>
  <c r="W66" i="13"/>
  <c r="AD76" i="17"/>
  <c r="AD125" i="10"/>
  <c r="X82" i="10"/>
  <c r="X9" i="10" s="1"/>
  <c r="W205" i="10"/>
  <c r="W210" i="10" s="1"/>
  <c r="W82" i="10"/>
  <c r="W9" i="10" s="1"/>
  <c r="X208" i="10"/>
  <c r="AE98" i="10"/>
  <c r="AE10" i="10" s="1"/>
  <c r="BF86" i="10"/>
  <c r="BF98" i="10" s="1"/>
  <c r="AC114" i="10"/>
  <c r="AA135" i="10"/>
  <c r="AA199" i="10" s="1"/>
  <c r="AG137" i="10"/>
  <c r="AJ138" i="10"/>
  <c r="T140" i="10"/>
  <c r="T204" i="10" s="1"/>
  <c r="AP140" i="10"/>
  <c r="Z142" i="10"/>
  <c r="Z206" i="10" s="1"/>
  <c r="X162" i="10"/>
  <c r="U178" i="10"/>
  <c r="AQ178" i="10"/>
  <c r="AE122" i="10"/>
  <c r="AC49" i="11"/>
  <c r="AC6" i="11" s="1"/>
  <c r="S49" i="11"/>
  <c r="W65" i="11"/>
  <c r="AT117" i="13"/>
  <c r="AT53" i="13"/>
  <c r="AT164" i="13"/>
  <c r="AT101" i="13"/>
  <c r="AT148" i="13"/>
  <c r="AT133" i="13"/>
  <c r="AT85" i="13"/>
  <c r="AT37" i="13"/>
  <c r="AT69" i="13"/>
  <c r="AT21" i="13"/>
  <c r="M66" i="13"/>
  <c r="AE76" i="17"/>
  <c r="AE125" i="10"/>
  <c r="E66" i="10"/>
  <c r="AA66" i="10"/>
  <c r="AA13" i="10" s="1"/>
  <c r="X199" i="10"/>
  <c r="Y208" i="10"/>
  <c r="AX85" i="17"/>
  <c r="AZ85" i="17" s="1"/>
  <c r="AD114" i="10"/>
  <c r="AJ146" i="10"/>
  <c r="AB135" i="10"/>
  <c r="AH137" i="10"/>
  <c r="AA142" i="10"/>
  <c r="AD143" i="10"/>
  <c r="AD146" i="10" s="1"/>
  <c r="AG144" i="10"/>
  <c r="Y162" i="10"/>
  <c r="V178" i="10"/>
  <c r="AR178" i="10"/>
  <c r="U257" i="10"/>
  <c r="H49" i="11"/>
  <c r="AD49" i="11"/>
  <c r="AD6" i="11" s="1"/>
  <c r="T49" i="11"/>
  <c r="X65" i="11"/>
  <c r="AU164" i="13"/>
  <c r="AU117" i="13"/>
  <c r="AU53" i="13"/>
  <c r="AU101" i="13"/>
  <c r="AU133" i="13"/>
  <c r="AU85" i="13"/>
  <c r="AU37" i="13"/>
  <c r="AU148" i="13"/>
  <c r="AU69" i="13"/>
  <c r="AU21" i="13"/>
  <c r="BF97" i="13"/>
  <c r="AC120" i="10"/>
  <c r="AZ24" i="10"/>
  <c r="AF76" i="17"/>
  <c r="Z82" i="10"/>
  <c r="Z9" i="10" s="1"/>
  <c r="Z18" i="10" s="1"/>
  <c r="Z198" i="10"/>
  <c r="Z208" i="10"/>
  <c r="AE114" i="10"/>
  <c r="Z162" i="10"/>
  <c r="Z134" i="10"/>
  <c r="AI137" i="10"/>
  <c r="AL138" i="10"/>
  <c r="AO139" i="10"/>
  <c r="AO146" i="10" s="1"/>
  <c r="AB142" i="10"/>
  <c r="AB206" i="10" s="1"/>
  <c r="AE143" i="10"/>
  <c r="BB233" i="10" s="1"/>
  <c r="BB243" i="10" s="1"/>
  <c r="AH144" i="10"/>
  <c r="AI33" i="11"/>
  <c r="AI5" i="11" s="1"/>
  <c r="AI34" i="11" s="1"/>
  <c r="AG33" i="11"/>
  <c r="AG5" i="11" s="1"/>
  <c r="AG34" i="11" s="1"/>
  <c r="AE33" i="11"/>
  <c r="AE5" i="11" s="1"/>
  <c r="AE34" i="11" s="1"/>
  <c r="AE105" i="11"/>
  <c r="I49" i="11"/>
  <c r="AE103" i="11"/>
  <c r="X7" i="13"/>
  <c r="X14" i="13" s="1"/>
  <c r="X8" i="13" s="1"/>
  <c r="AG80" i="14"/>
  <c r="AC86" i="14"/>
  <c r="AC89" i="14"/>
  <c r="AE127" i="10"/>
  <c r="BB232" i="10" s="1"/>
  <c r="J146" i="10"/>
  <c r="AA134" i="10"/>
  <c r="AJ137" i="10"/>
  <c r="AM138" i="10"/>
  <c r="T139" i="10"/>
  <c r="T203" i="10" s="1"/>
  <c r="AP139" i="10"/>
  <c r="AC142" i="10"/>
  <c r="AI144" i="10"/>
  <c r="W257" i="10"/>
  <c r="AK100" i="11"/>
  <c r="AK20" i="11"/>
  <c r="AK52" i="11"/>
  <c r="AK36" i="11"/>
  <c r="AK84" i="11"/>
  <c r="AK131" i="11"/>
  <c r="AN33" i="11"/>
  <c r="AN5" i="11" s="1"/>
  <c r="AN34" i="11" s="1"/>
  <c r="Z65" i="11"/>
  <c r="R65" i="11"/>
  <c r="Y7" i="13"/>
  <c r="Y14" i="13" s="1"/>
  <c r="Y8" i="13" s="1"/>
  <c r="AE118" i="13"/>
  <c r="AH9" i="14"/>
  <c r="AJ149" i="10"/>
  <c r="AJ181" i="10"/>
  <c r="AJ85" i="10"/>
  <c r="AJ69" i="10"/>
  <c r="AJ244" i="10"/>
  <c r="AJ213" i="10"/>
  <c r="AB198" i="10"/>
  <c r="Y200" i="10"/>
  <c r="AC207" i="10"/>
  <c r="AY103" i="10"/>
  <c r="AY119" i="10" s="1"/>
  <c r="AY130" i="10" s="1"/>
  <c r="AM146" i="10"/>
  <c r="X198" i="10"/>
  <c r="AL100" i="11"/>
  <c r="AL52" i="11"/>
  <c r="AL116" i="11"/>
  <c r="AL20" i="11"/>
  <c r="AL36" i="11"/>
  <c r="AL84" i="11"/>
  <c r="AO33" i="11"/>
  <c r="AO5" i="11" s="1"/>
  <c r="AO34" i="11" s="1"/>
  <c r="W33" i="11"/>
  <c r="K49" i="11"/>
  <c r="E65" i="11"/>
  <c r="AA65" i="11"/>
  <c r="Y33" i="11"/>
  <c r="Y5" i="11" s="1"/>
  <c r="AU33" i="11"/>
  <c r="AU5" i="11" s="1"/>
  <c r="AU34" i="11" s="1"/>
  <c r="AD97" i="11"/>
  <c r="AD10" i="11" s="1"/>
  <c r="AD98" i="11" s="1"/>
  <c r="AE119" i="13"/>
  <c r="V66" i="13"/>
  <c r="X32" i="14"/>
  <c r="X5" i="14" s="1"/>
  <c r="X7" i="14" s="1"/>
  <c r="X12" i="14" s="1"/>
  <c r="X84" i="14"/>
  <c r="AT32" i="14"/>
  <c r="AT68" i="14"/>
  <c r="AT80" i="14" s="1"/>
  <c r="AL32" i="14"/>
  <c r="AL72" i="14"/>
  <c r="AB92" i="14"/>
  <c r="AA89" i="14"/>
  <c r="H162" i="10"/>
  <c r="AD162" i="10"/>
  <c r="T194" i="10"/>
  <c r="AP194" i="10"/>
  <c r="AE91" i="11"/>
  <c r="AE93" i="11"/>
  <c r="AE94" i="11"/>
  <c r="AC33" i="11"/>
  <c r="AC5" i="11" s="1"/>
  <c r="AA102" i="11"/>
  <c r="AA33" i="11"/>
  <c r="AA5" i="11" s="1"/>
  <c r="AA111" i="11"/>
  <c r="X112" i="11"/>
  <c r="Z102" i="11"/>
  <c r="I65" i="11"/>
  <c r="AE98" i="11"/>
  <c r="Y101" i="11"/>
  <c r="AC106" i="11"/>
  <c r="Z120" i="13"/>
  <c r="Z84" i="14"/>
  <c r="I162" i="10"/>
  <c r="AE162" i="10"/>
  <c r="AT248" i="10"/>
  <c r="AT232" i="10" s="1"/>
  <c r="AU248" i="10"/>
  <c r="AU232" i="10" s="1"/>
  <c r="AS248" i="10"/>
  <c r="AS232" i="10" s="1"/>
  <c r="AF97" i="11"/>
  <c r="AF98" i="11"/>
  <c r="AD33" i="11"/>
  <c r="AD5" i="11" s="1"/>
  <c r="AD34" i="11" s="1"/>
  <c r="Z33" i="11"/>
  <c r="Z5" i="11" s="1"/>
  <c r="Z7" i="11" s="1"/>
  <c r="Z13" i="11" s="1"/>
  <c r="X33" i="11"/>
  <c r="X5" i="11" s="1"/>
  <c r="X7" i="11" s="1"/>
  <c r="X13" i="11" s="1"/>
  <c r="Z97" i="11"/>
  <c r="Z10" i="11" s="1"/>
  <c r="Y120" i="13"/>
  <c r="AE104" i="13"/>
  <c r="BG88" i="13" s="1"/>
  <c r="AE120" i="13"/>
  <c r="AD118" i="13"/>
  <c r="AB199" i="10"/>
  <c r="Z200" i="10"/>
  <c r="AE207" i="10"/>
  <c r="BB234" i="10" s="1"/>
  <c r="BB244" i="10" s="1"/>
  <c r="AB208" i="10"/>
  <c r="BC95" i="10"/>
  <c r="J162" i="10"/>
  <c r="AF162" i="10"/>
  <c r="AK178" i="10"/>
  <c r="BB230" i="10"/>
  <c r="BB238" i="10" s="1"/>
  <c r="BB240" i="10" s="1"/>
  <c r="AE249" i="10"/>
  <c r="AC102" i="11"/>
  <c r="Y104" i="11"/>
  <c r="AC111" i="11"/>
  <c r="K65" i="11"/>
  <c r="AA97" i="11"/>
  <c r="AA10" i="11" s="1"/>
  <c r="AE102" i="11"/>
  <c r="BG96" i="13"/>
  <c r="Y177" i="13"/>
  <c r="AO167" i="13" s="1"/>
  <c r="AO134" i="11" s="1"/>
  <c r="AC199" i="10"/>
  <c r="K162" i="10"/>
  <c r="AG162" i="10"/>
  <c r="AL178" i="10"/>
  <c r="W194" i="10"/>
  <c r="AS194" i="10"/>
  <c r="Z104" i="11"/>
  <c r="AD104" i="11"/>
  <c r="X34" i="13"/>
  <c r="X5" i="13" s="1"/>
  <c r="BH96" i="13"/>
  <c r="AB9" i="15"/>
  <c r="X133" i="16"/>
  <c r="X39" i="16"/>
  <c r="X5" i="16" s="1"/>
  <c r="X7" i="16" s="1"/>
  <c r="X19" i="16" s="1"/>
  <c r="X8" i="16" s="1"/>
  <c r="AD199" i="10"/>
  <c r="BB87" i="10"/>
  <c r="BB98" i="10" s="1"/>
  <c r="AX89" i="10"/>
  <c r="BC92" i="10"/>
  <c r="BC98" i="10" s="1"/>
  <c r="BE95" i="10"/>
  <c r="AY97" i="10"/>
  <c r="L162" i="10"/>
  <c r="AH162" i="10"/>
  <c r="AM178" i="10"/>
  <c r="X194" i="10"/>
  <c r="AT194" i="10"/>
  <c r="AG84" i="11"/>
  <c r="AG68" i="11"/>
  <c r="AG131" i="11"/>
  <c r="AG100" i="11"/>
  <c r="AG116" i="11"/>
  <c r="AG20" i="11"/>
  <c r="AG52" i="11"/>
  <c r="AA104" i="11"/>
  <c r="AG36" i="11"/>
  <c r="M65" i="11"/>
  <c r="AE104" i="11"/>
  <c r="Y107" i="11"/>
  <c r="Y118" i="13"/>
  <c r="Y34" i="13"/>
  <c r="Y5" i="13" s="1"/>
  <c r="AU82" i="13"/>
  <c r="AU9" i="13" s="1"/>
  <c r="AU84" i="13" s="1"/>
  <c r="AE81" i="13"/>
  <c r="AN178" i="10"/>
  <c r="Y194" i="10"/>
  <c r="AU194" i="10"/>
  <c r="AF249" i="10"/>
  <c r="AF233" i="10" s="1"/>
  <c r="AK249" i="10"/>
  <c r="AK233" i="10" s="1"/>
  <c r="AJ249" i="10"/>
  <c r="AJ233" i="10" s="1"/>
  <c r="AI249" i="10"/>
  <c r="AI233" i="10" s="1"/>
  <c r="AJ97" i="11"/>
  <c r="AJ98" i="11"/>
  <c r="AB104" i="11"/>
  <c r="Z107" i="11"/>
  <c r="X103" i="13"/>
  <c r="X114" i="13" s="1"/>
  <c r="X11" i="13" s="1"/>
  <c r="X82" i="13"/>
  <c r="AQ98" i="13"/>
  <c r="AQ10" i="13" s="1"/>
  <c r="AQ99" i="13" s="1"/>
  <c r="AQ71" i="13"/>
  <c r="AQ82" i="13" s="1"/>
  <c r="AF81" i="13"/>
  <c r="AJ71" i="13"/>
  <c r="AJ114" i="13"/>
  <c r="AJ11" i="13" s="1"/>
  <c r="AJ115" i="13" s="1"/>
  <c r="AQ161" i="13"/>
  <c r="AQ17" i="13" s="1"/>
  <c r="AF199" i="10"/>
  <c r="Z202" i="10"/>
  <c r="X203" i="10"/>
  <c r="N162" i="10"/>
  <c r="AJ162" i="10"/>
  <c r="AO178" i="10"/>
  <c r="Z194" i="10"/>
  <c r="AD241" i="10"/>
  <c r="AD17" i="10" s="1"/>
  <c r="AD17" i="9" s="1"/>
  <c r="AD253" i="10"/>
  <c r="AD255" i="10"/>
  <c r="AD257" i="10" s="1"/>
  <c r="AC104" i="11"/>
  <c r="AA107" i="11"/>
  <c r="I50" i="13"/>
  <c r="AC66" i="13"/>
  <c r="AC13" i="13" s="1"/>
  <c r="Y103" i="13"/>
  <c r="Y114" i="13" s="1"/>
  <c r="Y11" i="13" s="1"/>
  <c r="Y82" i="13"/>
  <c r="BH97" i="13"/>
  <c r="AK114" i="13"/>
  <c r="AK11" i="13" s="1"/>
  <c r="AK115" i="13" s="1"/>
  <c r="AC112" i="13"/>
  <c r="BE96" i="13" s="1"/>
  <c r="AA114" i="13"/>
  <c r="AA11" i="13" s="1"/>
  <c r="AR161" i="13"/>
  <c r="AR17" i="13" s="1"/>
  <c r="AK161" i="13"/>
  <c r="AK17" i="13" s="1"/>
  <c r="Y88" i="14"/>
  <c r="AO52" i="11"/>
  <c r="AO116" i="11"/>
  <c r="AI97" i="11"/>
  <c r="AI98" i="11"/>
  <c r="Z111" i="11"/>
  <c r="W109" i="11"/>
  <c r="Z7" i="13"/>
  <c r="Z14" i="13" s="1"/>
  <c r="AC34" i="13"/>
  <c r="AC5" i="13" s="1"/>
  <c r="AB127" i="13"/>
  <c r="J50" i="13"/>
  <c r="AA121" i="13"/>
  <c r="AT161" i="13"/>
  <c r="AT17" i="13" s="1"/>
  <c r="Z127" i="16"/>
  <c r="AE31" i="16"/>
  <c r="Y133" i="16"/>
  <c r="AD37" i="16"/>
  <c r="AC112" i="11"/>
  <c r="AB7" i="13"/>
  <c r="AB14" i="13" s="1"/>
  <c r="AB8" i="13" s="1"/>
  <c r="K50" i="13"/>
  <c r="AC50" i="13"/>
  <c r="AC6" i="13" s="1"/>
  <c r="AC121" i="13"/>
  <c r="AF114" i="13"/>
  <c r="AF11" i="13" s="1"/>
  <c r="AF115" i="13" s="1"/>
  <c r="U177" i="13"/>
  <c r="AD6" i="14"/>
  <c r="X84" i="15"/>
  <c r="X96" i="15" s="1"/>
  <c r="X4" i="15"/>
  <c r="X7" i="15" s="1"/>
  <c r="X12" i="15" s="1"/>
  <c r="AA66" i="17"/>
  <c r="AA12" i="17"/>
  <c r="AQ131" i="11"/>
  <c r="AQ36" i="11"/>
  <c r="AQ116" i="11"/>
  <c r="AK97" i="11"/>
  <c r="AK98" i="11"/>
  <c r="AB102" i="11"/>
  <c r="Y112" i="11"/>
  <c r="N49" i="11"/>
  <c r="L65" i="11"/>
  <c r="X104" i="11"/>
  <c r="X113" i="11" s="1"/>
  <c r="X11" i="11" s="1"/>
  <c r="Y109" i="11"/>
  <c r="AC7" i="13"/>
  <c r="AC14" i="13" s="1"/>
  <c r="AC8" i="13" s="1"/>
  <c r="AD127" i="13"/>
  <c r="L50" i="13"/>
  <c r="BJ95" i="13"/>
  <c r="AZ90" i="13"/>
  <c r="AL70" i="13"/>
  <c r="AL114" i="13"/>
  <c r="AL11" i="13" s="1"/>
  <c r="AL115" i="13" s="1"/>
  <c r="AG114" i="13"/>
  <c r="AG11" i="13" s="1"/>
  <c r="AG115" i="13" s="1"/>
  <c r="X118" i="13"/>
  <c r="AL249" i="16"/>
  <c r="AL106" i="16"/>
  <c r="AL202" i="16"/>
  <c r="AL170" i="16"/>
  <c r="AL218" i="16"/>
  <c r="AL74" i="16"/>
  <c r="AL122" i="16"/>
  <c r="AL233" i="16"/>
  <c r="AL186" i="16"/>
  <c r="AL58" i="16"/>
  <c r="AL42" i="16"/>
  <c r="AL138" i="16"/>
  <c r="AL154" i="16"/>
  <c r="AL26" i="16"/>
  <c r="AL90" i="16"/>
  <c r="AR131" i="11"/>
  <c r="AR116" i="11"/>
  <c r="AR36" i="11"/>
  <c r="AL97" i="11"/>
  <c r="AL98" i="11"/>
  <c r="Z112" i="11"/>
  <c r="AC125" i="13"/>
  <c r="M50" i="13"/>
  <c r="AM114" i="13"/>
  <c r="AM11" i="13" s="1"/>
  <c r="AM115" i="13" s="1"/>
  <c r="AP161" i="13"/>
  <c r="AP17" i="13" s="1"/>
  <c r="AC48" i="14"/>
  <c r="AC6" i="14" s="1"/>
  <c r="AS131" i="11"/>
  <c r="AS116" i="11"/>
  <c r="AS84" i="11"/>
  <c r="AS68" i="11"/>
  <c r="AF33" i="11"/>
  <c r="AF5" i="11" s="1"/>
  <c r="AF34" i="11" s="1"/>
  <c r="AD102" i="11"/>
  <c r="AA112" i="11"/>
  <c r="P49" i="11"/>
  <c r="N65" i="11"/>
  <c r="AO84" i="11"/>
  <c r="W111" i="11"/>
  <c r="AF148" i="13"/>
  <c r="AF85" i="13"/>
  <c r="BH85" i="13" s="1"/>
  <c r="AF164" i="13"/>
  <c r="AF133" i="13"/>
  <c r="AF21" i="13"/>
  <c r="AF53" i="13"/>
  <c r="AF101" i="13"/>
  <c r="AF69" i="13"/>
  <c r="AD34" i="13"/>
  <c r="AD5" i="13" s="1"/>
  <c r="AD35" i="13" s="1"/>
  <c r="N50" i="13"/>
  <c r="AN114" i="13"/>
  <c r="AN11" i="13" s="1"/>
  <c r="AN115" i="13" s="1"/>
  <c r="AB120" i="13"/>
  <c r="AL161" i="13"/>
  <c r="AL17" i="13" s="1"/>
  <c r="AF251" i="10"/>
  <c r="AF235" i="10" s="1"/>
  <c r="AT131" i="11"/>
  <c r="AT116" i="11"/>
  <c r="AB112" i="11"/>
  <c r="Q49" i="11"/>
  <c r="O65" i="11"/>
  <c r="AM97" i="11"/>
  <c r="X111" i="11"/>
  <c r="O50" i="13"/>
  <c r="D50" i="13"/>
  <c r="AK71" i="13"/>
  <c r="AK98" i="13"/>
  <c r="AK10" i="13" s="1"/>
  <c r="AK99" i="13" s="1"/>
  <c r="BC90" i="13"/>
  <c r="Z124" i="13"/>
  <c r="AU170" i="13"/>
  <c r="AU137" i="11" s="1"/>
  <c r="AK176" i="13"/>
  <c r="AK143" i="11" s="1"/>
  <c r="AU131" i="11"/>
  <c r="AU116" i="11"/>
  <c r="AU84" i="11"/>
  <c r="AU68" i="11"/>
  <c r="R49" i="11"/>
  <c r="P65" i="11"/>
  <c r="AQ84" i="11"/>
  <c r="X106" i="11"/>
  <c r="Y119" i="13"/>
  <c r="P50" i="13"/>
  <c r="AL71" i="13"/>
  <c r="AL98" i="13"/>
  <c r="AL10" i="13" s="1"/>
  <c r="AL99" i="13" s="1"/>
  <c r="AB106" i="13"/>
  <c r="BD90" i="13" s="1"/>
  <c r="AP114" i="13"/>
  <c r="AP11" i="13" s="1"/>
  <c r="AP115" i="13" s="1"/>
  <c r="AD80" i="14"/>
  <c r="Z81" i="14"/>
  <c r="AR84" i="11"/>
  <c r="AO97" i="11"/>
  <c r="Y106" i="11"/>
  <c r="AB146" i="13"/>
  <c r="AB16" i="13"/>
  <c r="AA98" i="13"/>
  <c r="AA10" i="13" s="1"/>
  <c r="BE90" i="13"/>
  <c r="Z122" i="13"/>
  <c r="Y4" i="14"/>
  <c r="AQ233" i="16"/>
  <c r="AQ249" i="16"/>
  <c r="AQ170" i="16"/>
  <c r="AQ218" i="16"/>
  <c r="AQ154" i="16"/>
  <c r="AQ186" i="16"/>
  <c r="AQ58" i="16"/>
  <c r="AQ42" i="16"/>
  <c r="AQ90" i="16"/>
  <c r="AQ138" i="16"/>
  <c r="AQ202" i="16"/>
  <c r="AQ106" i="16"/>
  <c r="AQ122" i="16"/>
  <c r="AQ26" i="16"/>
  <c r="AQ74" i="16"/>
  <c r="AS256" i="10"/>
  <c r="AS240" i="10" s="1"/>
  <c r="AR256" i="10"/>
  <c r="AR240" i="10" s="1"/>
  <c r="AP256" i="10"/>
  <c r="AP240" i="10" s="1"/>
  <c r="Y4" i="11"/>
  <c r="Y7" i="11" s="1"/>
  <c r="Y13" i="11" s="1"/>
  <c r="X107" i="11"/>
  <c r="AB33" i="11"/>
  <c r="AB5" i="11" s="1"/>
  <c r="AO36" i="11"/>
  <c r="AT84" i="11"/>
  <c r="Z106" i="11"/>
  <c r="AC146" i="13"/>
  <c r="R50" i="13"/>
  <c r="F50" i="13"/>
  <c r="AN82" i="13"/>
  <c r="AA122" i="13"/>
  <c r="AS99" i="14"/>
  <c r="AS35" i="14"/>
  <c r="AS114" i="14"/>
  <c r="AS67" i="14"/>
  <c r="AS83" i="14"/>
  <c r="Y91" i="15"/>
  <c r="AB85" i="15"/>
  <c r="AS36" i="11"/>
  <c r="AQ52" i="11"/>
  <c r="AO100" i="11"/>
  <c r="AA106" i="11"/>
  <c r="AD146" i="13"/>
  <c r="AE4" i="13"/>
  <c r="AC98" i="13"/>
  <c r="AC10" i="13" s="1"/>
  <c r="BD86" i="13"/>
  <c r="AO71" i="13"/>
  <c r="AO82" i="13" s="1"/>
  <c r="AO98" i="13"/>
  <c r="AO10" i="13" s="1"/>
  <c r="AO99" i="13" s="1"/>
  <c r="BG95" i="13"/>
  <c r="AT99" i="14"/>
  <c r="AT67" i="14"/>
  <c r="AT114" i="14"/>
  <c r="AT19" i="14"/>
  <c r="AT35" i="14"/>
  <c r="AT83" i="14"/>
  <c r="AL33" i="11"/>
  <c r="AL5" i="11" s="1"/>
  <c r="AL34" i="11" s="1"/>
  <c r="W108" i="11"/>
  <c r="W113" i="11" s="1"/>
  <c r="AT36" i="11"/>
  <c r="AR52" i="11"/>
  <c r="AB106" i="11"/>
  <c r="AB101" i="11"/>
  <c r="AB66" i="13"/>
  <c r="AB13" i="13" s="1"/>
  <c r="AC108" i="13"/>
  <c r="AD98" i="13"/>
  <c r="AD10" i="13" s="1"/>
  <c r="BE86" i="13"/>
  <c r="AP98" i="13"/>
  <c r="AP10" i="13" s="1"/>
  <c r="AP99" i="13" s="1"/>
  <c r="AP71" i="13"/>
  <c r="AP82" i="13" s="1"/>
  <c r="BF96" i="13"/>
  <c r="AH114" i="13"/>
  <c r="AH11" i="13" s="1"/>
  <c r="AH115" i="13" s="1"/>
  <c r="AC122" i="13"/>
  <c r="G48" i="14"/>
  <c r="AB91" i="14"/>
  <c r="Y48" i="15"/>
  <c r="Y6" i="15" s="1"/>
  <c r="Y7" i="15" s="1"/>
  <c r="AF52" i="11"/>
  <c r="AD106" i="11"/>
  <c r="X109" i="11"/>
  <c r="Q50" i="13"/>
  <c r="AA103" i="13"/>
  <c r="AE79" i="13"/>
  <c r="AA82" i="13"/>
  <c r="AG98" i="13"/>
  <c r="AG10" i="13" s="1"/>
  <c r="AG99" i="13" s="1"/>
  <c r="AG70" i="13"/>
  <c r="AG82" i="13" s="1"/>
  <c r="AR98" i="13"/>
  <c r="AR10" i="13" s="1"/>
  <c r="AR99" i="13" s="1"/>
  <c r="AR71" i="13"/>
  <c r="BF94" i="13"/>
  <c r="AL80" i="13"/>
  <c r="AO114" i="13"/>
  <c r="AO11" i="13" s="1"/>
  <c r="AO115" i="13" s="1"/>
  <c r="AB122" i="13"/>
  <c r="Y124" i="13"/>
  <c r="Z127" i="13"/>
  <c r="AS161" i="13"/>
  <c r="AS17" i="13" s="1"/>
  <c r="AF80" i="14"/>
  <c r="F48" i="14"/>
  <c r="AB48" i="14"/>
  <c r="AB6" i="14" s="1"/>
  <c r="AH98" i="11"/>
  <c r="AF100" i="11"/>
  <c r="AD125" i="13"/>
  <c r="N66" i="13"/>
  <c r="AA106" i="13"/>
  <c r="AI82" i="13"/>
  <c r="X98" i="13"/>
  <c r="X10" i="13" s="1"/>
  <c r="AT98" i="13"/>
  <c r="AT10" i="13" s="1"/>
  <c r="AT99" i="13" s="1"/>
  <c r="AT71" i="13"/>
  <c r="AT82" i="13" s="1"/>
  <c r="BC91" i="13"/>
  <c r="BJ91" i="13" s="1"/>
  <c r="AJ98" i="13"/>
  <c r="AJ10" i="13" s="1"/>
  <c r="AJ99" i="13" s="1"/>
  <c r="AQ114" i="13"/>
  <c r="AQ11" i="13" s="1"/>
  <c r="AQ115" i="13" s="1"/>
  <c r="AD122" i="13"/>
  <c r="AA124" i="13"/>
  <c r="W126" i="13"/>
  <c r="W130" i="13" s="1"/>
  <c r="AU161" i="13"/>
  <c r="AU17" i="13" s="1"/>
  <c r="X95" i="15"/>
  <c r="AB66" i="17"/>
  <c r="AB12" i="17"/>
  <c r="T50" i="13"/>
  <c r="O66" i="13"/>
  <c r="X105" i="13"/>
  <c r="Y110" i="13"/>
  <c r="BA94" i="13" s="1"/>
  <c r="AJ82" i="13"/>
  <c r="AQ76" i="13"/>
  <c r="AR114" i="13"/>
  <c r="AR11" i="13" s="1"/>
  <c r="AR115" i="13" s="1"/>
  <c r="AE122" i="13"/>
  <c r="AB124" i="13"/>
  <c r="AC177" i="13"/>
  <c r="AI32" i="14"/>
  <c r="AA93" i="14"/>
  <c r="N64" i="14"/>
  <c r="P64" i="15"/>
  <c r="Y64" i="15"/>
  <c r="Y11" i="15" s="1"/>
  <c r="AC64" i="15"/>
  <c r="AC11" i="15" s="1"/>
  <c r="Z92" i="15"/>
  <c r="Z91" i="15"/>
  <c r="AH100" i="11"/>
  <c r="X108" i="11"/>
  <c r="U50" i="13"/>
  <c r="P66" i="13"/>
  <c r="Z110" i="13"/>
  <c r="BH91" i="13"/>
  <c r="AK77" i="13"/>
  <c r="AU98" i="13"/>
  <c r="AU10" i="13" s="1"/>
  <c r="AU99" i="13" s="1"/>
  <c r="AS114" i="13"/>
  <c r="AS11" i="13" s="1"/>
  <c r="AS115" i="13" s="1"/>
  <c r="AC124" i="13"/>
  <c r="AF161" i="13"/>
  <c r="AF17" i="13" s="1"/>
  <c r="AA14" i="14"/>
  <c r="AB4" i="14"/>
  <c r="AJ32" i="14"/>
  <c r="AC80" i="14"/>
  <c r="AF183" i="16"/>
  <c r="AF15" i="16" s="1"/>
  <c r="Y108" i="11"/>
  <c r="V50" i="13"/>
  <c r="Q66" i="13"/>
  <c r="X66" i="13"/>
  <c r="X13" i="13" s="1"/>
  <c r="AA110" i="13"/>
  <c r="BC87" i="13"/>
  <c r="BJ87" i="13" s="1"/>
  <c r="AL77" i="13"/>
  <c r="BE95" i="13"/>
  <c r="AD124" i="13"/>
  <c r="AC4" i="14"/>
  <c r="AC7" i="14" s="1"/>
  <c r="AC12" i="14" s="1"/>
  <c r="AC8" i="14" s="1"/>
  <c r="AK32" i="14"/>
  <c r="Z7" i="15"/>
  <c r="X167" i="16"/>
  <c r="X14" i="16" s="1"/>
  <c r="X147" i="16"/>
  <c r="X211" i="16" s="1"/>
  <c r="AU163" i="16"/>
  <c r="AT147" i="16"/>
  <c r="AM183" i="16"/>
  <c r="AM15" i="16" s="1"/>
  <c r="AM139" i="16"/>
  <c r="AG183" i="16"/>
  <c r="AG15" i="16" s="1"/>
  <c r="AG140" i="16"/>
  <c r="AD105" i="11"/>
  <c r="Z108" i="11"/>
  <c r="R66" i="13"/>
  <c r="AM70" i="13"/>
  <c r="AM82" i="13" s="1"/>
  <c r="AM98" i="13"/>
  <c r="AM10" i="13" s="1"/>
  <c r="AM99" i="13" s="1"/>
  <c r="BD87" i="13"/>
  <c r="BA88" i="13"/>
  <c r="AT76" i="13"/>
  <c r="AD4" i="14"/>
  <c r="AA108" i="11"/>
  <c r="AN133" i="13"/>
  <c r="AN69" i="13"/>
  <c r="AN117" i="13"/>
  <c r="AN53" i="13"/>
  <c r="AN21" i="13"/>
  <c r="AC110" i="13"/>
  <c r="BE94" i="13" s="1"/>
  <c r="AN85" i="13"/>
  <c r="BB88" i="13"/>
  <c r="BJ88" i="13" s="1"/>
  <c r="Z119" i="13"/>
  <c r="Z130" i="13" s="1"/>
  <c r="Z12" i="13" s="1"/>
  <c r="X177" i="13"/>
  <c r="X48" i="15"/>
  <c r="X6" i="15" s="1"/>
  <c r="S167" i="16"/>
  <c r="S14" i="16" s="1"/>
  <c r="S13" i="16" s="1"/>
  <c r="S139" i="16"/>
  <c r="AO167" i="16"/>
  <c r="AO14" i="16" s="1"/>
  <c r="AO13" i="16" s="1"/>
  <c r="AO139" i="16"/>
  <c r="AO151" i="16" s="1"/>
  <c r="AF143" i="16"/>
  <c r="AF167" i="16"/>
  <c r="AF14" i="16" s="1"/>
  <c r="R209" i="16"/>
  <c r="R215" i="16" s="1"/>
  <c r="R151" i="16"/>
  <c r="AB108" i="11"/>
  <c r="AF131" i="11"/>
  <c r="AO133" i="13"/>
  <c r="AO69" i="13"/>
  <c r="AO117" i="13"/>
  <c r="AO53" i="13"/>
  <c r="Y146" i="13"/>
  <c r="AO21" i="13"/>
  <c r="Y50" i="13"/>
  <c r="Y6" i="13" s="1"/>
  <c r="T66" i="13"/>
  <c r="AA66" i="13"/>
  <c r="AA13" i="13" s="1"/>
  <c r="AO85" i="13"/>
  <c r="BC88" i="13"/>
  <c r="BC98" i="13" s="1"/>
  <c r="AZ92" i="13"/>
  <c r="BH95" i="13"/>
  <c r="AA119" i="13"/>
  <c r="AE161" i="13"/>
  <c r="AE17" i="13" s="1"/>
  <c r="AD161" i="13"/>
  <c r="AD17" i="13" s="1"/>
  <c r="AC7" i="15"/>
  <c r="AC12" i="15" s="1"/>
  <c r="AF68" i="11"/>
  <c r="AF84" i="11"/>
  <c r="AP69" i="13"/>
  <c r="AP117" i="13"/>
  <c r="AP53" i="13"/>
  <c r="AP164" i="13"/>
  <c r="AP101" i="13"/>
  <c r="AP133" i="13"/>
  <c r="AP85" i="13"/>
  <c r="Z146" i="13"/>
  <c r="AA4" i="13"/>
  <c r="AP21" i="13"/>
  <c r="X127" i="13"/>
  <c r="Z50" i="13"/>
  <c r="Z6" i="13" s="1"/>
  <c r="U66" i="13"/>
  <c r="BD88" i="13"/>
  <c r="BA96" i="13"/>
  <c r="AN101" i="13"/>
  <c r="AB119" i="13"/>
  <c r="AO32" i="14"/>
  <c r="AO68" i="14"/>
  <c r="AO80" i="14" s="1"/>
  <c r="AG32" i="14"/>
  <c r="AE73" i="14"/>
  <c r="AE80" i="14" s="1"/>
  <c r="AE32" i="14"/>
  <c r="AC90" i="14"/>
  <c r="W92" i="14"/>
  <c r="D48" i="14"/>
  <c r="AD85" i="14"/>
  <c r="AD84" i="14"/>
  <c r="U167" i="16"/>
  <c r="U14" i="16" s="1"/>
  <c r="AQ167" i="16"/>
  <c r="AQ14" i="16" s="1"/>
  <c r="AH143" i="16"/>
  <c r="AH167" i="16"/>
  <c r="AH14" i="16" s="1"/>
  <c r="AQ133" i="13"/>
  <c r="AQ69" i="13"/>
  <c r="AQ117" i="13"/>
  <c r="AQ53" i="13"/>
  <c r="AQ164" i="13"/>
  <c r="AQ101" i="13"/>
  <c r="AQ37" i="13"/>
  <c r="AQ21" i="13"/>
  <c r="AA50" i="13"/>
  <c r="AA6" i="13" s="1"/>
  <c r="BD92" i="13"/>
  <c r="BB92" i="13"/>
  <c r="BJ92" i="13" s="1"/>
  <c r="AO101" i="13"/>
  <c r="AC119" i="13"/>
  <c r="X121" i="13"/>
  <c r="AP32" i="14"/>
  <c r="AP68" i="14"/>
  <c r="AP80" i="14" s="1"/>
  <c r="AD32" i="14"/>
  <c r="AA91" i="14"/>
  <c r="X92" i="14"/>
  <c r="R64" i="14"/>
  <c r="Y80" i="14"/>
  <c r="AF114" i="15"/>
  <c r="AF99" i="15"/>
  <c r="AF35" i="15"/>
  <c r="AF51" i="15"/>
  <c r="AF83" i="15"/>
  <c r="AF67" i="15"/>
  <c r="AF19" i="15"/>
  <c r="AB113" i="17"/>
  <c r="S50" i="13"/>
  <c r="AI53" i="13"/>
  <c r="S66" i="13"/>
  <c r="Z82" i="13"/>
  <c r="AD110" i="13"/>
  <c r="AE76" i="13"/>
  <c r="AE82" i="13" s="1"/>
  <c r="BG92" i="13"/>
  <c r="Z98" i="13"/>
  <c r="Z10" i="13" s="1"/>
  <c r="Z102" i="13"/>
  <c r="Y127" i="13"/>
  <c r="AB177" i="13"/>
  <c r="AG83" i="14"/>
  <c r="AG67" i="14"/>
  <c r="AG19" i="14"/>
  <c r="AG51" i="14"/>
  <c r="P48" i="14"/>
  <c r="Y64" i="14"/>
  <c r="Y11" i="14" s="1"/>
  <c r="AD11" i="14" s="1"/>
  <c r="X80" i="14"/>
  <c r="AB80" i="14"/>
  <c r="AC82" i="13"/>
  <c r="BE87" i="13"/>
  <c r="BB93" i="13"/>
  <c r="BJ93" i="13" s="1"/>
  <c r="AC102" i="13"/>
  <c r="Y104" i="13"/>
  <c r="Z123" i="13"/>
  <c r="X126" i="13"/>
  <c r="S48" i="14"/>
  <c r="AB64" i="14"/>
  <c r="AB11" i="14" s="1"/>
  <c r="AE11" i="14" s="1"/>
  <c r="Z4" i="14"/>
  <c r="AC90" i="15"/>
  <c r="I48" i="15"/>
  <c r="Z133" i="16"/>
  <c r="AE37" i="16"/>
  <c r="AF37" i="16" s="1"/>
  <c r="L151" i="16"/>
  <c r="AG148" i="13"/>
  <c r="AG85" i="13"/>
  <c r="W50" i="13"/>
  <c r="AD82" i="13"/>
  <c r="AC106" i="13"/>
  <c r="BF87" i="13"/>
  <c r="AH79" i="13"/>
  <c r="AD102" i="13"/>
  <c r="Z104" i="13"/>
  <c r="Y126" i="13"/>
  <c r="Z90" i="14"/>
  <c r="AA4" i="14"/>
  <c r="AA7" i="14" s="1"/>
  <c r="AA12" i="14" s="1"/>
  <c r="AA8" i="14" s="1"/>
  <c r="AK99" i="15"/>
  <c r="AK114" i="15"/>
  <c r="AK83" i="15"/>
  <c r="AK51" i="15"/>
  <c r="AK67" i="15"/>
  <c r="AK19" i="15"/>
  <c r="AK35" i="15"/>
  <c r="AA7" i="15"/>
  <c r="AA12" i="15" s="1"/>
  <c r="AH148" i="13"/>
  <c r="AH85" i="13"/>
  <c r="AH133" i="13"/>
  <c r="AG21" i="13"/>
  <c r="B50" i="13"/>
  <c r="X50" i="13"/>
  <c r="X6" i="13" s="1"/>
  <c r="AE107" i="13"/>
  <c r="BG91" i="13" s="1"/>
  <c r="AZ96" i="13"/>
  <c r="AE102" i="13"/>
  <c r="AL83" i="14"/>
  <c r="AL114" i="14"/>
  <c r="AL51" i="14"/>
  <c r="AL99" i="14"/>
  <c r="AL67" i="14"/>
  <c r="AF32" i="14"/>
  <c r="AB84" i="14"/>
  <c r="N64" i="15"/>
  <c r="AI85" i="13"/>
  <c r="AI133" i="13"/>
  <c r="AI69" i="13"/>
  <c r="AP78" i="13"/>
  <c r="AN98" i="13"/>
  <c r="AN10" i="13" s="1"/>
  <c r="AN99" i="13" s="1"/>
  <c r="AG133" i="13"/>
  <c r="AC123" i="13"/>
  <c r="AM83" i="14"/>
  <c r="AM114" i="14"/>
  <c r="AM99" i="14"/>
  <c r="AM51" i="14"/>
  <c r="AM35" i="14"/>
  <c r="AM67" i="14"/>
  <c r="V48" i="14"/>
  <c r="W93" i="15"/>
  <c r="W96" i="15" s="1"/>
  <c r="AC207" i="16"/>
  <c r="AJ85" i="13"/>
  <c r="AJ133" i="13"/>
  <c r="AI21" i="13"/>
  <c r="Y112" i="13"/>
  <c r="AK79" i="13"/>
  <c r="AD123" i="13"/>
  <c r="AB126" i="13"/>
  <c r="AN83" i="14"/>
  <c r="AN114" i="14"/>
  <c r="AN99" i="14"/>
  <c r="AN35" i="14"/>
  <c r="AN51" i="14"/>
  <c r="AN67" i="14"/>
  <c r="AL19" i="14"/>
  <c r="AH32" i="14"/>
  <c r="AH81" i="14" s="1"/>
  <c r="W48" i="14"/>
  <c r="O48" i="14"/>
  <c r="AI68" i="14"/>
  <c r="AI80" i="14" s="1"/>
  <c r="Y86" i="14"/>
  <c r="W131" i="16"/>
  <c r="AE260" i="16"/>
  <c r="AK85" i="13"/>
  <c r="AK133" i="13"/>
  <c r="AJ21" i="13"/>
  <c r="Z34" i="13"/>
  <c r="Z5" i="13" s="1"/>
  <c r="AZ91" i="13"/>
  <c r="AR78" i="13"/>
  <c r="BC96" i="13"/>
  <c r="AC126" i="13"/>
  <c r="AG164" i="13"/>
  <c r="AO83" i="14"/>
  <c r="AO114" i="14"/>
  <c r="AO99" i="14"/>
  <c r="AO51" i="14"/>
  <c r="AO67" i="14"/>
  <c r="AM19" i="14"/>
  <c r="AL80" i="14"/>
  <c r="W91" i="14"/>
  <c r="W96" i="14" s="1"/>
  <c r="W32" i="14"/>
  <c r="X48" i="14"/>
  <c r="X6" i="14" s="1"/>
  <c r="AJ68" i="14"/>
  <c r="AJ80" i="14" s="1"/>
  <c r="AR32" i="15"/>
  <c r="AR5" i="15" s="1"/>
  <c r="AP32" i="15"/>
  <c r="AP5" i="15" s="1"/>
  <c r="AN32" i="15"/>
  <c r="AN5" i="15" s="1"/>
  <c r="AL32" i="15"/>
  <c r="AL5" i="15" s="1"/>
  <c r="V48" i="15"/>
  <c r="E64" i="15"/>
  <c r="X131" i="16"/>
  <c r="AL133" i="13"/>
  <c r="AL69" i="13"/>
  <c r="AL117" i="13"/>
  <c r="AL53" i="13"/>
  <c r="AK21" i="13"/>
  <c r="AZ86" i="13"/>
  <c r="BA91" i="13"/>
  <c r="AS78" i="13"/>
  <c r="AM79" i="13"/>
  <c r="BD96" i="13"/>
  <c r="AI114" i="13"/>
  <c r="AI11" i="13" s="1"/>
  <c r="AI115" i="13" s="1"/>
  <c r="Y125" i="13"/>
  <c r="AI148" i="13"/>
  <c r="AO161" i="13"/>
  <c r="AO17" i="13" s="1"/>
  <c r="AH164" i="13"/>
  <c r="AP114" i="14"/>
  <c r="AP83" i="14"/>
  <c r="AP35" i="14"/>
  <c r="AP67" i="14"/>
  <c r="AP99" i="14"/>
  <c r="AN19" i="14"/>
  <c r="AM32" i="14"/>
  <c r="Y48" i="14"/>
  <c r="Y6" i="14" s="1"/>
  <c r="AK68" i="14"/>
  <c r="AK80" i="14" s="1"/>
  <c r="Z94" i="14"/>
  <c r="Y32" i="15"/>
  <c r="Y5" i="15" s="1"/>
  <c r="Y134" i="16"/>
  <c r="L71" i="16"/>
  <c r="AM133" i="13"/>
  <c r="AM69" i="13"/>
  <c r="AM164" i="13"/>
  <c r="AM101" i="13"/>
  <c r="AL21" i="13"/>
  <c r="AF72" i="13"/>
  <c r="BH88" i="13"/>
  <c r="AD106" i="13"/>
  <c r="BF90" i="13" s="1"/>
  <c r="Z125" i="13"/>
  <c r="AJ148" i="13"/>
  <c r="AI164" i="13"/>
  <c r="V177" i="13"/>
  <c r="AQ99" i="14"/>
  <c r="AQ83" i="14"/>
  <c r="AQ35" i="14"/>
  <c r="AQ114" i="14"/>
  <c r="AQ67" i="14"/>
  <c r="AO19" i="14"/>
  <c r="AN32" i="14"/>
  <c r="AB90" i="14"/>
  <c r="Z48" i="14"/>
  <c r="Z6" i="14" s="1"/>
  <c r="AB94" i="14"/>
  <c r="AM68" i="14"/>
  <c r="AM80" i="14" s="1"/>
  <c r="AB86" i="14"/>
  <c r="Z131" i="16"/>
  <c r="AR99" i="14"/>
  <c r="AR83" i="14"/>
  <c r="AR35" i="14"/>
  <c r="AR114" i="14"/>
  <c r="AR68" i="14"/>
  <c r="AR80" i="14" s="1"/>
  <c r="AR32" i="14"/>
  <c r="AC64" i="14"/>
  <c r="AC11" i="14" s="1"/>
  <c r="AA86" i="14"/>
  <c r="X90" i="14"/>
  <c r="AC94" i="14"/>
  <c r="Y95" i="15"/>
  <c r="O48" i="15"/>
  <c r="O64" i="15"/>
  <c r="AC94" i="15"/>
  <c r="AU99" i="14"/>
  <c r="AU67" i="14"/>
  <c r="AU114" i="14"/>
  <c r="Y32" i="14"/>
  <c r="Y5" i="14" s="1"/>
  <c r="AU32" i="14"/>
  <c r="Z93" i="14"/>
  <c r="W94" i="14"/>
  <c r="AD86" i="14"/>
  <c r="AA90" i="14"/>
  <c r="AM83" i="15"/>
  <c r="AM114" i="15"/>
  <c r="AM67" i="15"/>
  <c r="AM19" i="15"/>
  <c r="R48" i="15"/>
  <c r="M48" i="15"/>
  <c r="R64" i="15"/>
  <c r="D64" i="15"/>
  <c r="X94" i="14"/>
  <c r="K64" i="14"/>
  <c r="AC88" i="14"/>
  <c r="S48" i="15"/>
  <c r="D48" i="15"/>
  <c r="Z48" i="15"/>
  <c r="Z6" i="15" s="1"/>
  <c r="S64" i="15"/>
  <c r="G64" i="15"/>
  <c r="BB38" i="16"/>
  <c r="U55" i="16"/>
  <c r="U6" i="16" s="1"/>
  <c r="AC119" i="16"/>
  <c r="AC11" i="16" s="1"/>
  <c r="AA129" i="13"/>
  <c r="Y94" i="14"/>
  <c r="T48" i="15"/>
  <c r="T64" i="15"/>
  <c r="V7" i="16"/>
  <c r="V19" i="16" s="1"/>
  <c r="AC132" i="16"/>
  <c r="AZ36" i="16"/>
  <c r="AE38" i="16"/>
  <c r="AA55" i="16"/>
  <c r="AA6" i="16" s="1"/>
  <c r="AA80" i="14"/>
  <c r="AJ32" i="15"/>
  <c r="AJ5" i="15" s="1"/>
  <c r="AD87" i="15"/>
  <c r="AB88" i="15"/>
  <c r="X90" i="15"/>
  <c r="U64" i="15"/>
  <c r="X80" i="15"/>
  <c r="AD36" i="16"/>
  <c r="AF38" i="16"/>
  <c r="F55" i="16"/>
  <c r="X119" i="16"/>
  <c r="X11" i="16" s="1"/>
  <c r="K48" i="14"/>
  <c r="AU68" i="14"/>
  <c r="AU80" i="14" s="1"/>
  <c r="X95" i="14"/>
  <c r="AQ114" i="15"/>
  <c r="AQ99" i="15"/>
  <c r="AQ67" i="15"/>
  <c r="AQ19" i="15"/>
  <c r="AK32" i="15"/>
  <c r="AK5" i="15" s="1"/>
  <c r="G48" i="15"/>
  <c r="AC48" i="15"/>
  <c r="AC6" i="15" s="1"/>
  <c r="V64" i="15"/>
  <c r="Y119" i="16"/>
  <c r="Y11" i="16" s="1"/>
  <c r="Z151" i="16"/>
  <c r="L48" i="14"/>
  <c r="X85" i="14"/>
  <c r="C48" i="15"/>
  <c r="W64" i="15"/>
  <c r="AC95" i="15"/>
  <c r="W211" i="16"/>
  <c r="Z119" i="16"/>
  <c r="Z11" i="16" s="1"/>
  <c r="M48" i="14"/>
  <c r="Y85" i="14"/>
  <c r="Y96" i="14" s="1"/>
  <c r="Z95" i="14"/>
  <c r="B48" i="15"/>
  <c r="B64" i="15"/>
  <c r="X64" i="15"/>
  <c r="X11" i="15" s="1"/>
  <c r="AQ83" i="15"/>
  <c r="AM99" i="15"/>
  <c r="X213" i="16"/>
  <c r="AU181" i="16"/>
  <c r="AF67" i="14"/>
  <c r="AF114" i="14"/>
  <c r="AF19" i="14"/>
  <c r="AF83" i="14"/>
  <c r="AF51" i="14"/>
  <c r="AF35" i="14"/>
  <c r="N48" i="14"/>
  <c r="AR67" i="14"/>
  <c r="AB87" i="14"/>
  <c r="AA95" i="14"/>
  <c r="AB90" i="15"/>
  <c r="C64" i="15"/>
  <c r="M64" i="15"/>
  <c r="AC80" i="15"/>
  <c r="AC84" i="15"/>
  <c r="AD124" i="16"/>
  <c r="AU177" i="16"/>
  <c r="X88" i="14"/>
  <c r="AA127" i="16"/>
  <c r="AF31" i="16"/>
  <c r="AA39" i="16"/>
  <c r="AA5" i="16" s="1"/>
  <c r="AA7" i="16" s="1"/>
  <c r="AA19" i="16" s="1"/>
  <c r="AX33" i="16"/>
  <c r="K55" i="16"/>
  <c r="Y87" i="16"/>
  <c r="Y9" i="16" s="1"/>
  <c r="Y203" i="16"/>
  <c r="E48" i="15"/>
  <c r="AC129" i="16"/>
  <c r="S55" i="16"/>
  <c r="S6" i="16" s="1"/>
  <c r="AA209" i="16"/>
  <c r="Q151" i="16"/>
  <c r="AI199" i="16"/>
  <c r="AI16" i="16" s="1"/>
  <c r="H64" i="14"/>
  <c r="F48" i="15"/>
  <c r="AB48" i="15"/>
  <c r="AB6" i="15" s="1"/>
  <c r="AB7" i="15" s="1"/>
  <c r="AA64" i="15"/>
  <c r="AA11" i="15" s="1"/>
  <c r="AA91" i="15"/>
  <c r="BB33" i="16"/>
  <c r="M55" i="16"/>
  <c r="T55" i="16"/>
  <c r="T6" i="16" s="1"/>
  <c r="AB209" i="16"/>
  <c r="AU161" i="16"/>
  <c r="AX86" i="17"/>
  <c r="AZ86" i="17" s="1"/>
  <c r="I64" i="14"/>
  <c r="AA88" i="14"/>
  <c r="AA94" i="14"/>
  <c r="X86" i="15"/>
  <c r="AJ249" i="16"/>
  <c r="AJ202" i="16"/>
  <c r="AJ170" i="16"/>
  <c r="AJ218" i="16"/>
  <c r="AJ74" i="16"/>
  <c r="AJ106" i="16"/>
  <c r="AJ122" i="16"/>
  <c r="AJ233" i="16"/>
  <c r="AJ58" i="16"/>
  <c r="AJ42" i="16"/>
  <c r="AJ186" i="16"/>
  <c r="AJ138" i="16"/>
  <c r="AJ154" i="16"/>
  <c r="AJ26" i="16"/>
  <c r="AD127" i="16"/>
  <c r="AE33" i="16"/>
  <c r="AF33" i="16" s="1"/>
  <c r="J64" i="14"/>
  <c r="AC85" i="14"/>
  <c r="AB88" i="14"/>
  <c r="AD4" i="15"/>
  <c r="AC32" i="15"/>
  <c r="AC5" i="15" s="1"/>
  <c r="Y86" i="15"/>
  <c r="H48" i="15"/>
  <c r="AC91" i="15"/>
  <c r="AK249" i="16"/>
  <c r="AK106" i="16"/>
  <c r="AK202" i="16"/>
  <c r="AK170" i="16"/>
  <c r="AK218" i="16"/>
  <c r="AK74" i="16"/>
  <c r="AK122" i="16"/>
  <c r="AK233" i="16"/>
  <c r="AK58" i="16"/>
  <c r="AK42" i="16"/>
  <c r="AK186" i="16"/>
  <c r="AK138" i="16"/>
  <c r="AK26" i="16"/>
  <c r="O55" i="16"/>
  <c r="V71" i="16"/>
  <c r="V18" i="16" s="1"/>
  <c r="AH83" i="14"/>
  <c r="AH114" i="14"/>
  <c r="L64" i="14"/>
  <c r="AJ83" i="14"/>
  <c r="AD88" i="14"/>
  <c r="AG114" i="15"/>
  <c r="AG35" i="15"/>
  <c r="AG51" i="15"/>
  <c r="AE32" i="15"/>
  <c r="AE5" i="15" s="1"/>
  <c r="J48" i="15"/>
  <c r="I64" i="15"/>
  <c r="Y84" i="15"/>
  <c r="Y96" i="15" s="1"/>
  <c r="AB86" i="15"/>
  <c r="AE28" i="16"/>
  <c r="Z124" i="16"/>
  <c r="Z39" i="16"/>
  <c r="Z5" i="16" s="1"/>
  <c r="Z7" i="16" s="1"/>
  <c r="Z19" i="16" s="1"/>
  <c r="X124" i="16"/>
  <c r="X71" i="16"/>
  <c r="X18" i="16" s="1"/>
  <c r="AH99" i="15"/>
  <c r="AH114" i="15"/>
  <c r="AH35" i="15"/>
  <c r="AH51" i="15"/>
  <c r="AH83" i="15"/>
  <c r="K48" i="15"/>
  <c r="Z84" i="15"/>
  <c r="AC86" i="15"/>
  <c r="AN233" i="16"/>
  <c r="AN202" i="16"/>
  <c r="AN170" i="16"/>
  <c r="AN218" i="16"/>
  <c r="AN154" i="16"/>
  <c r="AN122" i="16"/>
  <c r="AN106" i="16"/>
  <c r="AN58" i="16"/>
  <c r="AN42" i="16"/>
  <c r="AN186" i="16"/>
  <c r="AN90" i="16"/>
  <c r="AN74" i="16"/>
  <c r="AN249" i="16"/>
  <c r="AN26" i="16"/>
  <c r="AF28" i="16"/>
  <c r="AA134" i="16"/>
  <c r="Y124" i="16"/>
  <c r="Y71" i="16"/>
  <c r="Y18" i="16" s="1"/>
  <c r="AJ13" i="16"/>
  <c r="AH19" i="14"/>
  <c r="Y87" i="14"/>
  <c r="X91" i="14"/>
  <c r="AI51" i="15"/>
  <c r="AI114" i="15"/>
  <c r="AI83" i="15"/>
  <c r="AI35" i="15"/>
  <c r="AG32" i="15"/>
  <c r="AG5" i="15" s="1"/>
  <c r="Y88" i="15"/>
  <c r="L48" i="15"/>
  <c r="AG67" i="15"/>
  <c r="AA84" i="15"/>
  <c r="AG28" i="16"/>
  <c r="AH28" i="16" s="1"/>
  <c r="Y130" i="16"/>
  <c r="AD34" i="16"/>
  <c r="AB134" i="16"/>
  <c r="Z55" i="16"/>
  <c r="Z6" i="16" s="1"/>
  <c r="Z71" i="16"/>
  <c r="Z18" i="16" s="1"/>
  <c r="J151" i="16"/>
  <c r="AK83" i="14"/>
  <c r="AK99" i="14"/>
  <c r="AI19" i="14"/>
  <c r="AH67" i="14"/>
  <c r="Z87" i="14"/>
  <c r="AJ99" i="15"/>
  <c r="AJ51" i="15"/>
  <c r="AJ114" i="15"/>
  <c r="AJ83" i="15"/>
  <c r="AH32" i="15"/>
  <c r="AH5" i="15" s="1"/>
  <c r="AD86" i="15"/>
  <c r="AB87" i="15"/>
  <c r="X89" i="15"/>
  <c r="AH67" i="15"/>
  <c r="AA80" i="15"/>
  <c r="AC124" i="16"/>
  <c r="AC39" i="16"/>
  <c r="AC5" i="16" s="1"/>
  <c r="AC134" i="16"/>
  <c r="AZ38" i="16"/>
  <c r="H55" i="16"/>
  <c r="AA71" i="16"/>
  <c r="AA18" i="16" s="1"/>
  <c r="S71" i="16"/>
  <c r="S18" i="16" s="1"/>
  <c r="AJ90" i="16"/>
  <c r="G151" i="16"/>
  <c r="M151" i="16"/>
  <c r="AL99" i="15"/>
  <c r="AL83" i="15"/>
  <c r="AA88" i="15"/>
  <c r="AZ30" i="16"/>
  <c r="AA133" i="16"/>
  <c r="R55" i="16"/>
  <c r="R6" i="16" s="1"/>
  <c r="W210" i="16"/>
  <c r="W87" i="16"/>
  <c r="W9" i="16" s="1"/>
  <c r="Z213" i="16"/>
  <c r="T167" i="16"/>
  <c r="T14" i="16" s="1"/>
  <c r="T139" i="16"/>
  <c r="AP167" i="16"/>
  <c r="AP14" i="16" s="1"/>
  <c r="AP13" i="16" s="1"/>
  <c r="AP139" i="16"/>
  <c r="AP151" i="16" s="1"/>
  <c r="AN83" i="15"/>
  <c r="AN99" i="15"/>
  <c r="AC88" i="15"/>
  <c r="AA89" i="15"/>
  <c r="Y90" i="15"/>
  <c r="F64" i="15"/>
  <c r="AB64" i="15"/>
  <c r="AB11" i="15" s="1"/>
  <c r="T4" i="16"/>
  <c r="AC133" i="16"/>
  <c r="Y39" i="16"/>
  <c r="Y5" i="16" s="1"/>
  <c r="I71" i="16"/>
  <c r="T71" i="16"/>
  <c r="T18" i="16" s="1"/>
  <c r="Z103" i="16"/>
  <c r="Z10" i="16" s="1"/>
  <c r="X103" i="16"/>
  <c r="X10" i="16" s="1"/>
  <c r="AC151" i="16"/>
  <c r="V167" i="16"/>
  <c r="V14" i="16" s="1"/>
  <c r="V13" i="16" s="1"/>
  <c r="V139" i="16"/>
  <c r="AR167" i="16"/>
  <c r="AR14" i="16" s="1"/>
  <c r="Y140" i="16"/>
  <c r="Y151" i="16" s="1"/>
  <c r="AU162" i="16"/>
  <c r="AU146" i="16" s="1"/>
  <c r="AU164" i="16"/>
  <c r="AU148" i="16" s="1"/>
  <c r="AU140" i="16"/>
  <c r="AU160" i="16"/>
  <c r="AU144" i="16" s="1"/>
  <c r="AB141" i="16"/>
  <c r="AB205" i="16" s="1"/>
  <c r="AB167" i="16"/>
  <c r="AB14" i="16" s="1"/>
  <c r="AB13" i="16" s="1"/>
  <c r="I167" i="16"/>
  <c r="I142" i="16"/>
  <c r="I151" i="16" s="1"/>
  <c r="AE167" i="16"/>
  <c r="AE14" i="16" s="1"/>
  <c r="AF199" i="16"/>
  <c r="AF16" i="16" s="1"/>
  <c r="AD160" i="17"/>
  <c r="AD161" i="17" s="1"/>
  <c r="AN19" i="15"/>
  <c r="AD88" i="15"/>
  <c r="AB89" i="15"/>
  <c r="Z90" i="15"/>
  <c r="AN67" i="15"/>
  <c r="AO83" i="15"/>
  <c r="X125" i="16"/>
  <c r="W39" i="16"/>
  <c r="W5" i="16" s="1"/>
  <c r="W7" i="16" s="1"/>
  <c r="W19" i="16" s="1"/>
  <c r="AB55" i="16"/>
  <c r="AB6" i="16" s="1"/>
  <c r="AB7" i="16" s="1"/>
  <c r="AB19" i="16" s="1"/>
  <c r="J71" i="16"/>
  <c r="Z210" i="16"/>
  <c r="AA119" i="16"/>
  <c r="AA11" i="16" s="1"/>
  <c r="Z141" i="16"/>
  <c r="Z205" i="16" s="1"/>
  <c r="W167" i="16"/>
  <c r="W14" i="16" s="1"/>
  <c r="AS167" i="16"/>
  <c r="AS14" i="16" s="1"/>
  <c r="AE151" i="17"/>
  <c r="X91" i="15"/>
  <c r="H64" i="15"/>
  <c r="AO67" i="15"/>
  <c r="AP83" i="15"/>
  <c r="AC55" i="16"/>
  <c r="AC6" i="16" s="1"/>
  <c r="X87" i="16"/>
  <c r="X9" i="16" s="1"/>
  <c r="AB119" i="16"/>
  <c r="AB11" i="16" s="1"/>
  <c r="U150" i="16"/>
  <c r="U214" i="16" s="1"/>
  <c r="AQ150" i="16"/>
  <c r="R7" i="18"/>
  <c r="R19" i="18" s="1"/>
  <c r="J64" i="15"/>
  <c r="AR83" i="15"/>
  <c r="AA87" i="15"/>
  <c r="AA125" i="16"/>
  <c r="AF29" i="16"/>
  <c r="AH32" i="16"/>
  <c r="B55" i="16"/>
  <c r="Z203" i="16"/>
  <c r="Z87" i="16"/>
  <c r="Z9" i="16" s="1"/>
  <c r="AB124" i="16"/>
  <c r="Z128" i="16"/>
  <c r="AS114" i="15"/>
  <c r="AS99" i="15"/>
  <c r="AR19" i="15"/>
  <c r="AR67" i="15"/>
  <c r="AS83" i="15"/>
  <c r="AN114" i="15"/>
  <c r="Y132" i="16"/>
  <c r="C55" i="16"/>
  <c r="AA87" i="16"/>
  <c r="AA9" i="16" s="1"/>
  <c r="W214" i="16"/>
  <c r="AR139" i="16"/>
  <c r="AR151" i="16" s="1"/>
  <c r="AH147" i="16"/>
  <c r="T7" i="18"/>
  <c r="T19" i="18" s="1"/>
  <c r="AT114" i="15"/>
  <c r="AT99" i="15"/>
  <c r="AS19" i="15"/>
  <c r="AS67" i="15"/>
  <c r="AT83" i="15"/>
  <c r="AC87" i="15"/>
  <c r="AP114" i="15"/>
  <c r="AX34" i="16"/>
  <c r="Z132" i="16"/>
  <c r="D55" i="16"/>
  <c r="O71" i="16"/>
  <c r="Y167" i="16"/>
  <c r="Y14" i="16" s="1"/>
  <c r="Y13" i="16" s="1"/>
  <c r="X113" i="17"/>
  <c r="AU114" i="15"/>
  <c r="AU99" i="15"/>
  <c r="AU67" i="15"/>
  <c r="AT19" i="15"/>
  <c r="AT67" i="15"/>
  <c r="AU83" i="15"/>
  <c r="AR114" i="15"/>
  <c r="AA132" i="16"/>
  <c r="E55" i="16"/>
  <c r="AA123" i="16"/>
  <c r="AC125" i="16"/>
  <c r="AT151" i="16"/>
  <c r="G142" i="16"/>
  <c r="AF252" i="16"/>
  <c r="AU19" i="15"/>
  <c r="AL51" i="15"/>
  <c r="AC93" i="15"/>
  <c r="X127" i="16"/>
  <c r="AB132" i="16"/>
  <c r="X134" i="16"/>
  <c r="AB123" i="16"/>
  <c r="AM106" i="16"/>
  <c r="AM202" i="16"/>
  <c r="AM170" i="16"/>
  <c r="AM218" i="16"/>
  <c r="AM122" i="16"/>
  <c r="AM233" i="16"/>
  <c r="AM58" i="16"/>
  <c r="AM42" i="16"/>
  <c r="AM186" i="16"/>
  <c r="AM90" i="16"/>
  <c r="R21" i="16"/>
  <c r="S4" i="16"/>
  <c r="S7" i="16" s="1"/>
  <c r="S19" i="16" s="1"/>
  <c r="AE29" i="16"/>
  <c r="BB32" i="16"/>
  <c r="K71" i="16"/>
  <c r="X212" i="16"/>
  <c r="AB213" i="16"/>
  <c r="AL183" i="16"/>
  <c r="AL15" i="16" s="1"/>
  <c r="AL139" i="16"/>
  <c r="AL151" i="16" s="1"/>
  <c r="AO233" i="16"/>
  <c r="AO170" i="16"/>
  <c r="AO218" i="16"/>
  <c r="AO186" i="16"/>
  <c r="AO106" i="16"/>
  <c r="AO58" i="16"/>
  <c r="AO42" i="16"/>
  <c r="AO90" i="16"/>
  <c r="M71" i="16"/>
  <c r="AD203" i="16"/>
  <c r="AC103" i="16"/>
  <c r="AC10" i="16" s="1"/>
  <c r="AS122" i="16"/>
  <c r="AT170" i="16"/>
  <c r="AN183" i="16"/>
  <c r="AN15" i="16" s="1"/>
  <c r="AN139" i="16"/>
  <c r="AH183" i="16"/>
  <c r="AH15" i="16" s="1"/>
  <c r="AO202" i="16"/>
  <c r="L65" i="17"/>
  <c r="AK218" i="18"/>
  <c r="AK170" i="18"/>
  <c r="AK186" i="18"/>
  <c r="AK138" i="18"/>
  <c r="AK74" i="18"/>
  <c r="AK249" i="18"/>
  <c r="AK122" i="18"/>
  <c r="AK202" i="18"/>
  <c r="AK106" i="18"/>
  <c r="AK58" i="18"/>
  <c r="AK26" i="18"/>
  <c r="AK90" i="18"/>
  <c r="AK233" i="18"/>
  <c r="AK154" i="18"/>
  <c r="AK42" i="18"/>
  <c r="AP233" i="16"/>
  <c r="AP249" i="16"/>
  <c r="AP170" i="16"/>
  <c r="AP218" i="16"/>
  <c r="AP106" i="16"/>
  <c r="AP58" i="16"/>
  <c r="AP42" i="16"/>
  <c r="AP186" i="16"/>
  <c r="N71" i="16"/>
  <c r="AD103" i="16"/>
  <c r="AD10" i="16" s="1"/>
  <c r="AT122" i="16"/>
  <c r="AH146" i="16"/>
  <c r="X149" i="16"/>
  <c r="AU165" i="16"/>
  <c r="AU149" i="16" s="1"/>
  <c r="AU170" i="16"/>
  <c r="AO183" i="16"/>
  <c r="AO15" i="16" s="1"/>
  <c r="AI183" i="16"/>
  <c r="AI15" i="16" s="1"/>
  <c r="AP202" i="16"/>
  <c r="AG256" i="16"/>
  <c r="AQ84" i="17"/>
  <c r="AQ131" i="17"/>
  <c r="AQ147" i="17"/>
  <c r="AQ116" i="17"/>
  <c r="AQ36" i="17"/>
  <c r="AQ68" i="17"/>
  <c r="AQ52" i="17"/>
  <c r="AQ20" i="17"/>
  <c r="Z123" i="16"/>
  <c r="Z125" i="16"/>
  <c r="AI146" i="16"/>
  <c r="AT199" i="16"/>
  <c r="AT16" i="16" s="1"/>
  <c r="AR84" i="17"/>
  <c r="AR131" i="17"/>
  <c r="AR147" i="17"/>
  <c r="AR116" i="17"/>
  <c r="AR36" i="17"/>
  <c r="AR68" i="17"/>
  <c r="AR52" i="17"/>
  <c r="AR20" i="17"/>
  <c r="W95" i="15"/>
  <c r="AR233" i="16"/>
  <c r="AR249" i="16"/>
  <c r="AR218" i="16"/>
  <c r="AR154" i="16"/>
  <c r="AR186" i="16"/>
  <c r="AR58" i="16"/>
  <c r="AR42" i="16"/>
  <c r="AR90" i="16"/>
  <c r="AR138" i="16"/>
  <c r="AG30" i="16"/>
  <c r="P71" i="16"/>
  <c r="AF103" i="16"/>
  <c r="AF10" i="16" s="1"/>
  <c r="AT167" i="16"/>
  <c r="AT14" i="16" s="1"/>
  <c r="U183" i="16"/>
  <c r="U15" i="16" s="1"/>
  <c r="AQ183" i="16"/>
  <c r="AQ15" i="16" s="1"/>
  <c r="AQ139" i="16"/>
  <c r="AK183" i="16"/>
  <c r="AK15" i="16" s="1"/>
  <c r="AU174" i="16"/>
  <c r="AJ148" i="16"/>
  <c r="AJ151" i="16" s="1"/>
  <c r="AU199" i="16"/>
  <c r="AU16" i="16" s="1"/>
  <c r="AR202" i="16"/>
  <c r="X129" i="16"/>
  <c r="Y123" i="16"/>
  <c r="X20" i="16"/>
  <c r="AM249" i="16"/>
  <c r="AS147" i="17"/>
  <c r="AS84" i="17"/>
  <c r="AS131" i="17"/>
  <c r="AS116" i="17"/>
  <c r="AS100" i="17"/>
  <c r="AS36" i="17"/>
  <c r="AS68" i="17"/>
  <c r="AS52" i="17"/>
  <c r="AS20" i="17"/>
  <c r="Z106" i="17"/>
  <c r="X107" i="17"/>
  <c r="X112" i="17"/>
  <c r="X14" i="17"/>
  <c r="AS233" i="16"/>
  <c r="AS249" i="16"/>
  <c r="AS154" i="16"/>
  <c r="AS186" i="16"/>
  <c r="AS90" i="16"/>
  <c r="AS138" i="16"/>
  <c r="AZ27" i="16"/>
  <c r="AH30" i="16"/>
  <c r="AJ30" i="16" s="1"/>
  <c r="Q71" i="16"/>
  <c r="AG103" i="16"/>
  <c r="AG10" i="16" s="1"/>
  <c r="AB125" i="16"/>
  <c r="AR183" i="16"/>
  <c r="AR15" i="16" s="1"/>
  <c r="AF145" i="16"/>
  <c r="Z146" i="16"/>
  <c r="T147" i="16"/>
  <c r="T211" i="16" s="1"/>
  <c r="AP147" i="16"/>
  <c r="T199" i="16"/>
  <c r="T16" i="16" s="1"/>
  <c r="AS202" i="16"/>
  <c r="Y14" i="17"/>
  <c r="Y112" i="17"/>
  <c r="X94" i="15"/>
  <c r="AT233" i="16"/>
  <c r="AT202" i="16"/>
  <c r="AT249" i="16"/>
  <c r="AT154" i="16"/>
  <c r="AT186" i="16"/>
  <c r="AT138" i="16"/>
  <c r="AT90" i="16"/>
  <c r="AI30" i="16"/>
  <c r="R71" i="16"/>
  <c r="R18" i="16" s="1"/>
  <c r="Y207" i="16"/>
  <c r="AC208" i="16"/>
  <c r="AH103" i="16"/>
  <c r="AH10" i="16" s="1"/>
  <c r="U139" i="16"/>
  <c r="AO141" i="16"/>
  <c r="V142" i="16"/>
  <c r="V206" i="16" s="1"/>
  <c r="W183" i="16"/>
  <c r="W15" i="16" s="1"/>
  <c r="AS183" i="16"/>
  <c r="AS15" i="16" s="1"/>
  <c r="AG145" i="16"/>
  <c r="AA146" i="16"/>
  <c r="AA210" i="16" s="1"/>
  <c r="AQ147" i="16"/>
  <c r="AA199" i="16"/>
  <c r="AA16" i="16" s="1"/>
  <c r="AA139" i="16"/>
  <c r="AA151" i="16" s="1"/>
  <c r="AQ199" i="16"/>
  <c r="AQ16" i="16" s="1"/>
  <c r="U199" i="16"/>
  <c r="U16" i="16" s="1"/>
  <c r="AO249" i="16"/>
  <c r="Y94" i="15"/>
  <c r="AU202" i="16"/>
  <c r="AU249" i="16"/>
  <c r="AU218" i="16"/>
  <c r="AU122" i="16"/>
  <c r="AU154" i="16"/>
  <c r="AU186" i="16"/>
  <c r="AU138" i="16"/>
  <c r="AU90" i="16"/>
  <c r="AU233" i="16"/>
  <c r="AU26" i="16"/>
  <c r="AG27" i="16"/>
  <c r="Z207" i="16"/>
  <c r="AI103" i="16"/>
  <c r="AI10" i="16" s="1"/>
  <c r="X183" i="16"/>
  <c r="X15" i="16" s="1"/>
  <c r="AT183" i="16"/>
  <c r="AT15" i="16" s="1"/>
  <c r="AH141" i="16"/>
  <c r="AH145" i="16"/>
  <c r="AB146" i="16"/>
  <c r="AB210" i="16" s="1"/>
  <c r="AR147" i="16"/>
  <c r="AR199" i="16"/>
  <c r="AR16" i="16" s="1"/>
  <c r="Z94" i="15"/>
  <c r="R7" i="16"/>
  <c r="R19" i="16" s="1"/>
  <c r="R8" i="16" s="1"/>
  <c r="AM74" i="16"/>
  <c r="AA207" i="16"/>
  <c r="AJ103" i="16"/>
  <c r="AJ10" i="16" s="1"/>
  <c r="W139" i="16"/>
  <c r="X142" i="16"/>
  <c r="X206" i="16" s="1"/>
  <c r="AU158" i="16"/>
  <c r="AG167" i="16"/>
  <c r="AG14" i="16" s="1"/>
  <c r="AG13" i="16" s="1"/>
  <c r="Y183" i="16"/>
  <c r="Y15" i="16" s="1"/>
  <c r="AI141" i="16"/>
  <c r="AC199" i="16"/>
  <c r="AC16" i="16" s="1"/>
  <c r="AS199" i="16"/>
  <c r="AS16" i="16" s="1"/>
  <c r="AM199" i="16"/>
  <c r="AM16" i="16" s="1"/>
  <c r="AH250" i="16"/>
  <c r="U7" i="16"/>
  <c r="U19" i="16" s="1"/>
  <c r="U8" i="16" s="1"/>
  <c r="W134" i="16"/>
  <c r="AS58" i="16"/>
  <c r="AB211" i="16"/>
  <c r="AK103" i="16"/>
  <c r="AK10" i="16" s="1"/>
  <c r="X139" i="16"/>
  <c r="X151" i="16" s="1"/>
  <c r="AD199" i="16"/>
  <c r="AD16" i="16" s="1"/>
  <c r="W132" i="16"/>
  <c r="AI42" i="16"/>
  <c r="AI58" i="16"/>
  <c r="Y213" i="16"/>
  <c r="AE146" i="16"/>
  <c r="AE151" i="16" s="1"/>
  <c r="AI147" i="16"/>
  <c r="AM148" i="16"/>
  <c r="W150" i="16"/>
  <c r="AS150" i="16"/>
  <c r="AS151" i="16" s="1"/>
  <c r="Z183" i="16"/>
  <c r="Z15" i="16" s="1"/>
  <c r="Z13" i="16" s="1"/>
  <c r="AU175" i="16"/>
  <c r="AD146" i="16"/>
  <c r="AD151" i="16" s="1"/>
  <c r="AU179" i="16"/>
  <c r="AJ199" i="16"/>
  <c r="AJ16" i="16" s="1"/>
  <c r="AH233" i="16"/>
  <c r="X123" i="16"/>
  <c r="AB203" i="16"/>
  <c r="Z204" i="16"/>
  <c r="X205" i="16"/>
  <c r="AC212" i="16"/>
  <c r="AF122" i="16"/>
  <c r="AF139" i="16"/>
  <c r="AI140" i="16"/>
  <c r="AI151" i="16" s="1"/>
  <c r="AL141" i="16"/>
  <c r="V143" i="16"/>
  <c r="V207" i="16" s="1"/>
  <c r="AR143" i="16"/>
  <c r="Y144" i="16"/>
  <c r="Y208" i="16" s="1"/>
  <c r="AB145" i="16"/>
  <c r="AF146" i="16"/>
  <c r="AJ147" i="16"/>
  <c r="AA183" i="16"/>
  <c r="AA15" i="16" s="1"/>
  <c r="T144" i="16"/>
  <c r="T208" i="16" s="1"/>
  <c r="AP144" i="16"/>
  <c r="AK199" i="16"/>
  <c r="AK16" i="16" s="1"/>
  <c r="AI233" i="16"/>
  <c r="AG257" i="16"/>
  <c r="AG261" i="16"/>
  <c r="K49" i="17"/>
  <c r="AD81" i="17"/>
  <c r="BB29" i="16"/>
  <c r="AZ32" i="16"/>
  <c r="AZ37" i="16"/>
  <c r="AC203" i="16"/>
  <c r="AA204" i="16"/>
  <c r="Y205" i="16"/>
  <c r="AA213" i="16"/>
  <c r="AM103" i="16"/>
  <c r="AM10" i="16" s="1"/>
  <c r="AG122" i="16"/>
  <c r="AG139" i="16"/>
  <c r="AG151" i="16" s="1"/>
  <c r="AJ140" i="16"/>
  <c r="AM141" i="16"/>
  <c r="T142" i="16"/>
  <c r="T206" i="16" s="1"/>
  <c r="AP142" i="16"/>
  <c r="W143" i="16"/>
  <c r="W207" i="16" s="1"/>
  <c r="AS143" i="16"/>
  <c r="Z144" i="16"/>
  <c r="Z208" i="16" s="1"/>
  <c r="AC145" i="16"/>
  <c r="AC209" i="16" s="1"/>
  <c r="AG146" i="16"/>
  <c r="AU166" i="16"/>
  <c r="AU150" i="16" s="1"/>
  <c r="AB183" i="16"/>
  <c r="AB15" i="16" s="1"/>
  <c r="AB139" i="16"/>
  <c r="AL199" i="16"/>
  <c r="AL16" i="16" s="1"/>
  <c r="AF261" i="16"/>
  <c r="AE152" i="17"/>
  <c r="AF152" i="17" s="1"/>
  <c r="AH139" i="16"/>
  <c r="AK140" i="16"/>
  <c r="AK151" i="16" s="1"/>
  <c r="AN141" i="16"/>
  <c r="U142" i="16"/>
  <c r="U206" i="16" s="1"/>
  <c r="AQ142" i="16"/>
  <c r="X143" i="16"/>
  <c r="AT143" i="16"/>
  <c r="AD145" i="16"/>
  <c r="AC183" i="16"/>
  <c r="AC15" i="16" s="1"/>
  <c r="Z231" i="16"/>
  <c r="AC204" i="16"/>
  <c r="AA205" i="16"/>
  <c r="Y206" i="16"/>
  <c r="AC213" i="16"/>
  <c r="AO103" i="16"/>
  <c r="AO10" i="16" s="1"/>
  <c r="AH106" i="16"/>
  <c r="AI122" i="16"/>
  <c r="M167" i="16"/>
  <c r="AI167" i="16"/>
  <c r="AI14" i="16" s="1"/>
  <c r="AI13" i="16" s="1"/>
  <c r="AU159" i="16"/>
  <c r="AU167" i="16" s="1"/>
  <c r="AU14" i="16" s="1"/>
  <c r="AD183" i="16"/>
  <c r="AD15" i="16" s="1"/>
  <c r="AD13" i="16" s="1"/>
  <c r="AN199" i="16"/>
  <c r="AN16" i="16" s="1"/>
  <c r="U49" i="17"/>
  <c r="AB109" i="17"/>
  <c r="AB131" i="16"/>
  <c r="Z206" i="16"/>
  <c r="X207" i="16"/>
  <c r="AI106" i="16"/>
  <c r="AE183" i="16"/>
  <c r="AE15" i="16" s="1"/>
  <c r="AU176" i="16"/>
  <c r="AU180" i="16"/>
  <c r="AO199" i="16"/>
  <c r="AO16" i="16" s="1"/>
  <c r="AJ254" i="16"/>
  <c r="V49" i="17"/>
  <c r="B49" i="17"/>
  <c r="AF218" i="16"/>
  <c r="AF249" i="16"/>
  <c r="AF202" i="16"/>
  <c r="AC131" i="16"/>
  <c r="AZ35" i="16"/>
  <c r="AC205" i="16"/>
  <c r="AA206" i="16"/>
  <c r="AB214" i="16"/>
  <c r="O167" i="16"/>
  <c r="AK167" i="16"/>
  <c r="AK14" i="16" s="1"/>
  <c r="J167" i="16"/>
  <c r="AP199" i="16"/>
  <c r="AP16" i="16" s="1"/>
  <c r="AG218" i="16"/>
  <c r="AG249" i="16"/>
  <c r="AG202" i="16"/>
  <c r="AG170" i="16"/>
  <c r="AF26" i="16"/>
  <c r="AD35" i="16"/>
  <c r="AD205" i="16"/>
  <c r="AB206" i="16"/>
  <c r="X208" i="16"/>
  <c r="P167" i="16"/>
  <c r="AL167" i="16"/>
  <c r="AL14" i="16" s="1"/>
  <c r="K167" i="16"/>
  <c r="AE258" i="16"/>
  <c r="I65" i="17"/>
  <c r="AH249" i="16"/>
  <c r="AH202" i="16"/>
  <c r="AH218" i="16"/>
  <c r="AG26" i="16"/>
  <c r="O139" i="16"/>
  <c r="O151" i="16" s="1"/>
  <c r="Q167" i="16"/>
  <c r="AM167" i="16"/>
  <c r="AM14" i="16" s="1"/>
  <c r="L167" i="16"/>
  <c r="AI255" i="16"/>
  <c r="AO131" i="17"/>
  <c r="AO84" i="17"/>
  <c r="AO147" i="17"/>
  <c r="AO52" i="17"/>
  <c r="AO116" i="17"/>
  <c r="AO36" i="17"/>
  <c r="AO68" i="17"/>
  <c r="AO20" i="17"/>
  <c r="C49" i="17"/>
  <c r="J65" i="17"/>
  <c r="AI249" i="16"/>
  <c r="AI202" i="16"/>
  <c r="AI170" i="16"/>
  <c r="AH26" i="16"/>
  <c r="AB207" i="16"/>
  <c r="AB87" i="16"/>
  <c r="AB9" i="16" s="1"/>
  <c r="P151" i="16"/>
  <c r="R167" i="16"/>
  <c r="R14" i="16" s="1"/>
  <c r="R13" i="16" s="1"/>
  <c r="AN167" i="16"/>
  <c r="AN14" i="16" s="1"/>
  <c r="AP84" i="17"/>
  <c r="AP131" i="17"/>
  <c r="AP147" i="17"/>
  <c r="AP52" i="17"/>
  <c r="AP116" i="17"/>
  <c r="AP36" i="17"/>
  <c r="AP68" i="17"/>
  <c r="AP20" i="17"/>
  <c r="D49" i="17"/>
  <c r="Z49" i="17"/>
  <c r="Z6" i="17" s="1"/>
  <c r="K65" i="17"/>
  <c r="V65" i="17"/>
  <c r="AF157" i="17"/>
  <c r="Y49" i="17"/>
  <c r="Y6" i="17" s="1"/>
  <c r="T65" i="17"/>
  <c r="X111" i="17"/>
  <c r="AB4" i="17"/>
  <c r="Z111" i="17"/>
  <c r="AC15" i="17"/>
  <c r="AD4" i="17"/>
  <c r="W65" i="17"/>
  <c r="W66" i="17" s="1"/>
  <c r="AD106" i="17"/>
  <c r="AA111" i="17"/>
  <c r="AG259" i="16"/>
  <c r="G49" i="17"/>
  <c r="X65" i="17"/>
  <c r="AH259" i="16"/>
  <c r="H49" i="17"/>
  <c r="C65" i="17"/>
  <c r="Y65" i="17"/>
  <c r="AC111" i="17"/>
  <c r="AF253" i="16"/>
  <c r="AD262" i="16"/>
  <c r="AD263" i="16" s="1"/>
  <c r="AO33" i="17"/>
  <c r="W109" i="17"/>
  <c r="I49" i="17"/>
  <c r="Z65" i="17"/>
  <c r="AK131" i="17"/>
  <c r="AK20" i="17"/>
  <c r="AK100" i="17"/>
  <c r="AK84" i="17"/>
  <c r="AK52" i="17"/>
  <c r="AK116" i="17"/>
  <c r="AK147" i="17"/>
  <c r="AK68" i="17"/>
  <c r="J49" i="17"/>
  <c r="W49" i="17"/>
  <c r="AH255" i="16"/>
  <c r="AF257" i="16"/>
  <c r="AL84" i="17"/>
  <c r="AL131" i="17"/>
  <c r="AL20" i="17"/>
  <c r="AL100" i="17"/>
  <c r="AL52" i="17"/>
  <c r="AL116" i="17"/>
  <c r="AL147" i="17"/>
  <c r="AL68" i="17"/>
  <c r="AQ33" i="17"/>
  <c r="AB108" i="17"/>
  <c r="Y109" i="17"/>
  <c r="X49" i="17"/>
  <c r="X6" i="17" s="1"/>
  <c r="F65" i="17"/>
  <c r="Q65" i="17"/>
  <c r="AJ251" i="16"/>
  <c r="AK251" i="16" s="1"/>
  <c r="AM131" i="17"/>
  <c r="AM147" i="17"/>
  <c r="AM100" i="17"/>
  <c r="AM84" i="17"/>
  <c r="AM52" i="17"/>
  <c r="AM116" i="17"/>
  <c r="AM36" i="17"/>
  <c r="AM68" i="17"/>
  <c r="L49" i="17"/>
  <c r="G65" i="17"/>
  <c r="AC65" i="17"/>
  <c r="R65" i="17"/>
  <c r="AN147" i="17"/>
  <c r="AN84" i="17"/>
  <c r="AN131" i="17"/>
  <c r="AN116" i="17"/>
  <c r="AN52" i="17"/>
  <c r="AN36" i="17"/>
  <c r="AN68" i="17"/>
  <c r="H65" i="17"/>
  <c r="S65" i="17"/>
  <c r="AJ218" i="18"/>
  <c r="AJ170" i="18"/>
  <c r="AJ154" i="18"/>
  <c r="AJ186" i="18"/>
  <c r="AJ74" i="18"/>
  <c r="AJ249" i="18"/>
  <c r="AJ58" i="18"/>
  <c r="AJ202" i="18"/>
  <c r="AJ106" i="18"/>
  <c r="AJ122" i="18"/>
  <c r="AJ138" i="18"/>
  <c r="AJ90" i="18"/>
  <c r="AJ233" i="18"/>
  <c r="AJ42" i="18"/>
  <c r="AJ26" i="18"/>
  <c r="AT147" i="17"/>
  <c r="AT131" i="17"/>
  <c r="AT116" i="17"/>
  <c r="AT84" i="17"/>
  <c r="AT36" i="17"/>
  <c r="AT68" i="17"/>
  <c r="AR33" i="17"/>
  <c r="Z109" i="17"/>
  <c r="W110" i="17"/>
  <c r="M65" i="17"/>
  <c r="AD105" i="17"/>
  <c r="U176" i="17"/>
  <c r="U180" i="17"/>
  <c r="U192" i="17" s="1"/>
  <c r="AU147" i="17"/>
  <c r="AU131" i="17"/>
  <c r="AU116" i="17"/>
  <c r="AU84" i="17"/>
  <c r="AU36" i="17"/>
  <c r="AU68" i="17"/>
  <c r="AU20" i="17"/>
  <c r="AT20" i="17"/>
  <c r="AS33" i="17"/>
  <c r="N65" i="17"/>
  <c r="Y97" i="17"/>
  <c r="Y10" i="17" s="1"/>
  <c r="Y17" i="17" s="1"/>
  <c r="AU97" i="17"/>
  <c r="AU10" i="17" s="1"/>
  <c r="V180" i="17"/>
  <c r="V192" i="17" s="1"/>
  <c r="V176" i="17"/>
  <c r="M192" i="17"/>
  <c r="AD71" i="18"/>
  <c r="AD18" i="18" s="1"/>
  <c r="X33" i="17"/>
  <c r="X5" i="17" s="1"/>
  <c r="X7" i="17" s="1"/>
  <c r="X13" i="17" s="1"/>
  <c r="AT33" i="17"/>
  <c r="M49" i="17"/>
  <c r="O65" i="17"/>
  <c r="Z97" i="17"/>
  <c r="Z10" i="17" s="1"/>
  <c r="Z17" i="17" s="1"/>
  <c r="W176" i="17"/>
  <c r="W180" i="17"/>
  <c r="W192" i="17" s="1"/>
  <c r="N192" i="17"/>
  <c r="J55" i="18"/>
  <c r="Y33" i="17"/>
  <c r="Y5" i="17" s="1"/>
  <c r="AU33" i="17"/>
  <c r="AC109" i="17"/>
  <c r="Z110" i="17"/>
  <c r="N49" i="17"/>
  <c r="P65" i="17"/>
  <c r="AR97" i="17"/>
  <c r="AR10" i="17" s="1"/>
  <c r="AF148" i="17"/>
  <c r="X176" i="17"/>
  <c r="X180" i="17"/>
  <c r="X192" i="17" s="1"/>
  <c r="Z33" i="17"/>
  <c r="Z5" i="17" s="1"/>
  <c r="O49" i="17"/>
  <c r="Y176" i="17"/>
  <c r="Y180" i="17"/>
  <c r="Y192" i="17" s="1"/>
  <c r="O176" i="17"/>
  <c r="O181" i="17"/>
  <c r="O192" i="17" s="1"/>
  <c r="AT75" i="18"/>
  <c r="AT87" i="18" s="1"/>
  <c r="AT103" i="18"/>
  <c r="AT10" i="18" s="1"/>
  <c r="AR103" i="18"/>
  <c r="AR10" i="18" s="1"/>
  <c r="AR76" i="18"/>
  <c r="AP103" i="18"/>
  <c r="AP10" i="18" s="1"/>
  <c r="AP77" i="18"/>
  <c r="AP87" i="18" s="1"/>
  <c r="AN78" i="18"/>
  <c r="AN103" i="18"/>
  <c r="AN10" i="18" s="1"/>
  <c r="AL79" i="18"/>
  <c r="AL103" i="18"/>
  <c r="AL10" i="18" s="1"/>
  <c r="AE82" i="18"/>
  <c r="AE103" i="18"/>
  <c r="AE10" i="18" s="1"/>
  <c r="AA33" i="17"/>
  <c r="AA5" i="17" s="1"/>
  <c r="P49" i="17"/>
  <c r="W81" i="17"/>
  <c r="AC97" i="17"/>
  <c r="AC10" i="17" s="1"/>
  <c r="AC17" i="17" s="1"/>
  <c r="X97" i="17"/>
  <c r="X10" i="17" s="1"/>
  <c r="X17" i="17" s="1"/>
  <c r="AE154" i="17"/>
  <c r="D176" i="17"/>
  <c r="Z176" i="17"/>
  <c r="Z180" i="17"/>
  <c r="Z192" i="17" s="1"/>
  <c r="P181" i="17"/>
  <c r="P176" i="17"/>
  <c r="Y124" i="18"/>
  <c r="Y39" i="18"/>
  <c r="Y5" i="18" s="1"/>
  <c r="Y103" i="18"/>
  <c r="Y10" i="18" s="1"/>
  <c r="AU75" i="18"/>
  <c r="AU103" i="18"/>
  <c r="AU10" i="18" s="1"/>
  <c r="AS103" i="18"/>
  <c r="AS10" i="18" s="1"/>
  <c r="AS76" i="18"/>
  <c r="AS87" i="18" s="1"/>
  <c r="AQ103" i="18"/>
  <c r="AQ10" i="18" s="1"/>
  <c r="AQ77" i="18"/>
  <c r="AO103" i="18"/>
  <c r="AO10" i="18" s="1"/>
  <c r="AO78" i="18"/>
  <c r="AO87" i="18" s="1"/>
  <c r="AM79" i="18"/>
  <c r="AM87" i="18" s="1"/>
  <c r="AM103" i="18"/>
  <c r="AM10" i="18" s="1"/>
  <c r="AF82" i="18"/>
  <c r="AF87" i="18" s="1"/>
  <c r="AF103" i="18"/>
  <c r="AF10" i="18" s="1"/>
  <c r="AB33" i="17"/>
  <c r="AB5" i="17" s="1"/>
  <c r="X103" i="17"/>
  <c r="Q49" i="17"/>
  <c r="E176" i="17"/>
  <c r="AA176" i="17"/>
  <c r="AA180" i="17"/>
  <c r="AA192" i="17" s="1"/>
  <c r="Q181" i="17"/>
  <c r="Q176" i="17"/>
  <c r="S183" i="17"/>
  <c r="S176" i="17"/>
  <c r="Z103" i="18"/>
  <c r="Z10" i="18" s="1"/>
  <c r="R49" i="17"/>
  <c r="AE97" i="17"/>
  <c r="AE10" i="17" s="1"/>
  <c r="AB176" i="17"/>
  <c r="AB180" i="17"/>
  <c r="AB192" i="17" s="1"/>
  <c r="R181" i="17"/>
  <c r="R192" i="17" s="1"/>
  <c r="R176" i="17"/>
  <c r="AB102" i="17"/>
  <c r="S49" i="17"/>
  <c r="AF97" i="17"/>
  <c r="AF10" i="17" s="1"/>
  <c r="AD102" i="17"/>
  <c r="AF149" i="17"/>
  <c r="AA103" i="17"/>
  <c r="T49" i="17"/>
  <c r="AT52" i="17"/>
  <c r="H176" i="17"/>
  <c r="AD180" i="17"/>
  <c r="AD176" i="17"/>
  <c r="T181" i="17"/>
  <c r="T176" i="17"/>
  <c r="J182" i="17"/>
  <c r="J192" i="17" s="1"/>
  <c r="J176" i="17"/>
  <c r="X110" i="17"/>
  <c r="AI36" i="17"/>
  <c r="AG97" i="17"/>
  <c r="AG10" i="17" s="1"/>
  <c r="AA101" i="17"/>
  <c r="AC176" i="17"/>
  <c r="AM170" i="18"/>
  <c r="AM154" i="18"/>
  <c r="AM138" i="18"/>
  <c r="AM249" i="18"/>
  <c r="AM122" i="18"/>
  <c r="AM202" i="18"/>
  <c r="AM90" i="18"/>
  <c r="AM186" i="18"/>
  <c r="AM218" i="18"/>
  <c r="AM233" i="18"/>
  <c r="AM26" i="18"/>
  <c r="AM74" i="18"/>
  <c r="AM106" i="18"/>
  <c r="AM58" i="18"/>
  <c r="AG52" i="17"/>
  <c r="AF84" i="17"/>
  <c r="AK97" i="17"/>
  <c r="AK10" i="17" s="1"/>
  <c r="AI116" i="17"/>
  <c r="AB104" i="17"/>
  <c r="Y110" i="17"/>
  <c r="AH131" i="17"/>
  <c r="Q55" i="18"/>
  <c r="AA103" i="18"/>
  <c r="AA10" i="18" s="1"/>
  <c r="AG256" i="18"/>
  <c r="AH52" i="17"/>
  <c r="AG84" i="17"/>
  <c r="AL97" i="17"/>
  <c r="AL10" i="17" s="1"/>
  <c r="AJ116" i="17"/>
  <c r="AC104" i="17"/>
  <c r="AI131" i="17"/>
  <c r="AM42" i="18"/>
  <c r="R55" i="18"/>
  <c r="R6" i="18" s="1"/>
  <c r="D55" i="18"/>
  <c r="Z55" i="18"/>
  <c r="Z6" i="18" s="1"/>
  <c r="AF257" i="18"/>
  <c r="AA4" i="17"/>
  <c r="Y103" i="17"/>
  <c r="AI52" i="17"/>
  <c r="X81" i="17"/>
  <c r="AH84" i="17"/>
  <c r="AD104" i="17"/>
  <c r="AC107" i="17"/>
  <c r="AA110" i="17"/>
  <c r="W112" i="17"/>
  <c r="AJ131" i="17"/>
  <c r="M176" i="17"/>
  <c r="S192" i="17"/>
  <c r="AA39" i="18"/>
  <c r="AA5" i="18" s="1"/>
  <c r="Z103" i="17"/>
  <c r="Z113" i="17" s="1"/>
  <c r="X104" i="17"/>
  <c r="AB111" i="17"/>
  <c r="AJ52" i="17"/>
  <c r="Y81" i="17"/>
  <c r="AI84" i="17"/>
  <c r="AB110" i="17"/>
  <c r="N176" i="17"/>
  <c r="T192" i="17"/>
  <c r="AT154" i="18"/>
  <c r="AT186" i="18"/>
  <c r="AT138" i="18"/>
  <c r="AT249" i="18"/>
  <c r="AT90" i="18"/>
  <c r="AT170" i="18"/>
  <c r="AT202" i="18"/>
  <c r="AT233" i="18"/>
  <c r="AT122" i="18"/>
  <c r="AT74" i="18"/>
  <c r="AT106" i="18"/>
  <c r="AT42" i="18"/>
  <c r="AT58" i="18"/>
  <c r="AT26" i="18"/>
  <c r="T55" i="18"/>
  <c r="T6" i="18" s="1"/>
  <c r="AT218" i="18"/>
  <c r="Y104" i="17"/>
  <c r="Z81" i="17"/>
  <c r="AJ84" i="17"/>
  <c r="AC110" i="17"/>
  <c r="AE149" i="17"/>
  <c r="AU186" i="18"/>
  <c r="AU138" i="18"/>
  <c r="AU233" i="18"/>
  <c r="AU90" i="18"/>
  <c r="AU170" i="18"/>
  <c r="AU202" i="18"/>
  <c r="AU249" i="18"/>
  <c r="AU122" i="18"/>
  <c r="AU42" i="18"/>
  <c r="AU106" i="18"/>
  <c r="AU58" i="18"/>
  <c r="AU26" i="18"/>
  <c r="AU74" i="18"/>
  <c r="AU154" i="18"/>
  <c r="AU218" i="18"/>
  <c r="U55" i="18"/>
  <c r="U6" i="18" s="1"/>
  <c r="U7" i="18" s="1"/>
  <c r="U19" i="18" s="1"/>
  <c r="AF179" i="17"/>
  <c r="AF100" i="17"/>
  <c r="AH20" i="17"/>
  <c r="Z104" i="17"/>
  <c r="AA81" i="17"/>
  <c r="V55" i="18"/>
  <c r="V6" i="18" s="1"/>
  <c r="V7" i="18" s="1"/>
  <c r="V19" i="18" s="1"/>
  <c r="AN87" i="18"/>
  <c r="AG179" i="17"/>
  <c r="AG100" i="17"/>
  <c r="AG131" i="17"/>
  <c r="AA104" i="17"/>
  <c r="Y105" i="17"/>
  <c r="AB81" i="17"/>
  <c r="AX88" i="17"/>
  <c r="AZ88" i="17" s="1"/>
  <c r="AA112" i="17"/>
  <c r="X55" i="18"/>
  <c r="X6" i="18" s="1"/>
  <c r="M71" i="18"/>
  <c r="AJ20" i="17"/>
  <c r="AC81" i="17"/>
  <c r="AB112" i="17"/>
  <c r="AF156" i="17"/>
  <c r="Y55" i="18"/>
  <c r="Y6" i="18" s="1"/>
  <c r="AI100" i="17"/>
  <c r="AI147" i="17"/>
  <c r="AA105" i="17"/>
  <c r="Y106" i="17"/>
  <c r="AF68" i="17"/>
  <c r="AC112" i="17"/>
  <c r="AF150" i="17"/>
  <c r="AG153" i="17"/>
  <c r="AC192" i="17"/>
  <c r="E71" i="18"/>
  <c r="AA71" i="18"/>
  <c r="AA18" i="18" s="1"/>
  <c r="AG68" i="17"/>
  <c r="AC106" i="17"/>
  <c r="AA109" i="17"/>
  <c r="I192" i="17"/>
  <c r="AE158" i="17"/>
  <c r="AF158" i="17" s="1"/>
  <c r="G176" i="17"/>
  <c r="W134" i="18"/>
  <c r="S55" i="18"/>
  <c r="S6" i="18" s="1"/>
  <c r="S7" i="18" s="1"/>
  <c r="S19" i="18" s="1"/>
  <c r="AB103" i="18"/>
  <c r="AB10" i="18" s="1"/>
  <c r="AG176" i="17"/>
  <c r="W133" i="18"/>
  <c r="K139" i="18"/>
  <c r="K151" i="18" s="1"/>
  <c r="K167" i="18"/>
  <c r="AG167" i="18"/>
  <c r="AG14" i="18" s="1"/>
  <c r="AG139" i="18"/>
  <c r="AG151" i="18" s="1"/>
  <c r="AU159" i="18"/>
  <c r="AT167" i="18"/>
  <c r="AT14" i="18" s="1"/>
  <c r="AT143" i="18"/>
  <c r="X39" i="18"/>
  <c r="X5" i="18" s="1"/>
  <c r="X7" i="18" s="1"/>
  <c r="X19" i="18" s="1"/>
  <c r="X123" i="18"/>
  <c r="AF153" i="17"/>
  <c r="Y123" i="18"/>
  <c r="K71" i="18"/>
  <c r="AL9" i="18"/>
  <c r="AF155" i="17"/>
  <c r="P192" i="17"/>
  <c r="K176" i="17"/>
  <c r="Y4" i="18"/>
  <c r="Y7" i="18" s="1"/>
  <c r="Y19" i="18" s="1"/>
  <c r="Y8" i="18" s="1"/>
  <c r="Y231" i="18"/>
  <c r="Y21" i="18"/>
  <c r="W55" i="18"/>
  <c r="W6" i="18" s="1"/>
  <c r="W7" i="18" s="1"/>
  <c r="W19" i="18" s="1"/>
  <c r="AC87" i="18"/>
  <c r="AC9" i="18" s="1"/>
  <c r="N167" i="18"/>
  <c r="N139" i="18"/>
  <c r="N151" i="18" s="1"/>
  <c r="AJ167" i="18"/>
  <c r="AJ14" i="18" s="1"/>
  <c r="AJ13" i="18" s="1"/>
  <c r="AJ139" i="18"/>
  <c r="AJ151" i="18" s="1"/>
  <c r="T167" i="18"/>
  <c r="T14" i="18" s="1"/>
  <c r="T13" i="18" s="1"/>
  <c r="T141" i="18"/>
  <c r="T205" i="18" s="1"/>
  <c r="AP167" i="18"/>
  <c r="AP14" i="18" s="1"/>
  <c r="AP13" i="18" s="1"/>
  <c r="AP141" i="18"/>
  <c r="W167" i="18"/>
  <c r="W14" i="18" s="1"/>
  <c r="W13" i="18" s="1"/>
  <c r="W142" i="18"/>
  <c r="W206" i="18" s="1"/>
  <c r="AE148" i="17"/>
  <c r="AE155" i="17"/>
  <c r="Q192" i="17"/>
  <c r="L176" i="17"/>
  <c r="AF233" i="18"/>
  <c r="AF202" i="18"/>
  <c r="AF249" i="18"/>
  <c r="AF218" i="18"/>
  <c r="AF170" i="18"/>
  <c r="AF138" i="18"/>
  <c r="AF186" i="18"/>
  <c r="AF106" i="18"/>
  <c r="AF122" i="18"/>
  <c r="AF154" i="18"/>
  <c r="AF90" i="18"/>
  <c r="AF42" i="18"/>
  <c r="AF26" i="18"/>
  <c r="AF74" i="18"/>
  <c r="Z4" i="18"/>
  <c r="Z7" i="18" s="1"/>
  <c r="Z19" i="18" s="1"/>
  <c r="AA123" i="18"/>
  <c r="B55" i="18"/>
  <c r="AG202" i="18"/>
  <c r="AG249" i="18"/>
  <c r="AG218" i="18"/>
  <c r="AG170" i="18"/>
  <c r="AG138" i="18"/>
  <c r="AG186" i="18"/>
  <c r="AG106" i="18"/>
  <c r="AG58" i="18"/>
  <c r="AG122" i="18"/>
  <c r="AG154" i="18"/>
  <c r="AG90" i="18"/>
  <c r="AG233" i="18"/>
  <c r="AG42" i="18"/>
  <c r="AG26" i="18"/>
  <c r="AG74" i="18"/>
  <c r="AA7" i="18"/>
  <c r="AA19" i="18" s="1"/>
  <c r="AA126" i="18"/>
  <c r="C55" i="18"/>
  <c r="X133" i="18"/>
  <c r="AE87" i="18"/>
  <c r="AH249" i="18"/>
  <c r="AH218" i="18"/>
  <c r="AH170" i="18"/>
  <c r="AH154" i="18"/>
  <c r="AH186" i="18"/>
  <c r="AH106" i="18"/>
  <c r="AH74" i="18"/>
  <c r="AH122" i="18"/>
  <c r="AH58" i="18"/>
  <c r="AH202" i="18"/>
  <c r="AH138" i="18"/>
  <c r="AH90" i="18"/>
  <c r="AH233" i="18"/>
  <c r="AH42" i="18"/>
  <c r="AH26" i="18"/>
  <c r="AB7" i="18"/>
  <c r="AB19" i="18" s="1"/>
  <c r="AE159" i="17"/>
  <c r="AI218" i="18"/>
  <c r="AI170" i="18"/>
  <c r="AI154" i="18"/>
  <c r="AI186" i="18"/>
  <c r="AI106" i="18"/>
  <c r="AI74" i="18"/>
  <c r="AI249" i="18"/>
  <c r="AI122" i="18"/>
  <c r="AI58" i="18"/>
  <c r="AI202" i="18"/>
  <c r="AI138" i="18"/>
  <c r="AI90" i="18"/>
  <c r="AI233" i="18"/>
  <c r="AI26" i="18"/>
  <c r="AC7" i="18"/>
  <c r="AC19" i="18" s="1"/>
  <c r="AC231" i="18"/>
  <c r="AD4" i="18"/>
  <c r="AL87" i="18"/>
  <c r="AX28" i="18"/>
  <c r="AB126" i="18"/>
  <c r="Z134" i="18"/>
  <c r="V71" i="18"/>
  <c r="V18" i="18" s="1"/>
  <c r="AE119" i="18"/>
  <c r="AE11" i="18" s="1"/>
  <c r="X132" i="18"/>
  <c r="AQ154" i="18"/>
  <c r="AQ186" i="18"/>
  <c r="AQ138" i="18"/>
  <c r="AQ233" i="18"/>
  <c r="AQ202" i="18"/>
  <c r="AQ58" i="18"/>
  <c r="AQ122" i="18"/>
  <c r="AQ90" i="18"/>
  <c r="AQ170" i="18"/>
  <c r="AQ218" i="18"/>
  <c r="AQ249" i="18"/>
  <c r="AQ42" i="18"/>
  <c r="AQ106" i="18"/>
  <c r="AQ74" i="18"/>
  <c r="AC125" i="18"/>
  <c r="AB127" i="18"/>
  <c r="AX31" i="18"/>
  <c r="AB129" i="18"/>
  <c r="AX33" i="18"/>
  <c r="AX36" i="18"/>
  <c r="AA134" i="18"/>
  <c r="AF119" i="18"/>
  <c r="AF11" i="18" s="1"/>
  <c r="AC129" i="18"/>
  <c r="Y132" i="18"/>
  <c r="AR154" i="18"/>
  <c r="AR186" i="18"/>
  <c r="AR138" i="18"/>
  <c r="AR233" i="18"/>
  <c r="AR202" i="18"/>
  <c r="AR249" i="18"/>
  <c r="AR122" i="18"/>
  <c r="AR90" i="18"/>
  <c r="AR170" i="18"/>
  <c r="AR218" i="18"/>
  <c r="AR74" i="18"/>
  <c r="AR106" i="18"/>
  <c r="AD124" i="18"/>
  <c r="AD125" i="18"/>
  <c r="AD126" i="18"/>
  <c r="AB128" i="18"/>
  <c r="AB134" i="18"/>
  <c r="AG119" i="18"/>
  <c r="AG11" i="18" s="1"/>
  <c r="Z132" i="18"/>
  <c r="AS154" i="18"/>
  <c r="AS186" i="18"/>
  <c r="AS138" i="18"/>
  <c r="AS202" i="18"/>
  <c r="AS249" i="18"/>
  <c r="AS122" i="18"/>
  <c r="AS90" i="18"/>
  <c r="AS170" i="18"/>
  <c r="AS233" i="18"/>
  <c r="AS74" i="18"/>
  <c r="AS218" i="18"/>
  <c r="AS106" i="18"/>
  <c r="AS58" i="18"/>
  <c r="AC128" i="18"/>
  <c r="AZ32" i="18"/>
  <c r="BB33" i="18"/>
  <c r="AZ37" i="18"/>
  <c r="AC134" i="18"/>
  <c r="C71" i="18"/>
  <c r="X214" i="18"/>
  <c r="AH119" i="18"/>
  <c r="AH11" i="18" s="1"/>
  <c r="AH9" i="18" s="1"/>
  <c r="AD128" i="18"/>
  <c r="BB32" i="18"/>
  <c r="Y183" i="18"/>
  <c r="Y15" i="18" s="1"/>
  <c r="Y139" i="18"/>
  <c r="Y151" i="18" s="1"/>
  <c r="AU179" i="18"/>
  <c r="AU139" i="18"/>
  <c r="AU175" i="18"/>
  <c r="AU182" i="18"/>
  <c r="AU181" i="18"/>
  <c r="AU177" i="18"/>
  <c r="AO183" i="18"/>
  <c r="AO15" i="18" s="1"/>
  <c r="AO140" i="18"/>
  <c r="AO151" i="18" s="1"/>
  <c r="AC142" i="18"/>
  <c r="AC206" i="18" s="1"/>
  <c r="AC183" i="18"/>
  <c r="AC15" i="18" s="1"/>
  <c r="AJ119" i="18"/>
  <c r="AJ11" i="18" s="1"/>
  <c r="AJ75" i="18"/>
  <c r="AD119" i="18"/>
  <c r="AD11" i="18" s="1"/>
  <c r="Z119" i="18"/>
  <c r="Z11" i="18" s="1"/>
  <c r="AU161" i="18"/>
  <c r="AH150" i="18"/>
  <c r="AH183" i="18"/>
  <c r="AH15" i="18" s="1"/>
  <c r="I55" i="18"/>
  <c r="Y133" i="18"/>
  <c r="F71" i="18"/>
  <c r="AK119" i="18"/>
  <c r="AK11" i="18" s="1"/>
  <c r="AK9" i="18" s="1"/>
  <c r="AB139" i="18"/>
  <c r="AB151" i="18" s="1"/>
  <c r="AB167" i="18"/>
  <c r="AB14" i="18" s="1"/>
  <c r="G71" i="18"/>
  <c r="G139" i="18"/>
  <c r="G151" i="18" s="1"/>
  <c r="G167" i="18"/>
  <c r="AC139" i="18"/>
  <c r="AC151" i="18" s="1"/>
  <c r="AC167" i="18"/>
  <c r="AC14" i="18" s="1"/>
  <c r="AU180" i="18"/>
  <c r="K55" i="18"/>
  <c r="H71" i="18"/>
  <c r="H139" i="18"/>
  <c r="H151" i="18" s="1"/>
  <c r="H167" i="18"/>
  <c r="AD139" i="18"/>
  <c r="AD167" i="18"/>
  <c r="AD14" i="18" s="1"/>
  <c r="AD13" i="18" s="1"/>
  <c r="AQ167" i="18"/>
  <c r="AQ14" i="18" s="1"/>
  <c r="AQ13" i="18" s="1"/>
  <c r="AQ143" i="18"/>
  <c r="AU160" i="18"/>
  <c r="AU144" i="18" s="1"/>
  <c r="AU166" i="18"/>
  <c r="AG252" i="18"/>
  <c r="L55" i="18"/>
  <c r="X209" i="18"/>
  <c r="AN119" i="18"/>
  <c r="AN11" i="18" s="1"/>
  <c r="AN9" i="18" s="1"/>
  <c r="I167" i="18"/>
  <c r="I139" i="18"/>
  <c r="I151" i="18" s="1"/>
  <c r="AE167" i="18"/>
  <c r="AE14" i="18" s="1"/>
  <c r="AE13" i="18" s="1"/>
  <c r="AE139" i="18"/>
  <c r="AE151" i="18" s="1"/>
  <c r="AR167" i="18"/>
  <c r="AR14" i="18" s="1"/>
  <c r="AR13" i="18" s="1"/>
  <c r="AR143" i="18"/>
  <c r="J167" i="18"/>
  <c r="M55" i="18"/>
  <c r="Y209" i="18"/>
  <c r="J151" i="18"/>
  <c r="AF167" i="18"/>
  <c r="AF14" i="18" s="1"/>
  <c r="AF13" i="18" s="1"/>
  <c r="AF139" i="18"/>
  <c r="AF151" i="18" s="1"/>
  <c r="AM119" i="18"/>
  <c r="AM11" i="18" s="1"/>
  <c r="AM9" i="18" s="1"/>
  <c r="Y130" i="18"/>
  <c r="AA132" i="18"/>
  <c r="L151" i="18"/>
  <c r="W139" i="18"/>
  <c r="W199" i="18"/>
  <c r="W16" i="18" s="1"/>
  <c r="AS139" i="18"/>
  <c r="AS151" i="18" s="1"/>
  <c r="AS199" i="18"/>
  <c r="AS16" i="18" s="1"/>
  <c r="Z130" i="18"/>
  <c r="AI253" i="18"/>
  <c r="AO119" i="18"/>
  <c r="AO11" i="18" s="1"/>
  <c r="AA130" i="18"/>
  <c r="AC126" i="18"/>
  <c r="X127" i="18"/>
  <c r="AC131" i="18"/>
  <c r="U71" i="18"/>
  <c r="U18" i="18" s="1"/>
  <c r="S71" i="18"/>
  <c r="S18" i="18" s="1"/>
  <c r="AP119" i="18"/>
  <c r="AP11" i="18" s="1"/>
  <c r="AP9" i="18" s="1"/>
  <c r="O151" i="18"/>
  <c r="Y199" i="18"/>
  <c r="Y16" i="18" s="1"/>
  <c r="AU199" i="18"/>
  <c r="AU16" i="18" s="1"/>
  <c r="AO199" i="18"/>
  <c r="AO16" i="18" s="1"/>
  <c r="AB130" i="18"/>
  <c r="AF260" i="18"/>
  <c r="AG260" i="18" s="1"/>
  <c r="W210" i="18"/>
  <c r="W87" i="18"/>
  <c r="W9" i="18" s="1"/>
  <c r="AQ119" i="18"/>
  <c r="AQ11" i="18" s="1"/>
  <c r="Z139" i="18"/>
  <c r="Z199" i="18"/>
  <c r="Z16" i="18" s="1"/>
  <c r="T199" i="18"/>
  <c r="T16" i="18" s="1"/>
  <c r="W71" i="18"/>
  <c r="W18" i="18" s="1"/>
  <c r="AK103" i="18"/>
  <c r="AK10" i="18" s="1"/>
  <c r="AR119" i="18"/>
  <c r="AR11" i="18" s="1"/>
  <c r="AR9" i="18" s="1"/>
  <c r="AL218" i="18"/>
  <c r="AL170" i="18"/>
  <c r="AL249" i="18"/>
  <c r="AL122" i="18"/>
  <c r="AL26" i="18"/>
  <c r="AL186" i="18"/>
  <c r="AL202" i="18"/>
  <c r="AL138" i="18"/>
  <c r="Z123" i="18"/>
  <c r="L71" i="18"/>
  <c r="Y210" i="18"/>
  <c r="AS119" i="18"/>
  <c r="AS11" i="18" s="1"/>
  <c r="AS9" i="18" s="1"/>
  <c r="AN140" i="18"/>
  <c r="Z146" i="18"/>
  <c r="AA199" i="18"/>
  <c r="AA16" i="18" s="1"/>
  <c r="AG255" i="18"/>
  <c r="AH255" i="18" s="1"/>
  <c r="Z210" i="18"/>
  <c r="AQ83" i="18"/>
  <c r="AQ87" i="18" s="1"/>
  <c r="AN84" i="18"/>
  <c r="X119" i="18"/>
  <c r="X11" i="18" s="1"/>
  <c r="AT119" i="18"/>
  <c r="AT11" i="18" s="1"/>
  <c r="AT9" i="18" s="1"/>
  <c r="AN154" i="18"/>
  <c r="AN186" i="18"/>
  <c r="AN249" i="18"/>
  <c r="AN58" i="18"/>
  <c r="AN122" i="18"/>
  <c r="AN202" i="18"/>
  <c r="AN90" i="18"/>
  <c r="AN170" i="18"/>
  <c r="AN218" i="18"/>
  <c r="AN138" i="18"/>
  <c r="AC127" i="18"/>
  <c r="Y128" i="18"/>
  <c r="AZ36" i="18"/>
  <c r="AD203" i="18"/>
  <c r="AA210" i="18"/>
  <c r="AR83" i="18"/>
  <c r="AR87" i="18" s="1"/>
  <c r="AO84" i="18"/>
  <c r="Y119" i="18"/>
  <c r="Y11" i="18" s="1"/>
  <c r="AU119" i="18"/>
  <c r="AU11" i="18" s="1"/>
  <c r="AU9" i="18" s="1"/>
  <c r="AL144" i="18"/>
  <c r="AD199" i="18"/>
  <c r="AD16" i="18" s="1"/>
  <c r="AO154" i="18"/>
  <c r="AO186" i="18"/>
  <c r="AO58" i="18"/>
  <c r="AO122" i="18"/>
  <c r="AO202" i="18"/>
  <c r="AO170" i="18"/>
  <c r="AO218" i="18"/>
  <c r="AO138" i="18"/>
  <c r="AO249" i="18"/>
  <c r="AO233" i="18"/>
  <c r="AD127" i="18"/>
  <c r="Z128" i="18"/>
  <c r="AK151" i="18"/>
  <c r="AM144" i="18"/>
  <c r="AP154" i="18"/>
  <c r="AP186" i="18"/>
  <c r="AP138" i="18"/>
  <c r="AP233" i="18"/>
  <c r="AP58" i="18"/>
  <c r="AP122" i="18"/>
  <c r="AP202" i="18"/>
  <c r="AP170" i="18"/>
  <c r="AP218" i="18"/>
  <c r="AP249" i="18"/>
  <c r="AA128" i="18"/>
  <c r="AA119" i="18"/>
  <c r="AA11" i="18" s="1"/>
  <c r="AL151" i="18"/>
  <c r="AU147" i="18"/>
  <c r="X183" i="18"/>
  <c r="X15" i="18" s="1"/>
  <c r="X139" i="18"/>
  <c r="AT183" i="18"/>
  <c r="AT15" i="18" s="1"/>
  <c r="AT139" i="18"/>
  <c r="AT151" i="18" s="1"/>
  <c r="AM151" i="18"/>
  <c r="Y143" i="18"/>
  <c r="AC130" i="18"/>
  <c r="AU176" i="18"/>
  <c r="AB210" i="18"/>
  <c r="AH253" i="18"/>
  <c r="J71" i="18"/>
  <c r="AC210" i="18"/>
  <c r="AC103" i="18"/>
  <c r="AC10" i="18" s="1"/>
  <c r="AB124" i="18"/>
  <c r="Y205" i="18"/>
  <c r="Y206" i="18"/>
  <c r="X207" i="18"/>
  <c r="AD103" i="18"/>
  <c r="AD10" i="18" s="1"/>
  <c r="AC124" i="18"/>
  <c r="Z208" i="18"/>
  <c r="AC132" i="18"/>
  <c r="U167" i="18"/>
  <c r="U14" i="18" s="1"/>
  <c r="U13" i="18" s="1"/>
  <c r="W131" i="18"/>
  <c r="W135" i="18" s="1"/>
  <c r="W12" i="18" s="1"/>
  <c r="W136" i="18" s="1"/>
  <c r="X87" i="18"/>
  <c r="X9" i="18" s="1"/>
  <c r="AA205" i="18"/>
  <c r="AA208" i="18"/>
  <c r="AB142" i="18"/>
  <c r="AB206" i="18" s="1"/>
  <c r="Y127" i="18"/>
  <c r="N71" i="18"/>
  <c r="Y87" i="18"/>
  <c r="Y9" i="18" s="1"/>
  <c r="AB208" i="18"/>
  <c r="AG75" i="18"/>
  <c r="AG103" i="18"/>
  <c r="AG10" i="18" s="1"/>
  <c r="O71" i="18"/>
  <c r="Z87" i="18"/>
  <c r="Z9" i="18" s="1"/>
  <c r="Z203" i="18"/>
  <c r="AB207" i="18"/>
  <c r="AC208" i="18"/>
  <c r="AH75" i="18"/>
  <c r="AH87" i="18" s="1"/>
  <c r="AH103" i="18"/>
  <c r="AH10" i="18" s="1"/>
  <c r="AP199" i="18"/>
  <c r="AP16" i="18" s="1"/>
  <c r="AJ199" i="18"/>
  <c r="AJ16" i="18" s="1"/>
  <c r="AC133" i="18"/>
  <c r="AG250" i="18"/>
  <c r="AF250" i="18"/>
  <c r="AA127" i="18"/>
  <c r="AB132" i="18"/>
  <c r="P71" i="18"/>
  <c r="AA87" i="18"/>
  <c r="AA9" i="18" s="1"/>
  <c r="AA203" i="18"/>
  <c r="AC207" i="18"/>
  <c r="AI75" i="18"/>
  <c r="AI87" i="18" s="1"/>
  <c r="AI103" i="18"/>
  <c r="AI10" i="18" s="1"/>
  <c r="AI9" i="18" s="1"/>
  <c r="AG76" i="18"/>
  <c r="AE77" i="18"/>
  <c r="AU80" i="18"/>
  <c r="AS81" i="18"/>
  <c r="AP82" i="18"/>
  <c r="AM83" i="18"/>
  <c r="AJ84" i="18"/>
  <c r="AG85" i="18"/>
  <c r="AD86" i="18"/>
  <c r="AD87" i="18" s="1"/>
  <c r="U203" i="18"/>
  <c r="AQ199" i="18"/>
  <c r="AQ16" i="18" s="1"/>
  <c r="AK199" i="18"/>
  <c r="AK16" i="18" s="1"/>
  <c r="Q71" i="18"/>
  <c r="AB87" i="18"/>
  <c r="AB9" i="18" s="1"/>
  <c r="AJ103" i="18"/>
  <c r="AJ10" i="18" s="1"/>
  <c r="V139" i="18"/>
  <c r="V199" i="18"/>
  <c r="V16" i="18" s="1"/>
  <c r="V13" i="18" s="1"/>
  <c r="AR199" i="18"/>
  <c r="AR16" i="18" s="1"/>
  <c r="AL199" i="18"/>
  <c r="AL16" i="18" s="1"/>
  <c r="L167" i="18"/>
  <c r="AH167" i="18"/>
  <c r="AH14" i="18" s="1"/>
  <c r="AH13" i="18" s="1"/>
  <c r="AU165" i="18"/>
  <c r="AU149" i="18" s="1"/>
  <c r="AB199" i="18"/>
  <c r="AB16" i="18" s="1"/>
  <c r="M167" i="18"/>
  <c r="AI167" i="18"/>
  <c r="AI14" i="18" s="1"/>
  <c r="AC199" i="18"/>
  <c r="AC16" i="18" s="1"/>
  <c r="P151" i="18"/>
  <c r="O167" i="18"/>
  <c r="AK167" i="18"/>
  <c r="AK14" i="18" s="1"/>
  <c r="AA149" i="18"/>
  <c r="AA213" i="18" s="1"/>
  <c r="AE199" i="18"/>
  <c r="AE16" i="18" s="1"/>
  <c r="X131" i="18"/>
  <c r="AG251" i="18"/>
  <c r="AF251" i="18"/>
  <c r="Z213" i="18"/>
  <c r="W214" i="18"/>
  <c r="Q151" i="18"/>
  <c r="P167" i="18"/>
  <c r="AL167" i="18"/>
  <c r="AL14" i="18" s="1"/>
  <c r="AL13" i="18" s="1"/>
  <c r="T147" i="18"/>
  <c r="T211" i="18" s="1"/>
  <c r="AP147" i="18"/>
  <c r="X148" i="18"/>
  <c r="X212" i="18" s="1"/>
  <c r="AU164" i="18"/>
  <c r="AU148" i="18" s="1"/>
  <c r="AT148" i="18"/>
  <c r="X167" i="18"/>
  <c r="X14" i="18" s="1"/>
  <c r="AF199" i="18"/>
  <c r="AF16" i="18" s="1"/>
  <c r="Y131" i="18"/>
  <c r="AF256" i="18"/>
  <c r="S151" i="18"/>
  <c r="S203" i="18"/>
  <c r="S215" i="18" s="1"/>
  <c r="Q167" i="18"/>
  <c r="AM167" i="18"/>
  <c r="AM14" i="18" s="1"/>
  <c r="U147" i="18"/>
  <c r="U211" i="18" s="1"/>
  <c r="AQ147" i="18"/>
  <c r="Y167" i="18"/>
  <c r="Y14" i="18" s="1"/>
  <c r="AG199" i="18"/>
  <c r="AG16" i="18" s="1"/>
  <c r="Z131" i="18"/>
  <c r="R167" i="18"/>
  <c r="R14" i="18" s="1"/>
  <c r="R13" i="18" s="1"/>
  <c r="R139" i="18"/>
  <c r="AN167" i="18"/>
  <c r="AN14" i="18" s="1"/>
  <c r="AN13" i="18" s="1"/>
  <c r="AN139" i="18"/>
  <c r="AN151" i="18" s="1"/>
  <c r="U140" i="18"/>
  <c r="U204" i="18" s="1"/>
  <c r="AQ140" i="18"/>
  <c r="AQ151" i="18" s="1"/>
  <c r="AA142" i="18"/>
  <c r="AA206" i="18" s="1"/>
  <c r="AH144" i="18"/>
  <c r="Z167" i="18"/>
  <c r="Z14" i="18" s="1"/>
  <c r="Z13" i="18" s="1"/>
  <c r="AK183" i="18"/>
  <c r="AK15" i="18" s="1"/>
  <c r="AF148" i="18"/>
  <c r="AH199" i="18"/>
  <c r="AH16" i="18" s="1"/>
  <c r="AC213" i="18"/>
  <c r="S167" i="18"/>
  <c r="S14" i="18" s="1"/>
  <c r="S13" i="18" s="1"/>
  <c r="AO167" i="18"/>
  <c r="AO14" i="18" s="1"/>
  <c r="AU158" i="18"/>
  <c r="AA167" i="18"/>
  <c r="AA14" i="18" s="1"/>
  <c r="AL183" i="18"/>
  <c r="AL15" i="18" s="1"/>
  <c r="AI199" i="18"/>
  <c r="AI16" i="18" s="1"/>
  <c r="AB205" i="18"/>
  <c r="AU141" i="18"/>
  <c r="AM183" i="18"/>
  <c r="AM15" i="18" s="1"/>
  <c r="V146" i="18"/>
  <c r="V210" i="18" s="1"/>
  <c r="AR146" i="18"/>
  <c r="AR151" i="18" s="1"/>
  <c r="AE261" i="18"/>
  <c r="Y207" i="18"/>
  <c r="AD205" i="18"/>
  <c r="Z207" i="18"/>
  <c r="X208" i="18"/>
  <c r="AU178" i="18"/>
  <c r="AU146" i="18" s="1"/>
  <c r="AF252" i="18"/>
  <c r="AE257" i="18"/>
  <c r="AA207" i="18"/>
  <c r="Y208" i="18"/>
  <c r="AH139" i="18"/>
  <c r="AM150" i="18"/>
  <c r="T183" i="18"/>
  <c r="T15" i="18" s="1"/>
  <c r="T139" i="18"/>
  <c r="AP183" i="18"/>
  <c r="AP15" i="18" s="1"/>
  <c r="AP139" i="18"/>
  <c r="AD141" i="18"/>
  <c r="AU174" i="18"/>
  <c r="AE149" i="18"/>
  <c r="AE259" i="18"/>
  <c r="AF254" i="18"/>
  <c r="AE258" i="18"/>
  <c r="AG157" i="17" l="1"/>
  <c r="AH157" i="17" s="1"/>
  <c r="Z15" i="9"/>
  <c r="X8" i="14"/>
  <c r="X14" i="14"/>
  <c r="AE86" i="14"/>
  <c r="AF35" i="16"/>
  <c r="X15" i="11"/>
  <c r="AD9" i="13"/>
  <c r="AD84" i="13" s="1"/>
  <c r="N30" i="7"/>
  <c r="AH150" i="17"/>
  <c r="AG150" i="17"/>
  <c r="Z215" i="16"/>
  <c r="AE86" i="15"/>
  <c r="AB12" i="15"/>
  <c r="AB81" i="15"/>
  <c r="BE122" i="10"/>
  <c r="AB113" i="9"/>
  <c r="X8" i="15"/>
  <c r="X14" i="15"/>
  <c r="Z8" i="11"/>
  <c r="Z15" i="11"/>
  <c r="AI28" i="16"/>
  <c r="AG258" i="16"/>
  <c r="AE262" i="16"/>
  <c r="AE263" i="16" s="1"/>
  <c r="AT173" i="13"/>
  <c r="AT140" i="11" s="1"/>
  <c r="AS173" i="13"/>
  <c r="AS140" i="11" s="1"/>
  <c r="AP173" i="13"/>
  <c r="AP140" i="11" s="1"/>
  <c r="AU172" i="13"/>
  <c r="AU139" i="11" s="1"/>
  <c r="AE173" i="13"/>
  <c r="AE140" i="11" s="1"/>
  <c r="AR173" i="13"/>
  <c r="AR140" i="11" s="1"/>
  <c r="AT172" i="13"/>
  <c r="AT139" i="11" s="1"/>
  <c r="AS171" i="13"/>
  <c r="AS138" i="11" s="1"/>
  <c r="AF174" i="13"/>
  <c r="AF141" i="11" s="1"/>
  <c r="AM167" i="13"/>
  <c r="AM134" i="11" s="1"/>
  <c r="AE174" i="13"/>
  <c r="AE141" i="11" s="1"/>
  <c r="AL167" i="13"/>
  <c r="AL134" i="11" s="1"/>
  <c r="AG167" i="13"/>
  <c r="AG134" i="11" s="1"/>
  <c r="AF167" i="13"/>
  <c r="AF134" i="11" s="1"/>
  <c r="AE167" i="13"/>
  <c r="AE134" i="11" s="1"/>
  <c r="AU171" i="13"/>
  <c r="AU138" i="11" s="1"/>
  <c r="AT171" i="13"/>
  <c r="AT138" i="11" s="1"/>
  <c r="AR171" i="13"/>
  <c r="AR138" i="11" s="1"/>
  <c r="AR172" i="13"/>
  <c r="AR139" i="11" s="1"/>
  <c r="AP171" i="13"/>
  <c r="AP138" i="11" s="1"/>
  <c r="AI174" i="13"/>
  <c r="AI141" i="11" s="1"/>
  <c r="AF173" i="13"/>
  <c r="AF140" i="11" s="1"/>
  <c r="AH174" i="13"/>
  <c r="AH141" i="11" s="1"/>
  <c r="AG174" i="13"/>
  <c r="AG141" i="11" s="1"/>
  <c r="AQ171" i="13"/>
  <c r="AQ138" i="11" s="1"/>
  <c r="AO171" i="13"/>
  <c r="AO138" i="11" s="1"/>
  <c r="AN171" i="13"/>
  <c r="AN138" i="11" s="1"/>
  <c r="AJ171" i="13"/>
  <c r="AJ138" i="11" s="1"/>
  <c r="AS172" i="13"/>
  <c r="AS139" i="11" s="1"/>
  <c r="AI171" i="13"/>
  <c r="AI138" i="11" s="1"/>
  <c r="AJ174" i="13"/>
  <c r="AJ141" i="11" s="1"/>
  <c r="AE176" i="13"/>
  <c r="AE143" i="11" s="1"/>
  <c r="AP169" i="13"/>
  <c r="AP136" i="11" s="1"/>
  <c r="AH171" i="13"/>
  <c r="AH138" i="11" s="1"/>
  <c r="AQ173" i="13"/>
  <c r="AQ140" i="11" s="1"/>
  <c r="AN172" i="13"/>
  <c r="AN139" i="11" s="1"/>
  <c r="AJ166" i="13"/>
  <c r="AJ133" i="11" s="1"/>
  <c r="AQ172" i="13"/>
  <c r="AQ139" i="11" s="1"/>
  <c r="AG166" i="13"/>
  <c r="AG133" i="11" s="1"/>
  <c r="AP172" i="13"/>
  <c r="AP139" i="11" s="1"/>
  <c r="AO172" i="13"/>
  <c r="AO139" i="11" s="1"/>
  <c r="AM172" i="13"/>
  <c r="AM139" i="11" s="1"/>
  <c r="AO173" i="13"/>
  <c r="AO140" i="11" s="1"/>
  <c r="AL172" i="13"/>
  <c r="AL139" i="11" s="1"/>
  <c r="AN173" i="13"/>
  <c r="AN140" i="11" s="1"/>
  <c r="AK172" i="13"/>
  <c r="AK139" i="11" s="1"/>
  <c r="AM173" i="13"/>
  <c r="AM140" i="11" s="1"/>
  <c r="AJ172" i="13"/>
  <c r="AJ139" i="11" s="1"/>
  <c r="AL173" i="13"/>
  <c r="AL140" i="11" s="1"/>
  <c r="AK173" i="13"/>
  <c r="AK140" i="11" s="1"/>
  <c r="AJ173" i="13"/>
  <c r="AJ140" i="11" s="1"/>
  <c r="AI173" i="13"/>
  <c r="AI140" i="11" s="1"/>
  <c r="AH173" i="13"/>
  <c r="AH140" i="11" s="1"/>
  <c r="AG173" i="13"/>
  <c r="AG140" i="11" s="1"/>
  <c r="AK166" i="13"/>
  <c r="AK133" i="11" s="1"/>
  <c r="AM174" i="13"/>
  <c r="AM141" i="11" s="1"/>
  <c r="AL174" i="13"/>
  <c r="AL141" i="11" s="1"/>
  <c r="AT175" i="13"/>
  <c r="AT142" i="11" s="1"/>
  <c r="AL165" i="13"/>
  <c r="AO170" i="13"/>
  <c r="AO137" i="11" s="1"/>
  <c r="AF176" i="13"/>
  <c r="AF143" i="11" s="1"/>
  <c r="AH169" i="13"/>
  <c r="AH136" i="11" s="1"/>
  <c r="AN167" i="13"/>
  <c r="AN134" i="11" s="1"/>
  <c r="AG170" i="13"/>
  <c r="AG137" i="11" s="1"/>
  <c r="AT166" i="13"/>
  <c r="AT133" i="11" s="1"/>
  <c r="AK170" i="13"/>
  <c r="AK137" i="11" s="1"/>
  <c r="AR166" i="13"/>
  <c r="AR133" i="11" s="1"/>
  <c r="AU174" i="13"/>
  <c r="AU141" i="11" s="1"/>
  <c r="AQ176" i="13"/>
  <c r="AQ143" i="11" s="1"/>
  <c r="AH172" i="13"/>
  <c r="AH139" i="11" s="1"/>
  <c r="AO165" i="13"/>
  <c r="AJ168" i="13"/>
  <c r="AJ135" i="11" s="1"/>
  <c r="AI168" i="13"/>
  <c r="AI135" i="11" s="1"/>
  <c r="AS175" i="13"/>
  <c r="AS142" i="11" s="1"/>
  <c r="AK165" i="13"/>
  <c r="AT170" i="13"/>
  <c r="AT137" i="11" s="1"/>
  <c r="AG169" i="13"/>
  <c r="AG136" i="11" s="1"/>
  <c r="AH167" i="13"/>
  <c r="AH134" i="11" s="1"/>
  <c r="AT176" i="13"/>
  <c r="AT143" i="11" s="1"/>
  <c r="AH170" i="13"/>
  <c r="AH137" i="11" s="1"/>
  <c r="AP165" i="13"/>
  <c r="AP176" i="13"/>
  <c r="AP143" i="11" s="1"/>
  <c r="AL166" i="13"/>
  <c r="AL133" i="11" s="1"/>
  <c r="AP170" i="13"/>
  <c r="AP137" i="11" s="1"/>
  <c r="AE169" i="13"/>
  <c r="AE136" i="11" s="1"/>
  <c r="AM165" i="13"/>
  <c r="AR175" i="13"/>
  <c r="AR142" i="11" s="1"/>
  <c r="AI165" i="13"/>
  <c r="AS170" i="13"/>
  <c r="AS137" i="11" s="1"/>
  <c r="AU169" i="13"/>
  <c r="AU136" i="11" s="1"/>
  <c r="AF169" i="13"/>
  <c r="AF136" i="11" s="1"/>
  <c r="AP174" i="13"/>
  <c r="AP141" i="11" s="1"/>
  <c r="AF170" i="13"/>
  <c r="AF137" i="11" s="1"/>
  <c r="AQ175" i="13"/>
  <c r="AQ142" i="11" s="1"/>
  <c r="AH165" i="13"/>
  <c r="AN170" i="13"/>
  <c r="AN137" i="11" s="1"/>
  <c r="AE166" i="13"/>
  <c r="AE133" i="11" s="1"/>
  <c r="AT169" i="13"/>
  <c r="AT136" i="11" s="1"/>
  <c r="AO169" i="13"/>
  <c r="AO136" i="11" s="1"/>
  <c r="AO174" i="13"/>
  <c r="AO141" i="11" s="1"/>
  <c r="AK168" i="13"/>
  <c r="AK135" i="11" s="1"/>
  <c r="AD172" i="13"/>
  <c r="AU173" i="13"/>
  <c r="AU140" i="11" s="1"/>
  <c r="AU167" i="13"/>
  <c r="AU134" i="11" s="1"/>
  <c r="AR170" i="13"/>
  <c r="AR137" i="11" s="1"/>
  <c r="AT167" i="13"/>
  <c r="AT134" i="11" s="1"/>
  <c r="AN176" i="13"/>
  <c r="AN143" i="11" s="1"/>
  <c r="AJ175" i="13"/>
  <c r="AJ142" i="11" s="1"/>
  <c r="AG165" i="13"/>
  <c r="AF168" i="13"/>
  <c r="AF135" i="11" s="1"/>
  <c r="AM170" i="13"/>
  <c r="AM137" i="11" s="1"/>
  <c r="AS169" i="13"/>
  <c r="AS136" i="11" s="1"/>
  <c r="AN174" i="13"/>
  <c r="AN141" i="11" s="1"/>
  <c r="AE171" i="13"/>
  <c r="AE138" i="11" s="1"/>
  <c r="AT165" i="13"/>
  <c r="AS167" i="13"/>
  <c r="AS134" i="11" s="1"/>
  <c r="AH175" i="13"/>
  <c r="AH142" i="11" s="1"/>
  <c r="AF165" i="13"/>
  <c r="AE168" i="13"/>
  <c r="AE135" i="11" s="1"/>
  <c r="AL170" i="13"/>
  <c r="AL137" i="11" s="1"/>
  <c r="AR169" i="13"/>
  <c r="AR136" i="11" s="1"/>
  <c r="AK174" i="13"/>
  <c r="AK141" i="11" s="1"/>
  <c r="AE170" i="13"/>
  <c r="AE137" i="11" s="1"/>
  <c r="AU176" i="13"/>
  <c r="AU143" i="11" s="1"/>
  <c r="AR165" i="13"/>
  <c r="AK167" i="13"/>
  <c r="AK134" i="11" s="1"/>
  <c r="AJ167" i="13"/>
  <c r="AJ134" i="11" s="1"/>
  <c r="AO176" i="13"/>
  <c r="AO143" i="11" s="1"/>
  <c r="AM175" i="13"/>
  <c r="AM142" i="11" s="1"/>
  <c r="AL175" i="13"/>
  <c r="AL142" i="11" s="1"/>
  <c r="AG175" i="13"/>
  <c r="AG142" i="11" s="1"/>
  <c r="AE165" i="13"/>
  <c r="AR168" i="13"/>
  <c r="AR135" i="11" s="1"/>
  <c r="AJ170" i="13"/>
  <c r="AJ137" i="11" s="1"/>
  <c r="AQ169" i="13"/>
  <c r="AQ136" i="11" s="1"/>
  <c r="AD173" i="13"/>
  <c r="AD140" i="11" s="1"/>
  <c r="AP166" i="13"/>
  <c r="AP133" i="11" s="1"/>
  <c r="AT168" i="13"/>
  <c r="AT135" i="11" s="1"/>
  <c r="AO175" i="13"/>
  <c r="AO142" i="11" s="1"/>
  <c r="AS168" i="13"/>
  <c r="AS135" i="11" s="1"/>
  <c r="AF172" i="13"/>
  <c r="AF139" i="11" s="1"/>
  <c r="AF175" i="13"/>
  <c r="AF142" i="11" s="1"/>
  <c r="AQ168" i="13"/>
  <c r="AQ135" i="11" s="1"/>
  <c r="AJ176" i="13"/>
  <c r="AJ143" i="11" s="1"/>
  <c r="AN169" i="13"/>
  <c r="AN136" i="11" s="1"/>
  <c r="AO166" i="13"/>
  <c r="AO133" i="11" s="1"/>
  <c r="AM171" i="13"/>
  <c r="AM138" i="11" s="1"/>
  <c r="AI170" i="13"/>
  <c r="AI137" i="11" s="1"/>
  <c r="AF171" i="13"/>
  <c r="AF138" i="11" s="1"/>
  <c r="AS166" i="13"/>
  <c r="AS133" i="11" s="1"/>
  <c r="AR176" i="13"/>
  <c r="AR143" i="11" s="1"/>
  <c r="AD176" i="13"/>
  <c r="AD143" i="11" s="1"/>
  <c r="AI167" i="13"/>
  <c r="AI134" i="11" s="1"/>
  <c r="AU168" i="13"/>
  <c r="AU135" i="11" s="1"/>
  <c r="AQ170" i="13"/>
  <c r="AQ137" i="11" s="1"/>
  <c r="AI166" i="13"/>
  <c r="AI133" i="11" s="1"/>
  <c r="AN175" i="13"/>
  <c r="AN142" i="11" s="1"/>
  <c r="AE175" i="13"/>
  <c r="AE142" i="11" s="1"/>
  <c r="AP168" i="13"/>
  <c r="AP135" i="11" s="1"/>
  <c r="AI176" i="13"/>
  <c r="AI143" i="11" s="1"/>
  <c r="AN166" i="13"/>
  <c r="AN133" i="11" s="1"/>
  <c r="AL171" i="13"/>
  <c r="AL138" i="11" s="1"/>
  <c r="AI172" i="13"/>
  <c r="AI139" i="11" s="1"/>
  <c r="AQ174" i="13"/>
  <c r="AQ141" i="11" s="1"/>
  <c r="AF166" i="13"/>
  <c r="AF133" i="11" s="1"/>
  <c r="AQ165" i="13"/>
  <c r="AU165" i="13"/>
  <c r="AH166" i="13"/>
  <c r="AH133" i="11" s="1"/>
  <c r="AR167" i="13"/>
  <c r="AR134" i="11" s="1"/>
  <c r="AD175" i="13"/>
  <c r="AD142" i="11" s="1"/>
  <c r="AO168" i="13"/>
  <c r="AO135" i="11" s="1"/>
  <c r="AH176" i="13"/>
  <c r="AH143" i="11" s="1"/>
  <c r="AM166" i="13"/>
  <c r="AM133" i="11" s="1"/>
  <c r="AK171" i="13"/>
  <c r="AK138" i="11" s="1"/>
  <c r="AT174" i="13"/>
  <c r="AT141" i="11" s="1"/>
  <c r="AR174" i="13"/>
  <c r="AR141" i="11" s="1"/>
  <c r="AM176" i="13"/>
  <c r="AM143" i="11" s="1"/>
  <c r="AM169" i="13"/>
  <c r="AM136" i="11" s="1"/>
  <c r="AL169" i="13"/>
  <c r="AL136" i="11" s="1"/>
  <c r="AJ165" i="13"/>
  <c r="AG168" i="13"/>
  <c r="AG135" i="11" s="1"/>
  <c r="AL176" i="13"/>
  <c r="AL143" i="11" s="1"/>
  <c r="AJ169" i="13"/>
  <c r="AJ136" i="11" s="1"/>
  <c r="AD174" i="13"/>
  <c r="AD141" i="11" s="1"/>
  <c r="AP175" i="13"/>
  <c r="AP142" i="11" s="1"/>
  <c r="AN168" i="13"/>
  <c r="AN135" i="11" s="1"/>
  <c r="AG176" i="13"/>
  <c r="AG143" i="11" s="1"/>
  <c r="AU166" i="13"/>
  <c r="AU133" i="11" s="1"/>
  <c r="AG171" i="13"/>
  <c r="AG138" i="11" s="1"/>
  <c r="AS174" i="13"/>
  <c r="AS141" i="11" s="1"/>
  <c r="AK175" i="13"/>
  <c r="AK142" i="11" s="1"/>
  <c r="AS165" i="13"/>
  <c r="AM168" i="13"/>
  <c r="AM135" i="11" s="1"/>
  <c r="AI175" i="13"/>
  <c r="AI142" i="11" s="1"/>
  <c r="AL168" i="13"/>
  <c r="AL135" i="11" s="1"/>
  <c r="AS176" i="13"/>
  <c r="AS143" i="11" s="1"/>
  <c r="AH168" i="13"/>
  <c r="AH135" i="11" s="1"/>
  <c r="AQ166" i="13"/>
  <c r="AQ133" i="11" s="1"/>
  <c r="AG172" i="13"/>
  <c r="AG139" i="11" s="1"/>
  <c r="AN165" i="13"/>
  <c r="AE172" i="13"/>
  <c r="AE139" i="11" s="1"/>
  <c r="AK169" i="13"/>
  <c r="AK136" i="11" s="1"/>
  <c r="AQ167" i="13"/>
  <c r="AQ134" i="11" s="1"/>
  <c r="AP167" i="13"/>
  <c r="AP134" i="11" s="1"/>
  <c r="AK30" i="16"/>
  <c r="AA113" i="11"/>
  <c r="AA11" i="11" s="1"/>
  <c r="AA114" i="11" s="1"/>
  <c r="AY7" i="9"/>
  <c r="AU183" i="18"/>
  <c r="AU15" i="18" s="1"/>
  <c r="AT9" i="13"/>
  <c r="AT84" i="13" s="1"/>
  <c r="AI256" i="16"/>
  <c r="Y10" i="14"/>
  <c r="AD91" i="14"/>
  <c r="Z12" i="15"/>
  <c r="Z81" i="15"/>
  <c r="X12" i="16"/>
  <c r="X136" i="16" s="1"/>
  <c r="X17" i="16"/>
  <c r="AA15" i="11"/>
  <c r="BJ94" i="13"/>
  <c r="AI153" i="9"/>
  <c r="AJ153" i="9" s="1"/>
  <c r="X8" i="17"/>
  <c r="X11" i="17" s="1"/>
  <c r="X114" i="17" s="1"/>
  <c r="AB21" i="16"/>
  <c r="AB8" i="16"/>
  <c r="Y12" i="15"/>
  <c r="Y81" i="15"/>
  <c r="AC130" i="10"/>
  <c r="AE55" i="18"/>
  <c r="AE6" i="18" s="1"/>
  <c r="BB241" i="10"/>
  <c r="BB242" i="10" s="1"/>
  <c r="BB246" i="10"/>
  <c r="BB247" i="10" s="1"/>
  <c r="BB227" i="10"/>
  <c r="AH229" i="10"/>
  <c r="AP105" i="17"/>
  <c r="AX11" i="9"/>
  <c r="AD98" i="9"/>
  <c r="F44" i="7"/>
  <c r="F8" i="7"/>
  <c r="AB135" i="18"/>
  <c r="W21" i="16"/>
  <c r="W8" i="16"/>
  <c r="AG38" i="16"/>
  <c r="AH38" i="16" s="1"/>
  <c r="AI38" i="16" s="1"/>
  <c r="AD92" i="14"/>
  <c r="AU175" i="13"/>
  <c r="AU142" i="11" s="1"/>
  <c r="AK34" i="9"/>
  <c r="O37" i="7"/>
  <c r="AG33" i="16"/>
  <c r="AH33" i="16" s="1"/>
  <c r="F30" i="7"/>
  <c r="AI259" i="16"/>
  <c r="AJ255" i="18"/>
  <c r="AI255" i="18"/>
  <c r="AM129" i="18"/>
  <c r="AX114" i="10"/>
  <c r="AX118" i="10"/>
  <c r="AX130" i="10" s="1"/>
  <c r="BB126" i="10"/>
  <c r="AJ94" i="10"/>
  <c r="BB114" i="10"/>
  <c r="AG94" i="11"/>
  <c r="Y113" i="17"/>
  <c r="AR105" i="17" s="1"/>
  <c r="AL152" i="9"/>
  <c r="X8" i="18"/>
  <c r="X21" i="18"/>
  <c r="AF258" i="16"/>
  <c r="AF87" i="14"/>
  <c r="BJ96" i="13"/>
  <c r="W8" i="10"/>
  <c r="W16" i="10"/>
  <c r="AU183" i="16"/>
  <c r="AU15" i="16" s="1"/>
  <c r="AU13" i="16" s="1"/>
  <c r="AI169" i="13"/>
  <c r="AI136" i="11" s="1"/>
  <c r="C26" i="7"/>
  <c r="E37" i="7"/>
  <c r="AA7" i="9"/>
  <c r="AA13" i="9" s="1"/>
  <c r="AF118" i="13"/>
  <c r="BJ90" i="13"/>
  <c r="B38" i="7"/>
  <c r="Z20" i="10"/>
  <c r="AC113" i="17"/>
  <c r="AG37" i="16"/>
  <c r="AE64" i="14"/>
  <c r="AE9" i="13"/>
  <c r="AE84" i="13" s="1"/>
  <c r="Q30" i="7"/>
  <c r="M30" i="7"/>
  <c r="AD55" i="18"/>
  <c r="AD6" i="18" s="1"/>
  <c r="AD129" i="18"/>
  <c r="AN110" i="9"/>
  <c r="Y8" i="11"/>
  <c r="Y15" i="11"/>
  <c r="BE114" i="10"/>
  <c r="BE118" i="10"/>
  <c r="AG86" i="10"/>
  <c r="AK86" i="10"/>
  <c r="BA241" i="10"/>
  <c r="BA242" i="10" s="1"/>
  <c r="BA227" i="10"/>
  <c r="BA246" i="10"/>
  <c r="BA247" i="10" s="1"/>
  <c r="AB96" i="14"/>
  <c r="AB10" i="14" s="1"/>
  <c r="AB97" i="14" s="1"/>
  <c r="AE81" i="14"/>
  <c r="AE9" i="14"/>
  <c r="BD98" i="13"/>
  <c r="AD4" i="11"/>
  <c r="AD7" i="11" s="1"/>
  <c r="AD13" i="11" s="1"/>
  <c r="AG229" i="10"/>
  <c r="BB36" i="16"/>
  <c r="AE36" i="16"/>
  <c r="BC122" i="10"/>
  <c r="X9" i="15"/>
  <c r="X81" i="15"/>
  <c r="AL9" i="14"/>
  <c r="AL81" i="14"/>
  <c r="AC83" i="13"/>
  <c r="AC9" i="13"/>
  <c r="AF121" i="13"/>
  <c r="BG98" i="13"/>
  <c r="AC67" i="11"/>
  <c r="AC12" i="11"/>
  <c r="H15" i="7"/>
  <c r="H50" i="7"/>
  <c r="AF99" i="10"/>
  <c r="AE14" i="10"/>
  <c r="AY8" i="10"/>
  <c r="AA9" i="9"/>
  <c r="AA83" i="9"/>
  <c r="Z9" i="9"/>
  <c r="Z83" i="9"/>
  <c r="AS250" i="10"/>
  <c r="AS234" i="10" s="1"/>
  <c r="AJ250" i="16"/>
  <c r="AD64" i="14"/>
  <c r="AM253" i="10"/>
  <c r="AM237" i="10" s="1"/>
  <c r="AE35" i="10"/>
  <c r="G38" i="7"/>
  <c r="AY6" i="10"/>
  <c r="BB128" i="10"/>
  <c r="F15" i="7"/>
  <c r="AD18" i="9"/>
  <c r="AX11" i="10"/>
  <c r="AD99" i="10"/>
  <c r="F50" i="7"/>
  <c r="AG247" i="10"/>
  <c r="AG231" i="10" s="1"/>
  <c r="AS251" i="10"/>
  <c r="AS235" i="10" s="1"/>
  <c r="AG252" i="10"/>
  <c r="AG236" i="10" s="1"/>
  <c r="AG87" i="18"/>
  <c r="AF18" i="10"/>
  <c r="AF83" i="10"/>
  <c r="AI247" i="10"/>
  <c r="AI231" i="10" s="1"/>
  <c r="Z99" i="10"/>
  <c r="Z18" i="9"/>
  <c r="B15" i="7"/>
  <c r="B50" i="7"/>
  <c r="AN146" i="10"/>
  <c r="AD67" i="11"/>
  <c r="AD12" i="11"/>
  <c r="AJ95" i="10"/>
  <c r="BA127" i="10"/>
  <c r="Y204" i="16"/>
  <c r="Y215" i="16" s="1"/>
  <c r="AG255" i="10"/>
  <c r="AG239" i="10" s="1"/>
  <c r="BD114" i="10"/>
  <c r="BD118" i="10"/>
  <c r="AF253" i="10"/>
  <c r="AF237" i="10" s="1"/>
  <c r="AF11" i="10"/>
  <c r="H31" i="7"/>
  <c r="H14" i="7"/>
  <c r="R30" i="7"/>
  <c r="AK247" i="10"/>
  <c r="AK231" i="10" s="1"/>
  <c r="AE51" i="10"/>
  <c r="AY7" i="10"/>
  <c r="AM252" i="10"/>
  <c r="AM236" i="10" s="1"/>
  <c r="AF35" i="10"/>
  <c r="H38" i="7"/>
  <c r="AZ114" i="10"/>
  <c r="C15" i="8"/>
  <c r="AJ96" i="10"/>
  <c r="AK88" i="10"/>
  <c r="BB120" i="10"/>
  <c r="AG88" i="10"/>
  <c r="AO105" i="9"/>
  <c r="BD119" i="10"/>
  <c r="AP151" i="18"/>
  <c r="AG254" i="18"/>
  <c r="Y13" i="18"/>
  <c r="AH251" i="18"/>
  <c r="W8" i="18"/>
  <c r="W17" i="18" s="1"/>
  <c r="W21" i="18"/>
  <c r="Y135" i="18"/>
  <c r="AI123" i="18" s="1"/>
  <c r="AJ123" i="18"/>
  <c r="AT123" i="18"/>
  <c r="AS123" i="18"/>
  <c r="AA7" i="17"/>
  <c r="AA13" i="17" s="1"/>
  <c r="AA13" i="16"/>
  <c r="AM108" i="17"/>
  <c r="AD93" i="17"/>
  <c r="T13" i="16"/>
  <c r="AC7" i="16"/>
  <c r="AC19" i="16" s="1"/>
  <c r="AC9" i="15"/>
  <c r="AC81" i="15"/>
  <c r="AM81" i="14"/>
  <c r="AM9" i="14"/>
  <c r="Y9" i="14"/>
  <c r="Y81" i="14"/>
  <c r="AH13" i="16"/>
  <c r="AI255" i="10"/>
  <c r="AI239" i="10" s="1"/>
  <c r="Y113" i="11"/>
  <c r="Y11" i="11" s="1"/>
  <c r="BE127" i="10"/>
  <c r="AG253" i="10"/>
  <c r="AG237" i="10" s="1"/>
  <c r="BC125" i="10"/>
  <c r="BH98" i="13"/>
  <c r="AN123" i="13"/>
  <c r="AL247" i="10"/>
  <c r="AL231" i="10" s="1"/>
  <c r="AN246" i="10"/>
  <c r="BD120" i="10"/>
  <c r="BE128" i="10"/>
  <c r="AO252" i="10"/>
  <c r="AO236" i="10" s="1"/>
  <c r="I14" i="8"/>
  <c r="U146" i="10"/>
  <c r="AA130" i="10"/>
  <c r="BE126" i="10"/>
  <c r="AD207" i="10"/>
  <c r="AD210" i="10" s="1"/>
  <c r="AK127" i="10"/>
  <c r="AA192" i="9"/>
  <c r="AK246" i="10"/>
  <c r="AK230" i="10" s="1"/>
  <c r="Y7" i="14"/>
  <c r="Y12" i="14" s="1"/>
  <c r="AG6" i="11"/>
  <c r="AD50" i="11"/>
  <c r="AD83" i="17"/>
  <c r="AD9" i="17"/>
  <c r="AD82" i="17" s="1"/>
  <c r="AE89" i="15"/>
  <c r="AF89" i="15" s="1"/>
  <c r="X130" i="10"/>
  <c r="AG249" i="10"/>
  <c r="AG233" i="10" s="1"/>
  <c r="D56" i="7"/>
  <c r="Y12" i="18"/>
  <c r="Y136" i="18" s="1"/>
  <c r="Y17" i="18"/>
  <c r="AS254" i="10"/>
  <c r="AS238" i="10" s="1"/>
  <c r="R151" i="18"/>
  <c r="R203" i="18"/>
  <c r="R215" i="18" s="1"/>
  <c r="AF81" i="14"/>
  <c r="AF9" i="14"/>
  <c r="Y83" i="13"/>
  <c r="Y9" i="13"/>
  <c r="AS253" i="10"/>
  <c r="AS237" i="10" s="1"/>
  <c r="BB37" i="18"/>
  <c r="AE130" i="10"/>
  <c r="AM105" i="9"/>
  <c r="AG149" i="17"/>
  <c r="AU109" i="17"/>
  <c r="AS109" i="17"/>
  <c r="AR109" i="17"/>
  <c r="V151" i="16"/>
  <c r="V203" i="16"/>
  <c r="V215" i="16" s="1"/>
  <c r="AM246" i="10"/>
  <c r="AM230" i="10" s="1"/>
  <c r="AI251" i="18"/>
  <c r="AA7" i="13"/>
  <c r="AA14" i="13" s="1"/>
  <c r="AC14" i="14"/>
  <c r="BA87" i="13"/>
  <c r="BA98" i="13" s="1"/>
  <c r="AP9" i="13"/>
  <c r="AP84" i="13" s="1"/>
  <c r="AH251" i="10"/>
  <c r="AH235" i="10" s="1"/>
  <c r="AM255" i="10"/>
  <c r="AM239" i="10" s="1"/>
  <c r="BB245" i="10"/>
  <c r="L30" i="7"/>
  <c r="AH253" i="10"/>
  <c r="AH237" i="10" s="1"/>
  <c r="B52" i="7"/>
  <c r="AF82" i="13"/>
  <c r="AL123" i="13"/>
  <c r="AM247" i="10"/>
  <c r="AM231" i="10" s="1"/>
  <c r="AO246" i="10"/>
  <c r="AO230" i="10" s="1"/>
  <c r="AP252" i="10"/>
  <c r="AP236" i="10" s="1"/>
  <c r="U210" i="10"/>
  <c r="C51" i="7"/>
  <c r="Y66" i="9"/>
  <c r="Y12" i="9"/>
  <c r="C43" i="7" s="1"/>
  <c r="AI150" i="9"/>
  <c r="Z7" i="10"/>
  <c r="Z14" i="10" s="1"/>
  <c r="AL13" i="16"/>
  <c r="AC8" i="15"/>
  <c r="AC10" i="15" s="1"/>
  <c r="AC97" i="15" s="1"/>
  <c r="AC14" i="15"/>
  <c r="AF13" i="16"/>
  <c r="AP119" i="13"/>
  <c r="AB215" i="16"/>
  <c r="V21" i="16"/>
  <c r="V8" i="16"/>
  <c r="V17" i="16" s="1"/>
  <c r="AB81" i="14"/>
  <c r="AB9" i="14"/>
  <c r="AR250" i="10"/>
  <c r="AR234" i="10" s="1"/>
  <c r="AJ254" i="10"/>
  <c r="AJ238" i="10" s="1"/>
  <c r="D30" i="7"/>
  <c r="AC135" i="18"/>
  <c r="AU128" i="18" s="1"/>
  <c r="Z12" i="11"/>
  <c r="Z67" i="11"/>
  <c r="AB7" i="9"/>
  <c r="AB13" i="9" s="1"/>
  <c r="AK82" i="13"/>
  <c r="E30" i="7"/>
  <c r="E49" i="7"/>
  <c r="E17" i="7"/>
  <c r="AD18" i="10"/>
  <c r="AX10" i="10"/>
  <c r="AD83" i="10"/>
  <c r="AQ256" i="10"/>
  <c r="AQ240" i="10" s="1"/>
  <c r="AB83" i="10"/>
  <c r="AB18" i="10"/>
  <c r="AS245" i="10"/>
  <c r="S8" i="18"/>
  <c r="S17" i="18" s="1"/>
  <c r="S21" i="18"/>
  <c r="AE6" i="11"/>
  <c r="AT254" i="10"/>
  <c r="AT238" i="10" s="1"/>
  <c r="AU249" i="10"/>
  <c r="AU233" i="10" s="1"/>
  <c r="BC128" i="10"/>
  <c r="AT253" i="10"/>
  <c r="AT237" i="10" s="1"/>
  <c r="AM245" i="10"/>
  <c r="Y7" i="10"/>
  <c r="Y14" i="10" s="1"/>
  <c r="R8" i="18"/>
  <c r="R17" i="18" s="1"/>
  <c r="R21" i="18"/>
  <c r="Z130" i="10"/>
  <c r="AJ247" i="10"/>
  <c r="AJ231" i="10" s="1"/>
  <c r="AC135" i="16"/>
  <c r="T151" i="18"/>
  <c r="T203" i="18"/>
  <c r="T215" i="18" s="1"/>
  <c r="AU142" i="16"/>
  <c r="AL30" i="16"/>
  <c r="AH256" i="16"/>
  <c r="AD95" i="17"/>
  <c r="AI33" i="16"/>
  <c r="BB86" i="13"/>
  <c r="Z114" i="13"/>
  <c r="Z11" i="13" s="1"/>
  <c r="AQ13" i="16"/>
  <c r="AD7" i="14"/>
  <c r="AJ9" i="13"/>
  <c r="AJ84" i="13" s="1"/>
  <c r="AT251" i="10"/>
  <c r="AT235" i="10" s="1"/>
  <c r="AQ9" i="13"/>
  <c r="AQ84" i="13" s="1"/>
  <c r="AN255" i="10"/>
  <c r="AN239" i="10" s="1"/>
  <c r="AD11" i="10"/>
  <c r="F31" i="7"/>
  <c r="F14" i="7"/>
  <c r="AF6" i="11"/>
  <c r="AE89" i="14"/>
  <c r="AI253" i="10"/>
  <c r="AI237" i="10" s="1"/>
  <c r="BF118" i="10"/>
  <c r="AN247" i="10"/>
  <c r="AN231" i="10" s="1"/>
  <c r="AP246" i="10"/>
  <c r="AP230" i="10" s="1"/>
  <c r="AP255" i="10"/>
  <c r="AP239" i="10" s="1"/>
  <c r="AF27" i="18"/>
  <c r="AN252" i="10"/>
  <c r="AN236" i="10" s="1"/>
  <c r="R16" i="10"/>
  <c r="R8" i="10"/>
  <c r="AB9" i="9"/>
  <c r="AB83" i="9"/>
  <c r="AY114" i="10"/>
  <c r="AB7" i="10"/>
  <c r="AB14" i="10" s="1"/>
  <c r="X66" i="9"/>
  <c r="X12" i="9"/>
  <c r="B43" i="7" s="1"/>
  <c r="B46" i="7" s="1"/>
  <c r="B55" i="7" s="1"/>
  <c r="AL112" i="9"/>
  <c r="AP112" i="9"/>
  <c r="AO112" i="9"/>
  <c r="BD123" i="10"/>
  <c r="AF6" i="9"/>
  <c r="AA99" i="10"/>
  <c r="C15" i="7"/>
  <c r="AA18" i="9"/>
  <c r="C50" i="7"/>
  <c r="AG146" i="10"/>
  <c r="X151" i="18"/>
  <c r="X66" i="17"/>
  <c r="X12" i="17"/>
  <c r="E15" i="8"/>
  <c r="AN104" i="9"/>
  <c r="AM104" i="9"/>
  <c r="AL104" i="9"/>
  <c r="AK104" i="9"/>
  <c r="Z215" i="18"/>
  <c r="AF122" i="13"/>
  <c r="AG122" i="13" s="1"/>
  <c r="AD48" i="14"/>
  <c r="BA119" i="10"/>
  <c r="AJ87" i="10"/>
  <c r="BF121" i="10"/>
  <c r="X15" i="17"/>
  <c r="Y4" i="17"/>
  <c r="Y7" i="17" s="1"/>
  <c r="Y13" i="17" s="1"/>
  <c r="AI251" i="10"/>
  <c r="AI235" i="10" s="1"/>
  <c r="AH249" i="10"/>
  <c r="AH233" i="10" s="1"/>
  <c r="H30" i="7"/>
  <c r="I5" i="8"/>
  <c r="I8" i="8" s="1"/>
  <c r="D37" i="7"/>
  <c r="B26" i="7"/>
  <c r="AJ155" i="9"/>
  <c r="AA8" i="18"/>
  <c r="AA21" i="18"/>
  <c r="V8" i="18"/>
  <c r="V17" i="18" s="1"/>
  <c r="V21" i="18"/>
  <c r="AC215" i="16"/>
  <c r="Z8" i="13"/>
  <c r="Z16" i="13"/>
  <c r="AA135" i="16"/>
  <c r="AF198" i="10"/>
  <c r="AH34" i="9"/>
  <c r="L37" i="7"/>
  <c r="G37" i="7"/>
  <c r="Z66" i="9"/>
  <c r="Z12" i="9"/>
  <c r="Z83" i="17"/>
  <c r="Z9" i="17"/>
  <c r="Z82" i="17" s="1"/>
  <c r="AG29" i="16"/>
  <c r="AH29" i="16" s="1"/>
  <c r="AA13" i="18"/>
  <c r="AM13" i="18"/>
  <c r="AS127" i="18"/>
  <c r="AQ127" i="18"/>
  <c r="AO127" i="18"/>
  <c r="AN127" i="18"/>
  <c r="AA151" i="18"/>
  <c r="AD151" i="18"/>
  <c r="AG9" i="18"/>
  <c r="AM13" i="16"/>
  <c r="AP108" i="17"/>
  <c r="U151" i="16"/>
  <c r="U203" i="16"/>
  <c r="U215" i="16" s="1"/>
  <c r="AD92" i="17"/>
  <c r="AA81" i="15"/>
  <c r="AA9" i="15"/>
  <c r="AE34" i="16"/>
  <c r="BB34" i="16"/>
  <c r="AA21" i="16"/>
  <c r="AA8" i="16"/>
  <c r="Z7" i="14"/>
  <c r="Z12" i="14" s="1"/>
  <c r="U13" i="16"/>
  <c r="U17" i="16" s="1"/>
  <c r="Y16" i="13"/>
  <c r="BE98" i="13"/>
  <c r="AI37" i="16"/>
  <c r="BB37" i="16"/>
  <c r="AO255" i="10"/>
  <c r="AO239" i="10" s="1"/>
  <c r="AC96" i="14"/>
  <c r="AC10" i="14" s="1"/>
  <c r="AC97" i="14" s="1"/>
  <c r="AF91" i="11"/>
  <c r="AG91" i="11" s="1"/>
  <c r="AF90" i="11"/>
  <c r="AF89" i="11"/>
  <c r="AF94" i="11"/>
  <c r="AF88" i="11"/>
  <c r="AF85" i="11"/>
  <c r="AF86" i="11"/>
  <c r="AF87" i="11"/>
  <c r="AF93" i="11"/>
  <c r="AB210" i="10"/>
  <c r="AJ253" i="10"/>
  <c r="AJ237" i="10" s="1"/>
  <c r="AZ98" i="10"/>
  <c r="AK245" i="10"/>
  <c r="AQ246" i="10"/>
  <c r="AQ230" i="10" s="1"/>
  <c r="AQ255" i="10"/>
  <c r="AQ239" i="10" s="1"/>
  <c r="BD121" i="10"/>
  <c r="AQ252" i="10"/>
  <c r="AQ236" i="10" s="1"/>
  <c r="BB34" i="18"/>
  <c r="D17" i="7"/>
  <c r="D49" i="7"/>
  <c r="D52" i="7" s="1"/>
  <c r="AF34" i="9"/>
  <c r="J37" i="7"/>
  <c r="AA113" i="9"/>
  <c r="AB192" i="9"/>
  <c r="AK152" i="9"/>
  <c r="AJ152" i="9"/>
  <c r="AJ92" i="10"/>
  <c r="BA124" i="10"/>
  <c r="AO81" i="14"/>
  <c r="AO9" i="14"/>
  <c r="AG159" i="17"/>
  <c r="AF94" i="14"/>
  <c r="AG9" i="14"/>
  <c r="AG81" i="14"/>
  <c r="S8" i="10"/>
  <c r="S16" i="10"/>
  <c r="AH252" i="16"/>
  <c r="AB13" i="18"/>
  <c r="AE92" i="11"/>
  <c r="AS247" i="10"/>
  <c r="AS231" i="10" s="1"/>
  <c r="AM256" i="10"/>
  <c r="AM240" i="10" s="1"/>
  <c r="AE6" i="14"/>
  <c r="AF6" i="14" s="1"/>
  <c r="X210" i="10"/>
  <c r="Y130" i="10"/>
  <c r="AI246" i="10"/>
  <c r="AI230" i="10" s="1"/>
  <c r="AB99" i="10"/>
  <c r="AB18" i="9"/>
  <c r="D15" i="7"/>
  <c r="D50" i="7"/>
  <c r="AE81" i="17"/>
  <c r="AU250" i="10"/>
  <c r="AU234" i="10" s="1"/>
  <c r="AN121" i="13"/>
  <c r="BC114" i="10"/>
  <c r="BC118" i="10"/>
  <c r="AL250" i="10"/>
  <c r="AL234" i="10" s="1"/>
  <c r="AE27" i="18"/>
  <c r="AE39" i="18" s="1"/>
  <c r="AE5" i="18" s="1"/>
  <c r="AE71" i="18"/>
  <c r="AE18" i="18" s="1"/>
  <c r="AG34" i="9"/>
  <c r="K37" i="7"/>
  <c r="AG10" i="9"/>
  <c r="V151" i="18"/>
  <c r="V203" i="18"/>
  <c r="V215" i="18" s="1"/>
  <c r="X9" i="17"/>
  <c r="X83" i="17"/>
  <c r="AK251" i="10"/>
  <c r="AK235" i="10" s="1"/>
  <c r="AC16" i="13"/>
  <c r="AJ246" i="10"/>
  <c r="AJ230" i="10" s="1"/>
  <c r="AM9" i="13"/>
  <c r="AM84" i="13" s="1"/>
  <c r="AU253" i="10"/>
  <c r="AU237" i="10" s="1"/>
  <c r="AP245" i="10"/>
  <c r="AD83" i="9"/>
  <c r="AD9" i="9"/>
  <c r="AH156" i="17"/>
  <c r="AI156" i="17"/>
  <c r="AA113" i="17"/>
  <c r="AQ103" i="17" s="1"/>
  <c r="W113" i="17"/>
  <c r="AB203" i="18"/>
  <c r="AJ253" i="18"/>
  <c r="AU145" i="18"/>
  <c r="U8" i="18"/>
  <c r="U17" i="18" s="1"/>
  <c r="U21" i="18"/>
  <c r="Y9" i="17"/>
  <c r="Y83" i="17"/>
  <c r="AU167" i="18"/>
  <c r="AU14" i="18" s="1"/>
  <c r="AU13" i="18" s="1"/>
  <c r="AU142" i="18"/>
  <c r="AH250" i="18"/>
  <c r="AF258" i="18"/>
  <c r="AD9" i="18"/>
  <c r="X135" i="18"/>
  <c r="AN13" i="16"/>
  <c r="W151" i="16"/>
  <c r="W203" i="16"/>
  <c r="W215" i="16" s="1"/>
  <c r="AB135" i="16"/>
  <c r="AE124" i="16" s="1"/>
  <c r="AI111" i="17"/>
  <c r="AD130" i="16"/>
  <c r="AA81" i="14"/>
  <c r="AA9" i="14"/>
  <c r="AM151" i="16"/>
  <c r="AR82" i="13"/>
  <c r="X16" i="13"/>
  <c r="AD133" i="16"/>
  <c r="X83" i="13"/>
  <c r="X9" i="13"/>
  <c r="AH255" i="10"/>
  <c r="AH239" i="10" s="1"/>
  <c r="AU245" i="10"/>
  <c r="AJ248" i="10"/>
  <c r="AJ232" i="10" s="1"/>
  <c r="AN253" i="10"/>
  <c r="AN237" i="10" s="1"/>
  <c r="AH82" i="13"/>
  <c r="AR246" i="10"/>
  <c r="AR230" i="10" s="1"/>
  <c r="AR255" i="10"/>
  <c r="AR239" i="10" s="1"/>
  <c r="AI146" i="10"/>
  <c r="AQ81" i="14"/>
  <c r="AQ9" i="14"/>
  <c r="AR252" i="10"/>
  <c r="AR236" i="10" s="1"/>
  <c r="AK119" i="10"/>
  <c r="AK154" i="9"/>
  <c r="AJ154" i="9"/>
  <c r="AL154" i="9" s="1"/>
  <c r="AK149" i="9"/>
  <c r="AJ90" i="10"/>
  <c r="AA7" i="10"/>
  <c r="AA14" i="10" s="1"/>
  <c r="AH157" i="9"/>
  <c r="AD83" i="11"/>
  <c r="AD192" i="9"/>
  <c r="F8" i="8"/>
  <c r="F15" i="8" s="1"/>
  <c r="AI260" i="18"/>
  <c r="AH260" i="18"/>
  <c r="AK126" i="18"/>
  <c r="AC11" i="10"/>
  <c r="E14" i="7"/>
  <c r="E31" i="7"/>
  <c r="AH151" i="16"/>
  <c r="X9" i="14"/>
  <c r="X81" i="14"/>
  <c r="AL253" i="10"/>
  <c r="AL237" i="10" s="1"/>
  <c r="AN130" i="18"/>
  <c r="AM130" i="18"/>
  <c r="AL130" i="18"/>
  <c r="AP130" i="18"/>
  <c r="AS130" i="18"/>
  <c r="AT130" i="18"/>
  <c r="W135" i="16"/>
  <c r="W12" i="16" s="1"/>
  <c r="W136" i="16" s="1"/>
  <c r="AE84" i="14"/>
  <c r="Z96" i="14"/>
  <c r="AD93" i="14" s="1"/>
  <c r="AB67" i="11"/>
  <c r="AB12" i="11"/>
  <c r="AC130" i="13"/>
  <c r="AC12" i="13" s="1"/>
  <c r="BE120" i="10"/>
  <c r="AN250" i="10"/>
  <c r="AN234" i="10" s="1"/>
  <c r="V146" i="10"/>
  <c r="AG158" i="17"/>
  <c r="AP250" i="10"/>
  <c r="AP234" i="10" s="1"/>
  <c r="AD94" i="17"/>
  <c r="AH151" i="18"/>
  <c r="AF9" i="18"/>
  <c r="AI250" i="16"/>
  <c r="AK254" i="16"/>
  <c r="AP81" i="14"/>
  <c r="AP9" i="14"/>
  <c r="AJ251" i="10"/>
  <c r="AJ235" i="10" s="1"/>
  <c r="AD81" i="14"/>
  <c r="AD9" i="14"/>
  <c r="AD7" i="13"/>
  <c r="AG31" i="16"/>
  <c r="AJ255" i="10"/>
  <c r="AJ239" i="10" s="1"/>
  <c r="AM248" i="10"/>
  <c r="AM232" i="10" s="1"/>
  <c r="AA12" i="11"/>
  <c r="AA67" i="11"/>
  <c r="Y146" i="10"/>
  <c r="Y206" i="10"/>
  <c r="Y210" i="10" s="1"/>
  <c r="AP253" i="10"/>
  <c r="AP237" i="10" s="1"/>
  <c r="AC113" i="11"/>
  <c r="AC11" i="11" s="1"/>
  <c r="AC114" i="11" s="1"/>
  <c r="AD35" i="10"/>
  <c r="F38" i="7"/>
  <c r="AX6" i="10"/>
  <c r="AC99" i="10"/>
  <c r="E15" i="7"/>
  <c r="AC18" i="9"/>
  <c r="E50" i="7"/>
  <c r="BE129" i="10"/>
  <c r="AS246" i="10"/>
  <c r="AS230" i="10" s="1"/>
  <c r="AS255" i="10"/>
  <c r="AS239" i="10" s="1"/>
  <c r="T8" i="10"/>
  <c r="T16" i="10"/>
  <c r="AK254" i="10"/>
  <c r="AK238" i="10" s="1"/>
  <c r="AS252" i="10"/>
  <c r="AS236" i="10" s="1"/>
  <c r="AF248" i="10"/>
  <c r="AF232" i="10" s="1"/>
  <c r="BD122" i="10"/>
  <c r="AC7" i="9"/>
  <c r="AC13" i="9" s="1"/>
  <c r="AF210" i="10"/>
  <c r="AF98" i="9"/>
  <c r="H44" i="7"/>
  <c r="H8" i="7"/>
  <c r="AJ111" i="9"/>
  <c r="AK125" i="10"/>
  <c r="BB121" i="10"/>
  <c r="AG89" i="10"/>
  <c r="AK89" i="10"/>
  <c r="BD128" i="10"/>
  <c r="Z210" i="10"/>
  <c r="AD113" i="11"/>
  <c r="AD11" i="11" s="1"/>
  <c r="AD114" i="11" s="1"/>
  <c r="AD115" i="11" s="1"/>
  <c r="AA135" i="18"/>
  <c r="AE124" i="18" s="1"/>
  <c r="AO256" i="10"/>
  <c r="AO240" i="10" s="1"/>
  <c r="AJ106" i="17"/>
  <c r="AU106" i="17"/>
  <c r="AO106" i="17"/>
  <c r="AN106" i="17"/>
  <c r="AF262" i="16"/>
  <c r="AF263" i="16" s="1"/>
  <c r="AX14" i="10"/>
  <c r="F49" i="7"/>
  <c r="F17" i="7"/>
  <c r="AR249" i="10"/>
  <c r="AR233" i="10" s="1"/>
  <c r="AG152" i="17"/>
  <c r="AE99" i="10"/>
  <c r="AY11" i="10"/>
  <c r="G15" i="7"/>
  <c r="AE18" i="9"/>
  <c r="G50" i="7"/>
  <c r="AT247" i="10"/>
  <c r="AT231" i="10" s="1"/>
  <c r="AQ151" i="16"/>
  <c r="AI32" i="16"/>
  <c r="AD94" i="14"/>
  <c r="AE94" i="14" s="1"/>
  <c r="S203" i="16"/>
  <c r="S215" i="16" s="1"/>
  <c r="S151" i="16"/>
  <c r="AJ148" i="9"/>
  <c r="AP103" i="9"/>
  <c r="AN103" i="9"/>
  <c r="AR103" i="9"/>
  <c r="AL103" i="9"/>
  <c r="AI103" i="9"/>
  <c r="AY10" i="9"/>
  <c r="I42" i="7"/>
  <c r="AE82" i="9"/>
  <c r="AI81" i="14"/>
  <c r="AI9" i="14"/>
  <c r="AS9" i="13"/>
  <c r="AS84" i="13" s="1"/>
  <c r="AJ151" i="9"/>
  <c r="AD6" i="17"/>
  <c r="AA203" i="16"/>
  <c r="AK252" i="10"/>
  <c r="AK236" i="10" s="1"/>
  <c r="AT13" i="16"/>
  <c r="AC83" i="17"/>
  <c r="AC9" i="17"/>
  <c r="AC82" i="17" s="1"/>
  <c r="AH153" i="17"/>
  <c r="AI153" i="17" s="1"/>
  <c r="AO13" i="18"/>
  <c r="AS126" i="18"/>
  <c r="AI125" i="18"/>
  <c r="AU87" i="18"/>
  <c r="AK13" i="18"/>
  <c r="U215" i="18"/>
  <c r="AC203" i="18"/>
  <c r="AO9" i="18"/>
  <c r="AJ87" i="18"/>
  <c r="AB7" i="17"/>
  <c r="AB13" i="17" s="1"/>
  <c r="AK13" i="16"/>
  <c r="AE125" i="16"/>
  <c r="AT101" i="17"/>
  <c r="AA96" i="15"/>
  <c r="AF84" i="15"/>
  <c r="AG84" i="15" s="1"/>
  <c r="AU9" i="14"/>
  <c r="AU81" i="14"/>
  <c r="AZ98" i="13"/>
  <c r="BF86" i="13"/>
  <c r="BF98" i="13" s="1"/>
  <c r="AD114" i="13"/>
  <c r="AD11" i="13" s="1"/>
  <c r="AG9" i="13"/>
  <c r="AG84" i="13" s="1"/>
  <c r="Y130" i="13"/>
  <c r="AT127" i="13" s="1"/>
  <c r="AT118" i="13"/>
  <c r="AK255" i="10"/>
  <c r="AK239" i="10" s="1"/>
  <c r="AN248" i="10"/>
  <c r="AN232" i="10" s="1"/>
  <c r="Z146" i="10"/>
  <c r="C17" i="7"/>
  <c r="C49" i="7"/>
  <c r="AQ253" i="10"/>
  <c r="AQ237" i="10" s="1"/>
  <c r="AB15" i="11"/>
  <c r="AC4" i="11"/>
  <c r="AC7" i="11" s="1"/>
  <c r="AC13" i="11" s="1"/>
  <c r="AF81" i="17"/>
  <c r="AH146" i="10"/>
  <c r="AB83" i="13"/>
  <c r="AB9" i="13"/>
  <c r="AU246" i="10"/>
  <c r="AU230" i="10" s="1"/>
  <c r="AT255" i="10"/>
  <c r="AT239" i="10" s="1"/>
  <c r="AF250" i="10"/>
  <c r="AF234" i="10" s="1"/>
  <c r="AL254" i="10"/>
  <c r="AL238" i="10" s="1"/>
  <c r="AT252" i="10"/>
  <c r="AT236" i="10" s="1"/>
  <c r="BB38" i="18"/>
  <c r="AJ97" i="10"/>
  <c r="AG248" i="10"/>
  <c r="AG232" i="10" s="1"/>
  <c r="BE121" i="10"/>
  <c r="AC9" i="9"/>
  <c r="AC83" i="9"/>
  <c r="AC7" i="10"/>
  <c r="AC14" i="10" s="1"/>
  <c r="AP121" i="13"/>
  <c r="Y113" i="9"/>
  <c r="AK110" i="9" s="1"/>
  <c r="AR108" i="9"/>
  <c r="AU108" i="9"/>
  <c r="AQ108" i="9"/>
  <c r="AT108" i="9"/>
  <c r="AE146" i="10"/>
  <c r="AC66" i="9"/>
  <c r="AC12" i="9"/>
  <c r="Z135" i="18"/>
  <c r="AJ93" i="10"/>
  <c r="BA125" i="10"/>
  <c r="AN151" i="16"/>
  <c r="AE12" i="9"/>
  <c r="AE66" i="9"/>
  <c r="AJ245" i="10"/>
  <c r="AO254" i="10"/>
  <c r="AO238" i="10" s="1"/>
  <c r="C10" i="7"/>
  <c r="AA19" i="9"/>
  <c r="E43" i="7"/>
  <c r="AU151" i="18"/>
  <c r="AN9" i="13"/>
  <c r="AN84" i="13" s="1"/>
  <c r="AT250" i="10"/>
  <c r="AT234" i="10" s="1"/>
  <c r="AR254" i="10"/>
  <c r="AR238" i="10" s="1"/>
  <c r="AL245" i="10"/>
  <c r="AF154" i="17"/>
  <c r="AO253" i="10"/>
  <c r="AO237" i="10" s="1"/>
  <c r="AT249" i="10"/>
  <c r="AT233" i="10" s="1"/>
  <c r="AY6" i="9"/>
  <c r="AE34" i="9"/>
  <c r="I37" i="7"/>
  <c r="AE7" i="9"/>
  <c r="AA83" i="17"/>
  <c r="AA9" i="17"/>
  <c r="AA82" i="17" s="1"/>
  <c r="Z4" i="17"/>
  <c r="Z7" i="17" s="1"/>
  <c r="Z13" i="17" s="1"/>
  <c r="Y15" i="17"/>
  <c r="AT245" i="10"/>
  <c r="AH247" i="10"/>
  <c r="AH231" i="10" s="1"/>
  <c r="AU251" i="10"/>
  <c r="AU235" i="10" s="1"/>
  <c r="BB35" i="16"/>
  <c r="S8" i="16"/>
  <c r="S17" i="16" s="1"/>
  <c r="AP133" i="18"/>
  <c r="AO133" i="18"/>
  <c r="AR13" i="16"/>
  <c r="AB7" i="14"/>
  <c r="AB12" i="14" s="1"/>
  <c r="AL156" i="9"/>
  <c r="AM156" i="9" s="1"/>
  <c r="Z66" i="17"/>
  <c r="Z12" i="17"/>
  <c r="AS104" i="17"/>
  <c r="AM104" i="17"/>
  <c r="AR104" i="17"/>
  <c r="AL104" i="17"/>
  <c r="AC66" i="17"/>
  <c r="AC12" i="17"/>
  <c r="AH256" i="18"/>
  <c r="U151" i="18"/>
  <c r="AJ9" i="18"/>
  <c r="AT13" i="18"/>
  <c r="AG156" i="17"/>
  <c r="AC13" i="16"/>
  <c r="AG253" i="16"/>
  <c r="AH253" i="16" s="1"/>
  <c r="Z135" i="16"/>
  <c r="AF151" i="17"/>
  <c r="Z83" i="13"/>
  <c r="Z9" i="13"/>
  <c r="AU147" i="16"/>
  <c r="AZ87" i="13"/>
  <c r="AB113" i="11"/>
  <c r="AB11" i="11" s="1"/>
  <c r="AB114" i="11" s="1"/>
  <c r="AG251" i="10"/>
  <c r="AG235" i="10" s="1"/>
  <c r="X130" i="13"/>
  <c r="X12" i="13" s="1"/>
  <c r="AD92" i="15"/>
  <c r="AE92" i="15" s="1"/>
  <c r="AE107" i="11"/>
  <c r="AF107" i="11" s="1"/>
  <c r="AL255" i="10"/>
  <c r="AL239" i="10" s="1"/>
  <c r="AO248" i="10"/>
  <c r="AO232" i="10" s="1"/>
  <c r="AR253" i="10"/>
  <c r="AR237" i="10" s="1"/>
  <c r="AB114" i="13"/>
  <c r="AB11" i="13" s="1"/>
  <c r="AJ120" i="10"/>
  <c r="AT123" i="13"/>
  <c r="AE67" i="10"/>
  <c r="AY14" i="10"/>
  <c r="G49" i="7"/>
  <c r="G17" i="7"/>
  <c r="AU255" i="10"/>
  <c r="AU239" i="10" s="1"/>
  <c r="AQ254" i="10"/>
  <c r="AQ238" i="10" s="1"/>
  <c r="AB96" i="15"/>
  <c r="AG250" i="10"/>
  <c r="AG234" i="10" s="1"/>
  <c r="G5" i="8"/>
  <c r="AM254" i="10"/>
  <c r="AM238" i="10" s="1"/>
  <c r="AE95" i="11"/>
  <c r="AF95" i="11" s="1"/>
  <c r="AU252" i="10"/>
  <c r="AU236" i="10" s="1"/>
  <c r="AH248" i="10"/>
  <c r="AH232" i="10" s="1"/>
  <c r="AF256" i="10"/>
  <c r="AF240" i="10" s="1"/>
  <c r="AJ34" i="9"/>
  <c r="N37" i="7"/>
  <c r="AD66" i="9"/>
  <c r="AD12" i="9"/>
  <c r="G26" i="7" s="1"/>
  <c r="AU102" i="9"/>
  <c r="AX6" i="9"/>
  <c r="F26" i="7"/>
  <c r="AD34" i="9"/>
  <c r="H37" i="7"/>
  <c r="AD7" i="9"/>
  <c r="AG158" i="9"/>
  <c r="X8" i="9"/>
  <c r="X11" i="9" s="1"/>
  <c r="X114" i="9" s="1"/>
  <c r="AK156" i="9"/>
  <c r="AE83" i="10"/>
  <c r="AE18" i="10"/>
  <c r="AY10" i="10"/>
  <c r="O30" i="7"/>
  <c r="AE71" i="16"/>
  <c r="AE18" i="16" s="1"/>
  <c r="AJ32" i="16"/>
  <c r="AU120" i="13"/>
  <c r="AT120" i="13"/>
  <c r="AS120" i="13"/>
  <c r="AC96" i="15"/>
  <c r="AF261" i="18"/>
  <c r="AG261" i="18" s="1"/>
  <c r="AJ124" i="18"/>
  <c r="AI124" i="18"/>
  <c r="AT124" i="18"/>
  <c r="AR124" i="18"/>
  <c r="AQ124" i="18"/>
  <c r="AP124" i="18"/>
  <c r="AH27" i="16"/>
  <c r="T8" i="18"/>
  <c r="T17" i="18" s="1"/>
  <c r="T21" i="18"/>
  <c r="Z21" i="16"/>
  <c r="Z8" i="16"/>
  <c r="AA9" i="13"/>
  <c r="AD91" i="15"/>
  <c r="AE126" i="13"/>
  <c r="AP248" i="10"/>
  <c r="AP232" i="10" s="1"/>
  <c r="AT9" i="14"/>
  <c r="AT81" i="14"/>
  <c r="AA146" i="10"/>
  <c r="Z113" i="11"/>
  <c r="AD129" i="11"/>
  <c r="AE4" i="11"/>
  <c r="AE7" i="11" s="1"/>
  <c r="AF103" i="11"/>
  <c r="BB125" i="10"/>
  <c r="BB124" i="10"/>
  <c r="AT246" i="10"/>
  <c r="AT230" i="10" s="1"/>
  <c r="AH250" i="10"/>
  <c r="AH234" i="10" s="1"/>
  <c r="AN254" i="10"/>
  <c r="AN238" i="10" s="1"/>
  <c r="AF252" i="10"/>
  <c r="AF236" i="10" s="1"/>
  <c r="AI248" i="10"/>
  <c r="AI232" i="10" s="1"/>
  <c r="AC83" i="10"/>
  <c r="AC18" i="10"/>
  <c r="AG256" i="10"/>
  <c r="AG240" i="10" s="1"/>
  <c r="Z113" i="9"/>
  <c r="AM107" i="9" s="1"/>
  <c r="AJ149" i="9"/>
  <c r="AD113" i="9"/>
  <c r="AN34" i="9"/>
  <c r="R37" i="7"/>
  <c r="Y9" i="9"/>
  <c r="C42" i="7" s="1"/>
  <c r="C46" i="7" s="1"/>
  <c r="C55" i="7" s="1"/>
  <c r="Y83" i="9"/>
  <c r="BA121" i="10"/>
  <c r="AJ89" i="10"/>
  <c r="W203" i="18"/>
  <c r="W215" i="18" s="1"/>
  <c r="W151" i="18"/>
  <c r="AC83" i="11"/>
  <c r="AC9" i="11"/>
  <c r="AC82" i="11" s="1"/>
  <c r="Z8" i="18"/>
  <c r="Z21" i="18"/>
  <c r="AA8" i="15"/>
  <c r="AA14" i="15"/>
  <c r="AT256" i="10"/>
  <c r="AT240" i="10" s="1"/>
  <c r="AD130" i="13"/>
  <c r="AD12" i="13" s="1"/>
  <c r="AQ245" i="10"/>
  <c r="BE98" i="10"/>
  <c r="AR245" i="10"/>
  <c r="BF119" i="10"/>
  <c r="AS249" i="10"/>
  <c r="AS233" i="10" s="1"/>
  <c r="BD125" i="10"/>
  <c r="AU256" i="10"/>
  <c r="AU240" i="10" s="1"/>
  <c r="AH261" i="16"/>
  <c r="AI261" i="16"/>
  <c r="Z96" i="15"/>
  <c r="AE87" i="15" s="1"/>
  <c r="AE84" i="15"/>
  <c r="AC113" i="9"/>
  <c r="AO107" i="9" s="1"/>
  <c r="AI151" i="9"/>
  <c r="AU254" i="10"/>
  <c r="AU238" i="10" s="1"/>
  <c r="AI34" i="9"/>
  <c r="M37" i="7"/>
  <c r="AC8" i="18"/>
  <c r="AC21" i="18"/>
  <c r="AF255" i="10"/>
  <c r="AF239" i="10" s="1"/>
  <c r="AL246" i="10"/>
  <c r="AL230" i="10" s="1"/>
  <c r="AO250" i="10"/>
  <c r="AO234" i="10" s="1"/>
  <c r="AL252" i="10"/>
  <c r="AL236" i="10" s="1"/>
  <c r="AR102" i="17"/>
  <c r="Y203" i="18"/>
  <c r="Y215" i="18" s="1"/>
  <c r="AF259" i="18"/>
  <c r="AF262" i="18" s="1"/>
  <c r="AF263" i="18" s="1"/>
  <c r="AU131" i="18"/>
  <c r="AT131" i="18"/>
  <c r="Y66" i="17"/>
  <c r="Y12" i="17"/>
  <c r="AM30" i="16"/>
  <c r="AN30" i="16" s="1"/>
  <c r="AI101" i="17"/>
  <c r="AE262" i="18"/>
  <c r="AE263" i="18" s="1"/>
  <c r="AG257" i="18"/>
  <c r="Z151" i="18"/>
  <c r="AC13" i="18"/>
  <c r="AG155" i="17"/>
  <c r="AH155" i="17" s="1"/>
  <c r="AH257" i="16"/>
  <c r="AI257" i="16"/>
  <c r="AF151" i="16"/>
  <c r="R17" i="16"/>
  <c r="Y4" i="16"/>
  <c r="Y7" i="16" s="1"/>
  <c r="Y19" i="16" s="1"/>
  <c r="X21" i="16"/>
  <c r="AE105" i="17"/>
  <c r="AJ101" i="17"/>
  <c r="AS13" i="16"/>
  <c r="AE13" i="16"/>
  <c r="T7" i="16"/>
  <c r="T19" i="16" s="1"/>
  <c r="AF88" i="15"/>
  <c r="AD39" i="16"/>
  <c r="AD5" i="16" s="1"/>
  <c r="AE88" i="15"/>
  <c r="AG88" i="15" s="1"/>
  <c r="AJ81" i="14"/>
  <c r="AJ9" i="14"/>
  <c r="X13" i="16"/>
  <c r="AI9" i="13"/>
  <c r="AI84" i="13" s="1"/>
  <c r="AQ248" i="10"/>
  <c r="AQ232" i="10" s="1"/>
  <c r="AF102" i="11"/>
  <c r="AE11" i="10"/>
  <c r="G31" i="7"/>
  <c r="G14" i="7"/>
  <c r="AU247" i="10"/>
  <c r="AU231" i="10" s="1"/>
  <c r="BA114" i="10"/>
  <c r="AJ86" i="10"/>
  <c r="BA118" i="10"/>
  <c r="AF246" i="10"/>
  <c r="AJ250" i="10"/>
  <c r="AJ234" i="10" s="1"/>
  <c r="AA96" i="14"/>
  <c r="AA10" i="14" s="1"/>
  <c r="AA97" i="14" s="1"/>
  <c r="AP254" i="10"/>
  <c r="AP238" i="10" s="1"/>
  <c r="AH252" i="10"/>
  <c r="AH236" i="10" s="1"/>
  <c r="AK248" i="10"/>
  <c r="AK232" i="10" s="1"/>
  <c r="AL249" i="10"/>
  <c r="AL233" i="10" s="1"/>
  <c r="AC198" i="10"/>
  <c r="AC210" i="10" s="1"/>
  <c r="AI256" i="10"/>
  <c r="AI240" i="10" s="1"/>
  <c r="AA130" i="13"/>
  <c r="AE125" i="13" s="1"/>
  <c r="AI229" i="10"/>
  <c r="AD7" i="10"/>
  <c r="AE98" i="9"/>
  <c r="G44" i="7"/>
  <c r="G8" i="7"/>
  <c r="AY11" i="9"/>
  <c r="J42" i="7"/>
  <c r="AF82" i="9"/>
  <c r="G8" i="8"/>
  <c r="G15" i="8" s="1"/>
  <c r="BA120" i="10"/>
  <c r="AJ88" i="10"/>
  <c r="AP34" i="9"/>
  <c r="AQ109" i="9"/>
  <c r="AG260" i="16"/>
  <c r="BE125" i="10"/>
  <c r="AB66" i="9"/>
  <c r="AB12" i="9"/>
  <c r="AU143" i="16"/>
  <c r="X135" i="16"/>
  <c r="AG252" i="16"/>
  <c r="AE87" i="14"/>
  <c r="AG87" i="14" s="1"/>
  <c r="AF260" i="16"/>
  <c r="AQ251" i="10"/>
  <c r="AQ235" i="10" s="1"/>
  <c r="AB8" i="18"/>
  <c r="AB21" i="18"/>
  <c r="AL251" i="16"/>
  <c r="AM251" i="16" s="1"/>
  <c r="AK159" i="9"/>
  <c r="AJ159" i="9"/>
  <c r="AC81" i="14"/>
  <c r="AC9" i="14"/>
  <c r="AH37" i="16"/>
  <c r="AN125" i="18"/>
  <c r="AU145" i="16"/>
  <c r="AE35" i="16"/>
  <c r="AU150" i="18"/>
  <c r="AA210" i="10"/>
  <c r="AA215" i="18"/>
  <c r="AB151" i="16"/>
  <c r="T203" i="16"/>
  <c r="T215" i="16" s="1"/>
  <c r="T151" i="16"/>
  <c r="AE114" i="13"/>
  <c r="AE11" i="13" s="1"/>
  <c r="AE115" i="13" s="1"/>
  <c r="AE9" i="18"/>
  <c r="AU143" i="18"/>
  <c r="AH252" i="18"/>
  <c r="X13" i="18"/>
  <c r="AI13" i="18"/>
  <c r="X203" i="18"/>
  <c r="X215" i="18" s="1"/>
  <c r="AE128" i="18"/>
  <c r="AS128" i="18"/>
  <c r="AM128" i="18"/>
  <c r="AL128" i="18"/>
  <c r="AQ9" i="18"/>
  <c r="AF159" i="17"/>
  <c r="AG148" i="17"/>
  <c r="AE160" i="17"/>
  <c r="AE161" i="17" s="1"/>
  <c r="AP126" i="18"/>
  <c r="AG13" i="18"/>
  <c r="AB83" i="17"/>
  <c r="AB9" i="17"/>
  <c r="AB82" i="17" s="1"/>
  <c r="AE125" i="18"/>
  <c r="AN129" i="18"/>
  <c r="AD39" i="18"/>
  <c r="AD5" i="18" s="1"/>
  <c r="AD7" i="18" s="1"/>
  <c r="AJ255" i="16"/>
  <c r="Y135" i="16"/>
  <c r="AD131" i="16" s="1"/>
  <c r="U21" i="16"/>
  <c r="X203" i="16"/>
  <c r="X215" i="16" s="1"/>
  <c r="W13" i="16"/>
  <c r="S21" i="16"/>
  <c r="AR9" i="14"/>
  <c r="AR81" i="14"/>
  <c r="AK9" i="14"/>
  <c r="AK81" i="14"/>
  <c r="AC114" i="13"/>
  <c r="AC11" i="13" s="1"/>
  <c r="AO9" i="13"/>
  <c r="AO84" i="13" s="1"/>
  <c r="AL82" i="13"/>
  <c r="X96" i="14"/>
  <c r="X10" i="14" s="1"/>
  <c r="X12" i="11"/>
  <c r="X8" i="11" s="1"/>
  <c r="X67" i="11"/>
  <c r="AS146" i="10"/>
  <c r="AN81" i="14"/>
  <c r="AN9" i="14"/>
  <c r="AG87" i="10"/>
  <c r="AK87" i="10"/>
  <c r="BB119" i="10"/>
  <c r="AF247" i="10"/>
  <c r="AF231" i="10" s="1"/>
  <c r="AG246" i="10"/>
  <c r="AG230" i="10" s="1"/>
  <c r="AS9" i="14"/>
  <c r="AS81" i="14"/>
  <c r="AO245" i="10"/>
  <c r="AK250" i="10"/>
  <c r="AK234" i="10" s="1"/>
  <c r="AF11" i="14"/>
  <c r="AL251" i="10"/>
  <c r="AL235" i="10" s="1"/>
  <c r="AF254" i="10"/>
  <c r="AF238" i="10" s="1"/>
  <c r="AI252" i="10"/>
  <c r="AI236" i="10" s="1"/>
  <c r="H15" i="8"/>
  <c r="AL248" i="10"/>
  <c r="AL232" i="10" s="1"/>
  <c r="AM249" i="10"/>
  <c r="AM233" i="10" s="1"/>
  <c r="AJ256" i="10"/>
  <c r="AJ240" i="10" s="1"/>
  <c r="AS107" i="9"/>
  <c r="AN107" i="9"/>
  <c r="AX98" i="9"/>
  <c r="AD55" i="16"/>
  <c r="AD6" i="16" s="1"/>
  <c r="AF83" i="9"/>
  <c r="BC121" i="10"/>
  <c r="BC123" i="10"/>
  <c r="D26" i="7"/>
  <c r="F37" i="7"/>
  <c r="X16" i="10"/>
  <c r="X259" i="10" s="1"/>
  <c r="AJ38" i="16" l="1"/>
  <c r="AH103" i="11"/>
  <c r="AG103" i="11"/>
  <c r="AI103" i="11"/>
  <c r="AN230" i="10"/>
  <c r="AN241" i="10" s="1"/>
  <c r="AN17" i="10" s="1"/>
  <c r="AN257" i="10"/>
  <c r="AD8" i="11"/>
  <c r="AD15" i="11"/>
  <c r="AU151" i="16"/>
  <c r="BA130" i="10"/>
  <c r="AJ120" i="13"/>
  <c r="AI250" i="18"/>
  <c r="AD96" i="17"/>
  <c r="AL122" i="13"/>
  <c r="AE205" i="16"/>
  <c r="AF124" i="16"/>
  <c r="AG124" i="16"/>
  <c r="AH124" i="16"/>
  <c r="AI124" i="16" s="1"/>
  <c r="AC8" i="10"/>
  <c r="AC12" i="10" s="1"/>
  <c r="AC16" i="10"/>
  <c r="AC259" i="10" s="1"/>
  <c r="AQ119" i="13"/>
  <c r="AF128" i="18"/>
  <c r="AG128" i="18" s="1"/>
  <c r="AF105" i="17"/>
  <c r="AJ257" i="10"/>
  <c r="AJ229" i="10"/>
  <c r="AJ241" i="10" s="1"/>
  <c r="AJ17" i="10" s="1"/>
  <c r="AJ20" i="10" s="1"/>
  <c r="G10" i="7"/>
  <c r="AY13" i="9"/>
  <c r="I43" i="7"/>
  <c r="H26" i="7"/>
  <c r="AJ156" i="17"/>
  <c r="AK156" i="17" s="1"/>
  <c r="AK155" i="9"/>
  <c r="AS257" i="10"/>
  <c r="AS229" i="10"/>
  <c r="AS241" i="10" s="1"/>
  <c r="AS17" i="10" s="1"/>
  <c r="N3" i="8"/>
  <c r="AK37" i="16"/>
  <c r="AA8" i="9"/>
  <c r="AA11" i="9" s="1"/>
  <c r="AA15" i="9"/>
  <c r="AG210" i="10"/>
  <c r="AG114" i="10"/>
  <c r="AG97" i="9"/>
  <c r="AG98" i="9"/>
  <c r="I8" i="7"/>
  <c r="I44" i="7"/>
  <c r="AH10" i="9"/>
  <c r="AF48" i="14"/>
  <c r="AJ126" i="10"/>
  <c r="AI125" i="10"/>
  <c r="AK126" i="10"/>
  <c r="AJ122" i="10"/>
  <c r="AI122" i="10"/>
  <c r="AJ118" i="10"/>
  <c r="AJ127" i="10"/>
  <c r="AJ124" i="10"/>
  <c r="AO125" i="13"/>
  <c r="AS177" i="13"/>
  <c r="AS132" i="11"/>
  <c r="AS144" i="11" s="1"/>
  <c r="AS16" i="11" s="1"/>
  <c r="AC15" i="9"/>
  <c r="AC8" i="9"/>
  <c r="AC11" i="9" s="1"/>
  <c r="AG131" i="16"/>
  <c r="AF131" i="16"/>
  <c r="AY12" i="10"/>
  <c r="AE115" i="10"/>
  <c r="AE19" i="9"/>
  <c r="H51" i="7"/>
  <c r="AC12" i="18"/>
  <c r="AC136" i="18" s="1"/>
  <c r="AC17" i="18"/>
  <c r="AC216" i="18" s="1"/>
  <c r="AF124" i="18"/>
  <c r="AE93" i="14"/>
  <c r="AF93" i="14" s="1"/>
  <c r="AE131" i="16"/>
  <c r="AH131" i="16" s="1"/>
  <c r="AP125" i="13"/>
  <c r="AG259" i="18"/>
  <c r="AI155" i="17"/>
  <c r="AR9" i="13"/>
  <c r="AR84" i="13" s="1"/>
  <c r="AH91" i="11"/>
  <c r="AS127" i="13"/>
  <c r="AS125" i="13"/>
  <c r="AC19" i="10"/>
  <c r="AL153" i="17"/>
  <c r="AJ33" i="16"/>
  <c r="AH121" i="13"/>
  <c r="AG121" i="13"/>
  <c r="AG160" i="9"/>
  <c r="AG161" i="9" s="1"/>
  <c r="AH158" i="9"/>
  <c r="AJ119" i="10"/>
  <c r="AG94" i="14"/>
  <c r="AL155" i="9"/>
  <c r="AF87" i="15"/>
  <c r="AJ28" i="16"/>
  <c r="AI29" i="16"/>
  <c r="AD62" i="14"/>
  <c r="AD62" i="15" s="1"/>
  <c r="AD61" i="14"/>
  <c r="AD61" i="15" s="1"/>
  <c r="AD60" i="14"/>
  <c r="AD60" i="15" s="1"/>
  <c r="AD58" i="14"/>
  <c r="AD58" i="15" s="1"/>
  <c r="AD59" i="14"/>
  <c r="AD59" i="15" s="1"/>
  <c r="AX13" i="9"/>
  <c r="F10" i="7"/>
  <c r="H43" i="7"/>
  <c r="AE91" i="14"/>
  <c r="AF91" i="14"/>
  <c r="Y12" i="13"/>
  <c r="AT128" i="13"/>
  <c r="AR128" i="13"/>
  <c r="AQ128" i="13"/>
  <c r="AP128" i="13"/>
  <c r="AO128" i="13"/>
  <c r="AN128" i="13"/>
  <c r="AM128" i="13"/>
  <c r="AL128" i="13"/>
  <c r="AI128" i="13"/>
  <c r="AK128" i="13"/>
  <c r="AM123" i="13"/>
  <c r="AJ128" i="13"/>
  <c r="AI121" i="13"/>
  <c r="AU128" i="13"/>
  <c r="AT121" i="13"/>
  <c r="AT129" i="13" s="1"/>
  <c r="AS128" i="13"/>
  <c r="AT124" i="13"/>
  <c r="AQ127" i="13"/>
  <c r="AN119" i="13"/>
  <c r="AR118" i="13"/>
  <c r="AR120" i="13"/>
  <c r="AJ121" i="13"/>
  <c r="AQ120" i="13"/>
  <c r="AU123" i="13"/>
  <c r="AU126" i="13"/>
  <c r="AS124" i="13"/>
  <c r="AP127" i="13"/>
  <c r="AM119" i="13"/>
  <c r="AQ118" i="13"/>
  <c r="AM121" i="13"/>
  <c r="AK126" i="13"/>
  <c r="AM120" i="13"/>
  <c r="AO124" i="13"/>
  <c r="AK123" i="13"/>
  <c r="AO127" i="13"/>
  <c r="AL119" i="13"/>
  <c r="AP118" i="13"/>
  <c r="AP129" i="13" s="1"/>
  <c r="AN124" i="13"/>
  <c r="AL127" i="13"/>
  <c r="AK119" i="13"/>
  <c r="AL121" i="13"/>
  <c r="AP122" i="13"/>
  <c r="AO118" i="13"/>
  <c r="AM127" i="13"/>
  <c r="AI119" i="13"/>
  <c r="AR126" i="13"/>
  <c r="AJ118" i="13"/>
  <c r="AR121" i="13"/>
  <c r="AL120" i="13"/>
  <c r="AK121" i="13"/>
  <c r="AM124" i="13"/>
  <c r="AN127" i="13"/>
  <c r="AS119" i="13"/>
  <c r="AU122" i="13"/>
  <c r="AT126" i="13"/>
  <c r="AN118" i="13"/>
  <c r="AS123" i="13"/>
  <c r="AM118" i="13"/>
  <c r="AM129" i="13" s="1"/>
  <c r="AL124" i="13"/>
  <c r="AI127" i="13"/>
  <c r="AJ119" i="13"/>
  <c r="AS122" i="13"/>
  <c r="AS126" i="13"/>
  <c r="AK124" i="13"/>
  <c r="AR122" i="13"/>
  <c r="AK118" i="13"/>
  <c r="AJ124" i="13"/>
  <c r="AK122" i="13"/>
  <c r="AK127" i="13"/>
  <c r="AU119" i="13"/>
  <c r="AT122" i="13"/>
  <c r="AO126" i="13"/>
  <c r="AU118" i="13"/>
  <c r="AP126" i="13"/>
  <c r="AI124" i="13"/>
  <c r="AU125" i="13"/>
  <c r="AJ127" i="13"/>
  <c r="AT119" i="13"/>
  <c r="AP123" i="13"/>
  <c r="AQ122" i="13"/>
  <c r="AO122" i="13"/>
  <c r="AQ126" i="13"/>
  <c r="AL118" i="13"/>
  <c r="AU124" i="13"/>
  <c r="AR125" i="13"/>
  <c r="AR124" i="13"/>
  <c r="AN125" i="13"/>
  <c r="AN126" i="13"/>
  <c r="AO121" i="13"/>
  <c r="AI118" i="13"/>
  <c r="AK125" i="13"/>
  <c r="AL126" i="13"/>
  <c r="AN120" i="13"/>
  <c r="AU121" i="13"/>
  <c r="AK120" i="13"/>
  <c r="AJ122" i="13"/>
  <c r="AQ124" i="13"/>
  <c r="AM125" i="13"/>
  <c r="AM126" i="13"/>
  <c r="AP120" i="13"/>
  <c r="AO120" i="13"/>
  <c r="AP124" i="13"/>
  <c r="AL125" i="13"/>
  <c r="AJ126" i="13"/>
  <c r="AQ123" i="13"/>
  <c r="AI122" i="13"/>
  <c r="AJ125" i="13"/>
  <c r="AR123" i="13"/>
  <c r="AS121" i="13"/>
  <c r="AI125" i="13"/>
  <c r="AM122" i="13"/>
  <c r="AI126" i="13"/>
  <c r="AT125" i="13"/>
  <c r="AN122" i="13"/>
  <c r="AI123" i="13"/>
  <c r="AJ123" i="13"/>
  <c r="AQ125" i="13"/>
  <c r="AU127" i="13"/>
  <c r="AR119" i="13"/>
  <c r="AQ121" i="13"/>
  <c r="AI120" i="13"/>
  <c r="AR127" i="13"/>
  <c r="AO119" i="13"/>
  <c r="AO123" i="13"/>
  <c r="AS118" i="13"/>
  <c r="AG126" i="13"/>
  <c r="AD14" i="13"/>
  <c r="AD83" i="13"/>
  <c r="AF96" i="11"/>
  <c r="AK255" i="18"/>
  <c r="AG151" i="17"/>
  <c r="AF160" i="17"/>
  <c r="AF161" i="17" s="1"/>
  <c r="AG125" i="16"/>
  <c r="AH125" i="16"/>
  <c r="AF125" i="16"/>
  <c r="AH94" i="14"/>
  <c r="AB8" i="10"/>
  <c r="AB12" i="10" s="1"/>
  <c r="AB16" i="10"/>
  <c r="AB259" i="10" s="1"/>
  <c r="AD211" i="16"/>
  <c r="AD209" i="16"/>
  <c r="AD213" i="16"/>
  <c r="AD208" i="16"/>
  <c r="AD212" i="16"/>
  <c r="X17" i="18"/>
  <c r="X12" i="18"/>
  <c r="X136" i="18" s="1"/>
  <c r="AF230" i="10"/>
  <c r="AF241" i="10" s="1"/>
  <c r="AF17" i="10" s="1"/>
  <c r="AF20" i="10" s="1"/>
  <c r="AF257" i="10"/>
  <c r="AF125" i="18"/>
  <c r="AG125" i="18"/>
  <c r="AH257" i="18"/>
  <c r="AI257" i="18" s="1"/>
  <c r="AC8" i="11"/>
  <c r="AC15" i="11"/>
  <c r="AK151" i="9"/>
  <c r="AF125" i="13"/>
  <c r="AG125" i="13" s="1"/>
  <c r="AH125" i="13" s="1"/>
  <c r="AI253" i="16"/>
  <c r="AE130" i="16"/>
  <c r="AK38" i="16"/>
  <c r="AJ157" i="17"/>
  <c r="AK157" i="17" s="1"/>
  <c r="AD49" i="17"/>
  <c r="AD18" i="17"/>
  <c r="AH31" i="16"/>
  <c r="AI31" i="16"/>
  <c r="AR111" i="17"/>
  <c r="I30" i="7"/>
  <c r="AG19" i="10"/>
  <c r="BB98" i="13"/>
  <c r="BJ98" i="13" s="1"/>
  <c r="BJ86" i="13"/>
  <c r="AQ109" i="17"/>
  <c r="AO111" i="17"/>
  <c r="AR123" i="18"/>
  <c r="G56" i="7"/>
  <c r="AG241" i="10"/>
  <c r="AG17" i="10" s="1"/>
  <c r="AG20" i="10" s="1"/>
  <c r="B56" i="7"/>
  <c r="AE127" i="18"/>
  <c r="AL105" i="17"/>
  <c r="AM177" i="13"/>
  <c r="AM132" i="11"/>
  <c r="AM144" i="11" s="1"/>
  <c r="AM16" i="11" s="1"/>
  <c r="AF115" i="10"/>
  <c r="I51" i="7"/>
  <c r="AG86" i="14"/>
  <c r="AE104" i="17"/>
  <c r="AG257" i="10"/>
  <c r="AE127" i="13"/>
  <c r="AQ125" i="18"/>
  <c r="AM105" i="17"/>
  <c r="Y8" i="15"/>
  <c r="Y10" i="15" s="1"/>
  <c r="Y14" i="15"/>
  <c r="AN105" i="17"/>
  <c r="AT128" i="18"/>
  <c r="AB19" i="9"/>
  <c r="D10" i="7"/>
  <c r="F43" i="7"/>
  <c r="AJ98" i="10"/>
  <c r="AJ10" i="10" s="1"/>
  <c r="AU102" i="17"/>
  <c r="AD111" i="17"/>
  <c r="AE101" i="17"/>
  <c r="AS124" i="18"/>
  <c r="AS134" i="18" s="1"/>
  <c r="AD13" i="9"/>
  <c r="AX8" i="9"/>
  <c r="AQ104" i="17"/>
  <c r="AH102" i="11"/>
  <c r="AS108" i="9"/>
  <c r="G42" i="7"/>
  <c r="G46" i="7" s="1"/>
  <c r="G55" i="7" s="1"/>
  <c r="AC82" i="9"/>
  <c r="AE127" i="16"/>
  <c r="AI106" i="17"/>
  <c r="AK130" i="18"/>
  <c r="AJ260" i="18"/>
  <c r="AS111" i="17"/>
  <c r="AD9" i="16"/>
  <c r="AX10" i="9"/>
  <c r="H42" i="7"/>
  <c r="AD82" i="9"/>
  <c r="AD93" i="15"/>
  <c r="AR127" i="18"/>
  <c r="AA12" i="18"/>
  <c r="AA136" i="18" s="1"/>
  <c r="AA17" i="18"/>
  <c r="AR104" i="9"/>
  <c r="AM112" i="9"/>
  <c r="AT109" i="17"/>
  <c r="BD130" i="10"/>
  <c r="AP110" i="9"/>
  <c r="AO105" i="17"/>
  <c r="Z14" i="15"/>
  <c r="Z8" i="15"/>
  <c r="Z10" i="15" s="1"/>
  <c r="AU111" i="17"/>
  <c r="C52" i="7"/>
  <c r="C56" i="7" s="1"/>
  <c r="AS108" i="17"/>
  <c r="AK106" i="17"/>
  <c r="AL254" i="16"/>
  <c r="K30" i="7"/>
  <c r="AT125" i="18"/>
  <c r="AP257" i="10"/>
  <c r="AP229" i="10"/>
  <c r="AP241" i="10" s="1"/>
  <c r="AP17" i="10" s="1"/>
  <c r="AT107" i="17"/>
  <c r="AT127" i="18"/>
  <c r="AF9" i="13"/>
  <c r="AF84" i="13" s="1"/>
  <c r="AI110" i="17"/>
  <c r="AK123" i="18"/>
  <c r="AP125" i="18"/>
  <c r="AL250" i="16"/>
  <c r="AS110" i="9"/>
  <c r="AE54" i="14"/>
  <c r="AE54" i="15" s="1"/>
  <c r="AE53" i="14"/>
  <c r="AE53" i="15" s="1"/>
  <c r="AE62" i="14"/>
  <c r="AE61" i="14"/>
  <c r="AE56" i="14"/>
  <c r="AE56" i="15" s="1"/>
  <c r="AE52" i="14"/>
  <c r="AE52" i="15" s="1"/>
  <c r="AE57" i="14"/>
  <c r="AE55" i="14"/>
  <c r="AE55" i="15" s="1"/>
  <c r="AE58" i="14"/>
  <c r="AB17" i="16"/>
  <c r="AB216" i="16" s="1"/>
  <c r="AB12" i="16"/>
  <c r="AB136" i="16" s="1"/>
  <c r="AR177" i="13"/>
  <c r="AR132" i="11"/>
  <c r="AR144" i="11" s="1"/>
  <c r="AR16" i="11" s="1"/>
  <c r="AP177" i="13"/>
  <c r="AP132" i="11"/>
  <c r="AP144" i="11" s="1"/>
  <c r="AP16" i="11" s="1"/>
  <c r="AL177" i="13"/>
  <c r="AL132" i="11"/>
  <c r="AL144" i="11" s="1"/>
  <c r="AL16" i="11" s="1"/>
  <c r="AB8" i="15"/>
  <c r="AB10" i="15" s="1"/>
  <c r="AB97" i="15" s="1"/>
  <c r="AB14" i="15"/>
  <c r="AI256" i="18"/>
  <c r="AI107" i="17"/>
  <c r="AE83" i="17"/>
  <c r="AE9" i="17"/>
  <c r="AE82" i="17" s="1"/>
  <c r="AE48" i="14"/>
  <c r="AU127" i="18"/>
  <c r="AG50" i="11"/>
  <c r="AG49" i="11"/>
  <c r="AJ110" i="17"/>
  <c r="AL123" i="18"/>
  <c r="AT110" i="9"/>
  <c r="AL108" i="17"/>
  <c r="AJ108" i="17"/>
  <c r="AL102" i="17"/>
  <c r="AI108" i="17"/>
  <c r="AN101" i="17"/>
  <c r="AP107" i="17"/>
  <c r="AK108" i="17"/>
  <c r="AM102" i="17"/>
  <c r="AI102" i="17"/>
  <c r="AD108" i="17"/>
  <c r="AK102" i="17"/>
  <c r="AU108" i="17"/>
  <c r="AN102" i="17"/>
  <c r="AN107" i="17"/>
  <c r="AT102" i="17"/>
  <c r="AS102" i="17"/>
  <c r="AO107" i="17"/>
  <c r="AJ111" i="17"/>
  <c r="AM101" i="17"/>
  <c r="AL101" i="17"/>
  <c r="AS105" i="17"/>
  <c r="AD139" i="11"/>
  <c r="AD144" i="11" s="1"/>
  <c r="AD16" i="11" s="1"/>
  <c r="AD177" i="13"/>
  <c r="AJ86" i="15"/>
  <c r="Y8" i="16"/>
  <c r="Y21" i="16"/>
  <c r="AU104" i="17"/>
  <c r="AL106" i="17"/>
  <c r="AG35" i="16"/>
  <c r="AP111" i="17"/>
  <c r="AO130" i="18"/>
  <c r="AI257" i="10"/>
  <c r="AF50" i="11"/>
  <c r="AF49" i="11"/>
  <c r="Y8" i="14"/>
  <c r="Y14" i="14"/>
  <c r="AK110" i="17"/>
  <c r="AM123" i="18"/>
  <c r="AU110" i="9"/>
  <c r="W17" i="16"/>
  <c r="AT105" i="17"/>
  <c r="AF101" i="11"/>
  <c r="AU177" i="13"/>
  <c r="AU132" i="11"/>
  <c r="AU144" i="11" s="1"/>
  <c r="AU16" i="11" s="1"/>
  <c r="AF86" i="15"/>
  <c r="AK112" i="17"/>
  <c r="AJ37" i="16"/>
  <c r="AL37" i="16" s="1"/>
  <c r="AO132" i="18"/>
  <c r="AH35" i="16"/>
  <c r="AH154" i="17"/>
  <c r="AI154" i="17" s="1"/>
  <c r="AH149" i="17"/>
  <c r="AI149" i="17" s="1"/>
  <c r="AP101" i="9"/>
  <c r="AB8" i="17"/>
  <c r="AB11" i="17" s="1"/>
  <c r="AB114" i="17" s="1"/>
  <c r="AB15" i="17"/>
  <c r="AD132" i="16"/>
  <c r="AL129" i="18"/>
  <c r="AQ129" i="18"/>
  <c r="AU129" i="18"/>
  <c r="AI129" i="18"/>
  <c r="AT129" i="18"/>
  <c r="AS129" i="18"/>
  <c r="AR129" i="18"/>
  <c r="AJ126" i="18"/>
  <c r="AI126" i="18"/>
  <c r="AI134" i="18" s="1"/>
  <c r="AO129" i="18"/>
  <c r="AP129" i="18"/>
  <c r="AH94" i="11"/>
  <c r="AG86" i="15"/>
  <c r="AL103" i="17"/>
  <c r="AE123" i="16"/>
  <c r="AI252" i="18"/>
  <c r="AJ252" i="18" s="1"/>
  <c r="AI130" i="18"/>
  <c r="AG87" i="11"/>
  <c r="AH87" i="11"/>
  <c r="AS125" i="18"/>
  <c r="AM112" i="17"/>
  <c r="AP104" i="9"/>
  <c r="AK256" i="16"/>
  <c r="AJ256" i="16"/>
  <c r="AL256" i="16" s="1"/>
  <c r="Y8" i="10"/>
  <c r="Y12" i="10" s="1"/>
  <c r="Y131" i="10" s="1"/>
  <c r="Y16" i="10"/>
  <c r="Y259" i="10" s="1"/>
  <c r="Z8" i="10"/>
  <c r="Z12" i="10" s="1"/>
  <c r="Z16" i="10"/>
  <c r="Z259" i="10" s="1"/>
  <c r="AN110" i="17"/>
  <c r="AN123" i="18"/>
  <c r="AJ150" i="9"/>
  <c r="AJ110" i="9"/>
  <c r="AQ107" i="17"/>
  <c r="AU105" i="17"/>
  <c r="AH89" i="15"/>
  <c r="AI89" i="15"/>
  <c r="AD66" i="11"/>
  <c r="AI159" i="17"/>
  <c r="AH159" i="17"/>
  <c r="AH86" i="15"/>
  <c r="AG118" i="13"/>
  <c r="AA12" i="13"/>
  <c r="AE128" i="13"/>
  <c r="AL107" i="17"/>
  <c r="C30" i="7"/>
  <c r="AM124" i="18"/>
  <c r="AP132" i="18"/>
  <c r="AO125" i="18"/>
  <c r="AI35" i="16"/>
  <c r="AL257" i="10"/>
  <c r="AL229" i="10"/>
  <c r="AL241" i="10" s="1"/>
  <c r="AL17" i="10" s="1"/>
  <c r="AE123" i="18"/>
  <c r="AR101" i="9"/>
  <c r="AJ125" i="18"/>
  <c r="AR107" i="17"/>
  <c r="Y8" i="9"/>
  <c r="Y11" i="9" s="1"/>
  <c r="Y114" i="9" s="1"/>
  <c r="AI107" i="9"/>
  <c r="AF64" i="14"/>
  <c r="AK101" i="17"/>
  <c r="AN111" i="17"/>
  <c r="AG93" i="11"/>
  <c r="AI93" i="11" s="1"/>
  <c r="AL131" i="18"/>
  <c r="AN103" i="17"/>
  <c r="AA83" i="13"/>
  <c r="AN124" i="18"/>
  <c r="AK102" i="9"/>
  <c r="AE126" i="16"/>
  <c r="AT132" i="18"/>
  <c r="AJ133" i="18"/>
  <c r="AE126" i="18"/>
  <c r="AS101" i="9"/>
  <c r="AJ129" i="18"/>
  <c r="AJ134" i="18" s="1"/>
  <c r="AD7" i="17"/>
  <c r="AF207" i="10"/>
  <c r="AF204" i="10"/>
  <c r="AF209" i="10" s="1"/>
  <c r="AF203" i="10"/>
  <c r="AF208" i="10"/>
  <c r="AF205" i="10"/>
  <c r="AF206" i="10"/>
  <c r="AK250" i="16"/>
  <c r="AJ130" i="18"/>
  <c r="AH9" i="13"/>
  <c r="AH84" i="13" s="1"/>
  <c r="AQ108" i="17"/>
  <c r="AG86" i="11"/>
  <c r="AH86" i="11"/>
  <c r="AF12" i="9"/>
  <c r="B10" i="7"/>
  <c r="D43" i="7"/>
  <c r="AN112" i="17"/>
  <c r="AF19" i="10"/>
  <c r="AQ104" i="9"/>
  <c r="AX12" i="10"/>
  <c r="AD115" i="10"/>
  <c r="AD19" i="9"/>
  <c r="G51" i="7"/>
  <c r="AM257" i="10"/>
  <c r="AM229" i="10"/>
  <c r="AM241" i="10" s="1"/>
  <c r="AM17" i="10" s="1"/>
  <c r="E52" i="7"/>
  <c r="E56" i="7" s="1"/>
  <c r="AO110" i="17"/>
  <c r="AO123" i="18"/>
  <c r="P30" i="7"/>
  <c r="AO110" i="9"/>
  <c r="AQ102" i="17"/>
  <c r="AO101" i="17"/>
  <c r="AG89" i="14"/>
  <c r="X10" i="15"/>
  <c r="AT104" i="17"/>
  <c r="AI148" i="17"/>
  <c r="AI241" i="10"/>
  <c r="AI17" i="10" s="1"/>
  <c r="AI20" i="10" s="1"/>
  <c r="AK103" i="17"/>
  <c r="Z11" i="11"/>
  <c r="Z114" i="11" s="1"/>
  <c r="AE109" i="11"/>
  <c r="AE110" i="11"/>
  <c r="AL124" i="18"/>
  <c r="AF92" i="15"/>
  <c r="AS101" i="17"/>
  <c r="AE106" i="17"/>
  <c r="AD130" i="18"/>
  <c r="AH122" i="13"/>
  <c r="Z8" i="14"/>
  <c r="Z14" i="14"/>
  <c r="AL112" i="17"/>
  <c r="AO104" i="9"/>
  <c r="AF49" i="9"/>
  <c r="AQ101" i="17"/>
  <c r="AL110" i="17"/>
  <c r="AI110" i="9"/>
  <c r="AQ105" i="17"/>
  <c r="AQ177" i="13"/>
  <c r="AQ132" i="11"/>
  <c r="AQ144" i="11" s="1"/>
  <c r="AQ16" i="11" s="1"/>
  <c r="AJ107" i="9"/>
  <c r="AJ102" i="17"/>
  <c r="AH93" i="11"/>
  <c r="AM131" i="18"/>
  <c r="AI103" i="17"/>
  <c r="AL151" i="9"/>
  <c r="AA10" i="15"/>
  <c r="AO124" i="18"/>
  <c r="AM102" i="9"/>
  <c r="AU132" i="18"/>
  <c r="AK133" i="18"/>
  <c r="E10" i="7"/>
  <c r="G43" i="7"/>
  <c r="AT101" i="9"/>
  <c r="AF105" i="11"/>
  <c r="AE103" i="17"/>
  <c r="AR108" i="17"/>
  <c r="AR130" i="18"/>
  <c r="AG92" i="11"/>
  <c r="AE96" i="11"/>
  <c r="AK257" i="10"/>
  <c r="AK229" i="10"/>
  <c r="AK241" i="10" s="1"/>
  <c r="AK17" i="10" s="1"/>
  <c r="AK20" i="10" s="1"/>
  <c r="AF92" i="11"/>
  <c r="AA12" i="16"/>
  <c r="AA136" i="16" s="1"/>
  <c r="AA17" i="16"/>
  <c r="AQ126" i="18"/>
  <c r="AO112" i="17"/>
  <c r="AS104" i="9"/>
  <c r="AB82" i="9"/>
  <c r="F42" i="7"/>
  <c r="F46" i="7" s="1"/>
  <c r="AF89" i="14"/>
  <c r="AP110" i="17"/>
  <c r="AP123" i="18"/>
  <c r="Z82" i="9"/>
  <c r="D42" i="7"/>
  <c r="AK148" i="9"/>
  <c r="AE124" i="13"/>
  <c r="AP30" i="16"/>
  <c r="AK177" i="13"/>
  <c r="AK132" i="11"/>
  <c r="AK144" i="11" s="1"/>
  <c r="AK16" i="11" s="1"/>
  <c r="AI150" i="17"/>
  <c r="F52" i="7"/>
  <c r="F56" i="7" s="1"/>
  <c r="E26" i="7"/>
  <c r="AT104" i="9"/>
  <c r="AO108" i="17"/>
  <c r="AM110" i="17"/>
  <c r="AQ123" i="18"/>
  <c r="AL110" i="9"/>
  <c r="AH241" i="10"/>
  <c r="AH17" i="10" s="1"/>
  <c r="AH20" i="10" s="1"/>
  <c r="AR109" i="9"/>
  <c r="AJ259" i="16"/>
  <c r="AO30" i="16"/>
  <c r="AF132" i="11"/>
  <c r="AF144" i="11" s="1"/>
  <c r="AF16" i="11" s="1"/>
  <c r="AF177" i="13"/>
  <c r="AE129" i="16"/>
  <c r="AP107" i="9"/>
  <c r="AN128" i="18"/>
  <c r="AI126" i="10"/>
  <c r="AJ257" i="16"/>
  <c r="AP131" i="18"/>
  <c r="AO103" i="17"/>
  <c r="AL149" i="9"/>
  <c r="AN126" i="18"/>
  <c r="AO102" i="9"/>
  <c r="AC8" i="17"/>
  <c r="AC11" i="17" s="1"/>
  <c r="AC114" i="17" s="1"/>
  <c r="AI132" i="18"/>
  <c r="AR133" i="18"/>
  <c r="G30" i="7"/>
  <c r="AE19" i="10"/>
  <c r="AT106" i="9"/>
  <c r="AJ109" i="9"/>
  <c r="AS106" i="9"/>
  <c r="AN109" i="9"/>
  <c r="AI111" i="9"/>
  <c r="AT105" i="9"/>
  <c r="AP109" i="9"/>
  <c r="AJ106" i="9"/>
  <c r="AU105" i="9"/>
  <c r="AR106" i="9"/>
  <c r="AT109" i="9"/>
  <c r="AQ106" i="9"/>
  <c r="AL105" i="9"/>
  <c r="AJ105" i="9"/>
  <c r="AN111" i="9"/>
  <c r="AM111" i="9"/>
  <c r="AK109" i="9"/>
  <c r="AP105" i="9"/>
  <c r="AP106" i="9"/>
  <c r="AS105" i="9"/>
  <c r="AN106" i="9"/>
  <c r="AL109" i="9"/>
  <c r="AI109" i="9"/>
  <c r="AO109" i="9"/>
  <c r="AM106" i="9"/>
  <c r="AT111" i="9"/>
  <c r="AS109" i="9"/>
  <c r="AL106" i="9"/>
  <c r="AS111" i="9"/>
  <c r="AK111" i="9"/>
  <c r="AK106" i="9"/>
  <c r="AR111" i="9"/>
  <c r="AO111" i="9"/>
  <c r="AR105" i="9"/>
  <c r="AU106" i="9"/>
  <c r="AI106" i="9"/>
  <c r="AL111" i="9"/>
  <c r="AQ111" i="9"/>
  <c r="AP111" i="9"/>
  <c r="AI105" i="9"/>
  <c r="AQ105" i="9"/>
  <c r="AU109" i="9"/>
  <c r="AM110" i="9"/>
  <c r="AO106" i="9"/>
  <c r="AJ103" i="9"/>
  <c r="AK253" i="18"/>
  <c r="AK122" i="10"/>
  <c r="AG85" i="11"/>
  <c r="AH85" i="11" s="1"/>
  <c r="AQ112" i="17"/>
  <c r="AF119" i="13"/>
  <c r="AU104" i="9"/>
  <c r="AI112" i="9"/>
  <c r="AI119" i="10"/>
  <c r="AS107" i="17"/>
  <c r="AH148" i="17"/>
  <c r="AK9" i="13"/>
  <c r="AK84" i="13" s="1"/>
  <c r="AK150" i="9"/>
  <c r="AK109" i="17"/>
  <c r="AQ110" i="17"/>
  <c r="AA82" i="9"/>
  <c r="E42" i="7"/>
  <c r="E46" i="7" s="1"/>
  <c r="E55" i="7" s="1"/>
  <c r="AR110" i="9"/>
  <c r="AT108" i="17"/>
  <c r="AH257" i="10"/>
  <c r="AK259" i="16"/>
  <c r="AL111" i="17"/>
  <c r="AH177" i="13"/>
  <c r="AH132" i="11"/>
  <c r="AH144" i="11" s="1"/>
  <c r="AH16" i="11" s="1"/>
  <c r="AP112" i="17"/>
  <c r="AA8" i="13"/>
  <c r="AA16" i="13"/>
  <c r="AM111" i="17"/>
  <c r="AG154" i="17"/>
  <c r="AG160" i="17" s="1"/>
  <c r="AG161" i="17" s="1"/>
  <c r="AQ107" i="9"/>
  <c r="AO128" i="18"/>
  <c r="AP101" i="17"/>
  <c r="AE92" i="14"/>
  <c r="AF92" i="14" s="1"/>
  <c r="AM125" i="18"/>
  <c r="AS131" i="18"/>
  <c r="AP103" i="17"/>
  <c r="Z12" i="18"/>
  <c r="Z136" i="18" s="1"/>
  <c r="Z17" i="18"/>
  <c r="Z12" i="16"/>
  <c r="Z136" i="16" s="1"/>
  <c r="Z17" i="16"/>
  <c r="AL102" i="9"/>
  <c r="AJ132" i="18"/>
  <c r="AS133" i="18"/>
  <c r="AT257" i="10"/>
  <c r="AT229" i="10"/>
  <c r="AT241" i="10" s="1"/>
  <c r="AT17" i="10" s="1"/>
  <c r="AL108" i="9"/>
  <c r="AI101" i="9"/>
  <c r="AK103" i="9"/>
  <c r="AH88" i="15"/>
  <c r="Z10" i="14"/>
  <c r="Z97" i="14" s="1"/>
  <c r="AE85" i="14"/>
  <c r="AU111" i="9"/>
  <c r="AB215" i="18"/>
  <c r="AD209" i="18" s="1"/>
  <c r="AM152" i="9"/>
  <c r="AI121" i="10"/>
  <c r="AR112" i="17"/>
  <c r="Y8" i="17"/>
  <c r="Y11" i="17" s="1"/>
  <c r="Y114" i="17" s="1"/>
  <c r="AI104" i="9"/>
  <c r="AJ112" i="9"/>
  <c r="AL109" i="17"/>
  <c r="AK105" i="9"/>
  <c r="AR110" i="17"/>
  <c r="AQ110" i="9"/>
  <c r="AX8" i="10"/>
  <c r="AD14" i="10"/>
  <c r="AK107" i="17"/>
  <c r="AJ103" i="17"/>
  <c r="AQ257" i="10"/>
  <c r="AQ229" i="10"/>
  <c r="AQ241" i="10" s="1"/>
  <c r="AQ17" i="10" s="1"/>
  <c r="AK124" i="18"/>
  <c r="AU101" i="17"/>
  <c r="AU126" i="18"/>
  <c r="Z19" i="10"/>
  <c r="B30" i="7"/>
  <c r="AR107" i="9"/>
  <c r="AP128" i="18"/>
  <c r="AN251" i="16"/>
  <c r="AD7" i="16"/>
  <c r="AE129" i="18"/>
  <c r="AG129" i="18" s="1"/>
  <c r="AQ131" i="18"/>
  <c r="AM108" i="9"/>
  <c r="AG88" i="11"/>
  <c r="AH88" i="11"/>
  <c r="Z8" i="9"/>
  <c r="Z11" i="9" s="1"/>
  <c r="AS110" i="17"/>
  <c r="AF129" i="18"/>
  <c r="AH129" i="18" s="1"/>
  <c r="AT177" i="13"/>
  <c r="AT132" i="11"/>
  <c r="AT144" i="11" s="1"/>
  <c r="AT16" i="11" s="1"/>
  <c r="AP106" i="17"/>
  <c r="AA16" i="10"/>
  <c r="AA259" i="10" s="1"/>
  <c r="AA8" i="10"/>
  <c r="AA12" i="10" s="1"/>
  <c r="AA19" i="10" s="1"/>
  <c r="AE88" i="14"/>
  <c r="AP102" i="17"/>
  <c r="AJ121" i="10"/>
  <c r="AF34" i="16"/>
  <c r="AU112" i="17"/>
  <c r="AQ112" i="9"/>
  <c r="AO109" i="17"/>
  <c r="AT110" i="17"/>
  <c r="AJ251" i="18"/>
  <c r="J3" i="8"/>
  <c r="AE39" i="16"/>
  <c r="AE5" i="16" s="1"/>
  <c r="AJ177" i="13"/>
  <c r="AJ132" i="11"/>
  <c r="AJ144" i="11" s="1"/>
  <c r="AJ16" i="11" s="1"/>
  <c r="AO177" i="13"/>
  <c r="AO132" i="11"/>
  <c r="AO144" i="11" s="1"/>
  <c r="AO16" i="11" s="1"/>
  <c r="AT107" i="9"/>
  <c r="AL9" i="13"/>
  <c r="AL84" i="13" s="1"/>
  <c r="AM107" i="17"/>
  <c r="AQ128" i="18"/>
  <c r="AO126" i="18"/>
  <c r="AR131" i="18"/>
  <c r="AR103" i="17"/>
  <c r="AQ102" i="9"/>
  <c r="AK129" i="18"/>
  <c r="AK104" i="17"/>
  <c r="AM132" i="18"/>
  <c r="AU133" i="18"/>
  <c r="AJ108" i="9"/>
  <c r="AK101" i="9"/>
  <c r="AC215" i="18"/>
  <c r="AK111" i="17"/>
  <c r="AM103" i="9"/>
  <c r="F55" i="7"/>
  <c r="AL107" i="9"/>
  <c r="BB130" i="10"/>
  <c r="AR128" i="18"/>
  <c r="AB12" i="18"/>
  <c r="AB136" i="18" s="1"/>
  <c r="AB17" i="18"/>
  <c r="AB216" i="18" s="1"/>
  <c r="AI86" i="15"/>
  <c r="AD131" i="18"/>
  <c r="AS103" i="17"/>
  <c r="AE85" i="15"/>
  <c r="AH84" i="15"/>
  <c r="AI84" i="15" s="1"/>
  <c r="AR102" i="9"/>
  <c r="AI104" i="17"/>
  <c r="AN132" i="18"/>
  <c r="AD133" i="18"/>
  <c r="Z8" i="17"/>
  <c r="Z11" i="17" s="1"/>
  <c r="Z114" i="17" s="1"/>
  <c r="Z15" i="17"/>
  <c r="AI108" i="9"/>
  <c r="AL101" i="9"/>
  <c r="AA215" i="16"/>
  <c r="AQ103" i="9"/>
  <c r="AQ106" i="17"/>
  <c r="AK121" i="10"/>
  <c r="AG89" i="11"/>
  <c r="AH89" i="11" s="1"/>
  <c r="AP127" i="18"/>
  <c r="AT126" i="18"/>
  <c r="AT134" i="18" s="1"/>
  <c r="AS112" i="17"/>
  <c r="AD12" i="17"/>
  <c r="AE12" i="17" s="1"/>
  <c r="AR112" i="9"/>
  <c r="AB8" i="9"/>
  <c r="AB11" i="9" s="1"/>
  <c r="AB15" i="9"/>
  <c r="Z19" i="9"/>
  <c r="AD109" i="17"/>
  <c r="I15" i="8"/>
  <c r="AE91" i="15"/>
  <c r="AU110" i="17"/>
  <c r="AF36" i="16"/>
  <c r="AD94" i="15"/>
  <c r="AB8" i="11"/>
  <c r="AK153" i="9"/>
  <c r="AR257" i="10"/>
  <c r="AR229" i="10"/>
  <c r="AR241" i="10" s="1"/>
  <c r="AR17" i="10" s="1"/>
  <c r="AG107" i="11"/>
  <c r="AB8" i="14"/>
  <c r="AB14" i="14"/>
  <c r="AK153" i="17"/>
  <c r="AJ153" i="17"/>
  <c r="AO257" i="10"/>
  <c r="AO229" i="10"/>
  <c r="AO241" i="10" s="1"/>
  <c r="AO17" i="10" s="1"/>
  <c r="AN102" i="9"/>
  <c r="AL126" i="18"/>
  <c r="AE133" i="16"/>
  <c r="AH261" i="18"/>
  <c r="AI261" i="18" s="1"/>
  <c r="AP102" i="9"/>
  <c r="AK125" i="18"/>
  <c r="AT133" i="18"/>
  <c r="AJ101" i="9"/>
  <c r="AU125" i="18"/>
  <c r="AN152" i="9"/>
  <c r="AT112" i="17"/>
  <c r="AJ104" i="9"/>
  <c r="AG258" i="18"/>
  <c r="AG262" i="18" s="1"/>
  <c r="AG263" i="18" s="1"/>
  <c r="AM109" i="17"/>
  <c r="AY15" i="10"/>
  <c r="AE8" i="10"/>
  <c r="AE16" i="10"/>
  <c r="AE259" i="10" s="1"/>
  <c r="AU107" i="9"/>
  <c r="AT103" i="17"/>
  <c r="AL132" i="18"/>
  <c r="AN108" i="9"/>
  <c r="AR106" i="17"/>
  <c r="AF12" i="11"/>
  <c r="AI120" i="10"/>
  <c r="AI118" i="10"/>
  <c r="AJ128" i="10"/>
  <c r="AK118" i="10"/>
  <c r="AK123" i="10"/>
  <c r="AI128" i="10"/>
  <c r="AI123" i="10"/>
  <c r="AK128" i="10"/>
  <c r="AJ123" i="10"/>
  <c r="AF7" i="9"/>
  <c r="AF13" i="9" s="1"/>
  <c r="AJ127" i="18"/>
  <c r="AN105" i="9"/>
  <c r="AI112" i="17"/>
  <c r="AS112" i="9"/>
  <c r="AN108" i="17"/>
  <c r="AI109" i="17"/>
  <c r="AE108" i="11"/>
  <c r="AD110" i="17"/>
  <c r="BE130" i="10"/>
  <c r="AE102" i="17"/>
  <c r="AH258" i="16"/>
  <c r="AI258" i="16" s="1"/>
  <c r="AN177" i="13"/>
  <c r="AN132" i="11"/>
  <c r="AN144" i="11" s="1"/>
  <c r="AN16" i="11" s="1"/>
  <c r="AM109" i="9"/>
  <c r="AK107" i="9"/>
  <c r="AI128" i="18"/>
  <c r="AH260" i="16"/>
  <c r="AI260" i="16" s="1"/>
  <c r="T8" i="16"/>
  <c r="T17" i="16" s="1"/>
  <c r="T21" i="16"/>
  <c r="AJ131" i="18"/>
  <c r="AU103" i="17"/>
  <c r="AK261" i="16"/>
  <c r="AJ261" i="16"/>
  <c r="AI27" i="16"/>
  <c r="AJ27" i="16"/>
  <c r="AK27" i="16" s="1"/>
  <c r="AK32" i="16"/>
  <c r="AS102" i="9"/>
  <c r="AF126" i="13"/>
  <c r="AN104" i="17"/>
  <c r="AQ132" i="18"/>
  <c r="AL133" i="18"/>
  <c r="AK108" i="9"/>
  <c r="AN101" i="9"/>
  <c r="AF6" i="17"/>
  <c r="AT103" i="9"/>
  <c r="AS106" i="17"/>
  <c r="AM154" i="9"/>
  <c r="AN154" i="9" s="1"/>
  <c r="AR126" i="18"/>
  <c r="AR125" i="18"/>
  <c r="AK127" i="18"/>
  <c r="AJ112" i="17"/>
  <c r="AT112" i="9"/>
  <c r="AJ125" i="10"/>
  <c r="AJ109" i="17"/>
  <c r="AA8" i="17"/>
  <c r="AA11" i="17" s="1"/>
  <c r="AA114" i="17" s="1"/>
  <c r="AA15" i="17"/>
  <c r="AH254" i="18"/>
  <c r="AH152" i="17"/>
  <c r="AI105" i="17"/>
  <c r="AH158" i="17"/>
  <c r="AI158" i="17" s="1"/>
  <c r="AI157" i="17"/>
  <c r="AI127" i="18"/>
  <c r="AN131" i="18"/>
  <c r="AM103" i="17"/>
  <c r="AL125" i="18"/>
  <c r="AG95" i="11"/>
  <c r="AI95" i="11" s="1"/>
  <c r="AH95" i="11"/>
  <c r="AJ107" i="17"/>
  <c r="AD132" i="18"/>
  <c r="AQ133" i="18"/>
  <c r="AU101" i="9"/>
  <c r="AK132" i="18"/>
  <c r="AO102" i="17"/>
  <c r="AJ157" i="9"/>
  <c r="AK157" i="9" s="1"/>
  <c r="AK112" i="9"/>
  <c r="AH86" i="14"/>
  <c r="AI131" i="18"/>
  <c r="AJ102" i="9"/>
  <c r="AE6" i="17"/>
  <c r="AF104" i="11"/>
  <c r="AJ128" i="18"/>
  <c r="AE111" i="11"/>
  <c r="AH87" i="14"/>
  <c r="AI87" i="14" s="1"/>
  <c r="AF84" i="14"/>
  <c r="G52" i="7"/>
  <c r="AM126" i="18"/>
  <c r="AO104" i="17"/>
  <c r="AR132" i="18"/>
  <c r="AM133" i="18"/>
  <c r="AO101" i="9"/>
  <c r="J30" i="7"/>
  <c r="AO103" i="9"/>
  <c r="AT106" i="17"/>
  <c r="AQ130" i="18"/>
  <c r="AR101" i="17"/>
  <c r="AL127" i="18"/>
  <c r="AU112" i="9"/>
  <c r="AG102" i="11"/>
  <c r="AH6" i="11"/>
  <c r="AE50" i="11"/>
  <c r="AE49" i="11"/>
  <c r="AE12" i="11"/>
  <c r="AN109" i="17"/>
  <c r="AC21" i="16"/>
  <c r="AC8" i="16"/>
  <c r="AK120" i="10"/>
  <c r="AG6" i="9"/>
  <c r="AH6" i="9" s="1"/>
  <c r="AL159" i="9"/>
  <c r="AI102" i="11"/>
  <c r="AJ105" i="17"/>
  <c r="AA8" i="11"/>
  <c r="AE177" i="13"/>
  <c r="AE132" i="11"/>
  <c r="AE144" i="11" s="1"/>
  <c r="AE16" i="11" s="1"/>
  <c r="AI132" i="11"/>
  <c r="AI144" i="11" s="1"/>
  <c r="AI16" i="11" s="1"/>
  <c r="AI177" i="13"/>
  <c r="AJ104" i="17"/>
  <c r="AI133" i="18"/>
  <c r="AM101" i="9"/>
  <c r="AS103" i="9"/>
  <c r="AM149" i="9"/>
  <c r="AU257" i="10"/>
  <c r="AU229" i="10"/>
  <c r="AU241" i="10" s="1"/>
  <c r="AU17" i="10" s="1"/>
  <c r="AG90" i="11"/>
  <c r="AH90" i="11" s="1"/>
  <c r="AK131" i="18"/>
  <c r="AN156" i="9"/>
  <c r="AI102" i="9"/>
  <c r="AO108" i="9"/>
  <c r="AT111" i="17"/>
  <c r="AD42" i="14"/>
  <c r="AD46" i="14"/>
  <c r="AD46" i="15" s="1"/>
  <c r="AD78" i="15" s="1"/>
  <c r="AD44" i="14"/>
  <c r="AD44" i="15" s="1"/>
  <c r="AD76" i="15" s="1"/>
  <c r="AD43" i="14"/>
  <c r="AD45" i="14"/>
  <c r="AD45" i="15" s="1"/>
  <c r="AD77" i="15" s="1"/>
  <c r="AK255" i="16"/>
  <c r="AK128" i="18"/>
  <c r="AJ35" i="16"/>
  <c r="AI252" i="16"/>
  <c r="AG262" i="16"/>
  <c r="AG263" i="16" s="1"/>
  <c r="AO131" i="18"/>
  <c r="AU124" i="18"/>
  <c r="AT102" i="9"/>
  <c r="AF86" i="14"/>
  <c r="AP104" i="17"/>
  <c r="AS132" i="18"/>
  <c r="AN133" i="18"/>
  <c r="AE13" i="9"/>
  <c r="AY8" i="9"/>
  <c r="AP108" i="9"/>
  <c r="AQ101" i="9"/>
  <c r="AF83" i="17"/>
  <c r="AF9" i="17"/>
  <c r="AF82" i="17" s="1"/>
  <c r="AE128" i="16"/>
  <c r="AU107" i="17"/>
  <c r="AU103" i="9"/>
  <c r="AI124" i="10"/>
  <c r="AM106" i="17"/>
  <c r="AG11" i="14"/>
  <c r="AU130" i="18"/>
  <c r="AC115" i="10"/>
  <c r="AC19" i="9"/>
  <c r="F51" i="7"/>
  <c r="BC130" i="10"/>
  <c r="AG89" i="15"/>
  <c r="AM127" i="18"/>
  <c r="AG6" i="14"/>
  <c r="AN112" i="9"/>
  <c r="AP109" i="17"/>
  <c r="AI127" i="10"/>
  <c r="AU123" i="18"/>
  <c r="AI157" i="9"/>
  <c r="AQ111" i="17"/>
  <c r="AK105" i="17"/>
  <c r="AG132" i="11"/>
  <c r="AG144" i="11" s="1"/>
  <c r="AG16" i="11" s="1"/>
  <c r="AG177" i="13"/>
  <c r="AF120" i="13"/>
  <c r="AK124" i="10"/>
  <c r="AG92" i="14" l="1"/>
  <c r="AM255" i="18"/>
  <c r="AH96" i="11"/>
  <c r="AK91" i="11"/>
  <c r="AL156" i="17"/>
  <c r="AJ95" i="11"/>
  <c r="AE65" i="17"/>
  <c r="AK87" i="11"/>
  <c r="AK149" i="17"/>
  <c r="AI259" i="18"/>
  <c r="AL154" i="17"/>
  <c r="AH49" i="9"/>
  <c r="AI6" i="9"/>
  <c r="AG93" i="14"/>
  <c r="AH93" i="14" s="1"/>
  <c r="AK103" i="11"/>
  <c r="AO154" i="9"/>
  <c r="AP154" i="9" s="1"/>
  <c r="AI160" i="9"/>
  <c r="AI161" i="9" s="1"/>
  <c r="Y12" i="16"/>
  <c r="Y136" i="16" s="1"/>
  <c r="Y17" i="16"/>
  <c r="AO129" i="13"/>
  <c r="AE208" i="16"/>
  <c r="AF208" i="16"/>
  <c r="AG208" i="16" s="1"/>
  <c r="AR129" i="13"/>
  <c r="AC114" i="9"/>
  <c r="E9" i="7"/>
  <c r="E7" i="7" s="1"/>
  <c r="AH128" i="18"/>
  <c r="AK150" i="17"/>
  <c r="AJ150" i="17"/>
  <c r="AD226" i="18"/>
  <c r="AD227" i="18" s="1"/>
  <c r="AD228" i="18" s="1"/>
  <c r="AD229" i="18" s="1"/>
  <c r="AD230" i="18" s="1"/>
  <c r="AE130" i="18"/>
  <c r="AF130" i="18" s="1"/>
  <c r="AD134" i="18"/>
  <c r="AF65" i="9"/>
  <c r="J43" i="7"/>
  <c r="H10" i="7"/>
  <c r="AM86" i="15"/>
  <c r="AR134" i="18"/>
  <c r="AE213" i="16"/>
  <c r="AF213" i="16"/>
  <c r="AG213" i="16" s="1"/>
  <c r="AG91" i="14"/>
  <c r="AJ155" i="17"/>
  <c r="AK155" i="17" s="1"/>
  <c r="AG106" i="17"/>
  <c r="AH106" i="17" s="1"/>
  <c r="AF106" i="17"/>
  <c r="AF126" i="18"/>
  <c r="AH126" i="18" s="1"/>
  <c r="AG126" i="18"/>
  <c r="AJ159" i="17"/>
  <c r="AE132" i="16"/>
  <c r="AE134" i="16" s="1"/>
  <c r="AF132" i="16"/>
  <c r="AG132" i="16" s="1"/>
  <c r="AE61" i="15"/>
  <c r="AE63" i="13"/>
  <c r="AE209" i="16"/>
  <c r="AH91" i="14"/>
  <c r="AI91" i="14" s="1"/>
  <c r="AF41" i="14"/>
  <c r="AF41" i="15" s="1"/>
  <c r="AF73" i="15" s="1"/>
  <c r="AF39" i="14"/>
  <c r="AF39" i="15" s="1"/>
  <c r="AF71" i="15" s="1"/>
  <c r="AF38" i="14"/>
  <c r="AF38" i="15" s="1"/>
  <c r="AF70" i="15" s="1"/>
  <c r="AF42" i="14"/>
  <c r="AF42" i="15" s="1"/>
  <c r="AF74" i="15" s="1"/>
  <c r="AF37" i="14"/>
  <c r="AF37" i="15" s="1"/>
  <c r="AF69" i="15" s="1"/>
  <c r="AE57" i="15"/>
  <c r="AE59" i="13"/>
  <c r="AF129" i="16"/>
  <c r="AG129" i="16"/>
  <c r="AN151" i="9"/>
  <c r="AJ158" i="17"/>
  <c r="AF49" i="17"/>
  <c r="AJ84" i="15"/>
  <c r="AF126" i="16"/>
  <c r="AG126" i="16" s="1"/>
  <c r="AD134" i="16"/>
  <c r="AG96" i="11"/>
  <c r="AI85" i="11"/>
  <c r="AJ85" i="11"/>
  <c r="AK85" i="11" s="1"/>
  <c r="AI90" i="11"/>
  <c r="AF124" i="13"/>
  <c r="AF108" i="11"/>
  <c r="AF85" i="15"/>
  <c r="AG64" i="14"/>
  <c r="AH11" i="14"/>
  <c r="AK260" i="16"/>
  <c r="AJ260" i="16"/>
  <c r="AE93" i="15"/>
  <c r="AG93" i="15" s="1"/>
  <c r="AF93" i="15"/>
  <c r="AE211" i="16"/>
  <c r="AG87" i="15"/>
  <c r="AL251" i="18"/>
  <c r="AB131" i="10"/>
  <c r="D16" i="7"/>
  <c r="D13" i="7" s="1"/>
  <c r="AB19" i="10"/>
  <c r="AF212" i="16"/>
  <c r="AG212" i="16" s="1"/>
  <c r="AE212" i="16"/>
  <c r="AE131" i="18"/>
  <c r="AE134" i="18" s="1"/>
  <c r="AH118" i="13"/>
  <c r="AD8" i="13"/>
  <c r="AD16" i="13"/>
  <c r="AL129" i="13"/>
  <c r="AL259" i="16"/>
  <c r="AM259" i="16" s="1"/>
  <c r="AK129" i="10"/>
  <c r="AS129" i="13"/>
  <c r="AD207" i="18"/>
  <c r="AH210" i="10"/>
  <c r="AH98" i="9"/>
  <c r="AH114" i="10"/>
  <c r="J8" i="7"/>
  <c r="AH97" i="9"/>
  <c r="J44" i="7"/>
  <c r="AM254" i="16"/>
  <c r="AD8" i="9"/>
  <c r="AX14" i="9"/>
  <c r="AD15" i="9"/>
  <c r="AF127" i="13"/>
  <c r="AG127" i="13" s="1"/>
  <c r="AH127" i="13" s="1"/>
  <c r="AG36" i="16"/>
  <c r="AI88" i="11"/>
  <c r="AO156" i="9"/>
  <c r="AP134" i="18"/>
  <c r="AG110" i="11"/>
  <c r="AF110" i="11"/>
  <c r="AF123" i="16"/>
  <c r="AG123" i="16"/>
  <c r="AG41" i="11"/>
  <c r="AG42" i="13" s="1"/>
  <c r="AG26" i="13" s="1"/>
  <c r="AG73" i="11" s="1"/>
  <c r="AG45" i="11"/>
  <c r="AG46" i="13" s="1"/>
  <c r="AG30" i="13" s="1"/>
  <c r="AG77" i="11" s="1"/>
  <c r="AG44" i="11"/>
  <c r="AG45" i="13" s="1"/>
  <c r="AG29" i="13" s="1"/>
  <c r="AG76" i="11" s="1"/>
  <c r="AG43" i="11"/>
  <c r="AG44" i="13" s="1"/>
  <c r="AG28" i="13" s="1"/>
  <c r="AG75" i="11" s="1"/>
  <c r="AG46" i="11"/>
  <c r="AG47" i="13" s="1"/>
  <c r="AG31" i="13" s="1"/>
  <c r="AG78" i="11" s="1"/>
  <c r="AG42" i="11"/>
  <c r="AG43" i="13" s="1"/>
  <c r="AG27" i="13" s="1"/>
  <c r="AG74" i="11" s="1"/>
  <c r="AG47" i="11"/>
  <c r="AG48" i="13" s="1"/>
  <c r="AG32" i="13" s="1"/>
  <c r="AG79" i="11" s="1"/>
  <c r="AG37" i="11"/>
  <c r="AG38" i="13" s="1"/>
  <c r="AG40" i="11"/>
  <c r="AG41" i="13" s="1"/>
  <c r="AG25" i="13" s="1"/>
  <c r="AG72" i="11" s="1"/>
  <c r="AG38" i="11"/>
  <c r="AG39" i="13" s="1"/>
  <c r="AG23" i="13" s="1"/>
  <c r="AG70" i="11" s="1"/>
  <c r="AG39" i="11"/>
  <c r="AG40" i="13" s="1"/>
  <c r="AG24" i="13" s="1"/>
  <c r="AG71" i="11" s="1"/>
  <c r="AG101" i="17"/>
  <c r="AF101" i="17"/>
  <c r="AH258" i="18"/>
  <c r="AM151" i="9"/>
  <c r="AJ158" i="9"/>
  <c r="AH160" i="9"/>
  <c r="AH161" i="9" s="1"/>
  <c r="AD212" i="18"/>
  <c r="AK124" i="16"/>
  <c r="AL103" i="11"/>
  <c r="AM103" i="11" s="1"/>
  <c r="AC131" i="10"/>
  <c r="E16" i="7"/>
  <c r="E13" i="7" s="1"/>
  <c r="E22" i="7" s="1"/>
  <c r="E23" i="7" s="1"/>
  <c r="E28" i="7" s="1"/>
  <c r="AH126" i="13"/>
  <c r="AF103" i="17"/>
  <c r="AG103" i="17" s="1"/>
  <c r="AH103" i="17" s="1"/>
  <c r="AG109" i="11"/>
  <c r="AF109" i="11"/>
  <c r="AI109" i="11"/>
  <c r="AH109" i="11"/>
  <c r="AM250" i="16"/>
  <c r="AI6" i="11"/>
  <c r="AJ6" i="11" s="1"/>
  <c r="AD87" i="16"/>
  <c r="AE9" i="16"/>
  <c r="AE87" i="16" s="1"/>
  <c r="AF9" i="16"/>
  <c r="AF87" i="16" s="1"/>
  <c r="AE111" i="17"/>
  <c r="AG104" i="17"/>
  <c r="AF104" i="17"/>
  <c r="AH104" i="17" s="1"/>
  <c r="AI158" i="9"/>
  <c r="AE206" i="18"/>
  <c r="AD211" i="18"/>
  <c r="AJ124" i="16"/>
  <c r="AJ103" i="11"/>
  <c r="AG120" i="13"/>
  <c r="AH120" i="13"/>
  <c r="AP152" i="9"/>
  <c r="AQ152" i="9" s="1"/>
  <c r="AI89" i="11"/>
  <c r="AJ89" i="11"/>
  <c r="AK89" i="11"/>
  <c r="AL89" i="11" s="1"/>
  <c r="AI86" i="11"/>
  <c r="AM134" i="18"/>
  <c r="AG49" i="9"/>
  <c r="AG7" i="9"/>
  <c r="AJ6" i="9"/>
  <c r="AI87" i="11"/>
  <c r="AJ87" i="11"/>
  <c r="AN153" i="9"/>
  <c r="AN159" i="9"/>
  <c r="AD213" i="18"/>
  <c r="AI129" i="10"/>
  <c r="AF42" i="11"/>
  <c r="AF43" i="13" s="1"/>
  <c r="AF27" i="13" s="1"/>
  <c r="AF74" i="11" s="1"/>
  <c r="AF41" i="11"/>
  <c r="AF42" i="13" s="1"/>
  <c r="AF26" i="13" s="1"/>
  <c r="AF73" i="11" s="1"/>
  <c r="AF40" i="11"/>
  <c r="AF41" i="13" s="1"/>
  <c r="AF25" i="13" s="1"/>
  <c r="AF72" i="11" s="1"/>
  <c r="AF37" i="11"/>
  <c r="AF38" i="13" s="1"/>
  <c r="AF45" i="11"/>
  <c r="AF46" i="13" s="1"/>
  <c r="AF30" i="13" s="1"/>
  <c r="AF77" i="11" s="1"/>
  <c r="AF44" i="11"/>
  <c r="AF45" i="13" s="1"/>
  <c r="AF29" i="13" s="1"/>
  <c r="AF76" i="11" s="1"/>
  <c r="AF43" i="11"/>
  <c r="AF44" i="13" s="1"/>
  <c r="AF28" i="13" s="1"/>
  <c r="AF75" i="11" s="1"/>
  <c r="AF46" i="11"/>
  <c r="AF47" i="13" s="1"/>
  <c r="AF31" i="13" s="1"/>
  <c r="AF78" i="11" s="1"/>
  <c r="AF47" i="11"/>
  <c r="AF48" i="13" s="1"/>
  <c r="AF32" i="13" s="1"/>
  <c r="AF79" i="11" s="1"/>
  <c r="AF38" i="11"/>
  <c r="AF39" i="13" s="1"/>
  <c r="AF23" i="13" s="1"/>
  <c r="AF70" i="11" s="1"/>
  <c r="AF39" i="11"/>
  <c r="AF40" i="13" s="1"/>
  <c r="AF24" i="13" s="1"/>
  <c r="AF71" i="11" s="1"/>
  <c r="H46" i="7"/>
  <c r="H55" i="7" s="1"/>
  <c r="AM156" i="17"/>
  <c r="AD43" i="15"/>
  <c r="AD107" i="14"/>
  <c r="AD108" i="14" s="1"/>
  <c r="AD109" i="14" s="1"/>
  <c r="AD110" i="14" s="1"/>
  <c r="AL32" i="16"/>
  <c r="AL33" i="16"/>
  <c r="AM33" i="16" s="1"/>
  <c r="AJ94" i="11"/>
  <c r="AI94" i="11"/>
  <c r="AK251" i="18"/>
  <c r="AL255" i="18"/>
  <c r="AH125" i="18"/>
  <c r="AD63" i="14"/>
  <c r="AD63" i="15" s="1"/>
  <c r="AD64" i="15" s="1"/>
  <c r="AD11" i="15" s="1"/>
  <c r="AK95" i="11"/>
  <c r="AE204" i="18"/>
  <c r="I26" i="7"/>
  <c r="AD208" i="18"/>
  <c r="AG124" i="18"/>
  <c r="AH124" i="18" s="1"/>
  <c r="AF8" i="9"/>
  <c r="AF11" i="9" s="1"/>
  <c r="AF15" i="9"/>
  <c r="AH84" i="14"/>
  <c r="AI84" i="14"/>
  <c r="AO37" i="16"/>
  <c r="AD42" i="15"/>
  <c r="AD90" i="14"/>
  <c r="AF133" i="16"/>
  <c r="AF109" i="17"/>
  <c r="AE109" i="17"/>
  <c r="AG109" i="17" s="1"/>
  <c r="AF39" i="16"/>
  <c r="AF5" i="16" s="1"/>
  <c r="AF40" i="16" s="1"/>
  <c r="AJ148" i="17"/>
  <c r="AQ134" i="18"/>
  <c r="AQ30" i="16"/>
  <c r="AL150" i="9"/>
  <c r="AI89" i="14"/>
  <c r="AL38" i="16"/>
  <c r="AK260" i="18"/>
  <c r="AF19" i="9"/>
  <c r="AJ31" i="16"/>
  <c r="AI125" i="16"/>
  <c r="AU129" i="13"/>
  <c r="AQ129" i="13"/>
  <c r="AI91" i="11"/>
  <c r="AH259" i="18"/>
  <c r="AG95" i="9"/>
  <c r="AG93" i="9"/>
  <c r="AG89" i="9"/>
  <c r="AG87" i="9"/>
  <c r="AG88" i="9"/>
  <c r="AG92" i="9"/>
  <c r="AG91" i="9"/>
  <c r="AG86" i="9"/>
  <c r="AG94" i="9"/>
  <c r="AG85" i="9"/>
  <c r="AG96" i="9" s="1"/>
  <c r="AG90" i="9"/>
  <c r="AI152" i="17"/>
  <c r="AG85" i="14"/>
  <c r="AF85" i="14"/>
  <c r="AL134" i="18"/>
  <c r="AF123" i="18"/>
  <c r="AD47" i="14"/>
  <c r="AD47" i="15" s="1"/>
  <c r="AD79" i="15" s="1"/>
  <c r="AL86" i="15"/>
  <c r="AH262" i="16"/>
  <c r="AH263" i="16" s="1"/>
  <c r="AE66" i="11"/>
  <c r="AE65" i="11"/>
  <c r="AJ93" i="11"/>
  <c r="AK93" i="11" s="1"/>
  <c r="AN134" i="18"/>
  <c r="AO152" i="9"/>
  <c r="AJ99" i="10"/>
  <c r="L50" i="7"/>
  <c r="L15" i="7"/>
  <c r="AJ253" i="16"/>
  <c r="AJ125" i="16"/>
  <c r="AG111" i="10"/>
  <c r="AG106" i="10"/>
  <c r="AG109" i="10"/>
  <c r="AG104" i="10"/>
  <c r="AG102" i="10"/>
  <c r="AG108" i="10"/>
  <c r="AG11" i="10"/>
  <c r="AG107" i="10"/>
  <c r="AG103" i="10"/>
  <c r="I31" i="7"/>
  <c r="AG105" i="10"/>
  <c r="AG110" i="10"/>
  <c r="AG112" i="10"/>
  <c r="I14" i="7"/>
  <c r="AI88" i="15"/>
  <c r="AJ256" i="18"/>
  <c r="AL256" i="18" s="1"/>
  <c r="AI254" i="18"/>
  <c r="AH6" i="17"/>
  <c r="AE132" i="18"/>
  <c r="AF132" i="18"/>
  <c r="AG132" i="18"/>
  <c r="AH132" i="18" s="1"/>
  <c r="AF91" i="15"/>
  <c r="AN149" i="9"/>
  <c r="AK148" i="17"/>
  <c r="AM159" i="9"/>
  <c r="AK86" i="15"/>
  <c r="AE108" i="17"/>
  <c r="AG108" i="17" s="1"/>
  <c r="AF108" i="17"/>
  <c r="AH108" i="17" s="1"/>
  <c r="AJ91" i="11"/>
  <c r="AL91" i="11" s="1"/>
  <c r="AO251" i="16"/>
  <c r="AJ129" i="10"/>
  <c r="AG199" i="10"/>
  <c r="AG207" i="10"/>
  <c r="AG204" i="10"/>
  <c r="AG201" i="10"/>
  <c r="AG203" i="10"/>
  <c r="AG198" i="10"/>
  <c r="AG209" i="10" s="1"/>
  <c r="AG208" i="10"/>
  <c r="AG205" i="10"/>
  <c r="AG206" i="10"/>
  <c r="AG200" i="10"/>
  <c r="AG202" i="10"/>
  <c r="AH262" i="18"/>
  <c r="AH263" i="18" s="1"/>
  <c r="AO149" i="9"/>
  <c r="AI6" i="17"/>
  <c r="AG92" i="15"/>
  <c r="D46" i="7"/>
  <c r="D55" i="7" s="1"/>
  <c r="AI10" i="9"/>
  <c r="AU134" i="18"/>
  <c r="AE94" i="15"/>
  <c r="AN129" i="13"/>
  <c r="AI262" i="16"/>
  <c r="AI263" i="16" s="1"/>
  <c r="AF205" i="16"/>
  <c r="AG205" i="16" s="1"/>
  <c r="AL95" i="11"/>
  <c r="AG48" i="14"/>
  <c r="AJ87" i="14"/>
  <c r="AL87" i="14" s="1"/>
  <c r="AJ6" i="17"/>
  <c r="AJ252" i="16"/>
  <c r="AH50" i="11"/>
  <c r="AH49" i="11"/>
  <c r="AH111" i="11"/>
  <c r="AG111" i="11"/>
  <c r="AF111" i="11"/>
  <c r="AJ102" i="11"/>
  <c r="AL153" i="9"/>
  <c r="AE59" i="14"/>
  <c r="AG34" i="16"/>
  <c r="AK33" i="16"/>
  <c r="AJ94" i="14"/>
  <c r="AJ250" i="18"/>
  <c r="AK250" i="18" s="1"/>
  <c r="Z114" i="9"/>
  <c r="B9" i="7"/>
  <c r="B7" i="7" s="1"/>
  <c r="AD8" i="10"/>
  <c r="AX15" i="10"/>
  <c r="AD16" i="10"/>
  <c r="AD259" i="10" s="1"/>
  <c r="AC17" i="16"/>
  <c r="AC216" i="16" s="1"/>
  <c r="AC12" i="16"/>
  <c r="AC136" i="16" s="1"/>
  <c r="AJ89" i="15"/>
  <c r="AD210" i="18"/>
  <c r="AK84" i="15"/>
  <c r="AK134" i="18"/>
  <c r="AE206" i="16"/>
  <c r="AE204" i="16"/>
  <c r="AE42" i="11"/>
  <c r="AE45" i="11"/>
  <c r="AE46" i="13" s="1"/>
  <c r="AE30" i="13" s="1"/>
  <c r="AE77" i="11" s="1"/>
  <c r="AE44" i="11"/>
  <c r="AE45" i="13" s="1"/>
  <c r="AE29" i="13" s="1"/>
  <c r="AE76" i="11" s="1"/>
  <c r="AE43" i="11"/>
  <c r="AE46" i="11"/>
  <c r="AE47" i="13" s="1"/>
  <c r="AE31" i="13" s="1"/>
  <c r="AE78" i="11" s="1"/>
  <c r="AE47" i="11"/>
  <c r="AE48" i="13" s="1"/>
  <c r="AE32" i="13" s="1"/>
  <c r="AE79" i="11" s="1"/>
  <c r="AE48" i="11"/>
  <c r="AE49" i="13" s="1"/>
  <c r="AE33" i="13" s="1"/>
  <c r="AE80" i="11" s="1"/>
  <c r="AE8" i="9"/>
  <c r="AY14" i="9"/>
  <c r="AE15" i="9"/>
  <c r="AG6" i="17"/>
  <c r="AH104" i="11"/>
  <c r="AG104" i="11"/>
  <c r="AK258" i="16"/>
  <c r="AJ258" i="16"/>
  <c r="AB114" i="9"/>
  <c r="D9" i="7"/>
  <c r="D7" i="7" s="1"/>
  <c r="AE133" i="18"/>
  <c r="AF133" i="18"/>
  <c r="AG133" i="18"/>
  <c r="AH133" i="18" s="1"/>
  <c r="AF41" i="9"/>
  <c r="AF46" i="9"/>
  <c r="AF48" i="9"/>
  <c r="AF47" i="9"/>
  <c r="AF45" i="9"/>
  <c r="AF43" i="9"/>
  <c r="AF44" i="9"/>
  <c r="AF42" i="9"/>
  <c r="Z131" i="10"/>
  <c r="B16" i="7"/>
  <c r="B13" i="7" s="1"/>
  <c r="AE58" i="15"/>
  <c r="AE60" i="13"/>
  <c r="AL148" i="9"/>
  <c r="AJ129" i="13"/>
  <c r="AJ29" i="16"/>
  <c r="AK256" i="18"/>
  <c r="AM155" i="9"/>
  <c r="AF130" i="16"/>
  <c r="AF127" i="18"/>
  <c r="AG127" i="18"/>
  <c r="AH127" i="18" s="1"/>
  <c r="AM153" i="9"/>
  <c r="AH151" i="17"/>
  <c r="AI151" i="17" s="1"/>
  <c r="AI129" i="13"/>
  <c r="AK28" i="16"/>
  <c r="AE203" i="18"/>
  <c r="AG105" i="17"/>
  <c r="AH105" i="17" s="1"/>
  <c r="AJ149" i="17"/>
  <c r="AL255" i="16"/>
  <c r="AK154" i="17"/>
  <c r="AJ154" i="17"/>
  <c r="AJ257" i="18"/>
  <c r="AK257" i="18" s="1"/>
  <c r="AK252" i="18"/>
  <c r="AK261" i="18"/>
  <c r="AL261" i="18" s="1"/>
  <c r="AJ261" i="18"/>
  <c r="AE18" i="17"/>
  <c r="AE49" i="17"/>
  <c r="AF102" i="17"/>
  <c r="AH102" i="17" s="1"/>
  <c r="AG102" i="17"/>
  <c r="AY9" i="10"/>
  <c r="AE12" i="10"/>
  <c r="AI94" i="14"/>
  <c r="AG119" i="13"/>
  <c r="AH119" i="13"/>
  <c r="AG101" i="11"/>
  <c r="AI101" i="11" s="1"/>
  <c r="AH101" i="11"/>
  <c r="AE60" i="14"/>
  <c r="AM153" i="17"/>
  <c r="AO153" i="17" s="1"/>
  <c r="AF88" i="14"/>
  <c r="AH88" i="14"/>
  <c r="AG88" i="14"/>
  <c r="AK257" i="16"/>
  <c r="AL257" i="16" s="1"/>
  <c r="AE42" i="14"/>
  <c r="AE42" i="15" s="1"/>
  <c r="AE74" i="15" s="1"/>
  <c r="AE41" i="14"/>
  <c r="AE41" i="15" s="1"/>
  <c r="AE73" i="15" s="1"/>
  <c r="AE39" i="14"/>
  <c r="AE39" i="15" s="1"/>
  <c r="AE71" i="15" s="1"/>
  <c r="AE38" i="14"/>
  <c r="AE38" i="15" s="1"/>
  <c r="AE70" i="15" s="1"/>
  <c r="AE46" i="14"/>
  <c r="AE46" i="15" s="1"/>
  <c r="AE78" i="15" s="1"/>
  <c r="AE40" i="14"/>
  <c r="AE40" i="15" s="1"/>
  <c r="AE72" i="15" s="1"/>
  <c r="AE36" i="14"/>
  <c r="AE36" i="15" s="1"/>
  <c r="AE43" i="14"/>
  <c r="AE43" i="15" s="1"/>
  <c r="AE75" i="15" s="1"/>
  <c r="AE37" i="14"/>
  <c r="AE37" i="15" s="1"/>
  <c r="AE69" i="15" s="1"/>
  <c r="AE44" i="14"/>
  <c r="AE44" i="15" s="1"/>
  <c r="AE76" i="15" s="1"/>
  <c r="AE45" i="14"/>
  <c r="AE45" i="15" s="1"/>
  <c r="AE77" i="15" s="1"/>
  <c r="AF127" i="16"/>
  <c r="AD45" i="17"/>
  <c r="AD44" i="17"/>
  <c r="AD43" i="17"/>
  <c r="AD48" i="17" s="1"/>
  <c r="AD46" i="17"/>
  <c r="AD47" i="17"/>
  <c r="AK87" i="14"/>
  <c r="AD210" i="16"/>
  <c r="AE203" i="16"/>
  <c r="AG84" i="14"/>
  <c r="AI131" i="16"/>
  <c r="AA114" i="9"/>
  <c r="C9" i="7"/>
  <c r="C7" i="7" s="1"/>
  <c r="AL253" i="18"/>
  <c r="AM253" i="18" s="1"/>
  <c r="AE62" i="15"/>
  <c r="AE64" i="13"/>
  <c r="AH89" i="14"/>
  <c r="AH92" i="11"/>
  <c r="AE209" i="18"/>
  <c r="AK35" i="16"/>
  <c r="AL35" i="16" s="1"/>
  <c r="AL157" i="9"/>
  <c r="AN250" i="16"/>
  <c r="AO134" i="18"/>
  <c r="AL124" i="16"/>
  <c r="AF128" i="16"/>
  <c r="AG12" i="9"/>
  <c r="AF65" i="11"/>
  <c r="AF66" i="11"/>
  <c r="AI86" i="14"/>
  <c r="AG105" i="11"/>
  <c r="AE205" i="18"/>
  <c r="AL261" i="16"/>
  <c r="AL157" i="17"/>
  <c r="AE110" i="17"/>
  <c r="AF110" i="17" s="1"/>
  <c r="AN153" i="17"/>
  <c r="AD65" i="17"/>
  <c r="C16" i="7"/>
  <c r="C13" i="7" s="1"/>
  <c r="AA131" i="10"/>
  <c r="AG12" i="11"/>
  <c r="AF54" i="14"/>
  <c r="AF53" i="14"/>
  <c r="AF62" i="14"/>
  <c r="AF56" i="14"/>
  <c r="AF52" i="14"/>
  <c r="AF57" i="14"/>
  <c r="AF55" i="14"/>
  <c r="AF60" i="14"/>
  <c r="AF58" i="14"/>
  <c r="AF61" i="14"/>
  <c r="AF59" i="14"/>
  <c r="AF128" i="13"/>
  <c r="AG128" i="13"/>
  <c r="AH128" i="13"/>
  <c r="AM256" i="16"/>
  <c r="AH6" i="14"/>
  <c r="AH107" i="11"/>
  <c r="AM37" i="16"/>
  <c r="AN37" i="16"/>
  <c r="AD207" i="16"/>
  <c r="AL27" i="16"/>
  <c r="AK129" i="13"/>
  <c r="AL28" i="16"/>
  <c r="AF12" i="17"/>
  <c r="AH93" i="15" l="1"/>
  <c r="AM35" i="16"/>
  <c r="AN28" i="16"/>
  <c r="AL257" i="18"/>
  <c r="AM257" i="18" s="1"/>
  <c r="AJ11" i="14"/>
  <c r="AM257" i="16"/>
  <c r="AG130" i="18"/>
  <c r="AH130" i="18" s="1"/>
  <c r="AJ49" i="11"/>
  <c r="AJ50" i="11"/>
  <c r="AK6" i="11"/>
  <c r="AM6" i="11" s="1"/>
  <c r="AJ91" i="14"/>
  <c r="AN253" i="18"/>
  <c r="AH108" i="11"/>
  <c r="AH213" i="16"/>
  <c r="AL155" i="17"/>
  <c r="AI213" i="16"/>
  <c r="AI160" i="17"/>
  <c r="AI161" i="17" s="1"/>
  <c r="AM87" i="14"/>
  <c r="AL85" i="11"/>
  <c r="AM250" i="18"/>
  <c r="AN154" i="17"/>
  <c r="AL252" i="16"/>
  <c r="AJ262" i="16"/>
  <c r="AJ263" i="16" s="1"/>
  <c r="AM28" i="16"/>
  <c r="AM158" i="9"/>
  <c r="AF40" i="14"/>
  <c r="AF40" i="15" s="1"/>
  <c r="AF72" i="15" s="1"/>
  <c r="AI92" i="15"/>
  <c r="AJ160" i="17"/>
  <c r="AJ161" i="17" s="1"/>
  <c r="AL148" i="17"/>
  <c r="AM148" i="17" s="1"/>
  <c r="AF208" i="18"/>
  <c r="AE208" i="18"/>
  <c r="AG208" i="18" s="1"/>
  <c r="AK158" i="9"/>
  <c r="AH208" i="16"/>
  <c r="AI49" i="9"/>
  <c r="AE207" i="16"/>
  <c r="AD214" i="16"/>
  <c r="AF207" i="16"/>
  <c r="AI92" i="11"/>
  <c r="AI105" i="11"/>
  <c r="AH12" i="9"/>
  <c r="AF206" i="16"/>
  <c r="AK29" i="16"/>
  <c r="AN29" i="16" s="1"/>
  <c r="AH49" i="17"/>
  <c r="AK10" i="9"/>
  <c r="AH160" i="17"/>
  <c r="AH161" i="17" s="1"/>
  <c r="AD75" i="15"/>
  <c r="AD80" i="15" s="1"/>
  <c r="AF134" i="16"/>
  <c r="AF131" i="18"/>
  <c r="AG131" i="18" s="1"/>
  <c r="AG124" i="13"/>
  <c r="AH124" i="13" s="1"/>
  <c r="AH126" i="16"/>
  <c r="AK6" i="9"/>
  <c r="AG73" i="10"/>
  <c r="BG89" i="10"/>
  <c r="AG130" i="16"/>
  <c r="AQ251" i="16"/>
  <c r="BG87" i="10"/>
  <c r="AG71" i="10"/>
  <c r="AF44" i="14"/>
  <c r="AF44" i="15" s="1"/>
  <c r="AF76" i="15" s="1"/>
  <c r="AF52" i="15"/>
  <c r="AF54" i="13"/>
  <c r="AO250" i="16"/>
  <c r="AJ93" i="15"/>
  <c r="AH105" i="11"/>
  <c r="AH92" i="15"/>
  <c r="AK94" i="14"/>
  <c r="AL160" i="9"/>
  <c r="AL161" i="9" s="1"/>
  <c r="AN148" i="9"/>
  <c r="AM258" i="16"/>
  <c r="AH34" i="16"/>
  <c r="AI34" i="16"/>
  <c r="AG39" i="16"/>
  <c r="AG5" i="16" s="1"/>
  <c r="AG40" i="16" s="1"/>
  <c r="AG41" i="14"/>
  <c r="AG41" i="15" s="1"/>
  <c r="AG73" i="15" s="1"/>
  <c r="AG38" i="14"/>
  <c r="AG38" i="15" s="1"/>
  <c r="AG70" i="15" s="1"/>
  <c r="AG37" i="14"/>
  <c r="AG37" i="15" s="1"/>
  <c r="AG69" i="15" s="1"/>
  <c r="AG42" i="14"/>
  <c r="AG42" i="15" s="1"/>
  <c r="AG74" i="15" s="1"/>
  <c r="AG39" i="14"/>
  <c r="AG39" i="15" s="1"/>
  <c r="AG71" i="15" s="1"/>
  <c r="AG43" i="14"/>
  <c r="AG43" i="15" s="1"/>
  <c r="AG75" i="15" s="1"/>
  <c r="AF204" i="18"/>
  <c r="AH123" i="16"/>
  <c r="AI93" i="15"/>
  <c r="AL258" i="16"/>
  <c r="AE48" i="15"/>
  <c r="AE6" i="15" s="1"/>
  <c r="AE68" i="15"/>
  <c r="AE80" i="15" s="1"/>
  <c r="AM124" i="16"/>
  <c r="J4" i="8"/>
  <c r="J5" i="8" s="1"/>
  <c r="BG86" i="10"/>
  <c r="AG70" i="10"/>
  <c r="AN150" i="9"/>
  <c r="AE212" i="18"/>
  <c r="AF212" i="18"/>
  <c r="AG108" i="11"/>
  <c r="AF63" i="14"/>
  <c r="BG88" i="10"/>
  <c r="AG72" i="10"/>
  <c r="AM32" i="16"/>
  <c r="AD85" i="16"/>
  <c r="AD117" i="16" s="1"/>
  <c r="AD84" i="16"/>
  <c r="AD116" i="16" s="1"/>
  <c r="AD82" i="16"/>
  <c r="AD86" i="16" s="1"/>
  <c r="AD118" i="16" s="1"/>
  <c r="AD83" i="16"/>
  <c r="AD115" i="16" s="1"/>
  <c r="AI93" i="14"/>
  <c r="AE210" i="16"/>
  <c r="AF210" i="16"/>
  <c r="AE43" i="13"/>
  <c r="AK93" i="15"/>
  <c r="AN33" i="16"/>
  <c r="AE147" i="10"/>
  <c r="AE131" i="10"/>
  <c r="AY13" i="10"/>
  <c r="G16" i="7"/>
  <c r="G13" i="7" s="1"/>
  <c r="AK6" i="17"/>
  <c r="AJ49" i="9"/>
  <c r="AO103" i="11"/>
  <c r="AT103" i="11" s="1"/>
  <c r="AH130" i="16"/>
  <c r="AX9" i="9"/>
  <c r="AD11" i="9"/>
  <c r="AK252" i="16"/>
  <c r="AG66" i="11"/>
  <c r="AG65" i="11"/>
  <c r="AH12" i="11"/>
  <c r="AI12" i="11"/>
  <c r="AF209" i="18"/>
  <c r="AD107" i="17"/>
  <c r="AR30" i="16"/>
  <c r="AS30" i="16" s="1"/>
  <c r="AF203" i="18"/>
  <c r="AM261" i="16"/>
  <c r="AN261" i="16" s="1"/>
  <c r="AE59" i="15"/>
  <c r="AE61" i="13"/>
  <c r="AM148" i="9"/>
  <c r="AG123" i="18"/>
  <c r="AJ258" i="18"/>
  <c r="AK258" i="18"/>
  <c r="AN254" i="16"/>
  <c r="AN86" i="15"/>
  <c r="AM87" i="11"/>
  <c r="AK107" i="11"/>
  <c r="AH129" i="16"/>
  <c r="AH40" i="9"/>
  <c r="AH39" i="9"/>
  <c r="AH48" i="9" s="1"/>
  <c r="AH45" i="9"/>
  <c r="AH38" i="9"/>
  <c r="AH37" i="9"/>
  <c r="AH47" i="9"/>
  <c r="AH46" i="9"/>
  <c r="AH43" i="9"/>
  <c r="AH44" i="9"/>
  <c r="AH41" i="9"/>
  <c r="AH42" i="9"/>
  <c r="AG22" i="13"/>
  <c r="AG50" i="13"/>
  <c r="AG6" i="13" s="1"/>
  <c r="AG51" i="13" s="1"/>
  <c r="AE207" i="18"/>
  <c r="AF207" i="18"/>
  <c r="AD214" i="18"/>
  <c r="AG94" i="15"/>
  <c r="AP37" i="16"/>
  <c r="AQ37" i="16" s="1"/>
  <c r="AF47" i="18"/>
  <c r="AF47" i="16"/>
  <c r="AF42" i="10"/>
  <c r="AI104" i="11"/>
  <c r="AP159" i="9"/>
  <c r="AQ159" i="9" s="1"/>
  <c r="AL31" i="16"/>
  <c r="AM31" i="16" s="1"/>
  <c r="AE211" i="18"/>
  <c r="AJ10" i="9"/>
  <c r="AM260" i="16"/>
  <c r="AO159" i="9"/>
  <c r="AE219" i="18"/>
  <c r="AE220" i="18" s="1"/>
  <c r="AE221" i="18" s="1"/>
  <c r="AE222" i="18" s="1"/>
  <c r="AE223" i="18" s="1"/>
  <c r="AE224" i="18" s="1"/>
  <c r="AE225" i="18" s="1"/>
  <c r="AE226" i="18" s="1"/>
  <c r="AE227" i="18" s="1"/>
  <c r="AE228" i="18" s="1"/>
  <c r="AE229" i="18" s="1"/>
  <c r="AE230" i="18" s="1"/>
  <c r="AD20" i="18"/>
  <c r="AI11" i="14"/>
  <c r="AH87" i="15"/>
  <c r="AI132" i="16"/>
  <c r="AO155" i="9"/>
  <c r="AF62" i="15"/>
  <c r="AF64" i="13"/>
  <c r="AP250" i="16"/>
  <c r="AF63" i="9"/>
  <c r="AF59" i="9"/>
  <c r="AF62" i="9"/>
  <c r="AF110" i="9" s="1"/>
  <c r="AF61" i="9"/>
  <c r="AF60" i="9"/>
  <c r="AF58" i="9"/>
  <c r="AF66" i="9"/>
  <c r="AF57" i="9"/>
  <c r="AL149" i="17"/>
  <c r="AM149" i="17" s="1"/>
  <c r="AH48" i="14"/>
  <c r="AI6" i="14"/>
  <c r="C22" i="7"/>
  <c r="AN257" i="16"/>
  <c r="B22" i="7"/>
  <c r="AE210" i="18"/>
  <c r="AF206" i="18"/>
  <c r="AG206" i="18"/>
  <c r="AJ109" i="11"/>
  <c r="AK109" i="11" s="1"/>
  <c r="AN260" i="16"/>
  <c r="AM155" i="17"/>
  <c r="AO151" i="9"/>
  <c r="AP151" i="9" s="1"/>
  <c r="AM252" i="18"/>
  <c r="AJ101" i="11"/>
  <c r="AF211" i="16"/>
  <c r="AE77" i="16"/>
  <c r="AE109" i="16" s="1"/>
  <c r="AE76" i="16"/>
  <c r="AE108" i="16" s="1"/>
  <c r="AE75" i="16"/>
  <c r="AE107" i="16" s="1"/>
  <c r="AE80" i="16"/>
  <c r="AE112" i="16" s="1"/>
  <c r="AE84" i="16"/>
  <c r="AE116" i="16" s="1"/>
  <c r="AE81" i="16"/>
  <c r="AE113" i="16" s="1"/>
  <c r="AE79" i="16"/>
  <c r="AE111" i="16" s="1"/>
  <c r="AE78" i="16"/>
  <c r="AE110" i="16" s="1"/>
  <c r="AJ88" i="15"/>
  <c r="AK88" i="15" s="1"/>
  <c r="AJ151" i="17"/>
  <c r="AO153" i="9"/>
  <c r="AH205" i="16"/>
  <c r="AI262" i="18"/>
  <c r="AI263" i="18" s="1"/>
  <c r="AJ259" i="18"/>
  <c r="AH109" i="17"/>
  <c r="AL158" i="9"/>
  <c r="AH101" i="17"/>
  <c r="AH110" i="11"/>
  <c r="AH212" i="16"/>
  <c r="AM157" i="9"/>
  <c r="AF209" i="16"/>
  <c r="AL150" i="17"/>
  <c r="AM150" i="17" s="1"/>
  <c r="AK102" i="11"/>
  <c r="AE57" i="17"/>
  <c r="AE56" i="17"/>
  <c r="AE66" i="17"/>
  <c r="AE55" i="17"/>
  <c r="AE54" i="17"/>
  <c r="AE53" i="17"/>
  <c r="AE64" i="17" s="1"/>
  <c r="AE62" i="17"/>
  <c r="AE59" i="17"/>
  <c r="AE60" i="17"/>
  <c r="AE58" i="17"/>
  <c r="AE63" i="17"/>
  <c r="AE61" i="17"/>
  <c r="AL260" i="16"/>
  <c r="AF52" i="18"/>
  <c r="AF52" i="16"/>
  <c r="AF47" i="10"/>
  <c r="AI111" i="11"/>
  <c r="AO154" i="17"/>
  <c r="AH41" i="11"/>
  <c r="AH42" i="13" s="1"/>
  <c r="AH26" i="13" s="1"/>
  <c r="AH73" i="11" s="1"/>
  <c r="AH40" i="11"/>
  <c r="AH41" i="13" s="1"/>
  <c r="AH25" i="13" s="1"/>
  <c r="AH72" i="11" s="1"/>
  <c r="AH39" i="11"/>
  <c r="AH40" i="13" s="1"/>
  <c r="AH24" i="13" s="1"/>
  <c r="AH71" i="11" s="1"/>
  <c r="AH47" i="11"/>
  <c r="AH48" i="13" s="1"/>
  <c r="AH32" i="13" s="1"/>
  <c r="AH79" i="11" s="1"/>
  <c r="AH43" i="11"/>
  <c r="AH44" i="13" s="1"/>
  <c r="AH28" i="13" s="1"/>
  <c r="AH75" i="11" s="1"/>
  <c r="AH46" i="11"/>
  <c r="AH47" i="13" s="1"/>
  <c r="AH31" i="13" s="1"/>
  <c r="AH78" i="11" s="1"/>
  <c r="AH42" i="11"/>
  <c r="AH43" i="13" s="1"/>
  <c r="AH27" i="13" s="1"/>
  <c r="AH74" i="11" s="1"/>
  <c r="AH37" i="11"/>
  <c r="AH38" i="13" s="1"/>
  <c r="AH45" i="11"/>
  <c r="AH46" i="13" s="1"/>
  <c r="AH30" i="13" s="1"/>
  <c r="AH77" i="11" s="1"/>
  <c r="AH44" i="11"/>
  <c r="AH45" i="13" s="1"/>
  <c r="AH29" i="13" s="1"/>
  <c r="AH76" i="11" s="1"/>
  <c r="AH38" i="11"/>
  <c r="AH39" i="13" s="1"/>
  <c r="AH23" i="13" s="1"/>
  <c r="AH70" i="11" s="1"/>
  <c r="AI114" i="10"/>
  <c r="AI210" i="10"/>
  <c r="K8" i="7"/>
  <c r="K44" i="7"/>
  <c r="AI98" i="9"/>
  <c r="AI97" i="9"/>
  <c r="AL10" i="9"/>
  <c r="AF111" i="17"/>
  <c r="AG111" i="17" s="1"/>
  <c r="AH111" i="17" s="1"/>
  <c r="AL29" i="16"/>
  <c r="AK158" i="17"/>
  <c r="AM158" i="17" s="1"/>
  <c r="AG203" i="16"/>
  <c r="AF203" i="16"/>
  <c r="AP156" i="9"/>
  <c r="AQ156" i="9" s="1"/>
  <c r="AF53" i="15"/>
  <c r="AF55" i="13"/>
  <c r="AM29" i="16"/>
  <c r="AI50" i="11"/>
  <c r="AL6" i="11"/>
  <c r="AI49" i="11"/>
  <c r="AF54" i="15"/>
  <c r="AF56" i="13"/>
  <c r="AG204" i="16"/>
  <c r="AF204" i="16"/>
  <c r="AG12" i="17"/>
  <c r="AP149" i="9"/>
  <c r="AH85" i="14"/>
  <c r="AN91" i="11"/>
  <c r="AG40" i="9"/>
  <c r="AG46" i="9"/>
  <c r="AG39" i="9"/>
  <c r="AG47" i="9"/>
  <c r="AG38" i="9"/>
  <c r="AG37" i="9"/>
  <c r="AG45" i="9"/>
  <c r="AG43" i="9"/>
  <c r="AG44" i="9"/>
  <c r="AG42" i="9"/>
  <c r="AG41" i="9"/>
  <c r="AI110" i="11"/>
  <c r="AH93" i="9"/>
  <c r="AH89" i="9"/>
  <c r="AH87" i="9"/>
  <c r="AH91" i="9"/>
  <c r="AH95" i="9"/>
  <c r="AH88" i="9"/>
  <c r="AH92" i="9"/>
  <c r="AH86" i="9"/>
  <c r="AH94" i="9"/>
  <c r="AH90" i="9"/>
  <c r="AH85" i="9"/>
  <c r="AH96" i="9" s="1"/>
  <c r="AI212" i="16"/>
  <c r="AJ90" i="11"/>
  <c r="AI107" i="11"/>
  <c r="AL107" i="11" s="1"/>
  <c r="AN259" i="16"/>
  <c r="AO259" i="16" s="1"/>
  <c r="AJ86" i="14"/>
  <c r="AF58" i="15"/>
  <c r="AF60" i="13"/>
  <c r="AF60" i="15"/>
  <c r="AF62" i="13"/>
  <c r="AE60" i="15"/>
  <c r="AE62" i="13"/>
  <c r="AL93" i="11"/>
  <c r="AM93" i="11" s="1"/>
  <c r="AG110" i="17"/>
  <c r="AH110" i="17" s="1"/>
  <c r="AG91" i="15"/>
  <c r="AJ86" i="11"/>
  <c r="AR154" i="9"/>
  <c r="AQ154" i="9"/>
  <c r="AL260" i="18"/>
  <c r="AE47" i="14"/>
  <c r="AE47" i="15" s="1"/>
  <c r="AE79" i="15" s="1"/>
  <c r="AG115" i="10"/>
  <c r="AG19" i="9"/>
  <c r="J51" i="7"/>
  <c r="AJ88" i="11"/>
  <c r="AJ131" i="16"/>
  <c r="AJ84" i="14"/>
  <c r="AE44" i="13"/>
  <c r="AE28" i="13" s="1"/>
  <c r="AF213" i="18"/>
  <c r="AG213" i="18" s="1"/>
  <c r="AE213" i="18"/>
  <c r="AK31" i="16"/>
  <c r="AN31" i="16" s="1"/>
  <c r="AF45" i="14"/>
  <c r="AF45" i="15" s="1"/>
  <c r="AF77" i="15" s="1"/>
  <c r="AH36" i="16"/>
  <c r="AJ36" i="16" s="1"/>
  <c r="AI36" i="16"/>
  <c r="AQ153" i="9"/>
  <c r="AF57" i="11"/>
  <c r="AF56" i="11"/>
  <c r="AF55" i="11"/>
  <c r="AF63" i="11"/>
  <c r="AF62" i="11"/>
  <c r="AF53" i="11"/>
  <c r="AF64" i="11" s="1"/>
  <c r="AF61" i="11"/>
  <c r="AF58" i="11"/>
  <c r="AF59" i="11"/>
  <c r="AF60" i="11"/>
  <c r="AF54" i="11"/>
  <c r="AP153" i="9"/>
  <c r="AF48" i="18"/>
  <c r="AF48" i="16"/>
  <c r="AF43" i="10"/>
  <c r="AM95" i="11"/>
  <c r="AI88" i="14"/>
  <c r="AF50" i="18"/>
  <c r="AF50" i="16"/>
  <c r="AF45" i="10"/>
  <c r="AF108" i="9"/>
  <c r="AP251" i="16"/>
  <c r="AG113" i="10"/>
  <c r="K4" i="8" s="1"/>
  <c r="AG133" i="16"/>
  <c r="AH133" i="16"/>
  <c r="AM260" i="18"/>
  <c r="AK125" i="16"/>
  <c r="AH64" i="14"/>
  <c r="AD66" i="17"/>
  <c r="AD59" i="17"/>
  <c r="AD64" i="17" s="1"/>
  <c r="AD62" i="17"/>
  <c r="AD60" i="17"/>
  <c r="AD63" i="17"/>
  <c r="AD61" i="17"/>
  <c r="I10" i="7"/>
  <c r="K43" i="7"/>
  <c r="AG65" i="9"/>
  <c r="AG127" i="16"/>
  <c r="AF49" i="18"/>
  <c r="AF49" i="16"/>
  <c r="AF44" i="10"/>
  <c r="AF107" i="9"/>
  <c r="AG49" i="17"/>
  <c r="AK89" i="15"/>
  <c r="AM27" i="16"/>
  <c r="AR152" i="9"/>
  <c r="AJ254" i="18"/>
  <c r="AI258" i="18"/>
  <c r="AM150" i="9"/>
  <c r="AJ110" i="11"/>
  <c r="AK110" i="11" s="1"/>
  <c r="AH109" i="10"/>
  <c r="AH105" i="10"/>
  <c r="AH108" i="10"/>
  <c r="AH111" i="10"/>
  <c r="AH104" i="10"/>
  <c r="AH11" i="10"/>
  <c r="AH103" i="10"/>
  <c r="AH102" i="10"/>
  <c r="AH113" i="10" s="1"/>
  <c r="AH110" i="10"/>
  <c r="AH106" i="10"/>
  <c r="J31" i="7"/>
  <c r="AH107" i="10"/>
  <c r="AH112" i="10"/>
  <c r="J14" i="7"/>
  <c r="D22" i="7"/>
  <c r="AN256" i="16"/>
  <c r="AO256" i="16" s="1"/>
  <c r="AH92" i="14"/>
  <c r="AY9" i="9"/>
  <c r="AE11" i="9"/>
  <c r="AN251" i="18"/>
  <c r="AJ152" i="17"/>
  <c r="AF57" i="15"/>
  <c r="AF59" i="13"/>
  <c r="E27" i="7"/>
  <c r="AE62" i="11"/>
  <c r="AE63" i="11"/>
  <c r="AE61" i="11"/>
  <c r="AE64" i="11" s="1"/>
  <c r="AE58" i="11"/>
  <c r="AE106" i="11" s="1"/>
  <c r="AE60" i="11"/>
  <c r="AE59" i="11"/>
  <c r="AM38" i="16"/>
  <c r="AL250" i="18"/>
  <c r="AM91" i="11"/>
  <c r="AF79" i="16"/>
  <c r="AF111" i="16" s="1"/>
  <c r="AF78" i="16"/>
  <c r="AF110" i="16" s="1"/>
  <c r="AF36" i="14"/>
  <c r="AG36" i="14" s="1"/>
  <c r="AF65" i="17"/>
  <c r="AF205" i="18"/>
  <c r="AI49" i="17"/>
  <c r="AL87" i="11"/>
  <c r="AD124" i="17"/>
  <c r="AD125" i="17" s="1"/>
  <c r="AD126" i="17" s="1"/>
  <c r="AD127" i="17" s="1"/>
  <c r="AE44" i="17"/>
  <c r="AE43" i="17"/>
  <c r="AE42" i="17"/>
  <c r="AE41" i="17"/>
  <c r="AE40" i="17"/>
  <c r="AE48" i="17" s="1"/>
  <c r="AE38" i="17"/>
  <c r="AE45" i="17"/>
  <c r="AE46" i="17"/>
  <c r="AE39" i="17"/>
  <c r="AE47" i="17"/>
  <c r="AE37" i="17"/>
  <c r="AF59" i="15"/>
  <c r="AF61" i="13"/>
  <c r="AJ88" i="14"/>
  <c r="AM261" i="18"/>
  <c r="AF51" i="18"/>
  <c r="AF51" i="16"/>
  <c r="AF46" i="10"/>
  <c r="AF109" i="9"/>
  <c r="AH94" i="15"/>
  <c r="AJ89" i="14"/>
  <c r="AE90" i="14"/>
  <c r="AD95" i="14"/>
  <c r="AD111" i="14" s="1"/>
  <c r="AF90" i="14"/>
  <c r="AM251" i="18"/>
  <c r="AF22" i="13"/>
  <c r="AF50" i="13"/>
  <c r="AF6" i="13" s="1"/>
  <c r="AF51" i="13" s="1"/>
  <c r="AK254" i="18"/>
  <c r="AG53" i="14"/>
  <c r="AG61" i="14"/>
  <c r="AG57" i="14"/>
  <c r="AG55" i="14"/>
  <c r="AG54" i="14"/>
  <c r="AG58" i="14"/>
  <c r="AG60" i="14"/>
  <c r="AG56" i="14"/>
  <c r="AG52" i="14"/>
  <c r="AG62" i="14"/>
  <c r="AG59" i="14"/>
  <c r="AL84" i="15"/>
  <c r="AF43" i="14"/>
  <c r="AF43" i="15" s="1"/>
  <c r="AF75" i="15" s="1"/>
  <c r="AL252" i="18"/>
  <c r="AF54" i="18"/>
  <c r="AF54" i="16"/>
  <c r="AF49" i="10"/>
  <c r="AF55" i="15"/>
  <c r="AF57" i="13"/>
  <c r="AX9" i="10"/>
  <c r="AD12" i="10"/>
  <c r="AF56" i="15"/>
  <c r="AF58" i="13"/>
  <c r="AM154" i="17"/>
  <c r="AK159" i="17"/>
  <c r="AM255" i="16"/>
  <c r="AF114" i="9"/>
  <c r="H9" i="7"/>
  <c r="H7" i="7" s="1"/>
  <c r="AJ49" i="17"/>
  <c r="AM256" i="18"/>
  <c r="AJ107" i="11"/>
  <c r="AF61" i="15"/>
  <c r="AF63" i="13"/>
  <c r="AG128" i="16"/>
  <c r="AO253" i="18"/>
  <c r="AE63" i="14"/>
  <c r="AP153" i="17"/>
  <c r="AQ153" i="17" s="1"/>
  <c r="AR153" i="17" s="1"/>
  <c r="AJ160" i="9"/>
  <c r="AJ161" i="9" s="1"/>
  <c r="AF53" i="18"/>
  <c r="AF53" i="16"/>
  <c r="AF48" i="10"/>
  <c r="AF111" i="9"/>
  <c r="AF94" i="15"/>
  <c r="AI94" i="15" s="1"/>
  <c r="AN155" i="9"/>
  <c r="AK253" i="16"/>
  <c r="AD48" i="15"/>
  <c r="AD6" i="15" s="1"/>
  <c r="AD7" i="15" s="1"/>
  <c r="AD90" i="15"/>
  <c r="AK94" i="11"/>
  <c r="AL94" i="11"/>
  <c r="AF48" i="11"/>
  <c r="AF49" i="13" s="1"/>
  <c r="AF33" i="13" s="1"/>
  <c r="AF80" i="11" s="1"/>
  <c r="AN103" i="11"/>
  <c r="AG48" i="11"/>
  <c r="AG49" i="13" s="1"/>
  <c r="AG33" i="13" s="1"/>
  <c r="AG80" i="11" s="1"/>
  <c r="AH199" i="10"/>
  <c r="AH207" i="10"/>
  <c r="AH204" i="10"/>
  <c r="AH201" i="10"/>
  <c r="AH206" i="10"/>
  <c r="AH208" i="10"/>
  <c r="AH205" i="10"/>
  <c r="AH203" i="10"/>
  <c r="AH198" i="10"/>
  <c r="AH209" i="10" s="1"/>
  <c r="AH202" i="10"/>
  <c r="AH200" i="10"/>
  <c r="AH19" i="10"/>
  <c r="AG85" i="15"/>
  <c r="AM157" i="17"/>
  <c r="AN157" i="17" s="1"/>
  <c r="AF44" i="17"/>
  <c r="AF43" i="17"/>
  <c r="AF42" i="17"/>
  <c r="AF41" i="17"/>
  <c r="AF40" i="17"/>
  <c r="AF45" i="17"/>
  <c r="AF46" i="17"/>
  <c r="AF39" i="17"/>
  <c r="AF47" i="17"/>
  <c r="AF37" i="17"/>
  <c r="AF48" i="17" s="1"/>
  <c r="AF38" i="17"/>
  <c r="AF46" i="14"/>
  <c r="AF46" i="15" s="1"/>
  <c r="AF78" i="15" s="1"/>
  <c r="AH132" i="16"/>
  <c r="AN255" i="18"/>
  <c r="AL158" i="17"/>
  <c r="AM89" i="11"/>
  <c r="AN156" i="17"/>
  <c r="AO261" i="16" l="1"/>
  <c r="AP259" i="16"/>
  <c r="AQ259" i="16" s="1"/>
  <c r="AQ157" i="17"/>
  <c r="AM91" i="14"/>
  <c r="AN91" i="14" s="1"/>
  <c r="AE112" i="11"/>
  <c r="AF106" i="11"/>
  <c r="AG106" i="11" s="1"/>
  <c r="AL110" i="11"/>
  <c r="AL88" i="15"/>
  <c r="AK6" i="14"/>
  <c r="AI208" i="18"/>
  <c r="AG36" i="15"/>
  <c r="AM102" i="11"/>
  <c r="AO148" i="17"/>
  <c r="AH54" i="18"/>
  <c r="AH54" i="16"/>
  <c r="AH49" i="10"/>
  <c r="AE100" i="14"/>
  <c r="AE101" i="14" s="1"/>
  <c r="AE102" i="14" s="1"/>
  <c r="AE103" i="14" s="1"/>
  <c r="AE104" i="14" s="1"/>
  <c r="AE105" i="14" s="1"/>
  <c r="AE106" i="14" s="1"/>
  <c r="AE107" i="14" s="1"/>
  <c r="AE108" i="14" s="1"/>
  <c r="AE109" i="14" s="1"/>
  <c r="AE110" i="14" s="1"/>
  <c r="AD13" i="14"/>
  <c r="AM159" i="17"/>
  <c r="AM107" i="11"/>
  <c r="AM49" i="11"/>
  <c r="AM50" i="11"/>
  <c r="AP87" i="11"/>
  <c r="AR87" i="11" s="1"/>
  <c r="AR256" i="16"/>
  <c r="AG60" i="15"/>
  <c r="AG62" i="13"/>
  <c r="AK90" i="11"/>
  <c r="AM90" i="11" s="1"/>
  <c r="AL90" i="11"/>
  <c r="AI40" i="11"/>
  <c r="AI41" i="13" s="1"/>
  <c r="AI25" i="13" s="1"/>
  <c r="AI72" i="11" s="1"/>
  <c r="AI46" i="11"/>
  <c r="AI47" i="13" s="1"/>
  <c r="AI31" i="13" s="1"/>
  <c r="AI78" i="11" s="1"/>
  <c r="AI42" i="11"/>
  <c r="AI43" i="13" s="1"/>
  <c r="AI27" i="13" s="1"/>
  <c r="AI74" i="11" s="1"/>
  <c r="AI47" i="11"/>
  <c r="AI48" i="13" s="1"/>
  <c r="AI32" i="13" s="1"/>
  <c r="AI79" i="11" s="1"/>
  <c r="AI37" i="11"/>
  <c r="AI38" i="13" s="1"/>
  <c r="AI43" i="11"/>
  <c r="AI44" i="13" s="1"/>
  <c r="AI28" i="13" s="1"/>
  <c r="AI75" i="11" s="1"/>
  <c r="AI39" i="11"/>
  <c r="AI40" i="13" s="1"/>
  <c r="AI24" i="13" s="1"/>
  <c r="AI71" i="11" s="1"/>
  <c r="AI45" i="11"/>
  <c r="AI46" i="13" s="1"/>
  <c r="AI30" i="13" s="1"/>
  <c r="AI77" i="11" s="1"/>
  <c r="AI38" i="11"/>
  <c r="AI39" i="13" s="1"/>
  <c r="AI23" i="13" s="1"/>
  <c r="AI70" i="11" s="1"/>
  <c r="AI44" i="11"/>
  <c r="AI45" i="13" s="1"/>
  <c r="AI29" i="13" s="1"/>
  <c r="AI76" i="11" s="1"/>
  <c r="AI41" i="11"/>
  <c r="AI42" i="13" s="1"/>
  <c r="AI26" i="13" s="1"/>
  <c r="AI73" i="11" s="1"/>
  <c r="AH53" i="14"/>
  <c r="AH62" i="14"/>
  <c r="AH56" i="14"/>
  <c r="AH52" i="14"/>
  <c r="AH54" i="14"/>
  <c r="AH58" i="14"/>
  <c r="AH55" i="14"/>
  <c r="AH61" i="14"/>
  <c r="AH60" i="14"/>
  <c r="AH57" i="14"/>
  <c r="AH59" i="14"/>
  <c r="AN257" i="18"/>
  <c r="AI93" i="9"/>
  <c r="AI89" i="9"/>
  <c r="AI88" i="9"/>
  <c r="AI92" i="9"/>
  <c r="AI91" i="9"/>
  <c r="AI95" i="9"/>
  <c r="AI87" i="9"/>
  <c r="AI94" i="9"/>
  <c r="AI86" i="9"/>
  <c r="AI90" i="9"/>
  <c r="AI85" i="9"/>
  <c r="AI96" i="9" s="1"/>
  <c r="AG204" i="18"/>
  <c r="AI204" i="18" s="1"/>
  <c r="AG57" i="15"/>
  <c r="AG59" i="13"/>
  <c r="AO158" i="17"/>
  <c r="AF124" i="10"/>
  <c r="AH209" i="18"/>
  <c r="AI207" i="10"/>
  <c r="AI204" i="10"/>
  <c r="AI201" i="10"/>
  <c r="AI198" i="10"/>
  <c r="AI209" i="10" s="1"/>
  <c r="AI203" i="10"/>
  <c r="AI199" i="10"/>
  <c r="AI206" i="10"/>
  <c r="AI200" i="10"/>
  <c r="AI202" i="10"/>
  <c r="AI208" i="10"/>
  <c r="AI205" i="10"/>
  <c r="AI19" i="10"/>
  <c r="AN254" i="18"/>
  <c r="AK88" i="14"/>
  <c r="AK92" i="15"/>
  <c r="AH128" i="16"/>
  <c r="AD107" i="15"/>
  <c r="AD108" i="15" s="1"/>
  <c r="AD109" i="15" s="1"/>
  <c r="AD110" i="15" s="1"/>
  <c r="AN87" i="14"/>
  <c r="AJ6" i="14"/>
  <c r="AI39" i="16"/>
  <c r="AI5" i="16" s="1"/>
  <c r="AI40" i="16" s="1"/>
  <c r="AJ64" i="14"/>
  <c r="AE214" i="18"/>
  <c r="AG55" i="15"/>
  <c r="AG57" i="13"/>
  <c r="AN124" i="16"/>
  <c r="AO124" i="16" s="1"/>
  <c r="AE9" i="15"/>
  <c r="AF63" i="18"/>
  <c r="AF63" i="16"/>
  <c r="AF58" i="10"/>
  <c r="AN87" i="11"/>
  <c r="AI133" i="16"/>
  <c r="AK131" i="16"/>
  <c r="AG209" i="16"/>
  <c r="AH206" i="18"/>
  <c r="AI206" i="18" s="1"/>
  <c r="AF64" i="18"/>
  <c r="AF32" i="18" s="1"/>
  <c r="AF64" i="16"/>
  <c r="AF59" i="10"/>
  <c r="BF107" i="10" s="1"/>
  <c r="AI64" i="14"/>
  <c r="AK11" i="14"/>
  <c r="AI130" i="16"/>
  <c r="AG56" i="11"/>
  <c r="AG63" i="11"/>
  <c r="AG57" i="11"/>
  <c r="AG58" i="11"/>
  <c r="AG62" i="11"/>
  <c r="AG53" i="11"/>
  <c r="AG64" i="11" s="1"/>
  <c r="AG55" i="11"/>
  <c r="AG60" i="11"/>
  <c r="AG61" i="11"/>
  <c r="AG54" i="11"/>
  <c r="AG59" i="11"/>
  <c r="AO156" i="17"/>
  <c r="AF34" i="13"/>
  <c r="AF5" i="13" s="1"/>
  <c r="AF35" i="13" s="1"/>
  <c r="AF69" i="11"/>
  <c r="AF81" i="11" s="1"/>
  <c r="AI205" i="18"/>
  <c r="AF77" i="16"/>
  <c r="AF109" i="16" s="1"/>
  <c r="AO93" i="11"/>
  <c r="AH127" i="16"/>
  <c r="AH134" i="16" s="1"/>
  <c r="AJ96" i="11"/>
  <c r="AK88" i="11"/>
  <c r="AP256" i="16"/>
  <c r="AK101" i="11"/>
  <c r="AF66" i="18"/>
  <c r="AF34" i="18" s="1"/>
  <c r="AF66" i="16"/>
  <c r="AF61" i="10"/>
  <c r="BF109" i="10" s="1"/>
  <c r="AD231" i="18"/>
  <c r="AE4" i="18"/>
  <c r="AE7" i="18" s="1"/>
  <c r="AE19" i="18" s="1"/>
  <c r="AE8" i="18" s="1"/>
  <c r="AD19" i="18"/>
  <c r="AD8" i="18" s="1"/>
  <c r="AH48" i="18"/>
  <c r="AH48" i="16"/>
  <c r="AH43" i="10"/>
  <c r="AF63" i="15"/>
  <c r="AF64" i="15" s="1"/>
  <c r="AF11" i="15" s="1"/>
  <c r="AF65" i="13"/>
  <c r="AG46" i="14"/>
  <c r="AG46" i="15" s="1"/>
  <c r="AG78" i="15" s="1"/>
  <c r="AJ105" i="11"/>
  <c r="AH85" i="15"/>
  <c r="AJ34" i="16"/>
  <c r="AK34" i="16" s="1"/>
  <c r="AF81" i="16"/>
  <c r="AF113" i="16" s="1"/>
  <c r="AH40" i="14"/>
  <c r="AH40" i="15" s="1"/>
  <c r="AH72" i="15" s="1"/>
  <c r="AH39" i="14"/>
  <c r="AH39" i="15" s="1"/>
  <c r="AH71" i="15" s="1"/>
  <c r="AH38" i="14"/>
  <c r="AH38" i="15" s="1"/>
  <c r="AH70" i="15" s="1"/>
  <c r="AH36" i="14"/>
  <c r="AH36" i="15" s="1"/>
  <c r="AH41" i="14"/>
  <c r="AH41" i="15" s="1"/>
  <c r="AH73" i="15" s="1"/>
  <c r="AH42" i="14"/>
  <c r="AH42" i="15" s="1"/>
  <c r="AH74" i="15" s="1"/>
  <c r="AH43" i="14"/>
  <c r="AH43" i="15" s="1"/>
  <c r="AH75" i="15" s="1"/>
  <c r="AH37" i="14"/>
  <c r="AH37" i="15" s="1"/>
  <c r="AH69" i="15" s="1"/>
  <c r="AH45" i="14"/>
  <c r="AH45" i="15" s="1"/>
  <c r="AH77" i="15" s="1"/>
  <c r="AH44" i="14"/>
  <c r="AH44" i="15" s="1"/>
  <c r="AH76" i="15" s="1"/>
  <c r="AH46" i="14"/>
  <c r="AH46" i="15" s="1"/>
  <c r="AH78" i="15" s="1"/>
  <c r="AJ92" i="11"/>
  <c r="AG46" i="18"/>
  <c r="AG46" i="16"/>
  <c r="AG41" i="10"/>
  <c r="AO254" i="16"/>
  <c r="AK49" i="17"/>
  <c r="AL6" i="17"/>
  <c r="AP148" i="9"/>
  <c r="AN160" i="9"/>
  <c r="AN161" i="9" s="1"/>
  <c r="AF85" i="16"/>
  <c r="AF117" i="16" s="1"/>
  <c r="AN252" i="18"/>
  <c r="AO251" i="18"/>
  <c r="AG205" i="18"/>
  <c r="AG53" i="9"/>
  <c r="AG60" i="9"/>
  <c r="AG58" i="9"/>
  <c r="AG59" i="9"/>
  <c r="AG63" i="9"/>
  <c r="AG62" i="9"/>
  <c r="AG61" i="9"/>
  <c r="AG56" i="9"/>
  <c r="AG66" i="9"/>
  <c r="AG57" i="9"/>
  <c r="AG54" i="9"/>
  <c r="AG55" i="9"/>
  <c r="AG65" i="17"/>
  <c r="AF214" i="16"/>
  <c r="AO86" i="15"/>
  <c r="AF67" i="18"/>
  <c r="AF35" i="18" s="1"/>
  <c r="AF67" i="16"/>
  <c r="AF62" i="10"/>
  <c r="BF110" i="10" s="1"/>
  <c r="AF219" i="18"/>
  <c r="AF220" i="18" s="1"/>
  <c r="AF221" i="18" s="1"/>
  <c r="AF222" i="18" s="1"/>
  <c r="AE20" i="18"/>
  <c r="AH47" i="18"/>
  <c r="AH47" i="16"/>
  <c r="AH42" i="10"/>
  <c r="AG45" i="14"/>
  <c r="AG45" i="15" s="1"/>
  <c r="AG77" i="15" s="1"/>
  <c r="AS37" i="16"/>
  <c r="AI46" i="9"/>
  <c r="AI39" i="9"/>
  <c r="AI45" i="9"/>
  <c r="AI44" i="9"/>
  <c r="AI38" i="9"/>
  <c r="AI37" i="9"/>
  <c r="AI47" i="9"/>
  <c r="AI43" i="9"/>
  <c r="AI41" i="9"/>
  <c r="AI40" i="9"/>
  <c r="AI42" i="9"/>
  <c r="AL262" i="16"/>
  <c r="AL263" i="16" s="1"/>
  <c r="AJ92" i="15"/>
  <c r="AL89" i="15"/>
  <c r="AH213" i="18"/>
  <c r="AG53" i="18"/>
  <c r="AG53" i="16"/>
  <c r="AG48" i="10"/>
  <c r="AI48" i="14"/>
  <c r="L43" i="7"/>
  <c r="J10" i="7"/>
  <c r="AH65" i="9"/>
  <c r="AI12" i="9"/>
  <c r="AJ12" i="9"/>
  <c r="AK12" i="9" s="1"/>
  <c r="AE83" i="16"/>
  <c r="AE115" i="16" s="1"/>
  <c r="AJ39" i="9"/>
  <c r="AJ38" i="9"/>
  <c r="AJ37" i="9"/>
  <c r="AJ47" i="9"/>
  <c r="AJ46" i="9"/>
  <c r="AJ45" i="9"/>
  <c r="AJ44" i="9"/>
  <c r="AJ43" i="9"/>
  <c r="AJ40" i="9"/>
  <c r="AJ41" i="9"/>
  <c r="AJ42" i="9"/>
  <c r="AM125" i="16"/>
  <c r="AJ132" i="16"/>
  <c r="AP103" i="11"/>
  <c r="AU103" i="11" s="1"/>
  <c r="AF75" i="16"/>
  <c r="AF134" i="18"/>
  <c r="AF76" i="16"/>
  <c r="AF108" i="16" s="1"/>
  <c r="AH115" i="10"/>
  <c r="AH19" i="9"/>
  <c r="K51" i="7"/>
  <c r="AI87" i="15"/>
  <c r="AG207" i="16"/>
  <c r="AI207" i="16" s="1"/>
  <c r="AF68" i="18"/>
  <c r="AF36" i="18" s="1"/>
  <c r="AF68" i="16"/>
  <c r="AF63" i="10"/>
  <c r="BF111" i="10" s="1"/>
  <c r="AO31" i="16"/>
  <c r="AN157" i="9"/>
  <c r="AP157" i="9" s="1"/>
  <c r="AH49" i="18"/>
  <c r="AH49" i="16"/>
  <c r="AH44" i="10"/>
  <c r="AQ103" i="11"/>
  <c r="AJ111" i="11"/>
  <c r="AE95" i="14"/>
  <c r="AI92" i="14"/>
  <c r="AJ92" i="14"/>
  <c r="AK86" i="14"/>
  <c r="AL86" i="14"/>
  <c r="AH203" i="16"/>
  <c r="AR156" i="9"/>
  <c r="AF69" i="18"/>
  <c r="AF37" i="18" s="1"/>
  <c r="AF69" i="16"/>
  <c r="AF64" i="10"/>
  <c r="BF112" i="10" s="1"/>
  <c r="AH52" i="18"/>
  <c r="AH52" i="16"/>
  <c r="AH47" i="10"/>
  <c r="AM253" i="16"/>
  <c r="AN253" i="16" s="1"/>
  <c r="AG212" i="18"/>
  <c r="AI212" i="18" s="1"/>
  <c r="AO258" i="16"/>
  <c r="AQ151" i="9"/>
  <c r="AO28" i="16"/>
  <c r="AG44" i="18"/>
  <c r="AG44" i="16"/>
  <c r="AG39" i="10"/>
  <c r="AD114" i="16"/>
  <c r="AD119" i="16" s="1"/>
  <c r="AD11" i="16" s="1"/>
  <c r="AD226" i="16"/>
  <c r="AD227" i="16" s="1"/>
  <c r="AD228" i="16" s="1"/>
  <c r="AD229" i="16" s="1"/>
  <c r="AD230" i="16" s="1"/>
  <c r="AR153" i="9"/>
  <c r="AG53" i="15"/>
  <c r="AG55" i="13"/>
  <c r="G22" i="7"/>
  <c r="AJ40" i="11"/>
  <c r="AJ41" i="13" s="1"/>
  <c r="AJ25" i="13" s="1"/>
  <c r="AJ72" i="11" s="1"/>
  <c r="AJ39" i="11"/>
  <c r="AJ40" i="13" s="1"/>
  <c r="AJ24" i="13" s="1"/>
  <c r="AJ71" i="11" s="1"/>
  <c r="AJ38" i="11"/>
  <c r="AJ39" i="13" s="1"/>
  <c r="AJ23" i="13" s="1"/>
  <c r="AJ70" i="11" s="1"/>
  <c r="AJ46" i="11"/>
  <c r="AJ47" i="13" s="1"/>
  <c r="AJ31" i="13" s="1"/>
  <c r="AJ78" i="11" s="1"/>
  <c r="AJ47" i="11"/>
  <c r="AJ48" i="13" s="1"/>
  <c r="AJ32" i="13" s="1"/>
  <c r="AJ79" i="11" s="1"/>
  <c r="AJ42" i="11"/>
  <c r="AJ43" i="13" s="1"/>
  <c r="AJ27" i="13" s="1"/>
  <c r="AJ74" i="11" s="1"/>
  <c r="AJ43" i="11"/>
  <c r="AJ44" i="13" s="1"/>
  <c r="AJ28" i="13" s="1"/>
  <c r="AJ75" i="11" s="1"/>
  <c r="AJ44" i="11"/>
  <c r="AJ45" i="13" s="1"/>
  <c r="AJ29" i="13" s="1"/>
  <c r="AJ76" i="11" s="1"/>
  <c r="AJ45" i="11"/>
  <c r="AJ46" i="13" s="1"/>
  <c r="AJ30" i="13" s="1"/>
  <c r="AJ77" i="11" s="1"/>
  <c r="AJ37" i="11"/>
  <c r="AJ38" i="13" s="1"/>
  <c r="AJ41" i="11"/>
  <c r="AJ42" i="13" s="1"/>
  <c r="AJ26" i="13" s="1"/>
  <c r="AJ73" i="11" s="1"/>
  <c r="AM85" i="11"/>
  <c r="AN85" i="11" s="1"/>
  <c r="AP155" i="9"/>
  <c r="AQ155" i="9" s="1"/>
  <c r="AP31" i="16"/>
  <c r="AK205" i="16"/>
  <c r="AH50" i="18"/>
  <c r="AH50" i="16"/>
  <c r="AH45" i="10"/>
  <c r="AR37" i="16"/>
  <c r="AR251" i="16"/>
  <c r="AL101" i="11"/>
  <c r="AG134" i="18"/>
  <c r="AH123" i="18"/>
  <c r="AG44" i="14"/>
  <c r="AG44" i="15" s="1"/>
  <c r="AG76" i="15" s="1"/>
  <c r="AI126" i="16"/>
  <c r="M44" i="7"/>
  <c r="AK114" i="10"/>
  <c r="M8" i="7"/>
  <c r="AK97" i="9"/>
  <c r="AK98" i="9"/>
  <c r="AL159" i="17"/>
  <c r="AK84" i="14"/>
  <c r="AL84" i="14" s="1"/>
  <c r="AE63" i="15"/>
  <c r="AE65" i="13"/>
  <c r="AE66" i="13" s="1"/>
  <c r="AE13" i="13" s="1"/>
  <c r="AE67" i="13" s="1"/>
  <c r="AO157" i="17"/>
  <c r="AG90" i="14"/>
  <c r="AN95" i="11"/>
  <c r="AO95" i="11" s="1"/>
  <c r="AO150" i="9"/>
  <c r="AP150" i="9" s="1"/>
  <c r="AF125" i="10"/>
  <c r="AG47" i="18"/>
  <c r="AG47" i="16"/>
  <c r="AG42" i="10"/>
  <c r="AE214" i="16"/>
  <c r="AH22" i="13"/>
  <c r="AO260" i="16"/>
  <c r="AQ260" i="16" s="1"/>
  <c r="AM110" i="11"/>
  <c r="AN93" i="11"/>
  <c r="AP93" i="11" s="1"/>
  <c r="AF210" i="18"/>
  <c r="AF64" i="9"/>
  <c r="AH53" i="18"/>
  <c r="AH53" i="16"/>
  <c r="AH48" i="10"/>
  <c r="AM160" i="9"/>
  <c r="AM161" i="9" s="1"/>
  <c r="AO148" i="9"/>
  <c r="AH212" i="18"/>
  <c r="AI208" i="16"/>
  <c r="AQ250" i="16"/>
  <c r="AR250" i="16" s="1"/>
  <c r="AH43" i="17"/>
  <c r="AJ43" i="17" s="1"/>
  <c r="AH42" i="17"/>
  <c r="AH41" i="17"/>
  <c r="AH40" i="17"/>
  <c r="AH48" i="17" s="1"/>
  <c r="AH39" i="17"/>
  <c r="AH46" i="17"/>
  <c r="AH47" i="17"/>
  <c r="AH37" i="17"/>
  <c r="AH45" i="17"/>
  <c r="AH44" i="17"/>
  <c r="AH38" i="17"/>
  <c r="AG134" i="16"/>
  <c r="AK86" i="11"/>
  <c r="AT30" i="16"/>
  <c r="AF80" i="16"/>
  <c r="AF112" i="16" s="1"/>
  <c r="AH204" i="18"/>
  <c r="AN155" i="17"/>
  <c r="AQ87" i="11"/>
  <c r="AG107" i="17"/>
  <c r="AG112" i="17" s="1"/>
  <c r="AD112" i="17"/>
  <c r="AD128" i="17" s="1"/>
  <c r="AF107" i="17"/>
  <c r="AF112" i="17" s="1"/>
  <c r="AE107" i="17"/>
  <c r="AE112" i="17" s="1"/>
  <c r="AF84" i="16"/>
  <c r="AF116" i="16" s="1"/>
  <c r="AE85" i="16"/>
  <c r="AE117" i="16" s="1"/>
  <c r="AN258" i="16"/>
  <c r="AK151" i="17"/>
  <c r="AL151" i="17" s="1"/>
  <c r="AI106" i="10"/>
  <c r="AI109" i="10"/>
  <c r="AI104" i="10"/>
  <c r="AI112" i="10"/>
  <c r="AI111" i="10"/>
  <c r="AI103" i="10"/>
  <c r="AI102" i="10"/>
  <c r="AI113" i="10" s="1"/>
  <c r="AI105" i="10"/>
  <c r="K31" i="7"/>
  <c r="AI11" i="10"/>
  <c r="AI107" i="10"/>
  <c r="AI108" i="10"/>
  <c r="AI110" i="10"/>
  <c r="K14" i="7"/>
  <c r="AL254" i="18"/>
  <c r="AL102" i="11"/>
  <c r="AN102" i="11" s="1"/>
  <c r="AG211" i="16"/>
  <c r="AH211" i="16" s="1"/>
  <c r="AG48" i="18"/>
  <c r="AG48" i="16"/>
  <c r="AG43" i="10"/>
  <c r="AH204" i="16"/>
  <c r="AH48" i="11"/>
  <c r="AH49" i="13" s="1"/>
  <c r="AH33" i="13" s="1"/>
  <c r="AH80" i="11" s="1"/>
  <c r="AP33" i="16"/>
  <c r="AR159" i="9"/>
  <c r="AF105" i="9"/>
  <c r="AH43" i="18"/>
  <c r="AH43" i="16"/>
  <c r="AH38" i="10"/>
  <c r="AP86" i="15"/>
  <c r="AM252" i="16"/>
  <c r="AN252" i="16" s="1"/>
  <c r="AK262" i="16"/>
  <c r="AK263" i="16" s="1"/>
  <c r="AE123" i="13"/>
  <c r="AE50" i="13"/>
  <c r="AE6" i="13" s="1"/>
  <c r="AE51" i="13" s="1"/>
  <c r="C23" i="7"/>
  <c r="C28" i="7" s="1"/>
  <c r="C27" i="7"/>
  <c r="AG54" i="15"/>
  <c r="AG56" i="13"/>
  <c r="AI129" i="16"/>
  <c r="AG61" i="15"/>
  <c r="AG63" i="13"/>
  <c r="AE75" i="11"/>
  <c r="AE140" i="13"/>
  <c r="AE141" i="13" s="1"/>
  <c r="AE142" i="13" s="1"/>
  <c r="AE143" i="13" s="1"/>
  <c r="AE144" i="13" s="1"/>
  <c r="AE34" i="13"/>
  <c r="AE5" i="13" s="1"/>
  <c r="AL94" i="14"/>
  <c r="AG34" i="13"/>
  <c r="AG5" i="13" s="1"/>
  <c r="AG35" i="13" s="1"/>
  <c r="AG69" i="11"/>
  <c r="AG81" i="11" s="1"/>
  <c r="AF95" i="14"/>
  <c r="AJ262" i="18"/>
  <c r="AJ263" i="18" s="1"/>
  <c r="AL6" i="9"/>
  <c r="AM6" i="9" s="1"/>
  <c r="AP154" i="17"/>
  <c r="AJ205" i="18"/>
  <c r="AM84" i="15"/>
  <c r="AN38" i="16"/>
  <c r="AN107" i="11"/>
  <c r="AG50" i="18"/>
  <c r="AG50" i="16"/>
  <c r="AG45" i="10"/>
  <c r="AN158" i="17"/>
  <c r="AO158" i="9"/>
  <c r="AG210" i="18"/>
  <c r="AO157" i="9"/>
  <c r="AP260" i="16"/>
  <c r="AF122" i="10"/>
  <c r="AF50" i="10"/>
  <c r="AF6" i="10" s="1"/>
  <c r="AU30" i="16"/>
  <c r="AN158" i="9"/>
  <c r="AK160" i="9"/>
  <c r="AK161" i="9" s="1"/>
  <c r="AI205" i="16"/>
  <c r="AO257" i="16"/>
  <c r="AL93" i="15"/>
  <c r="AO27" i="16"/>
  <c r="AP27" i="16" s="1"/>
  <c r="AJ93" i="14"/>
  <c r="AG58" i="15"/>
  <c r="AG60" i="13"/>
  <c r="N44" i="7"/>
  <c r="N8" i="7"/>
  <c r="AL98" i="9"/>
  <c r="AL97" i="9"/>
  <c r="AG43" i="17"/>
  <c r="AG42" i="17"/>
  <c r="AJ42" i="17" s="1"/>
  <c r="AG41" i="17"/>
  <c r="AJ41" i="17" s="1"/>
  <c r="AG40" i="17"/>
  <c r="AI40" i="17" s="1"/>
  <c r="AG39" i="17"/>
  <c r="AI39" i="17" s="1"/>
  <c r="AG37" i="17"/>
  <c r="AI37" i="17" s="1"/>
  <c r="AG45" i="17"/>
  <c r="AI45" i="17" s="1"/>
  <c r="AG46" i="17"/>
  <c r="AI46" i="17" s="1"/>
  <c r="AG47" i="17"/>
  <c r="AI47" i="17" s="1"/>
  <c r="AG44" i="17"/>
  <c r="AJ44" i="17" s="1"/>
  <c r="AG38" i="17"/>
  <c r="AI38" i="17" s="1"/>
  <c r="AN149" i="17"/>
  <c r="AO149" i="17" s="1"/>
  <c r="AP254" i="16"/>
  <c r="AI66" i="11"/>
  <c r="AI65" i="11"/>
  <c r="AI96" i="11"/>
  <c r="AR103" i="11"/>
  <c r="AN150" i="17"/>
  <c r="AH65" i="11"/>
  <c r="AH66" i="11"/>
  <c r="AJ12" i="11"/>
  <c r="AD9" i="15"/>
  <c r="AD81" i="15"/>
  <c r="AN261" i="18"/>
  <c r="AO261" i="18" s="1"/>
  <c r="AE114" i="9"/>
  <c r="AE115" i="9" s="1"/>
  <c r="G9" i="7"/>
  <c r="G7" i="7" s="1"/>
  <c r="AY12" i="9"/>
  <c r="AN250" i="18"/>
  <c r="AO250" i="18" s="1"/>
  <c r="AF65" i="18"/>
  <c r="AF33" i="18" s="1"/>
  <c r="AF65" i="16"/>
  <c r="AF60" i="10"/>
  <c r="BF108" i="10" s="1"/>
  <c r="AH90" i="14"/>
  <c r="AI108" i="11"/>
  <c r="AL258" i="18"/>
  <c r="AM258" i="18" s="1"/>
  <c r="AO260" i="18"/>
  <c r="AS103" i="11"/>
  <c r="AN89" i="11"/>
  <c r="AO89" i="11" s="1"/>
  <c r="AM254" i="18"/>
  <c r="AG59" i="15"/>
  <c r="AG61" i="13"/>
  <c r="AF57" i="17"/>
  <c r="AF56" i="17"/>
  <c r="AF66" i="17"/>
  <c r="AF55" i="17"/>
  <c r="AF54" i="17"/>
  <c r="AF53" i="17"/>
  <c r="AF64" i="17" s="1"/>
  <c r="AF59" i="17"/>
  <c r="AF62" i="17"/>
  <c r="AF60" i="17"/>
  <c r="AF58" i="17"/>
  <c r="AF63" i="17"/>
  <c r="AF61" i="17"/>
  <c r="AO35" i="16"/>
  <c r="AO255" i="18"/>
  <c r="AP255" i="18" s="1"/>
  <c r="AQ149" i="9"/>
  <c r="AR149" i="9" s="1"/>
  <c r="AK152" i="17"/>
  <c r="AL91" i="14"/>
  <c r="AG49" i="18"/>
  <c r="AG49" i="16"/>
  <c r="AG44" i="10"/>
  <c r="AL253" i="16"/>
  <c r="AN260" i="18"/>
  <c r="AL131" i="16"/>
  <c r="AJ212" i="16"/>
  <c r="AF55" i="16"/>
  <c r="AF6" i="16" s="1"/>
  <c r="AF56" i="16" s="1"/>
  <c r="AH44" i="18"/>
  <c r="AH44" i="16"/>
  <c r="AH39" i="10"/>
  <c r="AE64" i="15"/>
  <c r="AE11" i="15" s="1"/>
  <c r="AD114" i="9"/>
  <c r="F9" i="7"/>
  <c r="F7" i="7" s="1"/>
  <c r="AX12" i="9"/>
  <c r="AN32" i="16"/>
  <c r="AO32" i="16" s="1"/>
  <c r="AO87" i="11"/>
  <c r="AM94" i="11"/>
  <c r="AJ205" i="16"/>
  <c r="AL205" i="16" s="1"/>
  <c r="AO33" i="16"/>
  <c r="AN255" i="16"/>
  <c r="AF214" i="18"/>
  <c r="AH39" i="16"/>
  <c r="AH5" i="16" s="1"/>
  <c r="AH40" i="16" s="1"/>
  <c r="AG63" i="14"/>
  <c r="AI42" i="17"/>
  <c r="AI41" i="17"/>
  <c r="AI43" i="17"/>
  <c r="AN35" i="16"/>
  <c r="AJ213" i="16"/>
  <c r="AK213" i="16" s="1"/>
  <c r="AM10" i="9"/>
  <c r="AH91" i="15"/>
  <c r="AN159" i="17"/>
  <c r="AH205" i="18"/>
  <c r="AP28" i="16"/>
  <c r="AI128" i="16"/>
  <c r="AQ256" i="16"/>
  <c r="AD147" i="10"/>
  <c r="F16" i="7"/>
  <c r="F13" i="7" s="1"/>
  <c r="AX13" i="10"/>
  <c r="AD131" i="10"/>
  <c r="AD19" i="10"/>
  <c r="AG62" i="15"/>
  <c r="AG64" i="13"/>
  <c r="AJ85" i="14"/>
  <c r="AL11" i="14"/>
  <c r="AJ133" i="16"/>
  <c r="AG51" i="18"/>
  <c r="AG51" i="16"/>
  <c r="AG46" i="10"/>
  <c r="B23" i="7"/>
  <c r="B28" i="7" s="1"/>
  <c r="B27" i="7"/>
  <c r="L44" i="7"/>
  <c r="AJ114" i="10"/>
  <c r="AJ210" i="10" s="1"/>
  <c r="L8" i="7"/>
  <c r="AJ98" i="9"/>
  <c r="AJ97" i="9"/>
  <c r="AF55" i="18"/>
  <c r="AF6" i="18" s="1"/>
  <c r="AF56" i="18" s="1"/>
  <c r="AH51" i="18"/>
  <c r="AH51" i="16"/>
  <c r="AH46" i="10"/>
  <c r="AP261" i="16"/>
  <c r="AG210" i="16"/>
  <c r="AG40" i="14"/>
  <c r="AG40" i="15" s="1"/>
  <c r="AG72" i="15" s="1"/>
  <c r="AJ94" i="15"/>
  <c r="AG206" i="16"/>
  <c r="AG214" i="16" s="1"/>
  <c r="AL125" i="16"/>
  <c r="AN125" i="16" s="1"/>
  <c r="AQ253" i="18"/>
  <c r="AK36" i="16"/>
  <c r="AR151" i="9"/>
  <c r="AF126" i="10"/>
  <c r="AH207" i="16"/>
  <c r="AG52" i="15"/>
  <c r="AG54" i="13"/>
  <c r="AK89" i="14"/>
  <c r="AO252" i="18"/>
  <c r="AO91" i="11"/>
  <c r="AK49" i="9"/>
  <c r="AP253" i="18"/>
  <c r="AH12" i="17"/>
  <c r="AP157" i="17"/>
  <c r="AD95" i="15"/>
  <c r="AE90" i="15"/>
  <c r="AL49" i="11"/>
  <c r="AL50" i="11"/>
  <c r="AG45" i="18"/>
  <c r="AG45" i="16"/>
  <c r="AG40" i="10"/>
  <c r="AF211" i="18"/>
  <c r="AN148" i="17"/>
  <c r="AG52" i="18"/>
  <c r="AG52" i="16"/>
  <c r="AG47" i="10"/>
  <c r="AH131" i="18"/>
  <c r="AG207" i="18"/>
  <c r="AK50" i="11"/>
  <c r="AN6" i="11"/>
  <c r="AK49" i="11"/>
  <c r="AF36" i="15"/>
  <c r="AF47" i="14"/>
  <c r="AF47" i="15" s="1"/>
  <c r="AF79" i="15" s="1"/>
  <c r="D23" i="7"/>
  <c r="D28" i="7" s="1"/>
  <c r="D27" i="7"/>
  <c r="AI85" i="14"/>
  <c r="AN256" i="18"/>
  <c r="AG43" i="18"/>
  <c r="AG43" i="16"/>
  <c r="AG38" i="10"/>
  <c r="AO29" i="16"/>
  <c r="AH45" i="18"/>
  <c r="AH45" i="16"/>
  <c r="AH40" i="10"/>
  <c r="AI123" i="16"/>
  <c r="AJ208" i="18"/>
  <c r="AO107" i="11"/>
  <c r="AT107" i="11" s="1"/>
  <c r="AG58" i="13"/>
  <c r="AG56" i="15"/>
  <c r="AN27" i="16"/>
  <c r="AF106" i="9"/>
  <c r="AK91" i="14"/>
  <c r="AG48" i="9"/>
  <c r="AK259" i="18"/>
  <c r="AE82" i="16"/>
  <c r="AG209" i="18"/>
  <c r="AL109" i="11"/>
  <c r="AH46" i="18"/>
  <c r="AH46" i="16"/>
  <c r="AH41" i="10"/>
  <c r="AG203" i="18"/>
  <c r="AM109" i="11"/>
  <c r="AF66" i="13"/>
  <c r="AF13" i="13" s="1"/>
  <c r="AF67" i="13" s="1"/>
  <c r="AH208" i="18"/>
  <c r="AM86" i="14"/>
  <c r="AO38" i="16"/>
  <c r="AJ104" i="11"/>
  <c r="AJ207" i="16" l="1"/>
  <c r="AJ207" i="10"/>
  <c r="AJ204" i="10"/>
  <c r="AJ201" i="10"/>
  <c r="AJ198" i="10"/>
  <c r="AJ209" i="10" s="1"/>
  <c r="AJ203" i="10"/>
  <c r="AJ199" i="10"/>
  <c r="AJ206" i="10"/>
  <c r="AJ202" i="10"/>
  <c r="AJ205" i="10"/>
  <c r="AJ200" i="10"/>
  <c r="AJ208" i="10"/>
  <c r="AJ19" i="10"/>
  <c r="O43" i="7"/>
  <c r="M10" i="7"/>
  <c r="AK65" i="9"/>
  <c r="AQ149" i="17"/>
  <c r="AR95" i="11"/>
  <c r="AT95" i="11" s="1"/>
  <c r="AM205" i="16"/>
  <c r="AO88" i="15"/>
  <c r="AN212" i="16"/>
  <c r="AQ93" i="11"/>
  <c r="AR154" i="17"/>
  <c r="AO125" i="16"/>
  <c r="AK206" i="18"/>
  <c r="AQ250" i="18"/>
  <c r="AI48" i="17"/>
  <c r="AT250" i="16"/>
  <c r="AG112" i="11"/>
  <c r="AH106" i="11"/>
  <c r="AQ27" i="16"/>
  <c r="AI211" i="16"/>
  <c r="AP252" i="16"/>
  <c r="AN262" i="16"/>
  <c r="AN263" i="16" s="1"/>
  <c r="AQ255" i="18"/>
  <c r="AR255" i="18" s="1"/>
  <c r="AD14" i="17"/>
  <c r="AE117" i="17"/>
  <c r="AE118" i="17" s="1"/>
  <c r="AE119" i="17" s="1"/>
  <c r="AE120" i="17" s="1"/>
  <c r="AE121" i="17" s="1"/>
  <c r="AE122" i="17" s="1"/>
  <c r="AE123" i="17" s="1"/>
  <c r="AE124" i="17" s="1"/>
  <c r="AE125" i="17" s="1"/>
  <c r="AE126" i="17" s="1"/>
  <c r="AE127" i="17" s="1"/>
  <c r="AE128" i="17" s="1"/>
  <c r="AO91" i="14"/>
  <c r="AM49" i="9"/>
  <c r="AN6" i="9"/>
  <c r="AK39" i="16"/>
  <c r="AK5" i="16" s="1"/>
  <c r="AK40" i="16" s="1"/>
  <c r="AL34" i="16"/>
  <c r="AM34" i="16"/>
  <c r="AM151" i="17"/>
  <c r="AL160" i="17"/>
  <c r="AL161" i="17" s="1"/>
  <c r="AK12" i="11"/>
  <c r="BF128" i="10"/>
  <c r="AG96" i="10"/>
  <c r="AK96" i="10"/>
  <c r="AM89" i="15"/>
  <c r="AR102" i="11"/>
  <c r="AF128" i="10"/>
  <c r="AJ45" i="18"/>
  <c r="AJ45" i="16"/>
  <c r="AJ40" i="10"/>
  <c r="AJ22" i="13"/>
  <c r="AG65" i="18"/>
  <c r="AG33" i="18" s="1"/>
  <c r="AG65" i="16"/>
  <c r="AG60" i="10"/>
  <c r="AG28" i="10" s="1"/>
  <c r="AM212" i="16"/>
  <c r="AG64" i="18"/>
  <c r="AG32" i="18" s="1"/>
  <c r="AG64" i="16"/>
  <c r="AG59" i="10"/>
  <c r="AG27" i="10" s="1"/>
  <c r="AK48" i="14"/>
  <c r="AJ204" i="18"/>
  <c r="AN204" i="18" s="1"/>
  <c r="AM93" i="15"/>
  <c r="AH134" i="18"/>
  <c r="AI91" i="15"/>
  <c r="AG59" i="18"/>
  <c r="AG59" i="16"/>
  <c r="AG54" i="10"/>
  <c r="BF125" i="10"/>
  <c r="AG93" i="10"/>
  <c r="AK93" i="10"/>
  <c r="AP156" i="17"/>
  <c r="AQ156" i="17" s="1"/>
  <c r="AJ47" i="17"/>
  <c r="AH61" i="15"/>
  <c r="AH63" i="13"/>
  <c r="AR259" i="16"/>
  <c r="AG60" i="18"/>
  <c r="AG28" i="18" s="1"/>
  <c r="AG60" i="16"/>
  <c r="AG55" i="10"/>
  <c r="AQ148" i="17"/>
  <c r="AR157" i="9"/>
  <c r="AJ127" i="16"/>
  <c r="F22" i="7"/>
  <c r="AG83" i="11"/>
  <c r="AG9" i="11"/>
  <c r="AG82" i="11" s="1"/>
  <c r="AL259" i="18"/>
  <c r="AK262" i="18"/>
  <c r="AK263" i="18" s="1"/>
  <c r="AH65" i="17"/>
  <c r="AI12" i="17"/>
  <c r="AJ12" i="17"/>
  <c r="AL36" i="16"/>
  <c r="AK93" i="14"/>
  <c r="AI55" i="11"/>
  <c r="AI63" i="11"/>
  <c r="AI53" i="11"/>
  <c r="AI64" i="11" s="1"/>
  <c r="AI54" i="11"/>
  <c r="AI58" i="11"/>
  <c r="AI62" i="11"/>
  <c r="AI60" i="11"/>
  <c r="AI56" i="11"/>
  <c r="AI57" i="11"/>
  <c r="AI59" i="11"/>
  <c r="AI61" i="11"/>
  <c r="AS107" i="11"/>
  <c r="AP257" i="16"/>
  <c r="AG95" i="14"/>
  <c r="AL12" i="9"/>
  <c r="AI48" i="18"/>
  <c r="AI48" i="16"/>
  <c r="AI43" i="10"/>
  <c r="AE231" i="18"/>
  <c r="AF4" i="18"/>
  <c r="AE21" i="18"/>
  <c r="AG64" i="9"/>
  <c r="AH209" i="16"/>
  <c r="AJ37" i="17"/>
  <c r="AH55" i="15"/>
  <c r="AH57" i="13"/>
  <c r="AK126" i="16"/>
  <c r="AO85" i="11"/>
  <c r="AN109" i="11"/>
  <c r="AL111" i="11"/>
  <c r="AK111" i="11"/>
  <c r="AK39" i="11"/>
  <c r="AK40" i="13" s="1"/>
  <c r="AK24" i="13" s="1"/>
  <c r="AK71" i="11" s="1"/>
  <c r="AK47" i="11"/>
  <c r="AK48" i="13" s="1"/>
  <c r="AK32" i="13" s="1"/>
  <c r="AK79" i="11" s="1"/>
  <c r="AK37" i="11"/>
  <c r="AK38" i="13" s="1"/>
  <c r="AK43" i="11"/>
  <c r="AK44" i="13" s="1"/>
  <c r="AK28" i="13" s="1"/>
  <c r="AK75" i="11" s="1"/>
  <c r="AK44" i="11"/>
  <c r="AK45" i="13" s="1"/>
  <c r="AK29" i="13" s="1"/>
  <c r="AK76" i="11" s="1"/>
  <c r="AK42" i="11"/>
  <c r="AK43" i="13" s="1"/>
  <c r="AK27" i="13" s="1"/>
  <c r="AK74" i="11" s="1"/>
  <c r="AK45" i="11"/>
  <c r="AK46" i="13" s="1"/>
  <c r="AK30" i="13" s="1"/>
  <c r="AK77" i="11" s="1"/>
  <c r="AK46" i="11"/>
  <c r="AK47" i="13" s="1"/>
  <c r="AK31" i="13" s="1"/>
  <c r="AK78" i="11" s="1"/>
  <c r="AK38" i="11"/>
  <c r="AK39" i="13" s="1"/>
  <c r="AK23" i="13" s="1"/>
  <c r="AK70" i="11" s="1"/>
  <c r="AK40" i="11"/>
  <c r="AK41" i="13" s="1"/>
  <c r="AK25" i="13" s="1"/>
  <c r="AK72" i="11" s="1"/>
  <c r="AK41" i="11"/>
  <c r="AK42" i="13" s="1"/>
  <c r="AK26" i="13" s="1"/>
  <c r="AK73" i="11" s="1"/>
  <c r="AF83" i="11"/>
  <c r="AF9" i="11"/>
  <c r="AF82" i="11" s="1"/>
  <c r="AQ95" i="11"/>
  <c r="AS95" i="11" s="1"/>
  <c r="AP95" i="11"/>
  <c r="AK41" i="17"/>
  <c r="AK40" i="17"/>
  <c r="AK39" i="17"/>
  <c r="AK38" i="17"/>
  <c r="AK37" i="17"/>
  <c r="AK48" i="17" s="1"/>
  <c r="AK46" i="17"/>
  <c r="AK47" i="17"/>
  <c r="AK42" i="17"/>
  <c r="AK45" i="17"/>
  <c r="AK43" i="17"/>
  <c r="AK44" i="17"/>
  <c r="AP250" i="18"/>
  <c r="AL262" i="18"/>
  <c r="AL263" i="18" s="1"/>
  <c r="AP107" i="11"/>
  <c r="AU107" i="11" s="1"/>
  <c r="AM94" i="14"/>
  <c r="AM88" i="15"/>
  <c r="AP88" i="15" s="1"/>
  <c r="BF127" i="10"/>
  <c r="AK95" i="10"/>
  <c r="AG95" i="10"/>
  <c r="AP125" i="16"/>
  <c r="K10" i="7"/>
  <c r="M43" i="7"/>
  <c r="AI65" i="9"/>
  <c r="AI47" i="18"/>
  <c r="AI47" i="16"/>
  <c r="AI42" i="10"/>
  <c r="BF126" i="10"/>
  <c r="AK94" i="10"/>
  <c r="AG94" i="10"/>
  <c r="AJ38" i="17"/>
  <c r="AJ62" i="14"/>
  <c r="AH54" i="15"/>
  <c r="AH56" i="13"/>
  <c r="AJ53" i="18"/>
  <c r="AJ53" i="16"/>
  <c r="AJ48" i="10"/>
  <c r="AP159" i="17"/>
  <c r="AK86" i="9"/>
  <c r="AK88" i="9"/>
  <c r="AK92" i="9"/>
  <c r="AK95" i="9"/>
  <c r="AK87" i="9"/>
  <c r="AK91" i="9"/>
  <c r="AK85" i="9"/>
  <c r="AK96" i="9" s="1"/>
  <c r="AK94" i="9"/>
  <c r="AK93" i="9"/>
  <c r="AK90" i="9"/>
  <c r="AK89" i="9"/>
  <c r="AK64" i="14"/>
  <c r="AM11" i="14"/>
  <c r="AJ87" i="9"/>
  <c r="AJ91" i="9"/>
  <c r="AJ88" i="9"/>
  <c r="AJ96" i="9" s="1"/>
  <c r="AJ92" i="9"/>
  <c r="AJ95" i="9"/>
  <c r="AJ85" i="9"/>
  <c r="AJ94" i="9"/>
  <c r="AJ93" i="9"/>
  <c r="AJ90" i="9"/>
  <c r="AJ89" i="9"/>
  <c r="AJ86" i="9"/>
  <c r="AR27" i="16"/>
  <c r="AG68" i="15"/>
  <c r="AE12" i="18"/>
  <c r="AE17" i="18"/>
  <c r="AE216" i="18" s="1"/>
  <c r="AH59" i="15"/>
  <c r="AH61" i="13"/>
  <c r="AR155" i="9"/>
  <c r="L10" i="7"/>
  <c r="N43" i="7"/>
  <c r="AJ65" i="9"/>
  <c r="AH60" i="15"/>
  <c r="AH62" i="13"/>
  <c r="AI44" i="17"/>
  <c r="AO253" i="16"/>
  <c r="AL212" i="16"/>
  <c r="AK160" i="17"/>
  <c r="AK161" i="17" s="1"/>
  <c r="AK96" i="11"/>
  <c r="AQ154" i="17"/>
  <c r="AF223" i="18"/>
  <c r="AF224" i="18" s="1"/>
  <c r="AF225" i="18" s="1"/>
  <c r="AF226" i="18" s="1"/>
  <c r="AF227" i="18" s="1"/>
  <c r="AF228" i="18" s="1"/>
  <c r="AF229" i="18" s="1"/>
  <c r="AO150" i="17"/>
  <c r="AJ213" i="18"/>
  <c r="AN258" i="18"/>
  <c r="AP38" i="16"/>
  <c r="AJ211" i="16"/>
  <c r="AP261" i="18"/>
  <c r="AK132" i="16"/>
  <c r="AN86" i="14"/>
  <c r="AH53" i="9"/>
  <c r="AH63" i="9"/>
  <c r="AH58" i="9"/>
  <c r="AH62" i="9"/>
  <c r="AH61" i="9"/>
  <c r="AH60" i="9"/>
  <c r="AH59" i="9"/>
  <c r="AH56" i="9"/>
  <c r="AH66" i="9"/>
  <c r="AH57" i="9"/>
  <c r="AH54" i="9"/>
  <c r="AH55" i="9"/>
  <c r="AI49" i="18"/>
  <c r="AI49" i="16"/>
  <c r="AI44" i="10"/>
  <c r="AM101" i="11"/>
  <c r="AJ39" i="17"/>
  <c r="AH52" i="15"/>
  <c r="AH54" i="13"/>
  <c r="AJ65" i="11"/>
  <c r="AJ66" i="11"/>
  <c r="AH34" i="13"/>
  <c r="AH5" i="13" s="1"/>
  <c r="AH35" i="13" s="1"/>
  <c r="AH69" i="11"/>
  <c r="AH81" i="11" s="1"/>
  <c r="AN49" i="11"/>
  <c r="AN50" i="11"/>
  <c r="AJ52" i="18"/>
  <c r="AJ52" i="16"/>
  <c r="AJ47" i="10"/>
  <c r="AG63" i="18"/>
  <c r="AG31" i="18" s="1"/>
  <c r="AG63" i="16"/>
  <c r="AG58" i="10"/>
  <c r="AG26" i="10" s="1"/>
  <c r="AG63" i="15"/>
  <c r="AG65" i="13"/>
  <c r="AG66" i="13" s="1"/>
  <c r="AG13" i="13" s="1"/>
  <c r="AG67" i="13" s="1"/>
  <c r="AJ130" i="16"/>
  <c r="AM204" i="18"/>
  <c r="AL49" i="9"/>
  <c r="AO6" i="9"/>
  <c r="AK204" i="18"/>
  <c r="AH95" i="14"/>
  <c r="AG68" i="18"/>
  <c r="AG36" i="18" s="1"/>
  <c r="AG68" i="16"/>
  <c r="AG63" i="10"/>
  <c r="AG31" i="10" s="1"/>
  <c r="AD112" i="14"/>
  <c r="AE4" i="14"/>
  <c r="AE7" i="14" s="1"/>
  <c r="AD12" i="14"/>
  <c r="AD8" i="14" s="1"/>
  <c r="AD10" i="14" s="1"/>
  <c r="AD97" i="14" s="1"/>
  <c r="BF124" i="10"/>
  <c r="AG92" i="10"/>
  <c r="AK92" i="10"/>
  <c r="AK76" i="10" s="1"/>
  <c r="AG48" i="17"/>
  <c r="AI48" i="11"/>
  <c r="AI49" i="13" s="1"/>
  <c r="AI33" i="13" s="1"/>
  <c r="AI80" i="11" s="1"/>
  <c r="AJ109" i="10"/>
  <c r="AJ77" i="10" s="1"/>
  <c r="AJ104" i="10"/>
  <c r="AJ72" i="10" s="1"/>
  <c r="AJ112" i="10"/>
  <c r="AJ80" i="10" s="1"/>
  <c r="AJ108" i="10"/>
  <c r="AJ76" i="10" s="1"/>
  <c r="AJ111" i="10"/>
  <c r="AJ79" i="10" s="1"/>
  <c r="AJ107" i="10"/>
  <c r="AJ75" i="10" s="1"/>
  <c r="AJ102" i="10"/>
  <c r="AJ70" i="10" s="1"/>
  <c r="AJ105" i="10"/>
  <c r="L31" i="7"/>
  <c r="AJ106" i="10"/>
  <c r="AJ74" i="10" s="1"/>
  <c r="AJ11" i="10"/>
  <c r="AJ110" i="10"/>
  <c r="AJ78" i="10" s="1"/>
  <c r="L14" i="7"/>
  <c r="AJ103" i="10"/>
  <c r="AJ71" i="10" s="1"/>
  <c r="AI209" i="18"/>
  <c r="AH47" i="14"/>
  <c r="AH47" i="15" s="1"/>
  <c r="AH79" i="15" s="1"/>
  <c r="AJ45" i="17"/>
  <c r="AE114" i="16"/>
  <c r="AF82" i="16"/>
  <c r="AF114" i="16" s="1"/>
  <c r="AR253" i="18"/>
  <c r="AM111" i="11"/>
  <c r="AJ46" i="17"/>
  <c r="AP32" i="16"/>
  <c r="AH206" i="16"/>
  <c r="AH214" i="16" s="1"/>
  <c r="AI206" i="16"/>
  <c r="AJ206" i="16"/>
  <c r="AN94" i="11"/>
  <c r="AL86" i="9"/>
  <c r="AL88" i="9"/>
  <c r="AL94" i="9"/>
  <c r="AL92" i="9"/>
  <c r="AL91" i="9"/>
  <c r="AL95" i="9"/>
  <c r="AL87" i="9"/>
  <c r="AL85" i="9"/>
  <c r="AL96" i="9" s="1"/>
  <c r="AL90" i="9"/>
  <c r="AL89" i="9"/>
  <c r="AL93" i="9"/>
  <c r="AP29" i="16"/>
  <c r="AF123" i="13"/>
  <c r="AF129" i="13" s="1"/>
  <c r="AE129" i="13"/>
  <c r="AE145" i="13" s="1"/>
  <c r="AG123" i="13"/>
  <c r="AG129" i="13" s="1"/>
  <c r="AH123" i="13"/>
  <c r="AH129" i="13" s="1"/>
  <c r="AQ258" i="16"/>
  <c r="AF70" i="18"/>
  <c r="AF38" i="18" s="1"/>
  <c r="AF70" i="16"/>
  <c r="AF71" i="16" s="1"/>
  <c r="AF18" i="16" s="1"/>
  <c r="AF65" i="10"/>
  <c r="AF112" i="9"/>
  <c r="AF113" i="9" s="1"/>
  <c r="AR157" i="17"/>
  <c r="AO86" i="14"/>
  <c r="AI53" i="18"/>
  <c r="AI53" i="16"/>
  <c r="AI48" i="10"/>
  <c r="AR254" i="16"/>
  <c r="AJ39" i="16"/>
  <c r="AJ5" i="16" s="1"/>
  <c r="AJ40" i="16" s="1"/>
  <c r="AS256" i="16"/>
  <c r="AT256" i="16" s="1"/>
  <c r="AU256" i="16" s="1"/>
  <c r="AR28" i="16"/>
  <c r="AJ40" i="17"/>
  <c r="AH58" i="13"/>
  <c r="AH56" i="15"/>
  <c r="AF123" i="10"/>
  <c r="AJ123" i="16"/>
  <c r="AL64" i="14"/>
  <c r="AJ209" i="18"/>
  <c r="AL88" i="14"/>
  <c r="AJ108" i="11"/>
  <c r="AG64" i="15"/>
  <c r="AG11" i="15" s="1"/>
  <c r="AL85" i="14"/>
  <c r="AT37" i="16"/>
  <c r="AU37" i="16" s="1"/>
  <c r="AQ148" i="9"/>
  <c r="AR148" i="9" s="1"/>
  <c r="AO160" i="9"/>
  <c r="AO161" i="9" s="1"/>
  <c r="AH48" i="15"/>
  <c r="AH6" i="15" s="1"/>
  <c r="AH68" i="15"/>
  <c r="AH80" i="15" s="1"/>
  <c r="AJ48" i="11"/>
  <c r="AJ49" i="13" s="1"/>
  <c r="AJ33" i="13" s="1"/>
  <c r="AJ80" i="11" s="1"/>
  <c r="AN110" i="11"/>
  <c r="AI46" i="18"/>
  <c r="AI46" i="16"/>
  <c r="AI41" i="10"/>
  <c r="AH58" i="15"/>
  <c r="AH60" i="13"/>
  <c r="AP91" i="14"/>
  <c r="AG55" i="18"/>
  <c r="AG6" i="18" s="1"/>
  <c r="AG56" i="18" s="1"/>
  <c r="AG211" i="18"/>
  <c r="AH211" i="18" s="1"/>
  <c r="AM131" i="16"/>
  <c r="AK104" i="11"/>
  <c r="AL104" i="11"/>
  <c r="AM104" i="11" s="1"/>
  <c r="AI95" i="14"/>
  <c r="AK85" i="14"/>
  <c r="AK38" i="9"/>
  <c r="AK37" i="9"/>
  <c r="AK43" i="9"/>
  <c r="AK47" i="9"/>
  <c r="AK46" i="9"/>
  <c r="AK45" i="9"/>
  <c r="AK44" i="9"/>
  <c r="AK39" i="9"/>
  <c r="AK40" i="9"/>
  <c r="AK41" i="9"/>
  <c r="AK42" i="9"/>
  <c r="AJ126" i="16"/>
  <c r="AN84" i="15"/>
  <c r="AO84" i="15" s="1"/>
  <c r="AE35" i="13"/>
  <c r="AE7" i="13"/>
  <c r="AN90" i="11"/>
  <c r="AQ89" i="11"/>
  <c r="AO155" i="17"/>
  <c r="AP155" i="17" s="1"/>
  <c r="AQ155" i="17" s="1"/>
  <c r="AI43" i="18"/>
  <c r="AI43" i="16"/>
  <c r="AI38" i="10"/>
  <c r="AP252" i="18"/>
  <c r="AQ254" i="16"/>
  <c r="AI85" i="15"/>
  <c r="AJ129" i="16"/>
  <c r="AH62" i="15"/>
  <c r="AH64" i="13"/>
  <c r="AK133" i="16"/>
  <c r="AJ206" i="18"/>
  <c r="AG69" i="18"/>
  <c r="AG37" i="18" s="1"/>
  <c r="AG69" i="16"/>
  <c r="AG64" i="10"/>
  <c r="AG32" i="10" s="1"/>
  <c r="AJ48" i="18"/>
  <c r="AJ48" i="16"/>
  <c r="AJ43" i="10"/>
  <c r="AI48" i="9"/>
  <c r="AK105" i="11"/>
  <c r="AF127" i="10"/>
  <c r="AH63" i="14"/>
  <c r="AL86" i="11"/>
  <c r="AF112" i="11"/>
  <c r="AR261" i="16"/>
  <c r="AK209" i="18"/>
  <c r="AI115" i="10"/>
  <c r="AI19" i="9"/>
  <c r="L51" i="7"/>
  <c r="AN89" i="15"/>
  <c r="AF90" i="15"/>
  <c r="AG90" i="15" s="1"/>
  <c r="AQ33" i="16"/>
  <c r="AI62" i="14"/>
  <c r="AI60" i="14"/>
  <c r="AJ60" i="14" s="1"/>
  <c r="AI56" i="14"/>
  <c r="AI52" i="14"/>
  <c r="AI57" i="14"/>
  <c r="AI55" i="14"/>
  <c r="AI58" i="14"/>
  <c r="AI61" i="14"/>
  <c r="AI54" i="14"/>
  <c r="AI53" i="14"/>
  <c r="AJ53" i="14" s="1"/>
  <c r="AI59" i="14"/>
  <c r="AN111" i="11"/>
  <c r="AM38" i="11"/>
  <c r="AM39" i="13" s="1"/>
  <c r="AM23" i="13" s="1"/>
  <c r="AM70" i="11" s="1"/>
  <c r="AM47" i="11"/>
  <c r="AM48" i="13" s="1"/>
  <c r="AM32" i="13" s="1"/>
  <c r="AM79" i="11" s="1"/>
  <c r="AM37" i="11"/>
  <c r="AM38" i="13" s="1"/>
  <c r="AM43" i="11"/>
  <c r="AM44" i="13" s="1"/>
  <c r="AM28" i="13" s="1"/>
  <c r="AM75" i="11" s="1"/>
  <c r="AM44" i="11"/>
  <c r="AM45" i="13" s="1"/>
  <c r="AM29" i="13" s="1"/>
  <c r="AM76" i="11" s="1"/>
  <c r="AM39" i="11"/>
  <c r="AM40" i="13" s="1"/>
  <c r="AM24" i="13" s="1"/>
  <c r="AM71" i="11" s="1"/>
  <c r="AM42" i="11"/>
  <c r="AM43" i="13" s="1"/>
  <c r="AM27" i="13" s="1"/>
  <c r="AM74" i="11" s="1"/>
  <c r="AM45" i="11"/>
  <c r="AM46" i="13" s="1"/>
  <c r="AM30" i="13" s="1"/>
  <c r="AM77" i="11" s="1"/>
  <c r="AM46" i="11"/>
  <c r="AM47" i="13" s="1"/>
  <c r="AM31" i="13" s="1"/>
  <c r="AM78" i="11" s="1"/>
  <c r="AM40" i="11"/>
  <c r="AM41" i="13" s="1"/>
  <c r="AM25" i="13" s="1"/>
  <c r="AM72" i="11" s="1"/>
  <c r="AM41" i="11"/>
  <c r="AM42" i="13" s="1"/>
  <c r="AM26" i="13" s="1"/>
  <c r="AM73" i="11" s="1"/>
  <c r="AL49" i="17"/>
  <c r="AM6" i="17"/>
  <c r="AN6" i="17" s="1"/>
  <c r="AH59" i="13"/>
  <c r="AH57" i="15"/>
  <c r="AI210" i="18"/>
  <c r="AS259" i="16"/>
  <c r="AT259" i="16" s="1"/>
  <c r="AG54" i="18"/>
  <c r="AG54" i="16"/>
  <c r="AG55" i="16" s="1"/>
  <c r="AG6" i="16" s="1"/>
  <c r="AG56" i="16" s="1"/>
  <c r="AG49" i="10"/>
  <c r="K13" i="8" s="1"/>
  <c r="AP148" i="17"/>
  <c r="AS27" i="16"/>
  <c r="AO252" i="16"/>
  <c r="AM262" i="16"/>
  <c r="AM263" i="16" s="1"/>
  <c r="AO102" i="11"/>
  <c r="AT102" i="11" s="1"/>
  <c r="L4" i="8"/>
  <c r="AO257" i="18"/>
  <c r="AN93" i="15"/>
  <c r="AL152" i="17"/>
  <c r="AP254" i="18"/>
  <c r="AE81" i="11"/>
  <c r="AE123" i="11"/>
  <c r="AE124" i="11" s="1"/>
  <c r="AE125" i="11" s="1"/>
  <c r="AE126" i="11" s="1"/>
  <c r="AE127" i="11" s="1"/>
  <c r="AE128" i="11" s="1"/>
  <c r="AO254" i="18"/>
  <c r="AN88" i="15"/>
  <c r="AS251" i="16"/>
  <c r="AP91" i="11"/>
  <c r="AL207" i="16"/>
  <c r="AJ47" i="18"/>
  <c r="AJ47" i="16"/>
  <c r="AJ42" i="10"/>
  <c r="AL6" i="14"/>
  <c r="AI44" i="18"/>
  <c r="AI44" i="16"/>
  <c r="AI39" i="10"/>
  <c r="L13" i="8" s="1"/>
  <c r="AP251" i="18"/>
  <c r="AS87" i="11"/>
  <c r="AT87" i="11" s="1"/>
  <c r="AU87" i="11" s="1"/>
  <c r="AK207" i="16"/>
  <c r="AJ48" i="14"/>
  <c r="AH53" i="15"/>
  <c r="AH55" i="13"/>
  <c r="AK212" i="16"/>
  <c r="AK92" i="11"/>
  <c r="AQ261" i="16"/>
  <c r="AJ43" i="18"/>
  <c r="AJ43" i="16"/>
  <c r="AJ38" i="10"/>
  <c r="AG67" i="18"/>
  <c r="AG35" i="18" s="1"/>
  <c r="AG67" i="16"/>
  <c r="AG62" i="10"/>
  <c r="AG30" i="10" s="1"/>
  <c r="AS250" i="16"/>
  <c r="AI213" i="18"/>
  <c r="AK213" i="18" s="1"/>
  <c r="AG47" i="14"/>
  <c r="AG47" i="15" s="1"/>
  <c r="AG79" i="15" s="1"/>
  <c r="AF107" i="16"/>
  <c r="AF86" i="16"/>
  <c r="AF118" i="16" s="1"/>
  <c r="AD12" i="18"/>
  <c r="AD17" i="18"/>
  <c r="AD216" i="18" s="1"/>
  <c r="BF106" i="10"/>
  <c r="AP258" i="16"/>
  <c r="AO87" i="14"/>
  <c r="AQ86" i="15"/>
  <c r="AR107" i="11"/>
  <c r="AI203" i="16"/>
  <c r="AN94" i="14"/>
  <c r="AJ51" i="18"/>
  <c r="AJ51" i="16"/>
  <c r="AJ46" i="10"/>
  <c r="AQ31" i="16"/>
  <c r="AH207" i="18"/>
  <c r="AI207" i="18" s="1"/>
  <c r="AH210" i="18"/>
  <c r="AG62" i="18"/>
  <c r="AG30" i="18" s="1"/>
  <c r="AG62" i="16"/>
  <c r="AG57" i="10"/>
  <c r="AP260" i="18"/>
  <c r="AJ44" i="18"/>
  <c r="AJ44" i="16"/>
  <c r="AJ39" i="10"/>
  <c r="O44" i="7"/>
  <c r="O8" i="7"/>
  <c r="AM98" i="9"/>
  <c r="AM97" i="9"/>
  <c r="AN10" i="9"/>
  <c r="AE111" i="14"/>
  <c r="AK208" i="18"/>
  <c r="AL92" i="15"/>
  <c r="AP85" i="11"/>
  <c r="AQ85" i="11" s="1"/>
  <c r="AL208" i="18"/>
  <c r="AQ157" i="9"/>
  <c r="AG66" i="18"/>
  <c r="AG34" i="18" s="1"/>
  <c r="AG66" i="16"/>
  <c r="AG61" i="10"/>
  <c r="AG29" i="10" s="1"/>
  <c r="AL204" i="18"/>
  <c r="AJ212" i="18"/>
  <c r="AS254" i="16"/>
  <c r="AH50" i="10"/>
  <c r="AH6" i="10" s="1"/>
  <c r="AO93" i="15"/>
  <c r="AK92" i="14"/>
  <c r="AJ49" i="18"/>
  <c r="AJ49" i="16"/>
  <c r="AJ44" i="10"/>
  <c r="AI51" i="18"/>
  <c r="AI46" i="10"/>
  <c r="AI51" i="16"/>
  <c r="AM36" i="16"/>
  <c r="AP124" i="16"/>
  <c r="AL88" i="11"/>
  <c r="AD111" i="15"/>
  <c r="AQ107" i="11"/>
  <c r="AO256" i="18"/>
  <c r="AO255" i="16"/>
  <c r="AQ252" i="18"/>
  <c r="AI52" i="18"/>
  <c r="AI52" i="16"/>
  <c r="AI47" i="10"/>
  <c r="AP35" i="16"/>
  <c r="AE95" i="15"/>
  <c r="AM92" i="15"/>
  <c r="AH56" i="11"/>
  <c r="AH55" i="11"/>
  <c r="AH54" i="11"/>
  <c r="AH62" i="11"/>
  <c r="AH63" i="11"/>
  <c r="AH53" i="11"/>
  <c r="AH64" i="11" s="1"/>
  <c r="AH58" i="11"/>
  <c r="AH60" i="11"/>
  <c r="AH59" i="11"/>
  <c r="AH61" i="11"/>
  <c r="AH57" i="11"/>
  <c r="AI127" i="16"/>
  <c r="AI134" i="16" s="1"/>
  <c r="AT27" i="16"/>
  <c r="AJ48" i="9"/>
  <c r="AK205" i="18"/>
  <c r="AL205" i="18" s="1"/>
  <c r="AK109" i="10"/>
  <c r="AK104" i="10"/>
  <c r="AK72" i="10" s="1"/>
  <c r="AK108" i="10"/>
  <c r="M31" i="7"/>
  <c r="AK11" i="10"/>
  <c r="M14" i="7"/>
  <c r="AI22" i="13"/>
  <c r="AI50" i="13"/>
  <c r="AI6" i="13" s="1"/>
  <c r="AI51" i="13" s="1"/>
  <c r="AE219" i="16"/>
  <c r="AE220" i="16" s="1"/>
  <c r="AE221" i="16" s="1"/>
  <c r="AE222" i="16" s="1"/>
  <c r="AE223" i="16" s="1"/>
  <c r="AE224" i="16" s="1"/>
  <c r="AE225" i="16" s="1"/>
  <c r="AE226" i="16" s="1"/>
  <c r="AE227" i="16" s="1"/>
  <c r="AE228" i="16" s="1"/>
  <c r="AE229" i="16" s="1"/>
  <c r="AE230" i="16" s="1"/>
  <c r="AD20" i="16"/>
  <c r="BF123" i="10"/>
  <c r="AK91" i="10"/>
  <c r="AG91" i="10"/>
  <c r="AI204" i="16"/>
  <c r="AK210" i="10"/>
  <c r="AP158" i="9"/>
  <c r="AQ158" i="9" s="1"/>
  <c r="AQ150" i="9"/>
  <c r="AR150" i="9" s="1"/>
  <c r="AD21" i="18"/>
  <c r="AP158" i="17"/>
  <c r="AQ158" i="17" s="1"/>
  <c r="AQ261" i="18"/>
  <c r="AR261" i="18" s="1"/>
  <c r="AL114" i="10"/>
  <c r="AM114" i="10" s="1"/>
  <c r="AL89" i="14"/>
  <c r="AM89" i="14" s="1"/>
  <c r="G23" i="7"/>
  <c r="G28" i="7" s="1"/>
  <c r="G27" i="7"/>
  <c r="AJ87" i="15"/>
  <c r="AJ46" i="18"/>
  <c r="AJ46" i="16"/>
  <c r="AJ41" i="10"/>
  <c r="AI40" i="14"/>
  <c r="AI40" i="15" s="1"/>
  <c r="AI72" i="15" s="1"/>
  <c r="AI39" i="14"/>
  <c r="AI39" i="15" s="1"/>
  <c r="AI71" i="15" s="1"/>
  <c r="AI37" i="14"/>
  <c r="AI37" i="15" s="1"/>
  <c r="AI69" i="15" s="1"/>
  <c r="AI36" i="14"/>
  <c r="AI36" i="15" s="1"/>
  <c r="AI41" i="14"/>
  <c r="AI41" i="15" s="1"/>
  <c r="AI73" i="15" s="1"/>
  <c r="AI42" i="14"/>
  <c r="AI42" i="15" s="1"/>
  <c r="AI74" i="15" s="1"/>
  <c r="AI43" i="14"/>
  <c r="AI43" i="15" s="1"/>
  <c r="AI75" i="15" s="1"/>
  <c r="AI45" i="14"/>
  <c r="AI45" i="15" s="1"/>
  <c r="AI77" i="15" s="1"/>
  <c r="AI44" i="14"/>
  <c r="AI44" i="15" s="1"/>
  <c r="AI76" i="15" s="1"/>
  <c r="AI46" i="14"/>
  <c r="AI46" i="15" s="1"/>
  <c r="AI78" i="15" s="1"/>
  <c r="AI38" i="14"/>
  <c r="AI38" i="15" s="1"/>
  <c r="AI70" i="15" s="1"/>
  <c r="AI50" i="18"/>
  <c r="AI50" i="16"/>
  <c r="AI45" i="10"/>
  <c r="AG56" i="17"/>
  <c r="AG66" i="17"/>
  <c r="AG55" i="17"/>
  <c r="AG54" i="17"/>
  <c r="AG53" i="17"/>
  <c r="AG64" i="17" s="1"/>
  <c r="AG63" i="17"/>
  <c r="AG61" i="17"/>
  <c r="AG62" i="17"/>
  <c r="AG60" i="17"/>
  <c r="AG58" i="17"/>
  <c r="AG57" i="17"/>
  <c r="AG59" i="17"/>
  <c r="AM208" i="18"/>
  <c r="AF48" i="15"/>
  <c r="AF6" i="15" s="1"/>
  <c r="AF68" i="15"/>
  <c r="AF80" i="15" s="1"/>
  <c r="AO6" i="11"/>
  <c r="AH203" i="18"/>
  <c r="AH210" i="16"/>
  <c r="AI90" i="14"/>
  <c r="AP149" i="17"/>
  <c r="AF51" i="10"/>
  <c r="AF7" i="10"/>
  <c r="AF14" i="10" s="1"/>
  <c r="AF18" i="17"/>
  <c r="AP89" i="11"/>
  <c r="AH55" i="16"/>
  <c r="AH6" i="16" s="1"/>
  <c r="AH56" i="16" s="1"/>
  <c r="AR260" i="16"/>
  <c r="AM84" i="14"/>
  <c r="AJ208" i="16"/>
  <c r="AF83" i="16"/>
  <c r="AF115" i="16" s="1"/>
  <c r="AL39" i="11"/>
  <c r="AL40" i="13" s="1"/>
  <c r="AL24" i="13" s="1"/>
  <c r="AL71" i="11" s="1"/>
  <c r="AL38" i="11"/>
  <c r="AL39" i="13" s="1"/>
  <c r="AL23" i="13" s="1"/>
  <c r="AL70" i="11" s="1"/>
  <c r="AL48" i="11"/>
  <c r="AL49" i="13" s="1"/>
  <c r="AL33" i="13" s="1"/>
  <c r="AL80" i="11" s="1"/>
  <c r="AL37" i="11"/>
  <c r="AL38" i="13" s="1"/>
  <c r="AL45" i="11"/>
  <c r="AL46" i="13" s="1"/>
  <c r="AL30" i="13" s="1"/>
  <c r="AL77" i="11" s="1"/>
  <c r="AL47" i="11"/>
  <c r="AL48" i="13" s="1"/>
  <c r="AL32" i="13" s="1"/>
  <c r="AL79" i="11" s="1"/>
  <c r="AL43" i="11"/>
  <c r="AL44" i="13" s="1"/>
  <c r="AL28" i="13" s="1"/>
  <c r="AL75" i="11" s="1"/>
  <c r="AL44" i="11"/>
  <c r="AL45" i="13" s="1"/>
  <c r="AL29" i="13" s="1"/>
  <c r="AL76" i="11" s="1"/>
  <c r="AL42" i="11"/>
  <c r="AL43" i="13" s="1"/>
  <c r="AL27" i="13" s="1"/>
  <c r="AL74" i="11" s="1"/>
  <c r="AL46" i="11"/>
  <c r="AL47" i="13" s="1"/>
  <c r="AL31" i="13" s="1"/>
  <c r="AL78" i="11" s="1"/>
  <c r="AL40" i="11"/>
  <c r="AL41" i="13" s="1"/>
  <c r="AL25" i="13" s="1"/>
  <c r="AL72" i="11" s="1"/>
  <c r="AL41" i="11"/>
  <c r="AL42" i="13" s="1"/>
  <c r="AL26" i="13" s="1"/>
  <c r="AL73" i="11" s="1"/>
  <c r="AQ28" i="16"/>
  <c r="J13" i="8"/>
  <c r="AK129" i="16"/>
  <c r="AK94" i="15"/>
  <c r="AH55" i="18"/>
  <c r="AH6" i="18" s="1"/>
  <c r="AH56" i="18" s="1"/>
  <c r="AH107" i="17"/>
  <c r="AH112" i="17" s="1"/>
  <c r="AH50" i="13"/>
  <c r="AH6" i="13" s="1"/>
  <c r="AH51" i="13" s="1"/>
  <c r="AO159" i="17"/>
  <c r="AJ50" i="18"/>
  <c r="AJ50" i="16"/>
  <c r="AJ45" i="10"/>
  <c r="AI45" i="18"/>
  <c r="AI45" i="16"/>
  <c r="AI40" i="10"/>
  <c r="AG61" i="18"/>
  <c r="AG29" i="18" s="1"/>
  <c r="AG61" i="16"/>
  <c r="AG56" i="10"/>
  <c r="AE86" i="16"/>
  <c r="AE118" i="16" s="1"/>
  <c r="AF31" i="18"/>
  <c r="AJ128" i="16"/>
  <c r="AM152" i="17"/>
  <c r="AK128" i="16"/>
  <c r="AL213" i="16"/>
  <c r="AE15" i="13" l="1"/>
  <c r="AF134" i="13"/>
  <c r="AF135" i="13" s="1"/>
  <c r="AF136" i="13" s="1"/>
  <c r="AF137" i="13" s="1"/>
  <c r="AF138" i="13" s="1"/>
  <c r="AF139" i="13" s="1"/>
  <c r="AF140" i="13" s="1"/>
  <c r="AF141" i="13" s="1"/>
  <c r="AF142" i="13" s="1"/>
  <c r="AF143" i="13" s="1"/>
  <c r="AF144" i="13" s="1"/>
  <c r="AF145" i="13" s="1"/>
  <c r="AN206" i="18"/>
  <c r="AJ60" i="15"/>
  <c r="AJ62" i="13"/>
  <c r="AG95" i="15"/>
  <c r="AH90" i="15"/>
  <c r="AI90" i="15"/>
  <c r="AM110" i="10"/>
  <c r="O31" i="7"/>
  <c r="AM11" i="10"/>
  <c r="O14" i="7"/>
  <c r="AM210" i="10"/>
  <c r="AJ53" i="15"/>
  <c r="AJ55" i="13"/>
  <c r="AM205" i="18"/>
  <c r="AQ93" i="15"/>
  <c r="AM213" i="18"/>
  <c r="AF115" i="9"/>
  <c r="AG102" i="9"/>
  <c r="AH102" i="9" s="1"/>
  <c r="AG104" i="9"/>
  <c r="AH104" i="9" s="1"/>
  <c r="AG103" i="9"/>
  <c r="AH103" i="9" s="1"/>
  <c r="AG101" i="9"/>
  <c r="AG108" i="9"/>
  <c r="AH108" i="9" s="1"/>
  <c r="AG109" i="9"/>
  <c r="AH109" i="9" s="1"/>
  <c r="AG107" i="9"/>
  <c r="AH107" i="9" s="1"/>
  <c r="AG110" i="9"/>
  <c r="AH110" i="9" s="1"/>
  <c r="AG111" i="9"/>
  <c r="AH111" i="9" s="1"/>
  <c r="AG105" i="9"/>
  <c r="AH105" i="9" s="1"/>
  <c r="AG106" i="9"/>
  <c r="AH106" i="9" s="1"/>
  <c r="AR85" i="11"/>
  <c r="AN88" i="14"/>
  <c r="AN49" i="17"/>
  <c r="AO6" i="17"/>
  <c r="AP6" i="17"/>
  <c r="AH61" i="18"/>
  <c r="AH29" i="18" s="1"/>
  <c r="AH61" i="16"/>
  <c r="AH56" i="10"/>
  <c r="AH24" i="10" s="1"/>
  <c r="AK49" i="18"/>
  <c r="AK49" i="16"/>
  <c r="AK44" i="10"/>
  <c r="AG76" i="10"/>
  <c r="BG92" i="10"/>
  <c r="AH60" i="18"/>
  <c r="AH28" i="18" s="1"/>
  <c r="AH60" i="16"/>
  <c r="AH55" i="10"/>
  <c r="AH23" i="10" s="1"/>
  <c r="AR31" i="16"/>
  <c r="AS31" i="16" s="1"/>
  <c r="AL38" i="9"/>
  <c r="AL43" i="9"/>
  <c r="AL37" i="9"/>
  <c r="AL47" i="9"/>
  <c r="AL46" i="9"/>
  <c r="AL45" i="9"/>
  <c r="AL44" i="9"/>
  <c r="AL39" i="9"/>
  <c r="AL40" i="9"/>
  <c r="AL41" i="9"/>
  <c r="AL42" i="9"/>
  <c r="AK44" i="18"/>
  <c r="AK44" i="16"/>
  <c r="AK39" i="10"/>
  <c r="AH51" i="10"/>
  <c r="AH18" i="17"/>
  <c r="AL48" i="14"/>
  <c r="AE136" i="18"/>
  <c r="AE152" i="18"/>
  <c r="AP11" i="14"/>
  <c r="AR93" i="11"/>
  <c r="AR158" i="17"/>
  <c r="AP84" i="15"/>
  <c r="AL206" i="18"/>
  <c r="AI47" i="14"/>
  <c r="AI47" i="15" s="1"/>
  <c r="AI79" i="15" s="1"/>
  <c r="AH69" i="18"/>
  <c r="AH37" i="18" s="1"/>
  <c r="AH69" i="16"/>
  <c r="AH64" i="10"/>
  <c r="AH32" i="10" s="1"/>
  <c r="AD14" i="14"/>
  <c r="AK127" i="16"/>
  <c r="AO11" i="14"/>
  <c r="AH59" i="18"/>
  <c r="AH59" i="16"/>
  <c r="AH54" i="10"/>
  <c r="AN151" i="17"/>
  <c r="AO151" i="17" s="1"/>
  <c r="AG80" i="15"/>
  <c r="AK78" i="10"/>
  <c r="AK48" i="11"/>
  <c r="AK49" i="13" s="1"/>
  <c r="AK33" i="13" s="1"/>
  <c r="AK80" i="11" s="1"/>
  <c r="AN36" i="16"/>
  <c r="AU259" i="16"/>
  <c r="BG96" i="10"/>
  <c r="AG80" i="10"/>
  <c r="AM37" i="9"/>
  <c r="AM47" i="9"/>
  <c r="AM44" i="9"/>
  <c r="AM46" i="9"/>
  <c r="AM43" i="9"/>
  <c r="AM45" i="9"/>
  <c r="AM42" i="9"/>
  <c r="AM39" i="9"/>
  <c r="AM40" i="9"/>
  <c r="AM38" i="9"/>
  <c r="AM41" i="9"/>
  <c r="AN114" i="10"/>
  <c r="AN210" i="10" s="1"/>
  <c r="P44" i="7"/>
  <c r="P8" i="7"/>
  <c r="AN98" i="9"/>
  <c r="AN97" i="9"/>
  <c r="AO10" i="9"/>
  <c r="AK65" i="11"/>
  <c r="AK66" i="11"/>
  <c r="AO49" i="11"/>
  <c r="AR6" i="11"/>
  <c r="AO50" i="11"/>
  <c r="BG95" i="10"/>
  <c r="AG79" i="10"/>
  <c r="M13" i="8"/>
  <c r="AI48" i="15"/>
  <c r="AI6" i="15" s="1"/>
  <c r="AI68" i="15"/>
  <c r="AK204" i="10"/>
  <c r="AK201" i="10"/>
  <c r="AK198" i="10"/>
  <c r="AK209" i="10" s="1"/>
  <c r="AK206" i="10"/>
  <c r="AK199" i="10"/>
  <c r="AK200" i="10"/>
  <c r="AK207" i="10"/>
  <c r="AK203" i="10"/>
  <c r="AK205" i="10"/>
  <c r="AK202" i="10"/>
  <c r="AK208" i="10"/>
  <c r="AK19" i="10"/>
  <c r="AE100" i="15"/>
  <c r="AE101" i="15" s="1"/>
  <c r="AE102" i="15" s="1"/>
  <c r="AE103" i="15" s="1"/>
  <c r="AE104" i="15" s="1"/>
  <c r="AE105" i="15" s="1"/>
  <c r="AE106" i="15" s="1"/>
  <c r="AE107" i="15" s="1"/>
  <c r="AE108" i="15" s="1"/>
  <c r="AE109" i="15" s="1"/>
  <c r="AE110" i="15" s="1"/>
  <c r="AE111" i="15" s="1"/>
  <c r="AD13" i="15"/>
  <c r="AT261" i="16"/>
  <c r="AO94" i="14"/>
  <c r="AP94" i="14" s="1"/>
  <c r="AH64" i="9"/>
  <c r="P43" i="7"/>
  <c r="AL65" i="9"/>
  <c r="N10" i="7"/>
  <c r="AH83" i="11"/>
  <c r="AH9" i="11"/>
  <c r="AH82" i="11" s="1"/>
  <c r="AI210" i="16"/>
  <c r="AJ48" i="17"/>
  <c r="AS255" i="18"/>
  <c r="AT255" i="18" s="1"/>
  <c r="AJ115" i="10"/>
  <c r="AJ19" i="9"/>
  <c r="AJ9" i="10"/>
  <c r="M51" i="7"/>
  <c r="AI209" i="16"/>
  <c r="AK209" i="16" s="1"/>
  <c r="AM39" i="16"/>
  <c r="AM5" i="16" s="1"/>
  <c r="AM40" i="16" s="1"/>
  <c r="AG70" i="18"/>
  <c r="AG38" i="18" s="1"/>
  <c r="AG70" i="16"/>
  <c r="AG65" i="10"/>
  <c r="AG33" i="10" s="1"/>
  <c r="AQ102" i="11"/>
  <c r="AI61" i="13"/>
  <c r="AI59" i="15"/>
  <c r="AN85" i="14"/>
  <c r="AO90" i="11"/>
  <c r="AR212" i="16"/>
  <c r="AS212" i="16" s="1"/>
  <c r="AO212" i="16"/>
  <c r="AG76" i="17"/>
  <c r="AG76" i="9"/>
  <c r="AS28" i="16"/>
  <c r="AT28" i="16" s="1"/>
  <c r="AI58" i="15"/>
  <c r="AI60" i="13"/>
  <c r="AM85" i="14"/>
  <c r="AN104" i="11"/>
  <c r="AJ59" i="14"/>
  <c r="AK59" i="14" s="1"/>
  <c r="AG75" i="17"/>
  <c r="AG75" i="9"/>
  <c r="AL93" i="14"/>
  <c r="AK208" i="16"/>
  <c r="AG24" i="10"/>
  <c r="AK110" i="10"/>
  <c r="AM88" i="11"/>
  <c r="AN88" i="11"/>
  <c r="AP6" i="9"/>
  <c r="AR86" i="15"/>
  <c r="AS86" i="15" s="1"/>
  <c r="AT86" i="15" s="1"/>
  <c r="AI106" i="11"/>
  <c r="AR254" i="18"/>
  <c r="AQ91" i="14"/>
  <c r="AI59" i="13"/>
  <c r="AI57" i="15"/>
  <c r="AM86" i="11"/>
  <c r="AL96" i="11"/>
  <c r="AN34" i="16"/>
  <c r="AP34" i="16" s="1"/>
  <c r="AM88" i="14"/>
  <c r="AG78" i="17"/>
  <c r="AG78" i="9"/>
  <c r="AG73" i="17"/>
  <c r="AG73" i="9"/>
  <c r="AP160" i="9"/>
  <c r="AP161" i="9" s="1"/>
  <c r="AJ65" i="17"/>
  <c r="AK211" i="16"/>
  <c r="AK53" i="18"/>
  <c r="AK53" i="16"/>
  <c r="AK48" i="10"/>
  <c r="AK60" i="9"/>
  <c r="AK58" i="9"/>
  <c r="AK56" i="9"/>
  <c r="AK53" i="9"/>
  <c r="AK54" i="9"/>
  <c r="AK55" i="9"/>
  <c r="AK66" i="9"/>
  <c r="AK43" i="18"/>
  <c r="AK43" i="16"/>
  <c r="AK38" i="10"/>
  <c r="AK36" i="14"/>
  <c r="AK36" i="15" s="1"/>
  <c r="AK41" i="14"/>
  <c r="AK41" i="15" s="1"/>
  <c r="AK73" i="15" s="1"/>
  <c r="AK42" i="14"/>
  <c r="AK42" i="15" s="1"/>
  <c r="AK74" i="15" s="1"/>
  <c r="AK43" i="14"/>
  <c r="AK43" i="15" s="1"/>
  <c r="AK75" i="15" s="1"/>
  <c r="AK44" i="14"/>
  <c r="AK44" i="15" s="1"/>
  <c r="AK76" i="15" s="1"/>
  <c r="AK37" i="14"/>
  <c r="AK37" i="15" s="1"/>
  <c r="AK69" i="15" s="1"/>
  <c r="AK45" i="14"/>
  <c r="AK45" i="15" s="1"/>
  <c r="AK77" i="15" s="1"/>
  <c r="AF230" i="18"/>
  <c r="AS93" i="11"/>
  <c r="AG74" i="17"/>
  <c r="AG74" i="9"/>
  <c r="AO258" i="18"/>
  <c r="AP258" i="18" s="1"/>
  <c r="AQ252" i="16"/>
  <c r="AO262" i="16"/>
  <c r="AO263" i="16" s="1"/>
  <c r="AH64" i="18"/>
  <c r="AH32" i="18" s="1"/>
  <c r="AH64" i="16"/>
  <c r="AH59" i="10"/>
  <c r="AH27" i="10" s="1"/>
  <c r="AK22" i="13"/>
  <c r="AK204" i="16"/>
  <c r="AS261" i="16"/>
  <c r="AU261" i="16" s="1"/>
  <c r="AQ212" i="16"/>
  <c r="AG48" i="15"/>
  <c r="AG6" i="15" s="1"/>
  <c r="AR88" i="15"/>
  <c r="AK107" i="10"/>
  <c r="AP87" i="14"/>
  <c r="AL92" i="11"/>
  <c r="AI52" i="15"/>
  <c r="AI54" i="13"/>
  <c r="AH63" i="15"/>
  <c r="AH65" i="13"/>
  <c r="AH66" i="13" s="1"/>
  <c r="AH13" i="13" s="1"/>
  <c r="AH67" i="13" s="1"/>
  <c r="AQ29" i="16"/>
  <c r="AM206" i="18"/>
  <c r="AS253" i="18"/>
  <c r="AT253" i="18" s="1"/>
  <c r="AR101" i="11"/>
  <c r="AR112" i="11" s="1"/>
  <c r="AP86" i="14"/>
  <c r="AJ58" i="14"/>
  <c r="AK58" i="14" s="1"/>
  <c r="AU95" i="11"/>
  <c r="AI65" i="17"/>
  <c r="AK12" i="17"/>
  <c r="AL12" i="17" s="1"/>
  <c r="M4" i="8"/>
  <c r="AR32" i="16"/>
  <c r="AF119" i="16"/>
  <c r="AF11" i="16" s="1"/>
  <c r="BF113" i="10"/>
  <c r="AF129" i="10"/>
  <c r="AF130" i="10" s="1"/>
  <c r="AM88" i="9"/>
  <c r="AM92" i="9"/>
  <c r="AM90" i="9"/>
  <c r="AM95" i="9"/>
  <c r="AM87" i="9"/>
  <c r="AM96" i="9" s="1"/>
  <c r="AM94" i="9"/>
  <c r="AM91" i="9"/>
  <c r="AM86" i="9"/>
  <c r="AM85" i="9"/>
  <c r="AM93" i="9"/>
  <c r="AM89" i="9"/>
  <c r="AJ55" i="11"/>
  <c r="AJ54" i="11"/>
  <c r="AJ53" i="11"/>
  <c r="AJ64" i="11" s="1"/>
  <c r="AJ61" i="11"/>
  <c r="AJ63" i="11"/>
  <c r="AJ58" i="11"/>
  <c r="AJ62" i="11"/>
  <c r="AJ59" i="11"/>
  <c r="AJ60" i="11"/>
  <c r="AJ56" i="11"/>
  <c r="AJ57" i="11"/>
  <c r="AL130" i="16"/>
  <c r="AH65" i="18"/>
  <c r="AH33" i="18" s="1"/>
  <c r="AH65" i="16"/>
  <c r="AH60" i="10"/>
  <c r="AH28" i="10" s="1"/>
  <c r="AM64" i="14"/>
  <c r="AJ73" i="10"/>
  <c r="AK62" i="14"/>
  <c r="AK53" i="14"/>
  <c r="AL53" i="14" s="1"/>
  <c r="AK60" i="14"/>
  <c r="AK79" i="10"/>
  <c r="AK80" i="10"/>
  <c r="AK115" i="10"/>
  <c r="AK19" i="9"/>
  <c r="N51" i="7"/>
  <c r="AG23" i="10"/>
  <c r="AI54" i="15"/>
  <c r="AI56" i="13"/>
  <c r="AM49" i="17"/>
  <c r="AL126" i="16"/>
  <c r="AM126" i="16"/>
  <c r="AK111" i="10"/>
  <c r="AL111" i="10" s="1"/>
  <c r="AM111" i="10" s="1"/>
  <c r="AG25" i="10"/>
  <c r="K7" i="8"/>
  <c r="AI95" i="15"/>
  <c r="AJ85" i="15"/>
  <c r="AK85" i="15"/>
  <c r="AK48" i="18"/>
  <c r="AK48" i="16"/>
  <c r="AK43" i="10"/>
  <c r="AH9" i="15"/>
  <c r="AL132" i="16"/>
  <c r="AH56" i="17"/>
  <c r="AH66" i="17"/>
  <c r="AH55" i="17"/>
  <c r="AH54" i="17"/>
  <c r="AH53" i="17"/>
  <c r="AH64" i="17" s="1"/>
  <c r="AH63" i="17"/>
  <c r="AH62" i="17"/>
  <c r="AH60" i="17"/>
  <c r="AH58" i="17"/>
  <c r="AH57" i="17"/>
  <c r="AH59" i="17"/>
  <c r="AH61" i="17"/>
  <c r="AJ34" i="13"/>
  <c r="AJ5" i="13" s="1"/>
  <c r="AJ35" i="13" s="1"/>
  <c r="AJ69" i="11"/>
  <c r="AJ81" i="11" s="1"/>
  <c r="AM12" i="11"/>
  <c r="AN11" i="14"/>
  <c r="AQ32" i="16"/>
  <c r="AN92" i="15"/>
  <c r="AF100" i="14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E13" i="14"/>
  <c r="AE12" i="14" s="1"/>
  <c r="AE8" i="14" s="1"/>
  <c r="AE10" i="14" s="1"/>
  <c r="AE97" i="14" s="1"/>
  <c r="AH67" i="18"/>
  <c r="AH35" i="18" s="1"/>
  <c r="AH67" i="16"/>
  <c r="AH62" i="10"/>
  <c r="AH30" i="10" s="1"/>
  <c r="AI53" i="15"/>
  <c r="AI55" i="13"/>
  <c r="AG78" i="10"/>
  <c r="BG94" i="10"/>
  <c r="AI214" i="16"/>
  <c r="AJ203" i="16"/>
  <c r="AK105" i="10"/>
  <c r="AI55" i="15"/>
  <c r="AI57" i="13"/>
  <c r="AF16" i="10"/>
  <c r="AF259" i="10" s="1"/>
  <c r="AP212" i="16"/>
  <c r="AE14" i="11"/>
  <c r="AF117" i="11"/>
  <c r="AF118" i="11" s="1"/>
  <c r="AF119" i="11" s="1"/>
  <c r="AF120" i="11" s="1"/>
  <c r="AF121" i="11" s="1"/>
  <c r="AF122" i="11" s="1"/>
  <c r="AF123" i="11" s="1"/>
  <c r="AF124" i="11" s="1"/>
  <c r="AF125" i="11" s="1"/>
  <c r="AF126" i="11" s="1"/>
  <c r="AF127" i="11" s="1"/>
  <c r="AF128" i="11" s="1"/>
  <c r="AQ91" i="11"/>
  <c r="AR91" i="11" s="1"/>
  <c r="AI58" i="13"/>
  <c r="AI56" i="15"/>
  <c r="AK102" i="10"/>
  <c r="AL133" i="16"/>
  <c r="AS258" i="16"/>
  <c r="AE83" i="11"/>
  <c r="AE9" i="11"/>
  <c r="AE82" i="11" s="1"/>
  <c r="AI60" i="15"/>
  <c r="AI62" i="13"/>
  <c r="AK47" i="18"/>
  <c r="AK47" i="16"/>
  <c r="AK42" i="10"/>
  <c r="AJ134" i="16"/>
  <c r="AE119" i="16"/>
  <c r="AE11" i="16" s="1"/>
  <c r="AR158" i="9"/>
  <c r="AR160" i="9" s="1"/>
  <c r="AR161" i="9" s="1"/>
  <c r="AO110" i="11"/>
  <c r="AJ54" i="14"/>
  <c r="AO111" i="11"/>
  <c r="AT111" i="11" s="1"/>
  <c r="AQ257" i="16"/>
  <c r="AJ209" i="16"/>
  <c r="AJ50" i="13"/>
  <c r="AJ6" i="13" s="1"/>
  <c r="AJ51" i="13" s="1"/>
  <c r="AJ91" i="15"/>
  <c r="AE14" i="17"/>
  <c r="AF117" i="17"/>
  <c r="AF118" i="17" s="1"/>
  <c r="AF119" i="17" s="1"/>
  <c r="AF120" i="17" s="1"/>
  <c r="AF121" i="17" s="1"/>
  <c r="AF122" i="17" s="1"/>
  <c r="AF123" i="17" s="1"/>
  <c r="AF124" i="17" s="1"/>
  <c r="AF125" i="17" s="1"/>
  <c r="AF126" i="17" s="1"/>
  <c r="AF127" i="17" s="1"/>
  <c r="AF128" i="17" s="1"/>
  <c r="AM22" i="13"/>
  <c r="AJ62" i="15"/>
  <c r="AJ64" i="13"/>
  <c r="AJ54" i="18"/>
  <c r="AJ54" i="16"/>
  <c r="AJ55" i="16" s="1"/>
  <c r="AJ6" i="16" s="1"/>
  <c r="AJ56" i="16" s="1"/>
  <c r="AJ49" i="10"/>
  <c r="AE14" i="13"/>
  <c r="AE8" i="13" s="1"/>
  <c r="AE12" i="13" s="1"/>
  <c r="AE131" i="13" s="1"/>
  <c r="AE83" i="13"/>
  <c r="AN84" i="14"/>
  <c r="AO84" i="14" s="1"/>
  <c r="AQ84" i="15"/>
  <c r="AJ82" i="10"/>
  <c r="AF39" i="18"/>
  <c r="AF5" i="18" s="1"/>
  <c r="AF40" i="18" s="1"/>
  <c r="AK106" i="10"/>
  <c r="AL106" i="10" s="1"/>
  <c r="AM106" i="10" s="1"/>
  <c r="AG71" i="16"/>
  <c r="AG18" i="16" s="1"/>
  <c r="AK112" i="10"/>
  <c r="AF66" i="10"/>
  <c r="AF13" i="10" s="1"/>
  <c r="AF8" i="10" s="1"/>
  <c r="AF12" i="10" s="1"/>
  <c r="AI62" i="15"/>
  <c r="AI64" i="13"/>
  <c r="AK46" i="18"/>
  <c r="AK46" i="16"/>
  <c r="AK41" i="10"/>
  <c r="AN131" i="16"/>
  <c r="AO131" i="16"/>
  <c r="AK123" i="16"/>
  <c r="AR89" i="11"/>
  <c r="AQ88" i="15"/>
  <c r="AS88" i="15" s="1"/>
  <c r="AS261" i="18"/>
  <c r="AJ55" i="14"/>
  <c r="AG50" i="10"/>
  <c r="AG6" i="10" s="1"/>
  <c r="AK108" i="11"/>
  <c r="AQ254" i="18"/>
  <c r="AK212" i="18"/>
  <c r="AD129" i="17"/>
  <c r="AD15" i="17"/>
  <c r="AE4" i="17"/>
  <c r="AE7" i="17" s="1"/>
  <c r="AD13" i="17"/>
  <c r="AD8" i="17" s="1"/>
  <c r="AD11" i="17" s="1"/>
  <c r="AD114" i="17" s="1"/>
  <c r="AR33" i="16"/>
  <c r="AP257" i="18"/>
  <c r="AR159" i="17"/>
  <c r="AH63" i="18"/>
  <c r="AH31" i="18" s="1"/>
  <c r="AH63" i="16"/>
  <c r="AH58" i="10"/>
  <c r="AH26" i="10" s="1"/>
  <c r="AM160" i="17"/>
  <c r="AM161" i="17" s="1"/>
  <c r="AK48" i="9"/>
  <c r="AH62" i="18"/>
  <c r="AH30" i="18" s="1"/>
  <c r="AH62" i="16"/>
  <c r="AH57" i="10"/>
  <c r="BG93" i="10"/>
  <c r="AG77" i="10"/>
  <c r="AF9" i="15"/>
  <c r="AK206" i="16"/>
  <c r="AQ159" i="17"/>
  <c r="AU254" i="16"/>
  <c r="AR149" i="17"/>
  <c r="AJ90" i="14"/>
  <c r="AL90" i="14" s="1"/>
  <c r="AK87" i="15"/>
  <c r="AK75" i="10"/>
  <c r="J7" i="8"/>
  <c r="J8" i="8" s="1"/>
  <c r="AM6" i="14"/>
  <c r="AI63" i="14"/>
  <c r="AL105" i="11"/>
  <c r="AM105" i="11"/>
  <c r="AT254" i="16"/>
  <c r="AK45" i="18"/>
  <c r="AK45" i="16"/>
  <c r="AK40" i="10"/>
  <c r="N13" i="8" s="1"/>
  <c r="AQ125" i="16"/>
  <c r="AR125" i="16" s="1"/>
  <c r="AQ160" i="9"/>
  <c r="AQ161" i="9" s="1"/>
  <c r="AK90" i="14"/>
  <c r="AJ63" i="9"/>
  <c r="AJ62" i="9"/>
  <c r="AJ61" i="9"/>
  <c r="AJ60" i="9"/>
  <c r="AJ57" i="9"/>
  <c r="AJ59" i="9"/>
  <c r="AJ58" i="9"/>
  <c r="AJ66" i="9"/>
  <c r="AJ53" i="9"/>
  <c r="AJ56" i="9"/>
  <c r="AJ55" i="9"/>
  <c r="AJ54" i="9"/>
  <c r="AJ64" i="9"/>
  <c r="AJ57" i="14"/>
  <c r="AK57" i="14" s="1"/>
  <c r="AI59" i="9"/>
  <c r="AI63" i="9"/>
  <c r="AK63" i="9" s="1"/>
  <c r="AI62" i="9"/>
  <c r="AK62" i="9" s="1"/>
  <c r="AI61" i="9"/>
  <c r="AK61" i="9" s="1"/>
  <c r="AI58" i="9"/>
  <c r="AI60" i="9"/>
  <c r="AI57" i="9"/>
  <c r="AK57" i="9" s="1"/>
  <c r="AI56" i="9"/>
  <c r="AI66" i="9"/>
  <c r="AI54" i="9"/>
  <c r="AI55" i="9"/>
  <c r="AI53" i="9"/>
  <c r="AS260" i="16"/>
  <c r="AT260" i="16" s="1"/>
  <c r="AU260" i="16" s="1"/>
  <c r="AN205" i="16"/>
  <c r="AP93" i="15"/>
  <c r="AI203" i="18"/>
  <c r="AP102" i="11"/>
  <c r="AU102" i="11" s="1"/>
  <c r="AM213" i="16"/>
  <c r="AM48" i="11"/>
  <c r="AM49" i="13" s="1"/>
  <c r="AM33" i="13" s="1"/>
  <c r="AM80" i="11" s="1"/>
  <c r="AO94" i="11"/>
  <c r="AP94" i="11" s="1"/>
  <c r="AK103" i="10"/>
  <c r="AK71" i="10" s="1"/>
  <c r="AP255" i="16"/>
  <c r="AG79" i="17"/>
  <c r="AG79" i="9"/>
  <c r="AL39" i="16"/>
  <c r="AL5" i="16" s="1"/>
  <c r="AL40" i="16" s="1"/>
  <c r="AJ106" i="11"/>
  <c r="AR252" i="16"/>
  <c r="AP262" i="16"/>
  <c r="AP263" i="16" s="1"/>
  <c r="AO34" i="16"/>
  <c r="AQ34" i="16" s="1"/>
  <c r="AJ55" i="18"/>
  <c r="AJ6" i="18" s="1"/>
  <c r="AJ56" i="18" s="1"/>
  <c r="AL41" i="17"/>
  <c r="AL40" i="17"/>
  <c r="AL39" i="17"/>
  <c r="AL48" i="17" s="1"/>
  <c r="AL38" i="17"/>
  <c r="AL37" i="17"/>
  <c r="AL46" i="17"/>
  <c r="AL47" i="17"/>
  <c r="AL42" i="17"/>
  <c r="AL43" i="17"/>
  <c r="AL45" i="17"/>
  <c r="AL44" i="17"/>
  <c r="AG75" i="10"/>
  <c r="BG91" i="10"/>
  <c r="AJ210" i="18"/>
  <c r="BF122" i="10"/>
  <c r="AK90" i="10"/>
  <c r="AG90" i="10"/>
  <c r="AJ39" i="14"/>
  <c r="AJ39" i="15" s="1"/>
  <c r="AJ71" i="15" s="1"/>
  <c r="AJ38" i="14"/>
  <c r="AJ38" i="15" s="1"/>
  <c r="AJ70" i="15" s="1"/>
  <c r="AJ37" i="14"/>
  <c r="AJ37" i="15" s="1"/>
  <c r="AJ69" i="15" s="1"/>
  <c r="AJ36" i="14"/>
  <c r="AJ36" i="15" s="1"/>
  <c r="AJ40" i="14"/>
  <c r="AJ40" i="15" s="1"/>
  <c r="AJ72" i="15" s="1"/>
  <c r="AJ41" i="14"/>
  <c r="AJ41" i="15" s="1"/>
  <c r="AJ73" i="15" s="1"/>
  <c r="AJ42" i="14"/>
  <c r="AJ42" i="15" s="1"/>
  <c r="AJ74" i="15" s="1"/>
  <c r="AJ43" i="14"/>
  <c r="AJ43" i="15" s="1"/>
  <c r="AJ75" i="15" s="1"/>
  <c r="AJ44" i="14"/>
  <c r="AJ44" i="15" s="1"/>
  <c r="AJ76" i="15" s="1"/>
  <c r="AJ45" i="14"/>
  <c r="AJ45" i="15" s="1"/>
  <c r="AJ77" i="15" s="1"/>
  <c r="AJ46" i="14"/>
  <c r="AJ46" i="15" s="1"/>
  <c r="AJ78" i="15" s="1"/>
  <c r="AN152" i="17"/>
  <c r="AO152" i="17" s="1"/>
  <c r="AR252" i="18"/>
  <c r="AK50" i="18"/>
  <c r="AK50" i="16"/>
  <c r="AK45" i="10"/>
  <c r="AI211" i="18"/>
  <c r="AL209" i="18"/>
  <c r="AM209" i="18" s="1"/>
  <c r="AQ6" i="11"/>
  <c r="AJ52" i="14"/>
  <c r="AK52" i="14" s="1"/>
  <c r="AN89" i="14"/>
  <c r="AO89" i="14" s="1"/>
  <c r="AM259" i="18"/>
  <c r="AR156" i="17"/>
  <c r="AO101" i="11"/>
  <c r="AS102" i="11"/>
  <c r="AU27" i="16"/>
  <c r="AL92" i="14"/>
  <c r="AD231" i="16"/>
  <c r="AE4" i="16"/>
  <c r="AE7" i="16" s="1"/>
  <c r="AE19" i="16" s="1"/>
  <c r="AE8" i="16" s="1"/>
  <c r="AD19" i="16"/>
  <c r="AD8" i="16" s="1"/>
  <c r="AI55" i="16"/>
  <c r="AI6" i="16" s="1"/>
  <c r="AI56" i="16" s="1"/>
  <c r="AO49" i="9"/>
  <c r="AH112" i="11"/>
  <c r="AJ113" i="10"/>
  <c r="AJ81" i="10" s="1"/>
  <c r="AH214" i="18"/>
  <c r="AO89" i="15"/>
  <c r="AL94" i="15"/>
  <c r="AM94" i="15"/>
  <c r="AS250" i="18"/>
  <c r="AL129" i="16"/>
  <c r="AN208" i="18"/>
  <c r="AK130" i="16"/>
  <c r="AJ50" i="10"/>
  <c r="AJ6" i="10" s="1"/>
  <c r="AI61" i="15"/>
  <c r="AI63" i="13"/>
  <c r="AO88" i="14"/>
  <c r="AH64" i="15"/>
  <c r="AH11" i="15" s="1"/>
  <c r="AG71" i="18"/>
  <c r="AG18" i="18" s="1"/>
  <c r="AG27" i="18"/>
  <c r="AG39" i="18" s="1"/>
  <c r="AG5" i="18" s="1"/>
  <c r="AG40" i="18" s="1"/>
  <c r="AU251" i="16"/>
  <c r="AP88" i="14"/>
  <c r="AQ251" i="18"/>
  <c r="AR251" i="18" s="1"/>
  <c r="AJ210" i="16"/>
  <c r="AP6" i="11"/>
  <c r="AR148" i="17"/>
  <c r="AK51" i="18"/>
  <c r="AK51" i="16"/>
  <c r="AK46" i="10"/>
  <c r="AP253" i="16"/>
  <c r="AT251" i="16"/>
  <c r="AP204" i="18"/>
  <c r="AQ204" i="18" s="1"/>
  <c r="AQ38" i="16"/>
  <c r="AJ56" i="14"/>
  <c r="AK56" i="14" s="1"/>
  <c r="AN259" i="18"/>
  <c r="AQ260" i="18"/>
  <c r="AG214" i="18"/>
  <c r="AO109" i="11"/>
  <c r="AF219" i="16"/>
  <c r="AF220" i="16" s="1"/>
  <c r="AF221" i="16" s="1"/>
  <c r="AF222" i="16" s="1"/>
  <c r="AF223" i="16" s="1"/>
  <c r="AF224" i="16" s="1"/>
  <c r="AF225" i="16" s="1"/>
  <c r="AF226" i="16" s="1"/>
  <c r="AF227" i="16" s="1"/>
  <c r="AF228" i="16" s="1"/>
  <c r="AF229" i="16" s="1"/>
  <c r="AF230" i="16" s="1"/>
  <c r="AE20" i="16"/>
  <c r="AI54" i="18"/>
  <c r="AI55" i="18" s="1"/>
  <c r="AI6" i="18" s="1"/>
  <c r="AI56" i="18" s="1"/>
  <c r="AI54" i="16"/>
  <c r="AI49" i="10"/>
  <c r="F23" i="7"/>
  <c r="F28" i="7" s="1"/>
  <c r="F27" i="7"/>
  <c r="AL112" i="10"/>
  <c r="AM112" i="10" s="1"/>
  <c r="AL107" i="10"/>
  <c r="AM107" i="10" s="1"/>
  <c r="AL11" i="10"/>
  <c r="AL104" i="10"/>
  <c r="AM104" i="10" s="1"/>
  <c r="N31" i="7"/>
  <c r="AL110" i="10"/>
  <c r="AL108" i="10"/>
  <c r="AM108" i="10" s="1"/>
  <c r="AL109" i="10"/>
  <c r="AM109" i="10" s="1"/>
  <c r="N14" i="7"/>
  <c r="AL210" i="10"/>
  <c r="AR155" i="17"/>
  <c r="AI34" i="13"/>
  <c r="AI5" i="13" s="1"/>
  <c r="AI35" i="13" s="1"/>
  <c r="AI69" i="11"/>
  <c r="AI81" i="11" s="1"/>
  <c r="AL213" i="18"/>
  <c r="AQ150" i="17"/>
  <c r="AS252" i="18"/>
  <c r="AT258" i="16"/>
  <c r="AU250" i="16"/>
  <c r="AR258" i="16"/>
  <c r="AG77" i="17"/>
  <c r="AG77" i="9"/>
  <c r="AH66" i="18"/>
  <c r="AH34" i="18" s="1"/>
  <c r="AH66" i="16"/>
  <c r="AH61" i="10"/>
  <c r="AH29" i="10" s="1"/>
  <c r="AP256" i="18"/>
  <c r="AR256" i="18" s="1"/>
  <c r="AF71" i="18"/>
  <c r="AF18" i="18" s="1"/>
  <c r="AH68" i="18"/>
  <c r="AH36" i="18" s="1"/>
  <c r="AH68" i="16"/>
  <c r="AH63" i="10"/>
  <c r="AH31" i="10" s="1"/>
  <c r="AG66" i="10"/>
  <c r="AG13" i="10" s="1"/>
  <c r="AG22" i="10"/>
  <c r="AN49" i="9"/>
  <c r="AK95" i="14"/>
  <c r="AL22" i="13"/>
  <c r="AL50" i="13"/>
  <c r="AL6" i="13" s="1"/>
  <c r="AL51" i="13" s="1"/>
  <c r="AJ207" i="18"/>
  <c r="AD136" i="18"/>
  <c r="AD152" i="18"/>
  <c r="AL128" i="16"/>
  <c r="AF95" i="15"/>
  <c r="AQ124" i="16"/>
  <c r="AI50" i="10"/>
  <c r="AI6" i="10" s="1"/>
  <c r="AK52" i="18"/>
  <c r="AK52" i="16"/>
  <c r="AK47" i="10"/>
  <c r="AQ256" i="18"/>
  <c r="AM207" i="16"/>
  <c r="AN207" i="16" s="1"/>
  <c r="AQ6" i="9"/>
  <c r="AN38" i="11"/>
  <c r="AN39" i="13" s="1"/>
  <c r="AN23" i="13" s="1"/>
  <c r="AN70" i="11" s="1"/>
  <c r="AN37" i="11"/>
  <c r="AN38" i="13" s="1"/>
  <c r="AN47" i="11"/>
  <c r="AN48" i="13" s="1"/>
  <c r="AN32" i="13" s="1"/>
  <c r="AN79" i="11" s="1"/>
  <c r="AN44" i="11"/>
  <c r="AN45" i="13" s="1"/>
  <c r="AN29" i="13" s="1"/>
  <c r="AN76" i="11" s="1"/>
  <c r="AN39" i="11"/>
  <c r="AN40" i="13" s="1"/>
  <c r="AN24" i="13" s="1"/>
  <c r="AN71" i="11" s="1"/>
  <c r="AN40" i="11"/>
  <c r="AN41" i="13" s="1"/>
  <c r="AN25" i="13" s="1"/>
  <c r="AN72" i="11" s="1"/>
  <c r="AN45" i="11"/>
  <c r="AN46" i="13" s="1"/>
  <c r="AN30" i="13" s="1"/>
  <c r="AN77" i="11" s="1"/>
  <c r="AN43" i="11"/>
  <c r="AN44" i="13" s="1"/>
  <c r="AN28" i="13" s="1"/>
  <c r="AN75" i="11" s="1"/>
  <c r="AN46" i="11"/>
  <c r="AN47" i="13" s="1"/>
  <c r="AN31" i="13" s="1"/>
  <c r="AN78" i="11" s="1"/>
  <c r="AN42" i="11"/>
  <c r="AN43" i="13" s="1"/>
  <c r="AN27" i="13" s="1"/>
  <c r="AN74" i="11" s="1"/>
  <c r="AN41" i="11"/>
  <c r="AN42" i="13" s="1"/>
  <c r="AN26" i="13" s="1"/>
  <c r="AN73" i="11" s="1"/>
  <c r="AJ61" i="14"/>
  <c r="AR250" i="18"/>
  <c r="AQ35" i="16"/>
  <c r="AQ110" i="11"/>
  <c r="AK77" i="10"/>
  <c r="AO204" i="18"/>
  <c r="AP150" i="17"/>
  <c r="AJ204" i="16"/>
  <c r="AL12" i="11"/>
  <c r="AN101" i="11"/>
  <c r="AM12" i="9"/>
  <c r="AN12" i="9" s="1"/>
  <c r="R43" i="7" l="1"/>
  <c r="P10" i="7"/>
  <c r="AN65" i="9"/>
  <c r="AN19" i="10"/>
  <c r="AS35" i="16"/>
  <c r="AK63" i="18"/>
  <c r="AK31" i="18" s="1"/>
  <c r="AK63" i="16"/>
  <c r="AK58" i="10"/>
  <c r="AK26" i="10" s="1"/>
  <c r="AU125" i="16"/>
  <c r="AK59" i="15"/>
  <c r="AK61" i="13"/>
  <c r="AM90" i="14"/>
  <c r="AL95" i="14"/>
  <c r="AU93" i="11"/>
  <c r="AU89" i="11"/>
  <c r="AM85" i="15"/>
  <c r="AP85" i="14"/>
  <c r="AK58" i="15"/>
  <c r="AK60" i="13"/>
  <c r="AU256" i="18"/>
  <c r="AO160" i="17"/>
  <c r="AO161" i="17" s="1"/>
  <c r="AK67" i="18"/>
  <c r="AK35" i="18" s="1"/>
  <c r="AK67" i="16"/>
  <c r="AK62" i="10"/>
  <c r="AK30" i="10" s="1"/>
  <c r="AK68" i="18"/>
  <c r="AK36" i="18" s="1"/>
  <c r="AK68" i="16"/>
  <c r="AK63" i="10"/>
  <c r="AK31" i="10" s="1"/>
  <c r="AT88" i="15"/>
  <c r="AU88" i="15" s="1"/>
  <c r="AL210" i="16"/>
  <c r="AL61" i="14"/>
  <c r="AK69" i="18"/>
  <c r="AK37" i="18" s="1"/>
  <c r="AK69" i="16"/>
  <c r="AK64" i="10"/>
  <c r="AK32" i="10" s="1"/>
  <c r="AK52" i="15"/>
  <c r="AK54" i="13"/>
  <c r="AL52" i="14"/>
  <c r="AR121" i="10"/>
  <c r="AL124" i="10"/>
  <c r="AT123" i="10"/>
  <c r="AL127" i="10"/>
  <c r="AR120" i="10"/>
  <c r="AM118" i="10"/>
  <c r="AN121" i="10"/>
  <c r="AO124" i="10"/>
  <c r="AQ118" i="10"/>
  <c r="AO121" i="10"/>
  <c r="AM124" i="10"/>
  <c r="AQ124" i="10"/>
  <c r="AP123" i="10"/>
  <c r="AU124" i="10"/>
  <c r="AT119" i="10"/>
  <c r="AO122" i="10"/>
  <c r="AP122" i="10"/>
  <c r="AP127" i="10"/>
  <c r="AP126" i="10"/>
  <c r="AO127" i="10"/>
  <c r="AQ126" i="10"/>
  <c r="AO128" i="10"/>
  <c r="AN118" i="10"/>
  <c r="AM127" i="10"/>
  <c r="AN128" i="10"/>
  <c r="AM125" i="10"/>
  <c r="AU122" i="10"/>
  <c r="AP119" i="10"/>
  <c r="AL120" i="10"/>
  <c r="AQ121" i="10"/>
  <c r="AS122" i="10"/>
  <c r="AM123" i="10"/>
  <c r="AS125" i="10"/>
  <c r="AT122" i="10"/>
  <c r="AL118" i="10"/>
  <c r="AO118" i="10"/>
  <c r="AL123" i="10"/>
  <c r="AL128" i="10"/>
  <c r="AN126" i="10"/>
  <c r="AM126" i="10"/>
  <c r="AP124" i="10"/>
  <c r="AN124" i="10"/>
  <c r="AT118" i="10"/>
  <c r="AL121" i="10"/>
  <c r="AO119" i="10"/>
  <c r="AS119" i="10"/>
  <c r="AM120" i="10"/>
  <c r="AU121" i="10"/>
  <c r="AN127" i="10"/>
  <c r="AL126" i="10"/>
  <c r="AR127" i="10"/>
  <c r="AL125" i="10"/>
  <c r="AL119" i="10"/>
  <c r="AQ123" i="10"/>
  <c r="AT121" i="10"/>
  <c r="AP118" i="10"/>
  <c r="AS121" i="10"/>
  <c r="AR118" i="10"/>
  <c r="AQ122" i="10"/>
  <c r="AU126" i="10"/>
  <c r="AM128" i="10"/>
  <c r="AN120" i="10"/>
  <c r="AT128" i="10"/>
  <c r="AN122" i="10"/>
  <c r="AU118" i="10"/>
  <c r="AM121" i="10"/>
  <c r="AM119" i="10"/>
  <c r="AQ119" i="10"/>
  <c r="AG121" i="10"/>
  <c r="AH121" i="10" s="1"/>
  <c r="AR122" i="10"/>
  <c r="AQ125" i="10"/>
  <c r="AG119" i="10"/>
  <c r="AH119" i="10" s="1"/>
  <c r="AN125" i="10"/>
  <c r="AS120" i="10"/>
  <c r="AU128" i="10"/>
  <c r="AU123" i="10"/>
  <c r="AQ120" i="10"/>
  <c r="AS127" i="10"/>
  <c r="AS124" i="10"/>
  <c r="AM122" i="10"/>
  <c r="AT125" i="10"/>
  <c r="AU119" i="10"/>
  <c r="AN119" i="10"/>
  <c r="AT120" i="10"/>
  <c r="AR125" i="10"/>
  <c r="AO120" i="10"/>
  <c r="AQ127" i="10"/>
  <c r="AP125" i="10"/>
  <c r="AS118" i="10"/>
  <c r="AU127" i="10"/>
  <c r="AP121" i="10"/>
  <c r="AO126" i="10"/>
  <c r="AQ128" i="10"/>
  <c r="AS123" i="10"/>
  <c r="AS126" i="10"/>
  <c r="AS128" i="10"/>
  <c r="AL122" i="10"/>
  <c r="AR123" i="10"/>
  <c r="AR128" i="10"/>
  <c r="AP128" i="10"/>
  <c r="AP120" i="10"/>
  <c r="AR124" i="10"/>
  <c r="AU120" i="10"/>
  <c r="AG118" i="10"/>
  <c r="AG214" i="10" s="1"/>
  <c r="AO125" i="10"/>
  <c r="AO123" i="10"/>
  <c r="AT124" i="10"/>
  <c r="AU125" i="10"/>
  <c r="AG120" i="10"/>
  <c r="AH120" i="10" s="1"/>
  <c r="AN123" i="10"/>
  <c r="AR126" i="10"/>
  <c r="AR119" i="10"/>
  <c r="AT126" i="10"/>
  <c r="AT127" i="10"/>
  <c r="AG125" i="10"/>
  <c r="AH125" i="10" s="1"/>
  <c r="AG126" i="10"/>
  <c r="AH126" i="10" s="1"/>
  <c r="AG124" i="10"/>
  <c r="AH124" i="10" s="1"/>
  <c r="AG122" i="10"/>
  <c r="AH122" i="10" s="1"/>
  <c r="AG128" i="10"/>
  <c r="AH128" i="10" s="1"/>
  <c r="AG127" i="10"/>
  <c r="AH127" i="10" s="1"/>
  <c r="AG123" i="10"/>
  <c r="AH123" i="10" s="1"/>
  <c r="AQ10" i="9"/>
  <c r="AS204" i="18"/>
  <c r="AT204" i="18" s="1"/>
  <c r="AL53" i="15"/>
  <c r="AL55" i="13"/>
  <c r="AP89" i="14"/>
  <c r="AK58" i="13"/>
  <c r="AK56" i="15"/>
  <c r="AL56" i="14"/>
  <c r="AK59" i="13"/>
  <c r="AK57" i="15"/>
  <c r="AS93" i="15"/>
  <c r="AN129" i="16"/>
  <c r="AN209" i="18"/>
  <c r="AF131" i="10"/>
  <c r="H16" i="7"/>
  <c r="AF147" i="10"/>
  <c r="AQ258" i="18"/>
  <c r="AQ94" i="11"/>
  <c r="AL54" i="14"/>
  <c r="AT31" i="16"/>
  <c r="AU31" i="16"/>
  <c r="AP152" i="17"/>
  <c r="AR152" i="17" s="1"/>
  <c r="AP213" i="16"/>
  <c r="AL65" i="17"/>
  <c r="AJ55" i="15"/>
  <c r="AJ57" i="13"/>
  <c r="AJ60" i="18"/>
  <c r="AJ28" i="18" s="1"/>
  <c r="AJ60" i="16"/>
  <c r="AJ55" i="10"/>
  <c r="AJ23" i="10" s="1"/>
  <c r="AK60" i="15"/>
  <c r="AK62" i="13"/>
  <c r="AK59" i="18"/>
  <c r="AK59" i="16"/>
  <c r="AK54" i="10"/>
  <c r="AJ61" i="18"/>
  <c r="AJ29" i="18" s="1"/>
  <c r="AJ61" i="16"/>
  <c r="AJ56" i="10"/>
  <c r="AJ24" i="10" s="1"/>
  <c r="AH77" i="17"/>
  <c r="AH77" i="9"/>
  <c r="AH66" i="10"/>
  <c r="AH13" i="10" s="1"/>
  <c r="AH22" i="10"/>
  <c r="AM92" i="14"/>
  <c r="AJ59" i="18"/>
  <c r="AJ59" i="16"/>
  <c r="AJ54" i="10"/>
  <c r="AN213" i="16"/>
  <c r="AK64" i="18"/>
  <c r="AK32" i="18" s="1"/>
  <c r="AK64" i="16"/>
  <c r="AK59" i="10"/>
  <c r="AK27" i="10" s="1"/>
  <c r="AK210" i="18"/>
  <c r="BF129" i="10"/>
  <c r="AK97" i="10"/>
  <c r="AG97" i="10"/>
  <c r="AH27" i="18"/>
  <c r="AH39" i="18" s="1"/>
  <c r="AH5" i="18" s="1"/>
  <c r="AH40" i="18" s="1"/>
  <c r="AT110" i="11"/>
  <c r="AR110" i="11"/>
  <c r="AK50" i="13"/>
  <c r="AK6" i="13" s="1"/>
  <c r="AK51" i="13" s="1"/>
  <c r="AK66" i="18"/>
  <c r="AK34" i="18" s="1"/>
  <c r="AK66" i="16"/>
  <c r="AK61" i="10"/>
  <c r="AK29" i="10" s="1"/>
  <c r="AL59" i="14"/>
  <c r="AI112" i="11"/>
  <c r="AG80" i="17"/>
  <c r="AG80" i="9"/>
  <c r="AM48" i="18"/>
  <c r="AM48" i="16"/>
  <c r="AM43" i="10"/>
  <c r="AO64" i="14"/>
  <c r="AL37" i="14"/>
  <c r="AL37" i="15" s="1"/>
  <c r="AL69" i="15" s="1"/>
  <c r="AL36" i="14"/>
  <c r="AL36" i="15" s="1"/>
  <c r="AL46" i="14"/>
  <c r="AL46" i="15" s="1"/>
  <c r="AL78" i="15" s="1"/>
  <c r="AL41" i="14"/>
  <c r="AL41" i="15" s="1"/>
  <c r="AL73" i="15" s="1"/>
  <c r="AL42" i="14"/>
  <c r="AL42" i="15" s="1"/>
  <c r="AL74" i="15" s="1"/>
  <c r="AL43" i="14"/>
  <c r="AL43" i="15" s="1"/>
  <c r="AL75" i="15" s="1"/>
  <c r="AL44" i="14"/>
  <c r="AL44" i="15" s="1"/>
  <c r="AL76" i="15" s="1"/>
  <c r="AL39" i="14"/>
  <c r="AL39" i="15" s="1"/>
  <c r="AL71" i="15" s="1"/>
  <c r="AL45" i="14"/>
  <c r="AL45" i="15" s="1"/>
  <c r="AL77" i="15" s="1"/>
  <c r="AG112" i="9"/>
  <c r="AH101" i="9"/>
  <c r="AH112" i="9" s="1"/>
  <c r="AU255" i="18"/>
  <c r="AO207" i="16"/>
  <c r="AJ65" i="18"/>
  <c r="AJ33" i="18" s="1"/>
  <c r="AJ65" i="16"/>
  <c r="AJ60" i="10"/>
  <c r="AJ28" i="10" s="1"/>
  <c r="AM48" i="14"/>
  <c r="AN6" i="14"/>
  <c r="AF14" i="11"/>
  <c r="AG117" i="11"/>
  <c r="AG118" i="11" s="1"/>
  <c r="AG119" i="11" s="1"/>
  <c r="AG120" i="11" s="1"/>
  <c r="AG121" i="11" s="1"/>
  <c r="AG122" i="11" s="1"/>
  <c r="AG123" i="11" s="1"/>
  <c r="AG124" i="11" s="1"/>
  <c r="AG125" i="11" s="1"/>
  <c r="AG126" i="11" s="1"/>
  <c r="AG127" i="11" s="1"/>
  <c r="AG128" i="11" s="1"/>
  <c r="AR91" i="14"/>
  <c r="AO126" i="16"/>
  <c r="AK40" i="14"/>
  <c r="AK40" i="15" s="1"/>
  <c r="AK72" i="15" s="1"/>
  <c r="AM51" i="18"/>
  <c r="AM51" i="16"/>
  <c r="AM46" i="10"/>
  <c r="AL127" i="16"/>
  <c r="AU28" i="16"/>
  <c r="AL108" i="11"/>
  <c r="AI65" i="18"/>
  <c r="AI33" i="18" s="1"/>
  <c r="AI65" i="16"/>
  <c r="AI60" i="10"/>
  <c r="AI28" i="10" s="1"/>
  <c r="AJ59" i="13"/>
  <c r="AJ57" i="15"/>
  <c r="AK91" i="15"/>
  <c r="AT93" i="11"/>
  <c r="AS257" i="18"/>
  <c r="AS85" i="11"/>
  <c r="AT85" i="11" s="1"/>
  <c r="AS104" i="11"/>
  <c r="AM44" i="18"/>
  <c r="AM44" i="16"/>
  <c r="AM39" i="10"/>
  <c r="AS111" i="11"/>
  <c r="AK55" i="14"/>
  <c r="AM128" i="16"/>
  <c r="AS125" i="16"/>
  <c r="AI59" i="18"/>
  <c r="AI59" i="16"/>
  <c r="AI54" i="10"/>
  <c r="AJ63" i="18"/>
  <c r="AJ31" i="18" s="1"/>
  <c r="AJ63" i="16"/>
  <c r="AJ58" i="10"/>
  <c r="AJ26" i="10" s="1"/>
  <c r="AE13" i="17"/>
  <c r="AE8" i="17" s="1"/>
  <c r="AE11" i="17" s="1"/>
  <c r="AE114" i="17" s="1"/>
  <c r="AE129" i="11"/>
  <c r="AF4" i="11"/>
  <c r="AF7" i="11" s="1"/>
  <c r="AF13" i="11" s="1"/>
  <c r="AF8" i="11" s="1"/>
  <c r="AF11" i="11" s="1"/>
  <c r="AF114" i="11" s="1"/>
  <c r="AF115" i="11" s="1"/>
  <c r="AE13" i="11"/>
  <c r="AE8" i="11" s="1"/>
  <c r="AE11" i="11" s="1"/>
  <c r="AE114" i="11" s="1"/>
  <c r="AE115" i="11" s="1"/>
  <c r="AQ111" i="11"/>
  <c r="AN126" i="16"/>
  <c r="AP126" i="16" s="1"/>
  <c r="AK46" i="14"/>
  <c r="AK46" i="15" s="1"/>
  <c r="AK78" i="15" s="1"/>
  <c r="AL58" i="14"/>
  <c r="AU86" i="15"/>
  <c r="AM49" i="18"/>
  <c r="AM49" i="16"/>
  <c r="AM44" i="10"/>
  <c r="AM129" i="16"/>
  <c r="AU252" i="18"/>
  <c r="AF100" i="15"/>
  <c r="AF101" i="15" s="1"/>
  <c r="AF102" i="15" s="1"/>
  <c r="AF103" i="15" s="1"/>
  <c r="AF104" i="15" s="1"/>
  <c r="AF105" i="15" s="1"/>
  <c r="AF106" i="15" s="1"/>
  <c r="AF107" i="15" s="1"/>
  <c r="AF108" i="15" s="1"/>
  <c r="AF109" i="15" s="1"/>
  <c r="AF110" i="15" s="1"/>
  <c r="AF111" i="15" s="1"/>
  <c r="AE13" i="15"/>
  <c r="AQ88" i="14"/>
  <c r="AR88" i="14" s="1"/>
  <c r="AP131" i="16"/>
  <c r="AN92" i="14"/>
  <c r="AK54" i="14"/>
  <c r="AK63" i="14" s="1"/>
  <c r="AK34" i="13"/>
  <c r="AK5" i="13" s="1"/>
  <c r="AK35" i="13" s="1"/>
  <c r="AK69" i="11"/>
  <c r="AK81" i="11" s="1"/>
  <c r="AH70" i="17"/>
  <c r="AH70" i="9"/>
  <c r="AT125" i="16"/>
  <c r="AR204" i="18"/>
  <c r="AJ66" i="18"/>
  <c r="AJ34" i="18" s="1"/>
  <c r="AJ66" i="16"/>
  <c r="AJ61" i="10"/>
  <c r="AJ29" i="10" s="1"/>
  <c r="AH74" i="17"/>
  <c r="AH74" i="9"/>
  <c r="AM52" i="18"/>
  <c r="AM52" i="16"/>
  <c r="AM47" i="10"/>
  <c r="AT109" i="11"/>
  <c r="AQ109" i="11"/>
  <c r="AP109" i="11"/>
  <c r="AU109" i="11" s="1"/>
  <c r="AR109" i="11"/>
  <c r="AT101" i="11"/>
  <c r="AT112" i="11" s="1"/>
  <c r="AO112" i="11"/>
  <c r="AI61" i="18"/>
  <c r="AI29" i="18" s="1"/>
  <c r="AI61" i="16"/>
  <c r="AI56" i="10"/>
  <c r="AI24" i="10" s="1"/>
  <c r="AJ67" i="18"/>
  <c r="AJ35" i="18" s="1"/>
  <c r="AJ67" i="16"/>
  <c r="AJ62" i="10"/>
  <c r="AJ30" i="10" s="1"/>
  <c r="AH25" i="10"/>
  <c r="AG100" i="14"/>
  <c r="AG101" i="14" s="1"/>
  <c r="AG102" i="14" s="1"/>
  <c r="AG103" i="14" s="1"/>
  <c r="AG104" i="14" s="1"/>
  <c r="AG105" i="14" s="1"/>
  <c r="AG106" i="14" s="1"/>
  <c r="AG107" i="14" s="1"/>
  <c r="AG108" i="14" s="1"/>
  <c r="AG109" i="14" s="1"/>
  <c r="AG110" i="14" s="1"/>
  <c r="AG111" i="14" s="1"/>
  <c r="AF13" i="14"/>
  <c r="AM40" i="17"/>
  <c r="AM39" i="17"/>
  <c r="AM38" i="17"/>
  <c r="AM48" i="17"/>
  <c r="AM37" i="17"/>
  <c r="AM47" i="17"/>
  <c r="AM45" i="17"/>
  <c r="AM41" i="17"/>
  <c r="AM42" i="17"/>
  <c r="AM43" i="17"/>
  <c r="AM46" i="17"/>
  <c r="AM44" i="17"/>
  <c r="AM92" i="11"/>
  <c r="AP49" i="9"/>
  <c r="AL208" i="16"/>
  <c r="AK54" i="11"/>
  <c r="AK53" i="11"/>
  <c r="AK64" i="11" s="1"/>
  <c r="AK58" i="11"/>
  <c r="AK62" i="11"/>
  <c r="AK59" i="11"/>
  <c r="AK55" i="11"/>
  <c r="AK63" i="11"/>
  <c r="AK60" i="11"/>
  <c r="AK56" i="11"/>
  <c r="AK57" i="11"/>
  <c r="AK61" i="11"/>
  <c r="AM50" i="18"/>
  <c r="AM50" i="16"/>
  <c r="AM45" i="10"/>
  <c r="AH79" i="17"/>
  <c r="AH79" i="9"/>
  <c r="AK207" i="18"/>
  <c r="AH95" i="15"/>
  <c r="AF14" i="17"/>
  <c r="AK61" i="18"/>
  <c r="AK29" i="18" s="1"/>
  <c r="AK61" i="16"/>
  <c r="AK56" i="10"/>
  <c r="AK24" i="10" s="1"/>
  <c r="AR124" i="16"/>
  <c r="AS124" i="16" s="1"/>
  <c r="AK134" i="16"/>
  <c r="AL123" i="16"/>
  <c r="AN160" i="17"/>
  <c r="AN161" i="17" s="1"/>
  <c r="AG72" i="17"/>
  <c r="K12" i="8"/>
  <c r="K14" i="8" s="1"/>
  <c r="AG72" i="9"/>
  <c r="AN40" i="17"/>
  <c r="AN39" i="17"/>
  <c r="AN38" i="17"/>
  <c r="AN37" i="17"/>
  <c r="AN48" i="17" s="1"/>
  <c r="AN47" i="17"/>
  <c r="AN41" i="17"/>
  <c r="AN42" i="17"/>
  <c r="AN43" i="17"/>
  <c r="AN46" i="17"/>
  <c r="AN45" i="17"/>
  <c r="AN44" i="17"/>
  <c r="AR93" i="15"/>
  <c r="AT93" i="15" s="1"/>
  <c r="AU93" i="15" s="1"/>
  <c r="AO85" i="14"/>
  <c r="AH76" i="17"/>
  <c r="AH76" i="9"/>
  <c r="AP110" i="11"/>
  <c r="AU110" i="11" s="1"/>
  <c r="AJ51" i="10"/>
  <c r="AJ18" i="17"/>
  <c r="AF4" i="14"/>
  <c r="AF7" i="14" s="1"/>
  <c r="AE112" i="14"/>
  <c r="AE14" i="14"/>
  <c r="AK68" i="15"/>
  <c r="AQ253" i="16"/>
  <c r="Q43" i="7"/>
  <c r="O10" i="7"/>
  <c r="AM65" i="9"/>
  <c r="AL103" i="10"/>
  <c r="AS101" i="11"/>
  <c r="AS112" i="11" s="1"/>
  <c r="AP101" i="11"/>
  <c r="AQ101" i="11"/>
  <c r="AQ112" i="11" s="1"/>
  <c r="AI60" i="18"/>
  <c r="AI28" i="18" s="1"/>
  <c r="AI60" i="16"/>
  <c r="AI55" i="10"/>
  <c r="AI23" i="10" s="1"/>
  <c r="AJ68" i="18"/>
  <c r="AJ36" i="18" s="1"/>
  <c r="AJ68" i="16"/>
  <c r="AJ63" i="10"/>
  <c r="AJ31" i="10" s="1"/>
  <c r="AL212" i="18"/>
  <c r="AM123" i="16"/>
  <c r="AN123" i="16" s="1"/>
  <c r="AP92" i="15"/>
  <c r="AK61" i="14"/>
  <c r="AS91" i="14"/>
  <c r="AT91" i="14" s="1"/>
  <c r="AN92" i="11"/>
  <c r="AK38" i="14"/>
  <c r="AK38" i="15" s="1"/>
  <c r="AK70" i="15" s="1"/>
  <c r="AL55" i="14"/>
  <c r="AM55" i="14" s="1"/>
  <c r="AM53" i="18"/>
  <c r="AM53" i="16"/>
  <c r="AM48" i="10"/>
  <c r="AM93" i="14"/>
  <c r="AJ90" i="15"/>
  <c r="AF15" i="13"/>
  <c r="AG134" i="13"/>
  <c r="AG135" i="13" s="1"/>
  <c r="AG136" i="13" s="1"/>
  <c r="AG137" i="13" s="1"/>
  <c r="AG138" i="13" s="1"/>
  <c r="AG139" i="13" s="1"/>
  <c r="AG140" i="13" s="1"/>
  <c r="AG141" i="13" s="1"/>
  <c r="AG142" i="13" s="1"/>
  <c r="AG143" i="13" s="1"/>
  <c r="AG144" i="13" s="1"/>
  <c r="AG145" i="13" s="1"/>
  <c r="AL115" i="10"/>
  <c r="O51" i="7"/>
  <c r="AO36" i="16"/>
  <c r="AP36" i="16" s="1"/>
  <c r="AT250" i="18"/>
  <c r="AU250" i="18" s="1"/>
  <c r="AD17" i="16"/>
  <c r="AD216" i="16" s="1"/>
  <c r="AD12" i="16"/>
  <c r="AK60" i="18"/>
  <c r="AK28" i="18" s="1"/>
  <c r="AK60" i="16"/>
  <c r="AK55" i="10"/>
  <c r="AK23" i="10" s="1"/>
  <c r="AL53" i="18"/>
  <c r="AL53" i="16"/>
  <c r="AL48" i="10"/>
  <c r="AG9" i="15"/>
  <c r="AI214" i="18"/>
  <c r="AK70" i="10"/>
  <c r="AK113" i="10"/>
  <c r="O4" i="8" s="1"/>
  <c r="AK62" i="18"/>
  <c r="AK30" i="18" s="1"/>
  <c r="AK62" i="16"/>
  <c r="AK57" i="10"/>
  <c r="AL44" i="18"/>
  <c r="AL44" i="16"/>
  <c r="AL39" i="10"/>
  <c r="AQ152" i="17"/>
  <c r="AE231" i="16"/>
  <c r="AE21" i="16"/>
  <c r="AF4" i="16"/>
  <c r="AF7" i="16" s="1"/>
  <c r="AS256" i="18"/>
  <c r="AJ112" i="11"/>
  <c r="AJ64" i="18"/>
  <c r="AJ32" i="18" s="1"/>
  <c r="AJ64" i="16"/>
  <c r="AJ59" i="10"/>
  <c r="AJ27" i="10" s="1"/>
  <c r="AU253" i="18"/>
  <c r="AL65" i="11"/>
  <c r="AL66" i="11"/>
  <c r="AN50" i="13"/>
  <c r="AN6" i="13" s="1"/>
  <c r="AN51" i="13" s="1"/>
  <c r="AN22" i="13"/>
  <c r="AM130" i="16"/>
  <c r="AN130" i="16" s="1"/>
  <c r="AM262" i="18"/>
  <c r="AM263" i="18" s="1"/>
  <c r="AJ68" i="15"/>
  <c r="AJ69" i="18"/>
  <c r="AJ37" i="18" s="1"/>
  <c r="AJ69" i="16"/>
  <c r="AJ64" i="10"/>
  <c r="AJ32" i="10" s="1"/>
  <c r="AS32" i="16"/>
  <c r="AU32" i="16" s="1"/>
  <c r="AK62" i="15"/>
  <c r="AK64" i="13"/>
  <c r="AO206" i="18"/>
  <c r="AK39" i="14"/>
  <c r="AK39" i="15" s="1"/>
  <c r="AK71" i="15" s="1"/>
  <c r="AL57" i="14"/>
  <c r="AO88" i="11"/>
  <c r="AT212" i="16"/>
  <c r="AU212" i="16" s="1"/>
  <c r="AR10" i="9"/>
  <c r="AS10" i="9" s="1"/>
  <c r="AM43" i="18"/>
  <c r="AM43" i="16"/>
  <c r="AM38" i="10"/>
  <c r="AS89" i="11"/>
  <c r="AT89" i="11" s="1"/>
  <c r="AO12" i="11"/>
  <c r="AE146" i="13"/>
  <c r="AE16" i="13"/>
  <c r="AF4" i="13"/>
  <c r="AF7" i="13" s="1"/>
  <c r="AJ95" i="15"/>
  <c r="AL85" i="15"/>
  <c r="AN107" i="10"/>
  <c r="AN104" i="10"/>
  <c r="AN110" i="10"/>
  <c r="P31" i="7"/>
  <c r="AN106" i="10"/>
  <c r="AN111" i="10"/>
  <c r="AN11" i="10"/>
  <c r="P14" i="7"/>
  <c r="AN109" i="10"/>
  <c r="AN108" i="10"/>
  <c r="AN112" i="10"/>
  <c r="AG67" i="10"/>
  <c r="I17" i="7"/>
  <c r="I49" i="7"/>
  <c r="AL43" i="18"/>
  <c r="AL43" i="16"/>
  <c r="AL38" i="10"/>
  <c r="AI51" i="10"/>
  <c r="AI18" i="17"/>
  <c r="AD21" i="16"/>
  <c r="AQ6" i="17"/>
  <c r="AI83" i="11"/>
  <c r="AI9" i="11"/>
  <c r="AI82" i="11" s="1"/>
  <c r="AO105" i="11"/>
  <c r="AT105" i="11" s="1"/>
  <c r="AJ54" i="15"/>
  <c r="AJ56" i="13"/>
  <c r="AL102" i="10"/>
  <c r="AN102" i="10" s="1"/>
  <c r="AP207" i="16"/>
  <c r="AO208" i="18"/>
  <c r="AN48" i="11"/>
  <c r="AN49" i="13" s="1"/>
  <c r="AN33" i="13" s="1"/>
  <c r="AN80" i="11" s="1"/>
  <c r="AL34" i="13"/>
  <c r="AL5" i="13" s="1"/>
  <c r="AL35" i="13" s="1"/>
  <c r="AL69" i="11"/>
  <c r="AL81" i="11" s="1"/>
  <c r="AL9" i="11" s="1"/>
  <c r="AL82" i="11" s="1"/>
  <c r="AR260" i="18"/>
  <c r="AP50" i="11"/>
  <c r="AP49" i="11"/>
  <c r="AS6" i="11"/>
  <c r="AF7" i="18"/>
  <c r="AF19" i="18" s="1"/>
  <c r="AF8" i="18" s="1"/>
  <c r="AO259" i="18"/>
  <c r="AJ47" i="14"/>
  <c r="AJ47" i="15" s="1"/>
  <c r="AJ79" i="15" s="1"/>
  <c r="AI62" i="18"/>
  <c r="AI30" i="18" s="1"/>
  <c r="AI62" i="16"/>
  <c r="AI57" i="10"/>
  <c r="AL87" i="15"/>
  <c r="AM87" i="15"/>
  <c r="AP89" i="15"/>
  <c r="AN64" i="14"/>
  <c r="AN205" i="18"/>
  <c r="AQ87" i="14"/>
  <c r="AR87" i="14" s="1"/>
  <c r="AL211" i="16"/>
  <c r="AL60" i="14"/>
  <c r="AM48" i="9"/>
  <c r="AR111" i="11"/>
  <c r="AO47" i="9"/>
  <c r="AO42" i="9"/>
  <c r="AO46" i="9"/>
  <c r="AO41" i="9"/>
  <c r="AO45" i="9"/>
  <c r="AO43" i="9"/>
  <c r="AO44" i="9"/>
  <c r="AO40" i="9"/>
  <c r="AO38" i="9"/>
  <c r="AO39" i="9"/>
  <c r="AO37" i="9"/>
  <c r="AO48" i="9" s="1"/>
  <c r="AG69" i="17"/>
  <c r="AG34" i="10"/>
  <c r="AG5" i="10" s="1"/>
  <c r="AG69" i="9"/>
  <c r="J12" i="8"/>
  <c r="J14" i="8" s="1"/>
  <c r="J15" i="8" s="1"/>
  <c r="AR38" i="16"/>
  <c r="AS38" i="16" s="1"/>
  <c r="AH78" i="17"/>
  <c r="AH78" i="9"/>
  <c r="AE17" i="16"/>
  <c r="AE216" i="16" s="1"/>
  <c r="AE12" i="16"/>
  <c r="AP64" i="14"/>
  <c r="AM47" i="18"/>
  <c r="AM47" i="16"/>
  <c r="AM42" i="10"/>
  <c r="AR50" i="11"/>
  <c r="AR49" i="11"/>
  <c r="AL206" i="16"/>
  <c r="AO37" i="11"/>
  <c r="AO38" i="13" s="1"/>
  <c r="AO38" i="11"/>
  <c r="AO39" i="13" s="1"/>
  <c r="AO23" i="13" s="1"/>
  <c r="AO70" i="11" s="1"/>
  <c r="AO44" i="11"/>
  <c r="AO45" i="13" s="1"/>
  <c r="AO29" i="13" s="1"/>
  <c r="AO76" i="11" s="1"/>
  <c r="AO47" i="11"/>
  <c r="AO48" i="13" s="1"/>
  <c r="AO32" i="13" s="1"/>
  <c r="AO79" i="11" s="1"/>
  <c r="AO39" i="11"/>
  <c r="AO40" i="13" s="1"/>
  <c r="AO24" i="13" s="1"/>
  <c r="AO71" i="11" s="1"/>
  <c r="AO45" i="11"/>
  <c r="AO46" i="13" s="1"/>
  <c r="AO30" i="13" s="1"/>
  <c r="AO77" i="11" s="1"/>
  <c r="AO43" i="11"/>
  <c r="AO44" i="13" s="1"/>
  <c r="AO28" i="13" s="1"/>
  <c r="AO75" i="11" s="1"/>
  <c r="AO46" i="11"/>
  <c r="AO47" i="13" s="1"/>
  <c r="AO31" i="13" s="1"/>
  <c r="AO78" i="11" s="1"/>
  <c r="AO40" i="11"/>
  <c r="AO41" i="13" s="1"/>
  <c r="AO25" i="13" s="1"/>
  <c r="AO72" i="11" s="1"/>
  <c r="AO41" i="11"/>
  <c r="AO42" i="13" s="1"/>
  <c r="AO26" i="13" s="1"/>
  <c r="AO73" i="11" s="1"/>
  <c r="AO42" i="11"/>
  <c r="AO43" i="13" s="1"/>
  <c r="AO27" i="13" s="1"/>
  <c r="AO74" i="11" s="1"/>
  <c r="AR35" i="16"/>
  <c r="AT35" i="16" s="1"/>
  <c r="AK59" i="9"/>
  <c r="AK64" i="9" s="1"/>
  <c r="AM95" i="14"/>
  <c r="AM45" i="18"/>
  <c r="AM45" i="16"/>
  <c r="AM40" i="10"/>
  <c r="AN128" i="16"/>
  <c r="AL204" i="10"/>
  <c r="AL201" i="10"/>
  <c r="AL209" i="10" s="1"/>
  <c r="AL198" i="10"/>
  <c r="AM198" i="10" s="1"/>
  <c r="AL206" i="10"/>
  <c r="AN206" i="10" s="1"/>
  <c r="AL200" i="10"/>
  <c r="AL199" i="10"/>
  <c r="AL205" i="10"/>
  <c r="AL203" i="10"/>
  <c r="AN203" i="10" s="1"/>
  <c r="AL208" i="10"/>
  <c r="AN208" i="10" s="1"/>
  <c r="AL207" i="10"/>
  <c r="AL202" i="10"/>
  <c r="AL19" i="10"/>
  <c r="AI64" i="9"/>
  <c r="AS91" i="11"/>
  <c r="AT91" i="11" s="1"/>
  <c r="AU91" i="11" s="1"/>
  <c r="AO92" i="14"/>
  <c r="AK54" i="18"/>
  <c r="AK54" i="16"/>
  <c r="AK55" i="16" s="1"/>
  <c r="AK6" i="16" s="1"/>
  <c r="AK56" i="16" s="1"/>
  <c r="AK49" i="10"/>
  <c r="AK50" i="10" s="1"/>
  <c r="AK6" i="10" s="1"/>
  <c r="N4" i="8"/>
  <c r="N5" i="8" s="1"/>
  <c r="AK65" i="17"/>
  <c r="AQ12" i="17"/>
  <c r="AQ65" i="17" s="1"/>
  <c r="AN12" i="17"/>
  <c r="AM12" i="17"/>
  <c r="AS252" i="16"/>
  <c r="AR29" i="16"/>
  <c r="AT29" i="16" s="1"/>
  <c r="AR34" i="16"/>
  <c r="AL62" i="9"/>
  <c r="AL61" i="9"/>
  <c r="AL60" i="9"/>
  <c r="AL59" i="9"/>
  <c r="AL66" i="9"/>
  <c r="AL58" i="9"/>
  <c r="AL56" i="9"/>
  <c r="AL57" i="9"/>
  <c r="AL63" i="9"/>
  <c r="AL53" i="9"/>
  <c r="AL55" i="9"/>
  <c r="AL54" i="9"/>
  <c r="AO114" i="10"/>
  <c r="AO210" i="10" s="1"/>
  <c r="Q44" i="7"/>
  <c r="Q8" i="7"/>
  <c r="AO98" i="9"/>
  <c r="AO97" i="9"/>
  <c r="AP10" i="9"/>
  <c r="AL48" i="18"/>
  <c r="AL48" i="16"/>
  <c r="AL43" i="10"/>
  <c r="AK106" i="11"/>
  <c r="AL51" i="18"/>
  <c r="AL51" i="16"/>
  <c r="AL46" i="10"/>
  <c r="AJ211" i="18"/>
  <c r="AE129" i="17"/>
  <c r="AE15" i="17"/>
  <c r="AF4" i="17"/>
  <c r="AF7" i="17" s="1"/>
  <c r="AF13" i="17" s="1"/>
  <c r="AF8" i="17" s="1"/>
  <c r="AF11" i="17" s="1"/>
  <c r="AF114" i="17" s="1"/>
  <c r="AJ58" i="15"/>
  <c r="AJ60" i="13"/>
  <c r="AN86" i="11"/>
  <c r="AN213" i="18"/>
  <c r="AK74" i="10"/>
  <c r="AK98" i="10"/>
  <c r="AK10" i="10" s="1"/>
  <c r="AT252" i="16"/>
  <c r="BF130" i="10"/>
  <c r="AK53" i="15"/>
  <c r="AK55" i="13"/>
  <c r="AM46" i="18"/>
  <c r="AM46" i="16"/>
  <c r="AM41" i="10"/>
  <c r="AI63" i="15"/>
  <c r="AI64" i="15" s="1"/>
  <c r="AI11" i="15" s="1"/>
  <c r="AI65" i="13"/>
  <c r="AI66" i="13" s="1"/>
  <c r="AI13" i="13" s="1"/>
  <c r="AI67" i="13" s="1"/>
  <c r="AF20" i="16"/>
  <c r="AN262" i="18"/>
  <c r="AN263" i="18" s="1"/>
  <c r="AI63" i="18"/>
  <c r="AI31" i="18" s="1"/>
  <c r="AI63" i="16"/>
  <c r="AI58" i="10"/>
  <c r="AI26" i="10" s="1"/>
  <c r="AO205" i="16"/>
  <c r="AM66" i="11"/>
  <c r="AM65" i="11"/>
  <c r="AQ49" i="9"/>
  <c r="AR6" i="9"/>
  <c r="AJ52" i="15"/>
  <c r="AJ54" i="13"/>
  <c r="AJ63" i="14"/>
  <c r="AI66" i="18"/>
  <c r="AI34" i="18" s="1"/>
  <c r="AI66" i="16"/>
  <c r="AI61" i="10"/>
  <c r="AI29" i="10" s="1"/>
  <c r="AJ95" i="14"/>
  <c r="AT261" i="18"/>
  <c r="AU261" i="18" s="1"/>
  <c r="AL209" i="16"/>
  <c r="AS254" i="18"/>
  <c r="AJ9" i="11"/>
  <c r="AJ82" i="11" s="1"/>
  <c r="AJ83" i="11"/>
  <c r="AG70" i="17"/>
  <c r="AG70" i="9"/>
  <c r="AR11" i="14"/>
  <c r="AR64" i="14" s="1"/>
  <c r="AO12" i="17"/>
  <c r="AP84" i="14"/>
  <c r="AK55" i="18"/>
  <c r="AK6" i="18" s="1"/>
  <c r="AK56" i="18" s="1"/>
  <c r="AP12" i="17"/>
  <c r="AP65" i="17" s="1"/>
  <c r="AL62" i="14"/>
  <c r="AM62" i="14" s="1"/>
  <c r="AS29" i="16"/>
  <c r="AI80" i="15"/>
  <c r="AL47" i="18"/>
  <c r="AL47" i="16"/>
  <c r="AL42" i="10"/>
  <c r="AH71" i="17"/>
  <c r="AH71" i="9"/>
  <c r="AP90" i="11"/>
  <c r="AM206" i="10"/>
  <c r="AM203" i="10"/>
  <c r="AM199" i="10"/>
  <c r="AN199" i="10" s="1"/>
  <c r="AM205" i="10"/>
  <c r="AN205" i="10" s="1"/>
  <c r="AM200" i="10"/>
  <c r="AN200" i="10" s="1"/>
  <c r="AM208" i="10"/>
  <c r="AM207" i="10"/>
  <c r="AN207" i="10" s="1"/>
  <c r="AM202" i="10"/>
  <c r="AN202" i="10" s="1"/>
  <c r="AM19" i="10"/>
  <c r="AT256" i="18"/>
  <c r="AP49" i="17"/>
  <c r="AL52" i="18"/>
  <c r="AL52" i="16"/>
  <c r="AL47" i="10"/>
  <c r="AR86" i="14"/>
  <c r="AQ86" i="14"/>
  <c r="AM133" i="16"/>
  <c r="AJ62" i="18"/>
  <c r="AJ30" i="18" s="1"/>
  <c r="AJ62" i="16"/>
  <c r="AJ57" i="10"/>
  <c r="AL204" i="16"/>
  <c r="AM102" i="10"/>
  <c r="AR150" i="17"/>
  <c r="AI64" i="18"/>
  <c r="AI32" i="18" s="1"/>
  <c r="AI64" i="16"/>
  <c r="AI59" i="10"/>
  <c r="AI27" i="10" s="1"/>
  <c r="AK73" i="10"/>
  <c r="AN88" i="9"/>
  <c r="AN94" i="9"/>
  <c r="AN90" i="9"/>
  <c r="AN92" i="9"/>
  <c r="AN85" i="9"/>
  <c r="AN95" i="9"/>
  <c r="AN87" i="9"/>
  <c r="AN91" i="9"/>
  <c r="AN86" i="9"/>
  <c r="AN89" i="9"/>
  <c r="AN96" i="9" s="1"/>
  <c r="AN93" i="9"/>
  <c r="AL46" i="18"/>
  <c r="AL46" i="16"/>
  <c r="AL41" i="10"/>
  <c r="AK210" i="16"/>
  <c r="AQ11" i="14"/>
  <c r="AQ64" i="14" s="1"/>
  <c r="AI69" i="18"/>
  <c r="AI37" i="18" s="1"/>
  <c r="AI69" i="16"/>
  <c r="AI64" i="10"/>
  <c r="AI32" i="10" s="1"/>
  <c r="AJ70" i="18"/>
  <c r="AJ38" i="18" s="1"/>
  <c r="AJ70" i="16"/>
  <c r="AJ65" i="10"/>
  <c r="AJ33" i="10" s="1"/>
  <c r="AJ61" i="15"/>
  <c r="AJ63" i="13"/>
  <c r="AR257" i="16"/>
  <c r="AL49" i="18"/>
  <c r="AL49" i="16"/>
  <c r="AL44" i="10"/>
  <c r="AT252" i="18"/>
  <c r="AN105" i="11"/>
  <c r="AR105" i="11" s="1"/>
  <c r="AR84" i="15"/>
  <c r="AS84" i="15" s="1"/>
  <c r="AU258" i="16"/>
  <c r="AN93" i="14"/>
  <c r="AO93" i="14" s="1"/>
  <c r="AQ50" i="11"/>
  <c r="AQ49" i="11"/>
  <c r="AG51" i="10"/>
  <c r="AG18" i="17"/>
  <c r="AF67" i="10"/>
  <c r="H49" i="7"/>
  <c r="H52" i="7" s="1"/>
  <c r="H56" i="7" s="1"/>
  <c r="H17" i="7"/>
  <c r="AF18" i="9"/>
  <c r="AM61" i="14"/>
  <c r="AM58" i="14"/>
  <c r="AM53" i="14"/>
  <c r="AM52" i="14"/>
  <c r="AM56" i="14"/>
  <c r="AI66" i="17"/>
  <c r="AI55" i="17"/>
  <c r="AI54" i="17"/>
  <c r="AI53" i="17"/>
  <c r="AI64" i="17" s="1"/>
  <c r="AI63" i="17"/>
  <c r="AI62" i="17"/>
  <c r="AI60" i="17"/>
  <c r="AI58" i="17"/>
  <c r="AI56" i="17"/>
  <c r="AI59" i="17"/>
  <c r="AI57" i="17"/>
  <c r="AI61" i="17"/>
  <c r="AR258" i="18"/>
  <c r="AS258" i="18" s="1"/>
  <c r="AJ55" i="17"/>
  <c r="AJ54" i="17"/>
  <c r="AJ53" i="17"/>
  <c r="AJ64" i="17" s="1"/>
  <c r="AJ63" i="17"/>
  <c r="AJ62" i="17"/>
  <c r="AJ60" i="17"/>
  <c r="AJ66" i="17"/>
  <c r="AJ58" i="17"/>
  <c r="AJ56" i="17"/>
  <c r="AJ59" i="17"/>
  <c r="AJ61" i="17"/>
  <c r="AJ57" i="17"/>
  <c r="AL105" i="10"/>
  <c r="AO12" i="9"/>
  <c r="BF114" i="10"/>
  <c r="AI67" i="18"/>
  <c r="AI35" i="18" s="1"/>
  <c r="AI67" i="16"/>
  <c r="AI62" i="10"/>
  <c r="AI30" i="10" s="1"/>
  <c r="AP151" i="17"/>
  <c r="AS109" i="11"/>
  <c r="AM34" i="13"/>
  <c r="AM5" i="13" s="1"/>
  <c r="AM35" i="13" s="1"/>
  <c r="AM69" i="11"/>
  <c r="AM81" i="11" s="1"/>
  <c r="AM9" i="11" s="1"/>
  <c r="AM82" i="11" s="1"/>
  <c r="AJ214" i="16"/>
  <c r="AK203" i="16"/>
  <c r="AH75" i="17"/>
  <c r="AH75" i="9"/>
  <c r="AP111" i="11"/>
  <c r="AU111" i="11" s="1"/>
  <c r="AS33" i="16"/>
  <c r="AO104" i="11"/>
  <c r="AT104" i="11" s="1"/>
  <c r="AG71" i="17"/>
  <c r="AG71" i="9"/>
  <c r="AS110" i="11"/>
  <c r="AH70" i="18"/>
  <c r="AH38" i="18" s="1"/>
  <c r="AH70" i="16"/>
  <c r="AH71" i="16" s="1"/>
  <c r="AH18" i="16" s="1"/>
  <c r="AH65" i="10"/>
  <c r="AH33" i="10" s="1"/>
  <c r="AL45" i="18"/>
  <c r="AL45" i="16"/>
  <c r="AL40" i="10"/>
  <c r="AQ257" i="18"/>
  <c r="AQ94" i="14"/>
  <c r="AO92" i="15"/>
  <c r="AJ18" i="10"/>
  <c r="AJ83" i="10"/>
  <c r="AM115" i="10"/>
  <c r="P51" i="7"/>
  <c r="AM96" i="11"/>
  <c r="AO49" i="17"/>
  <c r="AG219" i="18"/>
  <c r="AG220" i="18" s="1"/>
  <c r="AG221" i="18" s="1"/>
  <c r="AG222" i="18" s="1"/>
  <c r="AG223" i="18" s="1"/>
  <c r="AG224" i="18" s="1"/>
  <c r="AG225" i="18" s="1"/>
  <c r="AG226" i="18" s="1"/>
  <c r="AG227" i="18" s="1"/>
  <c r="AG228" i="18" s="1"/>
  <c r="AG229" i="18" s="1"/>
  <c r="AG230" i="18" s="1"/>
  <c r="AF20" i="18"/>
  <c r="AD112" i="15"/>
  <c r="AE4" i="15"/>
  <c r="AE7" i="15" s="1"/>
  <c r="AD12" i="15"/>
  <c r="AD8" i="15" s="1"/>
  <c r="AD10" i="15" s="1"/>
  <c r="AD97" i="15" s="1"/>
  <c r="AJ59" i="15"/>
  <c r="AJ61" i="13"/>
  <c r="AL48" i="9"/>
  <c r="AN94" i="15"/>
  <c r="AR257" i="18"/>
  <c r="AM206" i="16"/>
  <c r="AP105" i="11"/>
  <c r="AU105" i="11" s="1"/>
  <c r="AM204" i="16"/>
  <c r="AN37" i="9"/>
  <c r="AN42" i="9"/>
  <c r="AN47" i="9"/>
  <c r="AN46" i="9"/>
  <c r="AN45" i="9"/>
  <c r="AN44" i="9"/>
  <c r="AN43" i="9"/>
  <c r="AN40" i="9"/>
  <c r="AN41" i="9"/>
  <c r="AN39" i="9"/>
  <c r="AN38" i="9"/>
  <c r="AJ58" i="13"/>
  <c r="AJ56" i="15"/>
  <c r="AS251" i="18"/>
  <c r="AT251" i="18" s="1"/>
  <c r="AO213" i="16"/>
  <c r="BG90" i="10"/>
  <c r="AG74" i="10"/>
  <c r="AG98" i="10"/>
  <c r="AG10" i="10" s="1"/>
  <c r="AI68" i="18"/>
  <c r="AI36" i="18" s="1"/>
  <c r="AI68" i="16"/>
  <c r="AI63" i="10"/>
  <c r="AI31" i="10" s="1"/>
  <c r="AH73" i="17"/>
  <c r="AH73" i="9"/>
  <c r="AN12" i="11"/>
  <c r="AP12" i="11" s="1"/>
  <c r="AM50" i="13"/>
  <c r="AM6" i="13" s="1"/>
  <c r="AM51" i="13" s="1"/>
  <c r="AM132" i="16"/>
  <c r="AQ89" i="14"/>
  <c r="AS34" i="16"/>
  <c r="AT34" i="16" s="1"/>
  <c r="AU34" i="16" s="1"/>
  <c r="AN39" i="16"/>
  <c r="AN5" i="16" s="1"/>
  <c r="AN40" i="16" s="1"/>
  <c r="AQ207" i="16"/>
  <c r="AJ203" i="18"/>
  <c r="AL50" i="18"/>
  <c r="AL50" i="16"/>
  <c r="AL45" i="10"/>
  <c r="AT32" i="16"/>
  <c r="AQ255" i="16"/>
  <c r="AP66" i="11" l="1"/>
  <c r="AP65" i="11"/>
  <c r="AQ12" i="11"/>
  <c r="AM55" i="15"/>
  <c r="AM57" i="13"/>
  <c r="AO54" i="18"/>
  <c r="AO54" i="16"/>
  <c r="AO49" i="10"/>
  <c r="AK65" i="13"/>
  <c r="AK63" i="15"/>
  <c r="AT38" i="16"/>
  <c r="AU38" i="16"/>
  <c r="AT84" i="15"/>
  <c r="AU84" i="15"/>
  <c r="AN198" i="10"/>
  <c r="AO198" i="10" s="1"/>
  <c r="AM209" i="10"/>
  <c r="AS97" i="9"/>
  <c r="AR131" i="16"/>
  <c r="AS88" i="14"/>
  <c r="AT88" i="14" s="1"/>
  <c r="AU88" i="14" s="1"/>
  <c r="AG215" i="10"/>
  <c r="BG102" i="10"/>
  <c r="AM62" i="15"/>
  <c r="AM64" i="13"/>
  <c r="AO130" i="16"/>
  <c r="AP39" i="16"/>
  <c r="AP5" i="16" s="1"/>
  <c r="AP40" i="16" s="1"/>
  <c r="AQ36" i="16"/>
  <c r="AQ39" i="16" s="1"/>
  <c r="AQ5" i="16" s="1"/>
  <c r="AQ40" i="16" s="1"/>
  <c r="AU35" i="16"/>
  <c r="AO204" i="16"/>
  <c r="AU91" i="14"/>
  <c r="AU10" i="9"/>
  <c r="AK51" i="10"/>
  <c r="AK18" i="17"/>
  <c r="AO206" i="10"/>
  <c r="AO203" i="10"/>
  <c r="AO200" i="10"/>
  <c r="AO199" i="10"/>
  <c r="AO205" i="10"/>
  <c r="AO201" i="10"/>
  <c r="AO208" i="10"/>
  <c r="AO207" i="10"/>
  <c r="AO202" i="10"/>
  <c r="AO19" i="10"/>
  <c r="AK70" i="18"/>
  <c r="AK38" i="18" s="1"/>
  <c r="AK70" i="16"/>
  <c r="AK71" i="16" s="1"/>
  <c r="AK18" i="16" s="1"/>
  <c r="AK65" i="10"/>
  <c r="AK33" i="10" s="1"/>
  <c r="AP66" i="17"/>
  <c r="AL60" i="15"/>
  <c r="AL62" i="13"/>
  <c r="AP37" i="11"/>
  <c r="AP38" i="13" s="1"/>
  <c r="AP47" i="11"/>
  <c r="AP48" i="13" s="1"/>
  <c r="AP32" i="13" s="1"/>
  <c r="AP79" i="11" s="1"/>
  <c r="AP46" i="11"/>
  <c r="AP47" i="13" s="1"/>
  <c r="AP31" i="13" s="1"/>
  <c r="AP78" i="11" s="1"/>
  <c r="AP43" i="11"/>
  <c r="AP44" i="13" s="1"/>
  <c r="AP28" i="13" s="1"/>
  <c r="AP75" i="11" s="1"/>
  <c r="AP44" i="11"/>
  <c r="AP45" i="13" s="1"/>
  <c r="AP29" i="13" s="1"/>
  <c r="AP76" i="11" s="1"/>
  <c r="AP39" i="11"/>
  <c r="AP40" i="13" s="1"/>
  <c r="AP24" i="13" s="1"/>
  <c r="AP71" i="11" s="1"/>
  <c r="AP45" i="11"/>
  <c r="AP46" i="13" s="1"/>
  <c r="AP30" i="13" s="1"/>
  <c r="AP77" i="11" s="1"/>
  <c r="AP40" i="11"/>
  <c r="AP41" i="13" s="1"/>
  <c r="AP25" i="13" s="1"/>
  <c r="AP72" i="11" s="1"/>
  <c r="AP38" i="11"/>
  <c r="AP39" i="13" s="1"/>
  <c r="AP23" i="13" s="1"/>
  <c r="AP70" i="11" s="1"/>
  <c r="AP41" i="11"/>
  <c r="AP42" i="13" s="1"/>
  <c r="AP26" i="13" s="1"/>
  <c r="AP73" i="11" s="1"/>
  <c r="AP42" i="11"/>
  <c r="AP43" i="13" s="1"/>
  <c r="AP27" i="13" s="1"/>
  <c r="AP74" i="11" s="1"/>
  <c r="AO129" i="10"/>
  <c r="AU124" i="16"/>
  <c r="AG81" i="17"/>
  <c r="AQ126" i="16"/>
  <c r="AR126" i="16" s="1"/>
  <c r="AO203" i="18"/>
  <c r="AJ214" i="18"/>
  <c r="AH100" i="14"/>
  <c r="AH101" i="14" s="1"/>
  <c r="AH102" i="14" s="1"/>
  <c r="AH103" i="14" s="1"/>
  <c r="AH104" i="14" s="1"/>
  <c r="AH105" i="14" s="1"/>
  <c r="AH106" i="14" s="1"/>
  <c r="AH107" i="14" s="1"/>
  <c r="AH108" i="14" s="1"/>
  <c r="AH109" i="14" s="1"/>
  <c r="AH110" i="14" s="1"/>
  <c r="AH111" i="14" s="1"/>
  <c r="AG13" i="14"/>
  <c r="AL62" i="18"/>
  <c r="AL30" i="18" s="1"/>
  <c r="AL62" i="16"/>
  <c r="AL57" i="10"/>
  <c r="AO44" i="18"/>
  <c r="AO44" i="16"/>
  <c r="AO39" i="10"/>
  <c r="AO205" i="18"/>
  <c r="AM212" i="18"/>
  <c r="AP47" i="9"/>
  <c r="AP46" i="9"/>
  <c r="AP45" i="9"/>
  <c r="AP41" i="9"/>
  <c r="AP44" i="9"/>
  <c r="AP43" i="9"/>
  <c r="AP42" i="9"/>
  <c r="AP40" i="9"/>
  <c r="AP37" i="9"/>
  <c r="AP39" i="9"/>
  <c r="AP38" i="9"/>
  <c r="AR36" i="16"/>
  <c r="AF129" i="11"/>
  <c r="AG4" i="11"/>
  <c r="AG7" i="11" s="1"/>
  <c r="AF15" i="11"/>
  <c r="AL40" i="14"/>
  <c r="AL40" i="15" s="1"/>
  <c r="AL72" i="15" s="1"/>
  <c r="AJ71" i="18"/>
  <c r="AJ18" i="18" s="1"/>
  <c r="AJ27" i="18"/>
  <c r="AJ39" i="18" s="1"/>
  <c r="AJ5" i="18" s="1"/>
  <c r="AJ40" i="18" s="1"/>
  <c r="AJ70" i="17"/>
  <c r="AJ70" i="9"/>
  <c r="AQ129" i="10"/>
  <c r="AR90" i="14"/>
  <c r="AN45" i="18"/>
  <c r="AN45" i="16"/>
  <c r="AN40" i="10"/>
  <c r="AL54" i="18"/>
  <c r="AL55" i="18" s="1"/>
  <c r="AL6" i="18" s="1"/>
  <c r="AL56" i="18" s="1"/>
  <c r="AL54" i="16"/>
  <c r="AL49" i="10"/>
  <c r="AL203" i="16"/>
  <c r="AR12" i="11"/>
  <c r="M50" i="7"/>
  <c r="AK99" i="10"/>
  <c r="M15" i="7"/>
  <c r="AK9" i="10"/>
  <c r="AK18" i="10" s="1"/>
  <c r="AR104" i="11"/>
  <c r="AL64" i="18"/>
  <c r="AL32" i="18" s="1"/>
  <c r="AL64" i="16"/>
  <c r="AL59" i="10"/>
  <c r="AL27" i="10" s="1"/>
  <c r="AP58" i="14"/>
  <c r="AP62" i="14"/>
  <c r="AP52" i="14"/>
  <c r="AP61" i="14"/>
  <c r="AS11" i="14"/>
  <c r="AS64" i="14" s="1"/>
  <c r="AP206" i="18"/>
  <c r="AK203" i="18"/>
  <c r="AO129" i="16"/>
  <c r="AP129" i="16" s="1"/>
  <c r="AI22" i="10"/>
  <c r="AM91" i="15"/>
  <c r="AN48" i="14"/>
  <c r="AO6" i="14"/>
  <c r="AP6" i="14" s="1"/>
  <c r="O13" i="8"/>
  <c r="AN90" i="14"/>
  <c r="AK54" i="17"/>
  <c r="AK53" i="17"/>
  <c r="AK64" i="17" s="1"/>
  <c r="AK63" i="17"/>
  <c r="AK62" i="17"/>
  <c r="AK61" i="17"/>
  <c r="AK59" i="17"/>
  <c r="AK60" i="17"/>
  <c r="AK55" i="17"/>
  <c r="AK66" i="17"/>
  <c r="AK56" i="17"/>
  <c r="AK58" i="17"/>
  <c r="AK57" i="17"/>
  <c r="AL59" i="15"/>
  <c r="AL61" i="13"/>
  <c r="AP104" i="11"/>
  <c r="AU104" i="11" s="1"/>
  <c r="AL60" i="18"/>
  <c r="AL28" i="18" s="1"/>
  <c r="AL60" i="16"/>
  <c r="AL55" i="10"/>
  <c r="AL23" i="10" s="1"/>
  <c r="H13" i="7"/>
  <c r="H22" i="7" s="1"/>
  <c r="AN133" i="16"/>
  <c r="AP88" i="11"/>
  <c r="AS87" i="14"/>
  <c r="AT87" i="14" s="1"/>
  <c r="AO209" i="18"/>
  <c r="AU87" i="14"/>
  <c r="AT257" i="18"/>
  <c r="AS86" i="14"/>
  <c r="AP205" i="16"/>
  <c r="AL106" i="11"/>
  <c r="AK112" i="11"/>
  <c r="AI70" i="18"/>
  <c r="AI38" i="18" s="1"/>
  <c r="AI70" i="16"/>
  <c r="AI71" i="16" s="1"/>
  <c r="AI18" i="16" s="1"/>
  <c r="AI65" i="10"/>
  <c r="AI33" i="10" s="1"/>
  <c r="AO39" i="16"/>
  <c r="AO5" i="16" s="1"/>
  <c r="AO40" i="16" s="1"/>
  <c r="AO46" i="18"/>
  <c r="AO46" i="16"/>
  <c r="AO41" i="10"/>
  <c r="AN61" i="14"/>
  <c r="AN62" i="14"/>
  <c r="AN58" i="14"/>
  <c r="AN55" i="14"/>
  <c r="AN52" i="14"/>
  <c r="AN56" i="14"/>
  <c r="AN53" i="14"/>
  <c r="AJ78" i="17"/>
  <c r="AJ78" i="9"/>
  <c r="AT33" i="16"/>
  <c r="AU33" i="16" s="1"/>
  <c r="AK47" i="14"/>
  <c r="AK47" i="15" s="1"/>
  <c r="AK79" i="15" s="1"/>
  <c r="AK80" i="15" s="1"/>
  <c r="AH72" i="17"/>
  <c r="L12" i="8"/>
  <c r="L14" i="8" s="1"/>
  <c r="AH72" i="9"/>
  <c r="AJ76" i="17"/>
  <c r="AJ76" i="9"/>
  <c r="AR94" i="11"/>
  <c r="AS94" i="11" s="1"/>
  <c r="AT94" i="11" s="1"/>
  <c r="AU94" i="11" s="1"/>
  <c r="AL91" i="15"/>
  <c r="AL68" i="15"/>
  <c r="AH71" i="18"/>
  <c r="AH18" i="18" s="1"/>
  <c r="AQ90" i="14"/>
  <c r="AO112" i="10"/>
  <c r="AO102" i="10"/>
  <c r="AO107" i="10"/>
  <c r="AO110" i="10"/>
  <c r="AO104" i="10"/>
  <c r="AO106" i="10"/>
  <c r="AO11" i="10"/>
  <c r="AO111" i="10"/>
  <c r="AO108" i="10"/>
  <c r="AO109" i="10"/>
  <c r="Q14" i="7"/>
  <c r="Q31" i="7"/>
  <c r="AN115" i="10"/>
  <c r="Q51" i="7"/>
  <c r="AE15" i="11"/>
  <c r="AK22" i="10"/>
  <c r="AQ105" i="11"/>
  <c r="AK27" i="18"/>
  <c r="AM204" i="10"/>
  <c r="AO43" i="18"/>
  <c r="AO43" i="16"/>
  <c r="AO38" i="10"/>
  <c r="AL59" i="13"/>
  <c r="AL57" i="15"/>
  <c r="AT253" i="16"/>
  <c r="AR253" i="16"/>
  <c r="AM201" i="10"/>
  <c r="AL65" i="18"/>
  <c r="AL33" i="18" s="1"/>
  <c r="AL65" i="16"/>
  <c r="AL60" i="10"/>
  <c r="AL28" i="10" s="1"/>
  <c r="AO50" i="18"/>
  <c r="AO50" i="16"/>
  <c r="AO45" i="10"/>
  <c r="AT254" i="18"/>
  <c r="AU254" i="18" s="1"/>
  <c r="AP208" i="18"/>
  <c r="AL50" i="10"/>
  <c r="AL6" i="10" s="1"/>
  <c r="AJ74" i="17"/>
  <c r="AJ74" i="9"/>
  <c r="AN203" i="18"/>
  <c r="AH134" i="13"/>
  <c r="AH135" i="13" s="1"/>
  <c r="AH136" i="13" s="1"/>
  <c r="AH137" i="13" s="1"/>
  <c r="AH138" i="13" s="1"/>
  <c r="AH139" i="13" s="1"/>
  <c r="AH140" i="13" s="1"/>
  <c r="AH141" i="13" s="1"/>
  <c r="AH142" i="13" s="1"/>
  <c r="AH143" i="13" s="1"/>
  <c r="AH144" i="13" s="1"/>
  <c r="AH145" i="13" s="1"/>
  <c r="AG15" i="13"/>
  <c r="AL207" i="18"/>
  <c r="L7" i="8"/>
  <c r="AI27" i="18"/>
  <c r="AM37" i="14"/>
  <c r="AM37" i="15" s="1"/>
  <c r="AM69" i="15" s="1"/>
  <c r="AM46" i="14"/>
  <c r="AM46" i="15" s="1"/>
  <c r="AM78" i="15" s="1"/>
  <c r="AM45" i="14"/>
  <c r="AM45" i="15" s="1"/>
  <c r="AM77" i="15" s="1"/>
  <c r="AM41" i="14"/>
  <c r="AM41" i="15" s="1"/>
  <c r="AM73" i="15" s="1"/>
  <c r="AM36" i="14"/>
  <c r="AM36" i="15" s="1"/>
  <c r="AM42" i="14"/>
  <c r="AM42" i="15" s="1"/>
  <c r="AM74" i="15" s="1"/>
  <c r="AM43" i="14"/>
  <c r="AM43" i="15" s="1"/>
  <c r="AM75" i="15" s="1"/>
  <c r="AM44" i="14"/>
  <c r="AM44" i="15" s="1"/>
  <c r="AM76" i="15" s="1"/>
  <c r="AM39" i="14"/>
  <c r="AM39" i="15" s="1"/>
  <c r="AM71" i="15" s="1"/>
  <c r="AM40" i="14"/>
  <c r="AM40" i="15" s="1"/>
  <c r="AM72" i="15" s="1"/>
  <c r="AL47" i="14"/>
  <c r="AL47" i="15" s="1"/>
  <c r="AL79" i="15" s="1"/>
  <c r="AH69" i="17"/>
  <c r="AH81" i="17" s="1"/>
  <c r="AH9" i="17" s="1"/>
  <c r="AH82" i="17" s="1"/>
  <c r="AH34" i="10"/>
  <c r="AH5" i="10" s="1"/>
  <c r="AH69" i="9"/>
  <c r="AO86" i="11"/>
  <c r="AO95" i="14"/>
  <c r="AM129" i="10"/>
  <c r="AR47" i="11"/>
  <c r="AR48" i="13" s="1"/>
  <c r="AR32" i="13" s="1"/>
  <c r="AR79" i="11" s="1"/>
  <c r="AR46" i="11"/>
  <c r="AR47" i="13" s="1"/>
  <c r="AR31" i="13" s="1"/>
  <c r="AR78" i="11" s="1"/>
  <c r="AR45" i="11"/>
  <c r="AR46" i="13" s="1"/>
  <c r="AR30" i="13" s="1"/>
  <c r="AR77" i="11" s="1"/>
  <c r="AR42" i="11"/>
  <c r="AR43" i="13" s="1"/>
  <c r="AR27" i="13" s="1"/>
  <c r="AR74" i="11" s="1"/>
  <c r="AR37" i="11"/>
  <c r="AR38" i="13" s="1"/>
  <c r="AR38" i="11"/>
  <c r="AR39" i="13" s="1"/>
  <c r="AR23" i="13" s="1"/>
  <c r="AR70" i="11" s="1"/>
  <c r="AR39" i="11"/>
  <c r="AR40" i="13" s="1"/>
  <c r="AR24" i="13" s="1"/>
  <c r="AR71" i="11" s="1"/>
  <c r="AR40" i="11"/>
  <c r="AR41" i="13" s="1"/>
  <c r="AR25" i="13" s="1"/>
  <c r="AR72" i="11" s="1"/>
  <c r="AR43" i="11"/>
  <c r="AR44" i="13" s="1"/>
  <c r="AR28" i="13" s="1"/>
  <c r="AR75" i="11" s="1"/>
  <c r="AR44" i="11"/>
  <c r="AR45" i="13" s="1"/>
  <c r="AR29" i="13" s="1"/>
  <c r="AR76" i="11" s="1"/>
  <c r="AR41" i="11"/>
  <c r="AR42" i="13" s="1"/>
  <c r="AR26" i="13" s="1"/>
  <c r="AR73" i="11" s="1"/>
  <c r="AL61" i="15"/>
  <c r="AL63" i="13"/>
  <c r="AG35" i="10"/>
  <c r="I38" i="7"/>
  <c r="AG7" i="10"/>
  <c r="AP129" i="10"/>
  <c r="AN66" i="11"/>
  <c r="AS12" i="11"/>
  <c r="AN65" i="11"/>
  <c r="AQ85" i="14"/>
  <c r="AS85" i="14" s="1"/>
  <c r="AT85" i="14" s="1"/>
  <c r="AN85" i="15"/>
  <c r="AL68" i="18"/>
  <c r="AL36" i="18" s="1"/>
  <c r="AL68" i="16"/>
  <c r="AL63" i="10"/>
  <c r="AL31" i="10" s="1"/>
  <c r="AO47" i="18"/>
  <c r="AO47" i="16"/>
  <c r="AO42" i="10"/>
  <c r="AO87" i="15"/>
  <c r="AQ84" i="14"/>
  <c r="AL211" i="18"/>
  <c r="AF14" i="13"/>
  <c r="AF8" i="13" s="1"/>
  <c r="AF12" i="13" s="1"/>
  <c r="AF131" i="13" s="1"/>
  <c r="AF83" i="13"/>
  <c r="AI75" i="17"/>
  <c r="AI75" i="9"/>
  <c r="AT11" i="14"/>
  <c r="AT64" i="14" s="1"/>
  <c r="AU29" i="16"/>
  <c r="AN201" i="10"/>
  <c r="AO262" i="18"/>
  <c r="AO263" i="18" s="1"/>
  <c r="AL55" i="15"/>
  <c r="AL57" i="13"/>
  <c r="AO49" i="18"/>
  <c r="AO49" i="16"/>
  <c r="AO44" i="10"/>
  <c r="AP93" i="14"/>
  <c r="AK78" i="17"/>
  <c r="AK78" i="9"/>
  <c r="AM52" i="15"/>
  <c r="AM54" i="13"/>
  <c r="AN96" i="11"/>
  <c r="AO85" i="15"/>
  <c r="AK90" i="15"/>
  <c r="AJ77" i="17"/>
  <c r="AJ77" i="9"/>
  <c r="AN51" i="16"/>
  <c r="AN51" i="18"/>
  <c r="AN46" i="10"/>
  <c r="AQ62" i="14"/>
  <c r="AO90" i="14"/>
  <c r="AO52" i="18"/>
  <c r="AO52" i="16"/>
  <c r="AO47" i="10"/>
  <c r="AN87" i="15"/>
  <c r="AL113" i="10"/>
  <c r="AO123" i="16"/>
  <c r="AO62" i="14"/>
  <c r="AO58" i="14"/>
  <c r="AO55" i="14"/>
  <c r="AO52" i="14"/>
  <c r="AO61" i="14"/>
  <c r="AQ61" i="14" s="1"/>
  <c r="AO56" i="14"/>
  <c r="AO53" i="14"/>
  <c r="BG97" i="10"/>
  <c r="AG81" i="10"/>
  <c r="AP160" i="17"/>
  <c r="AP161" i="17" s="1"/>
  <c r="AO213" i="18"/>
  <c r="AN34" i="13"/>
  <c r="AN5" i="13" s="1"/>
  <c r="AN35" i="13" s="1"/>
  <c r="AN69" i="11"/>
  <c r="AN81" i="11" s="1"/>
  <c r="AN9" i="11" s="1"/>
  <c r="AN82" i="11" s="1"/>
  <c r="AG100" i="15"/>
  <c r="AG101" i="15" s="1"/>
  <c r="AG102" i="15" s="1"/>
  <c r="AG103" i="15" s="1"/>
  <c r="AG104" i="15" s="1"/>
  <c r="AG105" i="15" s="1"/>
  <c r="AG106" i="15" s="1"/>
  <c r="AG107" i="15" s="1"/>
  <c r="AG108" i="15" s="1"/>
  <c r="AG109" i="15" s="1"/>
  <c r="AG110" i="15" s="1"/>
  <c r="AG111" i="15" s="1"/>
  <c r="AF13" i="15"/>
  <c r="AL63" i="18"/>
  <c r="AL31" i="18" s="1"/>
  <c r="AL63" i="16"/>
  <c r="AL58" i="10"/>
  <c r="AL26" i="10" s="1"/>
  <c r="AQ49" i="17"/>
  <c r="AH117" i="11"/>
  <c r="AH118" i="11" s="1"/>
  <c r="AH119" i="11" s="1"/>
  <c r="AH120" i="11" s="1"/>
  <c r="AH121" i="11" s="1"/>
  <c r="AH122" i="11" s="1"/>
  <c r="AH123" i="11" s="1"/>
  <c r="AH124" i="11" s="1"/>
  <c r="AH125" i="11" s="1"/>
  <c r="AH126" i="11" s="1"/>
  <c r="AH127" i="11" s="1"/>
  <c r="AH128" i="11" s="1"/>
  <c r="AG14" i="11"/>
  <c r="AN44" i="18"/>
  <c r="AN44" i="16"/>
  <c r="AN39" i="10"/>
  <c r="AL66" i="18"/>
  <c r="AL34" i="18" s="1"/>
  <c r="AL66" i="16"/>
  <c r="AL61" i="10"/>
  <c r="AL29" i="10" s="1"/>
  <c r="AE136" i="16"/>
  <c r="AE152" i="16"/>
  <c r="AO92" i="11"/>
  <c r="AL38" i="14"/>
  <c r="AL38" i="15" s="1"/>
  <c r="AL70" i="15" s="1"/>
  <c r="AD14" i="15"/>
  <c r="AQ208" i="18"/>
  <c r="AN52" i="18"/>
  <c r="AN52" i="16"/>
  <c r="AN47" i="10"/>
  <c r="AM63" i="14"/>
  <c r="AM103" i="10"/>
  <c r="AP90" i="14"/>
  <c r="AR39" i="16"/>
  <c r="AR5" i="16" s="1"/>
  <c r="AR40" i="16" s="1"/>
  <c r="AO48" i="18"/>
  <c r="AO48" i="16"/>
  <c r="AO43" i="10"/>
  <c r="AJ79" i="17"/>
  <c r="AJ79" i="9"/>
  <c r="AP205" i="18"/>
  <c r="AQ151" i="17"/>
  <c r="AQ160" i="17" s="1"/>
  <c r="AQ161" i="17" s="1"/>
  <c r="AI71" i="17"/>
  <c r="AI71" i="9"/>
  <c r="AL58" i="15"/>
  <c r="AL60" i="13"/>
  <c r="AO128" i="16"/>
  <c r="AT258" i="18"/>
  <c r="AU258" i="18" s="1"/>
  <c r="AL56" i="15"/>
  <c r="AL58" i="13"/>
  <c r="AS129" i="10"/>
  <c r="AN129" i="10"/>
  <c r="AK77" i="17"/>
  <c r="AK77" i="9"/>
  <c r="AR94" i="14"/>
  <c r="AP12" i="9"/>
  <c r="AQ66" i="17"/>
  <c r="BG98" i="10"/>
  <c r="AR97" i="9"/>
  <c r="AS257" i="16"/>
  <c r="AT257" i="16" s="1"/>
  <c r="AU257" i="16" s="1"/>
  <c r="AK71" i="17"/>
  <c r="AK71" i="9"/>
  <c r="AU251" i="18"/>
  <c r="AQ42" i="9"/>
  <c r="AQ46" i="9"/>
  <c r="AQ41" i="9"/>
  <c r="AQ45" i="9"/>
  <c r="AQ44" i="9"/>
  <c r="AQ43" i="9"/>
  <c r="AQ40" i="9"/>
  <c r="AQ47" i="9"/>
  <c r="AQ37" i="9"/>
  <c r="AQ38" i="9"/>
  <c r="AQ39" i="9"/>
  <c r="AO133" i="16"/>
  <c r="AQ133" i="16" s="1"/>
  <c r="AO45" i="18"/>
  <c r="AO45" i="16"/>
  <c r="AO40" i="10"/>
  <c r="AN47" i="18"/>
  <c r="AN47" i="16"/>
  <c r="AN42" i="10"/>
  <c r="AN46" i="18"/>
  <c r="AN46" i="16"/>
  <c r="AN41" i="10"/>
  <c r="AN49" i="18"/>
  <c r="AN49" i="16"/>
  <c r="AN44" i="10"/>
  <c r="AI79" i="17"/>
  <c r="AI79" i="9"/>
  <c r="AI73" i="17"/>
  <c r="AI73" i="9"/>
  <c r="AF146" i="13"/>
  <c r="AG4" i="13"/>
  <c r="AG7" i="13" s="1"/>
  <c r="AJ75" i="17"/>
  <c r="AJ75" i="9"/>
  <c r="AL56" i="13"/>
  <c r="AL54" i="15"/>
  <c r="AN50" i="18"/>
  <c r="AN50" i="16"/>
  <c r="AN45" i="10"/>
  <c r="AL67" i="18"/>
  <c r="AL35" i="18" s="1"/>
  <c r="AL67" i="16"/>
  <c r="AL62" i="10"/>
  <c r="AL30" i="10" s="1"/>
  <c r="AO51" i="18"/>
  <c r="AO51" i="16"/>
  <c r="AO46" i="10"/>
  <c r="AI70" i="17"/>
  <c r="AI70" i="9"/>
  <c r="AE12" i="15"/>
  <c r="AE8" i="15" s="1"/>
  <c r="AE10" i="15" s="1"/>
  <c r="AE97" i="15" s="1"/>
  <c r="AE81" i="15"/>
  <c r="AM59" i="14"/>
  <c r="AN53" i="18"/>
  <c r="AN53" i="16"/>
  <c r="AN48" i="10"/>
  <c r="AI78" i="17"/>
  <c r="AI78" i="9"/>
  <c r="AN48" i="18"/>
  <c r="AN48" i="16"/>
  <c r="AN43" i="10"/>
  <c r="AF231" i="18"/>
  <c r="AG4" i="18"/>
  <c r="AG7" i="18" s="1"/>
  <c r="AF21" i="18"/>
  <c r="AH80" i="17"/>
  <c r="AH80" i="9"/>
  <c r="AI77" i="17"/>
  <c r="AI77" i="9"/>
  <c r="AM210" i="16"/>
  <c r="AT86" i="14"/>
  <c r="AP39" i="17"/>
  <c r="AP38" i="17"/>
  <c r="AP37" i="17"/>
  <c r="AP48" i="17" s="1"/>
  <c r="AP47" i="17"/>
  <c r="AP46" i="17"/>
  <c r="AP42" i="17"/>
  <c r="AP43" i="17"/>
  <c r="AP41" i="17"/>
  <c r="AP45" i="17"/>
  <c r="AP40" i="17"/>
  <c r="AP44" i="17"/>
  <c r="AI76" i="17"/>
  <c r="AI76" i="9"/>
  <c r="AQ259" i="18"/>
  <c r="AQ262" i="18" s="1"/>
  <c r="AQ263" i="18" s="1"/>
  <c r="AP114" i="10"/>
  <c r="AP97" i="9"/>
  <c r="R44" i="7"/>
  <c r="R8" i="7"/>
  <c r="AT10" i="9"/>
  <c r="AO53" i="18"/>
  <c r="AO53" i="16"/>
  <c r="AO48" i="10"/>
  <c r="AI25" i="10"/>
  <c r="AQ123" i="16"/>
  <c r="AL134" i="16"/>
  <c r="AK83" i="11"/>
  <c r="AK9" i="11"/>
  <c r="AK82" i="11" s="1"/>
  <c r="AK55" i="15"/>
  <c r="AK57" i="13"/>
  <c r="AK81" i="10"/>
  <c r="AK82" i="10" s="1"/>
  <c r="AK211" i="18"/>
  <c r="AF12" i="18"/>
  <c r="AF17" i="18"/>
  <c r="AF216" i="18" s="1"/>
  <c r="AP259" i="18"/>
  <c r="AS131" i="16"/>
  <c r="AK76" i="17"/>
  <c r="AK76" i="9"/>
  <c r="AM105" i="10"/>
  <c r="AL61" i="18"/>
  <c r="AL29" i="18" s="1"/>
  <c r="AL61" i="16"/>
  <c r="AL56" i="10"/>
  <c r="AL24" i="10" s="1"/>
  <c r="AR129" i="10"/>
  <c r="AK25" i="10"/>
  <c r="AS260" i="18"/>
  <c r="AL54" i="11"/>
  <c r="AL53" i="11"/>
  <c r="AL63" i="11"/>
  <c r="AL60" i="11"/>
  <c r="AL62" i="11"/>
  <c r="AL59" i="11"/>
  <c r="AL55" i="11"/>
  <c r="AL64" i="11" s="1"/>
  <c r="AL58" i="11"/>
  <c r="AL56" i="11"/>
  <c r="AL57" i="11"/>
  <c r="AL61" i="11"/>
  <c r="AF129" i="17"/>
  <c r="AF15" i="17"/>
  <c r="AG4" i="17"/>
  <c r="AG7" i="17" s="1"/>
  <c r="AJ71" i="16"/>
  <c r="AJ18" i="16" s="1"/>
  <c r="AN132" i="16"/>
  <c r="AP92" i="14"/>
  <c r="AQ92" i="14" s="1"/>
  <c r="AU85" i="11"/>
  <c r="AN43" i="18"/>
  <c r="AN43" i="16"/>
  <c r="AN38" i="10"/>
  <c r="AM53" i="15"/>
  <c r="AM55" i="13"/>
  <c r="AQ90" i="11"/>
  <c r="AR90" i="11" s="1"/>
  <c r="AS90" i="11" s="1"/>
  <c r="AO92" i="9"/>
  <c r="AO90" i="9"/>
  <c r="AO86" i="9"/>
  <c r="AO95" i="9"/>
  <c r="AO87" i="9"/>
  <c r="AO91" i="9"/>
  <c r="AO85" i="9"/>
  <c r="AO94" i="9"/>
  <c r="AO93" i="9"/>
  <c r="AO88" i="9"/>
  <c r="AO96" i="9" s="1"/>
  <c r="AO89" i="9"/>
  <c r="AL203" i="18"/>
  <c r="AO66" i="11"/>
  <c r="AT12" i="11"/>
  <c r="AO65" i="11"/>
  <c r="AU101" i="11"/>
  <c r="AU112" i="11" s="1"/>
  <c r="AP112" i="11"/>
  <c r="AM108" i="11"/>
  <c r="AU129" i="10"/>
  <c r="AT129" i="10"/>
  <c r="AL52" i="15"/>
  <c r="AL54" i="13"/>
  <c r="AL63" i="14"/>
  <c r="AR6" i="17"/>
  <c r="AS6" i="17" s="1"/>
  <c r="AN61" i="9"/>
  <c r="AN60" i="9"/>
  <c r="AN66" i="9"/>
  <c r="AN59" i="9"/>
  <c r="AN55" i="9"/>
  <c r="AN58" i="9"/>
  <c r="AN57" i="9"/>
  <c r="AN56" i="9"/>
  <c r="AN53" i="9"/>
  <c r="AN54" i="9"/>
  <c r="AN62" i="9"/>
  <c r="AN63" i="9"/>
  <c r="AT124" i="16"/>
  <c r="AG129" i="10"/>
  <c r="AH118" i="10"/>
  <c r="AH129" i="10" s="1"/>
  <c r="AQ12" i="9"/>
  <c r="AQ65" i="9" s="1"/>
  <c r="AM61" i="9"/>
  <c r="AM57" i="9"/>
  <c r="AM55" i="9"/>
  <c r="AM56" i="9"/>
  <c r="AM66" i="9"/>
  <c r="AM60" i="9"/>
  <c r="AM59" i="9"/>
  <c r="AM58" i="9"/>
  <c r="AM63" i="9"/>
  <c r="AM53" i="9"/>
  <c r="AM64" i="9" s="1"/>
  <c r="AM54" i="9"/>
  <c r="AM62" i="9"/>
  <c r="AL64" i="9"/>
  <c r="AR62" i="14"/>
  <c r="AU257" i="18"/>
  <c r="AK65" i="18"/>
  <c r="AK33" i="18" s="1"/>
  <c r="AK65" i="16"/>
  <c r="AK60" i="10"/>
  <c r="AK28" i="10" s="1"/>
  <c r="AU204" i="18"/>
  <c r="AO94" i="15"/>
  <c r="AN48" i="9"/>
  <c r="AM54" i="14"/>
  <c r="AS105" i="11"/>
  <c r="P13" i="8"/>
  <c r="AT90" i="11"/>
  <c r="AU252" i="16"/>
  <c r="AO50" i="13"/>
  <c r="AO6" i="13" s="1"/>
  <c r="AO51" i="13" s="1"/>
  <c r="AO22" i="13"/>
  <c r="AF19" i="16"/>
  <c r="AF8" i="16" s="1"/>
  <c r="AK70" i="17"/>
  <c r="AK70" i="9"/>
  <c r="AR85" i="14"/>
  <c r="AU85" i="14" s="1"/>
  <c r="AP123" i="16"/>
  <c r="AK56" i="13"/>
  <c r="AK54" i="15"/>
  <c r="AK66" i="13"/>
  <c r="AK13" i="13" s="1"/>
  <c r="AK67" i="13" s="1"/>
  <c r="AP133" i="16"/>
  <c r="AG82" i="10"/>
  <c r="AM61" i="15"/>
  <c r="AM63" i="13"/>
  <c r="AM211" i="16"/>
  <c r="AR49" i="9"/>
  <c r="AS6" i="9"/>
  <c r="AK61" i="15"/>
  <c r="AK63" i="13"/>
  <c r="AQ97" i="9"/>
  <c r="AG4" i="14"/>
  <c r="AG7" i="14" s="1"/>
  <c r="AG12" i="14" s="1"/>
  <c r="AG8" i="14" s="1"/>
  <c r="AG10" i="14" s="1"/>
  <c r="AG97" i="14" s="1"/>
  <c r="AF112" i="14"/>
  <c r="AF14" i="14"/>
  <c r="AJ73" i="17"/>
  <c r="AJ73" i="9"/>
  <c r="AJ66" i="10"/>
  <c r="AJ13" i="10" s="1"/>
  <c r="AJ22" i="10"/>
  <c r="AQ92" i="15"/>
  <c r="AM64" i="11"/>
  <c r="AM53" i="11"/>
  <c r="AM59" i="11"/>
  <c r="AM62" i="11"/>
  <c r="AM55" i="11"/>
  <c r="AM60" i="11"/>
  <c r="AM58" i="11"/>
  <c r="AM54" i="11"/>
  <c r="AM56" i="11"/>
  <c r="AM57" i="11"/>
  <c r="AM61" i="11"/>
  <c r="AM63" i="11"/>
  <c r="AS36" i="16"/>
  <c r="AS39" i="16" s="1"/>
  <c r="AS5" i="16" s="1"/>
  <c r="AS40" i="16" s="1"/>
  <c r="AQ47" i="11"/>
  <c r="AQ48" i="13" s="1"/>
  <c r="AQ32" i="13" s="1"/>
  <c r="AQ79" i="11" s="1"/>
  <c r="AQ37" i="11"/>
  <c r="AQ38" i="13" s="1"/>
  <c r="AQ38" i="11"/>
  <c r="AQ39" i="13" s="1"/>
  <c r="AQ23" i="13" s="1"/>
  <c r="AQ70" i="11" s="1"/>
  <c r="AQ39" i="11"/>
  <c r="AQ40" i="13" s="1"/>
  <c r="AQ24" i="13" s="1"/>
  <c r="AQ71" i="11" s="1"/>
  <c r="AQ44" i="11"/>
  <c r="AQ45" i="13" s="1"/>
  <c r="AQ29" i="13" s="1"/>
  <c r="AQ76" i="11" s="1"/>
  <c r="AQ45" i="11"/>
  <c r="AQ46" i="13" s="1"/>
  <c r="AQ30" i="13" s="1"/>
  <c r="AQ77" i="11" s="1"/>
  <c r="AQ41" i="11"/>
  <c r="AQ42" i="13" s="1"/>
  <c r="AQ26" i="13" s="1"/>
  <c r="AQ73" i="11" s="1"/>
  <c r="AQ43" i="11"/>
  <c r="AQ44" i="13" s="1"/>
  <c r="AQ28" i="13" s="1"/>
  <c r="AQ75" i="11" s="1"/>
  <c r="AQ40" i="11"/>
  <c r="AQ41" i="13" s="1"/>
  <c r="AQ25" i="13" s="1"/>
  <c r="AQ72" i="11" s="1"/>
  <c r="AQ46" i="11"/>
  <c r="AQ47" i="13" s="1"/>
  <c r="AQ31" i="13" s="1"/>
  <c r="AQ78" i="11" s="1"/>
  <c r="AQ42" i="11"/>
  <c r="AQ43" i="13" s="1"/>
  <c r="AQ27" i="13" s="1"/>
  <c r="AQ74" i="11" s="1"/>
  <c r="AL55" i="16"/>
  <c r="AL6" i="16" s="1"/>
  <c r="AL56" i="16" s="1"/>
  <c r="AF12" i="14"/>
  <c r="AF8" i="14" s="1"/>
  <c r="AF10" i="14" s="1"/>
  <c r="AF97" i="14" s="1"/>
  <c r="AH67" i="10"/>
  <c r="J49" i="7"/>
  <c r="J17" i="7"/>
  <c r="AH219" i="18"/>
  <c r="AH220" i="18" s="1"/>
  <c r="AH221" i="18" s="1"/>
  <c r="AH222" i="18" s="1"/>
  <c r="AH223" i="18" s="1"/>
  <c r="AH224" i="18" s="1"/>
  <c r="AH225" i="18" s="1"/>
  <c r="AH226" i="18" s="1"/>
  <c r="AH227" i="18" s="1"/>
  <c r="AH228" i="18" s="1"/>
  <c r="AH229" i="18" s="1"/>
  <c r="AH230" i="18" s="1"/>
  <c r="AG20" i="18"/>
  <c r="AQ131" i="16"/>
  <c r="AI74" i="17"/>
  <c r="AI74" i="9"/>
  <c r="AF231" i="16"/>
  <c r="AF21" i="16"/>
  <c r="AG4" i="16"/>
  <c r="AG7" i="16" s="1"/>
  <c r="AQ262" i="16"/>
  <c r="AQ263" i="16" s="1"/>
  <c r="AR207" i="16"/>
  <c r="AS207" i="16" s="1"/>
  <c r="AO39" i="17"/>
  <c r="AO38" i="17"/>
  <c r="AO37" i="17"/>
  <c r="AO48" i="17" s="1"/>
  <c r="AO47" i="17"/>
  <c r="AO46" i="17"/>
  <c r="AO44" i="17"/>
  <c r="AO42" i="17"/>
  <c r="AO43" i="17"/>
  <c r="AO41" i="17"/>
  <c r="AO45" i="17"/>
  <c r="AO40" i="17"/>
  <c r="AM209" i="16"/>
  <c r="AM58" i="15"/>
  <c r="AM60" i="13"/>
  <c r="AI9" i="15"/>
  <c r="AS12" i="17"/>
  <c r="AS65" i="17" s="1"/>
  <c r="AM65" i="17"/>
  <c r="AO48" i="11"/>
  <c r="AO49" i="13" s="1"/>
  <c r="AO33" i="13" s="1"/>
  <c r="AO80" i="11" s="1"/>
  <c r="AR255" i="16"/>
  <c r="AM50" i="10"/>
  <c r="AM6" i="10" s="1"/>
  <c r="AJ80" i="15"/>
  <c r="AM208" i="16"/>
  <c r="AN204" i="16"/>
  <c r="AQ104" i="11"/>
  <c r="AM127" i="16"/>
  <c r="AM134" i="16" s="1"/>
  <c r="AJ71" i="17"/>
  <c r="AJ71" i="9"/>
  <c r="AR12" i="17"/>
  <c r="AR65" i="17" s="1"/>
  <c r="AM203" i="18"/>
  <c r="AR89" i="14"/>
  <c r="AS89" i="14" s="1"/>
  <c r="AT89" i="14" s="1"/>
  <c r="AK64" i="15"/>
  <c r="AK11" i="15" s="1"/>
  <c r="AK73" i="17"/>
  <c r="AK73" i="9"/>
  <c r="AL62" i="15"/>
  <c r="AL64" i="13"/>
  <c r="AQ213" i="16"/>
  <c r="AR213" i="16" s="1"/>
  <c r="AJ64" i="15"/>
  <c r="AJ11" i="15" s="1"/>
  <c r="AG81" i="9"/>
  <c r="AG117" i="9"/>
  <c r="AG118" i="9" s="1"/>
  <c r="AG119" i="9" s="1"/>
  <c r="AG120" i="9" s="1"/>
  <c r="AG121" i="9" s="1"/>
  <c r="AG122" i="9" s="1"/>
  <c r="AG123" i="9" s="1"/>
  <c r="AG124" i="9" s="1"/>
  <c r="AG125" i="9" s="1"/>
  <c r="AG126" i="9" s="1"/>
  <c r="AG127" i="9" s="1"/>
  <c r="AG128" i="9" s="1"/>
  <c r="AD152" i="16"/>
  <c r="AD136" i="16"/>
  <c r="AO65" i="9"/>
  <c r="Q10" i="7"/>
  <c r="N7" i="8"/>
  <c r="N8" i="8" s="1"/>
  <c r="AJ25" i="10"/>
  <c r="AS49" i="11"/>
  <c r="AS50" i="11"/>
  <c r="AK74" i="17"/>
  <c r="AK74" i="9"/>
  <c r="AL129" i="10"/>
  <c r="AO65" i="17"/>
  <c r="AL59" i="18"/>
  <c r="AL59" i="16"/>
  <c r="AL54" i="10"/>
  <c r="O7" i="8" s="1"/>
  <c r="AE112" i="15"/>
  <c r="AF4" i="15"/>
  <c r="AF7" i="15" s="1"/>
  <c r="AJ80" i="17"/>
  <c r="AJ80" i="9"/>
  <c r="AL69" i="18"/>
  <c r="AL37" i="18" s="1"/>
  <c r="AL69" i="16"/>
  <c r="AL64" i="10"/>
  <c r="AL32" i="10" s="1"/>
  <c r="AG117" i="17"/>
  <c r="AG118" i="17" s="1"/>
  <c r="AG119" i="17" s="1"/>
  <c r="AG120" i="17" s="1"/>
  <c r="AG121" i="17" s="1"/>
  <c r="AG122" i="17" s="1"/>
  <c r="AG123" i="17" s="1"/>
  <c r="AG124" i="17" s="1"/>
  <c r="AG125" i="17" s="1"/>
  <c r="AG126" i="17" s="1"/>
  <c r="AG127" i="17" s="1"/>
  <c r="AG128" i="17" s="1"/>
  <c r="AT6" i="11"/>
  <c r="AK214" i="16"/>
  <c r="AM57" i="14"/>
  <c r="AM56" i="15"/>
  <c r="AM58" i="13"/>
  <c r="I15" i="7"/>
  <c r="AG18" i="9"/>
  <c r="AG99" i="10"/>
  <c r="I50" i="7"/>
  <c r="I52" i="7" s="1"/>
  <c r="AG9" i="10"/>
  <c r="AM60" i="14"/>
  <c r="AN60" i="14" s="1"/>
  <c r="AJ63" i="15"/>
  <c r="AJ65" i="13"/>
  <c r="AJ66" i="13" s="1"/>
  <c r="AJ13" i="13" s="1"/>
  <c r="AJ67" i="13" s="1"/>
  <c r="AN65" i="17"/>
  <c r="AN206" i="16"/>
  <c r="AM54" i="18"/>
  <c r="AM55" i="18" s="1"/>
  <c r="AM6" i="18" s="1"/>
  <c r="AM56" i="18" s="1"/>
  <c r="AM54" i="16"/>
  <c r="AM49" i="10"/>
  <c r="Q13" i="8" s="1"/>
  <c r="AM55" i="16"/>
  <c r="AM6" i="16" s="1"/>
  <c r="AM56" i="16" s="1"/>
  <c r="AJ48" i="15"/>
  <c r="AJ6" i="15" s="1"/>
  <c r="AP130" i="16"/>
  <c r="AS253" i="16"/>
  <c r="AL210" i="18"/>
  <c r="AL54" i="17"/>
  <c r="AL53" i="17"/>
  <c r="AL64" i="17" s="1"/>
  <c r="AL63" i="17"/>
  <c r="AL62" i="17"/>
  <c r="AL61" i="17"/>
  <c r="AL60" i="17"/>
  <c r="AL55" i="17"/>
  <c r="AL66" i="17"/>
  <c r="AL56" i="17"/>
  <c r="AL58" i="17"/>
  <c r="AL57" i="17"/>
  <c r="AL59" i="17"/>
  <c r="AQ89" i="15"/>
  <c r="AR89" i="15" s="1"/>
  <c r="AK79" i="17"/>
  <c r="AK79" i="9"/>
  <c r="AR92" i="14" l="1"/>
  <c r="AS92" i="14" s="1"/>
  <c r="AN60" i="15"/>
  <c r="AN62" i="13"/>
  <c r="AO60" i="14"/>
  <c r="AP60" i="14" s="1"/>
  <c r="AO91" i="15"/>
  <c r="AS92" i="15"/>
  <c r="AU92" i="15" s="1"/>
  <c r="AM70" i="18"/>
  <c r="AM38" i="18" s="1"/>
  <c r="AM70" i="16"/>
  <c r="AM65" i="10"/>
  <c r="AM33" i="10" s="1"/>
  <c r="AS84" i="14"/>
  <c r="AQ56" i="14"/>
  <c r="AP48" i="14"/>
  <c r="AS49" i="17"/>
  <c r="AQ63" i="13"/>
  <c r="AQ61" i="15"/>
  <c r="AK9" i="15"/>
  <c r="AQ108" i="11"/>
  <c r="AP59" i="17"/>
  <c r="AO53" i="15"/>
  <c r="AO55" i="13"/>
  <c r="AM65" i="18"/>
  <c r="AM33" i="18" s="1"/>
  <c r="AM65" i="16"/>
  <c r="AM60" i="10"/>
  <c r="AM28" i="10" s="1"/>
  <c r="AM66" i="18"/>
  <c r="AM34" i="18" s="1"/>
  <c r="AM66" i="16"/>
  <c r="AM61" i="10"/>
  <c r="AM29" i="10" s="1"/>
  <c r="AI134" i="13"/>
  <c r="AI135" i="13" s="1"/>
  <c r="AI136" i="13" s="1"/>
  <c r="AI137" i="13" s="1"/>
  <c r="AI138" i="13" s="1"/>
  <c r="AI139" i="13" s="1"/>
  <c r="AI140" i="13" s="1"/>
  <c r="AI141" i="13" s="1"/>
  <c r="AI142" i="13" s="1"/>
  <c r="AI143" i="13" s="1"/>
  <c r="AI144" i="13" s="1"/>
  <c r="AI145" i="13" s="1"/>
  <c r="AH15" i="13"/>
  <c r="AT255" i="16"/>
  <c r="AT262" i="16" s="1"/>
  <c r="AT263" i="16" s="1"/>
  <c r="AP128" i="16"/>
  <c r="AM61" i="18"/>
  <c r="AM29" i="18" s="1"/>
  <c r="AM61" i="16"/>
  <c r="AM56" i="10"/>
  <c r="AM24" i="10" s="1"/>
  <c r="AO60" i="13"/>
  <c r="AO58" i="15"/>
  <c r="AQ52" i="14"/>
  <c r="AN57" i="14"/>
  <c r="AL74" i="17"/>
  <c r="AL74" i="9"/>
  <c r="AL77" i="17"/>
  <c r="AL77" i="9"/>
  <c r="AQ58" i="14"/>
  <c r="AR208" i="18"/>
  <c r="AK69" i="17"/>
  <c r="AK34" i="10"/>
  <c r="AK5" i="10" s="1"/>
  <c r="AK69" i="9"/>
  <c r="AN56" i="15"/>
  <c r="AN58" i="13"/>
  <c r="AN208" i="16"/>
  <c r="AN204" i="10"/>
  <c r="AO204" i="10" s="1"/>
  <c r="AO209" i="10" s="1"/>
  <c r="AH35" i="10"/>
  <c r="J38" i="7"/>
  <c r="AM59" i="15"/>
  <c r="AM61" i="13"/>
  <c r="AP50" i="18"/>
  <c r="AP50" i="16"/>
  <c r="AP45" i="10"/>
  <c r="AL71" i="18"/>
  <c r="AL18" i="18" s="1"/>
  <c r="AL27" i="18"/>
  <c r="AL39" i="18" s="1"/>
  <c r="AL5" i="18" s="1"/>
  <c r="AL40" i="18" s="1"/>
  <c r="AR62" i="15"/>
  <c r="AR64" i="13"/>
  <c r="AQ46" i="18"/>
  <c r="AQ46" i="16"/>
  <c r="AQ41" i="10"/>
  <c r="AF112" i="15"/>
  <c r="AG4" i="15"/>
  <c r="AG7" i="15" s="1"/>
  <c r="AH100" i="15"/>
  <c r="AH101" i="15" s="1"/>
  <c r="AH102" i="15" s="1"/>
  <c r="AH103" i="15" s="1"/>
  <c r="AH104" i="15" s="1"/>
  <c r="AH105" i="15" s="1"/>
  <c r="AH106" i="15" s="1"/>
  <c r="AH107" i="15" s="1"/>
  <c r="AH108" i="15" s="1"/>
  <c r="AH109" i="15" s="1"/>
  <c r="AH110" i="15" s="1"/>
  <c r="AH111" i="15" s="1"/>
  <c r="AG13" i="15"/>
  <c r="AM56" i="13"/>
  <c r="AM54" i="15"/>
  <c r="AQ50" i="18"/>
  <c r="AQ50" i="16"/>
  <c r="AQ45" i="10"/>
  <c r="AG216" i="10"/>
  <c r="BG103" i="10"/>
  <c r="AN53" i="15"/>
  <c r="AN55" i="13"/>
  <c r="AQ47" i="18"/>
  <c r="AQ47" i="16"/>
  <c r="AQ42" i="10"/>
  <c r="AN54" i="14"/>
  <c r="AU89" i="14"/>
  <c r="AP107" i="10"/>
  <c r="AP110" i="10"/>
  <c r="AP104" i="10"/>
  <c r="AP11" i="10"/>
  <c r="AP108" i="10"/>
  <c r="AP112" i="10"/>
  <c r="AP109" i="10"/>
  <c r="R14" i="7"/>
  <c r="AP111" i="10"/>
  <c r="R31" i="7"/>
  <c r="AP106" i="10"/>
  <c r="AP102" i="10"/>
  <c r="AQ52" i="18"/>
  <c r="AQ52" i="16"/>
  <c r="AQ47" i="10"/>
  <c r="AL78" i="17"/>
  <c r="AL78" i="9"/>
  <c r="AT49" i="11"/>
  <c r="AT50" i="11"/>
  <c r="AU6" i="11"/>
  <c r="AS46" i="11"/>
  <c r="AS47" i="13" s="1"/>
  <c r="AS31" i="13" s="1"/>
  <c r="AS78" i="11" s="1"/>
  <c r="AS37" i="11"/>
  <c r="AS38" i="13" s="1"/>
  <c r="AS38" i="11"/>
  <c r="AS39" i="13" s="1"/>
  <c r="AS23" i="13" s="1"/>
  <c r="AS70" i="11" s="1"/>
  <c r="AS39" i="11"/>
  <c r="AS40" i="13" s="1"/>
  <c r="AS24" i="13" s="1"/>
  <c r="AS71" i="11" s="1"/>
  <c r="AS40" i="11"/>
  <c r="AS41" i="13" s="1"/>
  <c r="AS25" i="13" s="1"/>
  <c r="AS72" i="11" s="1"/>
  <c r="AS47" i="11"/>
  <c r="AS48" i="13" s="1"/>
  <c r="AS32" i="13" s="1"/>
  <c r="AS79" i="11" s="1"/>
  <c r="AS45" i="11"/>
  <c r="AS46" i="13" s="1"/>
  <c r="AS30" i="13" s="1"/>
  <c r="AS77" i="11" s="1"/>
  <c r="AS43" i="11"/>
  <c r="AS44" i="13" s="1"/>
  <c r="AS28" i="13" s="1"/>
  <c r="AS75" i="11" s="1"/>
  <c r="AS41" i="11"/>
  <c r="AS42" i="13" s="1"/>
  <c r="AS26" i="13" s="1"/>
  <c r="AS73" i="11" s="1"/>
  <c r="AS42" i="11"/>
  <c r="AS43" i="13" s="1"/>
  <c r="AS27" i="13" s="1"/>
  <c r="AS74" i="11" s="1"/>
  <c r="AS44" i="11"/>
  <c r="AS45" i="13" s="1"/>
  <c r="AS29" i="13" s="1"/>
  <c r="AS76" i="11" s="1"/>
  <c r="AO209" i="16"/>
  <c r="AT131" i="16"/>
  <c r="AU131" i="16" s="1"/>
  <c r="AT126" i="16"/>
  <c r="AU126" i="16" s="1"/>
  <c r="AS126" i="16"/>
  <c r="AN108" i="11"/>
  <c r="AP262" i="18"/>
  <c r="AP263" i="18" s="1"/>
  <c r="AP210" i="10"/>
  <c r="AQ48" i="18"/>
  <c r="AQ48" i="16"/>
  <c r="AQ43" i="10"/>
  <c r="AR50" i="13"/>
  <c r="AR6" i="13" s="1"/>
  <c r="AR51" i="13" s="1"/>
  <c r="AR22" i="13"/>
  <c r="AK66" i="10"/>
  <c r="AK13" i="10" s="1"/>
  <c r="AN52" i="15"/>
  <c r="AN54" i="13"/>
  <c r="AK48" i="15"/>
  <c r="AK6" i="15" s="1"/>
  <c r="AQ205" i="18"/>
  <c r="AN209" i="16"/>
  <c r="AO34" i="13"/>
  <c r="AO5" i="13" s="1"/>
  <c r="AO35" i="13" s="1"/>
  <c r="AO69" i="11"/>
  <c r="AO81" i="11" s="1"/>
  <c r="AO9" i="11" s="1"/>
  <c r="AO82" i="11" s="1"/>
  <c r="AQ43" i="18"/>
  <c r="AQ43" i="16"/>
  <c r="AQ38" i="10"/>
  <c r="AM53" i="17"/>
  <c r="AM64" i="17" s="1"/>
  <c r="AM63" i="17"/>
  <c r="AM62" i="17"/>
  <c r="AM61" i="17"/>
  <c r="AM60" i="17"/>
  <c r="AO60" i="17" s="1"/>
  <c r="AM58" i="17"/>
  <c r="AO58" i="17" s="1"/>
  <c r="AM55" i="17"/>
  <c r="AO55" i="17" s="1"/>
  <c r="AM66" i="17"/>
  <c r="AM56" i="17"/>
  <c r="AM57" i="17"/>
  <c r="AP57" i="17" s="1"/>
  <c r="AM59" i="17"/>
  <c r="AM54" i="17"/>
  <c r="AP54" i="17" s="1"/>
  <c r="AQ64" i="13"/>
  <c r="AQ62" i="15"/>
  <c r="AO62" i="17"/>
  <c r="AO66" i="17"/>
  <c r="AO53" i="17"/>
  <c r="AP51" i="18"/>
  <c r="AP51" i="16"/>
  <c r="AP46" i="10"/>
  <c r="AO55" i="18"/>
  <c r="AO6" i="18" s="1"/>
  <c r="AO56" i="18" s="1"/>
  <c r="AM211" i="18"/>
  <c r="Q4" i="8"/>
  <c r="AP94" i="9"/>
  <c r="AP85" i="9"/>
  <c r="AP95" i="9"/>
  <c r="AP87" i="9"/>
  <c r="AP96" i="9" s="1"/>
  <c r="AP91" i="9"/>
  <c r="AP86" i="9"/>
  <c r="AP90" i="9"/>
  <c r="AP93" i="9"/>
  <c r="AP89" i="9"/>
  <c r="AP88" i="9"/>
  <c r="AP92" i="9"/>
  <c r="AO206" i="16"/>
  <c r="AT36" i="16"/>
  <c r="AT39" i="16" s="1"/>
  <c r="AT5" i="16" s="1"/>
  <c r="AT40" i="16" s="1"/>
  <c r="AQ114" i="10"/>
  <c r="AN68" i="18"/>
  <c r="AN36" i="18" s="1"/>
  <c r="AN68" i="16"/>
  <c r="AN63" i="10"/>
  <c r="AN31" i="10" s="1"/>
  <c r="AF136" i="18"/>
  <c r="AF152" i="18"/>
  <c r="AL80" i="15"/>
  <c r="AP203" i="18"/>
  <c r="AK214" i="18"/>
  <c r="AG13" i="11"/>
  <c r="AG8" i="11" s="1"/>
  <c r="AG11" i="11" s="1"/>
  <c r="AG114" i="11" s="1"/>
  <c r="AG115" i="11" s="1"/>
  <c r="AP92" i="11"/>
  <c r="AQ45" i="18"/>
  <c r="AQ45" i="16"/>
  <c r="AQ40" i="10"/>
  <c r="AM63" i="15"/>
  <c r="AM65" i="13"/>
  <c r="AG13" i="17"/>
  <c r="AG8" i="17" s="1"/>
  <c r="AG11" i="17" s="1"/>
  <c r="AG114" i="17" s="1"/>
  <c r="AI69" i="17"/>
  <c r="AI34" i="10"/>
  <c r="AI5" i="10" s="1"/>
  <c r="AI69" i="9"/>
  <c r="AM68" i="15"/>
  <c r="AR66" i="17"/>
  <c r="AT207" i="16"/>
  <c r="AU207" i="16" s="1"/>
  <c r="AN91" i="15"/>
  <c r="AP91" i="15" s="1"/>
  <c r="AI219" i="18"/>
  <c r="AI220" i="18" s="1"/>
  <c r="AI221" i="18" s="1"/>
  <c r="AI222" i="18" s="1"/>
  <c r="AI223" i="18" s="1"/>
  <c r="AI224" i="18" s="1"/>
  <c r="AI225" i="18" s="1"/>
  <c r="AI226" i="18" s="1"/>
  <c r="AI227" i="18" s="1"/>
  <c r="AI228" i="18" s="1"/>
  <c r="AI229" i="18" s="1"/>
  <c r="AI230" i="18" s="1"/>
  <c r="AH20" i="18"/>
  <c r="AL79" i="17"/>
  <c r="AL79" i="9"/>
  <c r="AN127" i="16"/>
  <c r="AR12" i="9"/>
  <c r="AR65" i="9" s="1"/>
  <c r="AN60" i="18"/>
  <c r="AN28" i="18" s="1"/>
  <c r="AN60" i="16"/>
  <c r="AN55" i="10"/>
  <c r="AN23" i="10" s="1"/>
  <c r="AG19" i="18"/>
  <c r="AG8" i="18" s="1"/>
  <c r="AL76" i="17"/>
  <c r="AL76" i="9"/>
  <c r="AR259" i="18"/>
  <c r="AM38" i="14"/>
  <c r="AL48" i="15"/>
  <c r="AL6" i="15" s="1"/>
  <c r="AN58" i="15"/>
  <c r="AN60" i="13"/>
  <c r="AP209" i="18"/>
  <c r="AQ206" i="18"/>
  <c r="AR206" i="18"/>
  <c r="AN66" i="18"/>
  <c r="AN34" i="18" s="1"/>
  <c r="AN66" i="16"/>
  <c r="AN61" i="10"/>
  <c r="AN29" i="10" s="1"/>
  <c r="I56" i="7"/>
  <c r="AI80" i="17"/>
  <c r="AI80" i="9"/>
  <c r="AN209" i="10"/>
  <c r="AR92" i="15"/>
  <c r="AL71" i="17"/>
  <c r="AL71" i="9"/>
  <c r="AQ48" i="9"/>
  <c r="AO52" i="15"/>
  <c r="AO54" i="13"/>
  <c r="AO50" i="10"/>
  <c r="AO6" i="10" s="1"/>
  <c r="AQ48" i="11"/>
  <c r="AQ49" i="13" s="1"/>
  <c r="AQ33" i="13" s="1"/>
  <c r="AQ80" i="11" s="1"/>
  <c r="AN55" i="15"/>
  <c r="AN57" i="13"/>
  <c r="AN53" i="17"/>
  <c r="AN64" i="17" s="1"/>
  <c r="AN63" i="17"/>
  <c r="AN62" i="17"/>
  <c r="AN61" i="17"/>
  <c r="AN60" i="17"/>
  <c r="AQ60" i="17" s="1"/>
  <c r="AN55" i="17"/>
  <c r="AN66" i="17"/>
  <c r="AN56" i="17"/>
  <c r="AN57" i="17"/>
  <c r="AN59" i="17"/>
  <c r="AN54" i="17"/>
  <c r="AN58" i="17"/>
  <c r="AL70" i="18"/>
  <c r="AL38" i="18" s="1"/>
  <c r="AL70" i="16"/>
  <c r="AL65" i="10"/>
  <c r="AL33" i="10" s="1"/>
  <c r="AN64" i="9"/>
  <c r="AN50" i="10"/>
  <c r="AN6" i="10" s="1"/>
  <c r="AP87" i="15"/>
  <c r="AM113" i="10"/>
  <c r="AN53" i="11"/>
  <c r="AN64" i="11" s="1"/>
  <c r="AN63" i="11"/>
  <c r="AN62" i="11"/>
  <c r="AN59" i="11"/>
  <c r="AN54" i="11"/>
  <c r="AN60" i="11"/>
  <c r="AN58" i="11"/>
  <c r="AN55" i="11"/>
  <c r="AN56" i="11"/>
  <c r="AN61" i="11"/>
  <c r="AN57" i="11"/>
  <c r="AN62" i="15"/>
  <c r="AN64" i="13"/>
  <c r="AT260" i="18"/>
  <c r="AU260" i="18" s="1"/>
  <c r="AM210" i="18"/>
  <c r="AP47" i="18"/>
  <c r="AP47" i="16"/>
  <c r="AP42" i="10"/>
  <c r="AQ53" i="18"/>
  <c r="AQ53" i="16"/>
  <c r="AQ48" i="10"/>
  <c r="AN37" i="14"/>
  <c r="AN37" i="15" s="1"/>
  <c r="AN69" i="15" s="1"/>
  <c r="AN47" i="14"/>
  <c r="AN47" i="15" s="1"/>
  <c r="AN79" i="15" s="1"/>
  <c r="AN36" i="14"/>
  <c r="AN36" i="15" s="1"/>
  <c r="AN46" i="14"/>
  <c r="AN46" i="15" s="1"/>
  <c r="AN78" i="15" s="1"/>
  <c r="AN45" i="14"/>
  <c r="AN45" i="15" s="1"/>
  <c r="AN77" i="15" s="1"/>
  <c r="AN42" i="14"/>
  <c r="AN42" i="15" s="1"/>
  <c r="AN74" i="15" s="1"/>
  <c r="AN43" i="14"/>
  <c r="AN43" i="15" s="1"/>
  <c r="AN75" i="15" s="1"/>
  <c r="AN44" i="14"/>
  <c r="AN44" i="15" s="1"/>
  <c r="AN76" i="15" s="1"/>
  <c r="AN39" i="14"/>
  <c r="AN39" i="15" s="1"/>
  <c r="AN71" i="15" s="1"/>
  <c r="AN40" i="14"/>
  <c r="AN40" i="15" s="1"/>
  <c r="AN72" i="15" s="1"/>
  <c r="AN38" i="14"/>
  <c r="AN38" i="15" s="1"/>
  <c r="AN70" i="15" s="1"/>
  <c r="AN41" i="14"/>
  <c r="AN41" i="15" s="1"/>
  <c r="AN73" i="15" s="1"/>
  <c r="AP52" i="18"/>
  <c r="AP52" i="16"/>
  <c r="AP47" i="10"/>
  <c r="AO210" i="16"/>
  <c r="AO62" i="15"/>
  <c r="AO64" i="13"/>
  <c r="AI66" i="10"/>
  <c r="AI13" i="10" s="1"/>
  <c r="AQ129" i="16"/>
  <c r="AN54" i="18"/>
  <c r="AN55" i="18" s="1"/>
  <c r="AN6" i="18" s="1"/>
  <c r="AN56" i="18" s="1"/>
  <c r="AN54" i="16"/>
  <c r="AN55" i="16" s="1"/>
  <c r="AN6" i="16" s="1"/>
  <c r="AN56" i="16" s="1"/>
  <c r="AN49" i="10"/>
  <c r="AN69" i="18"/>
  <c r="AN37" i="18" s="1"/>
  <c r="AN69" i="16"/>
  <c r="AN64" i="10"/>
  <c r="AN32" i="10" s="1"/>
  <c r="AS65" i="11"/>
  <c r="AS66" i="11"/>
  <c r="AI71" i="18"/>
  <c r="AI18" i="18" s="1"/>
  <c r="AL75" i="17"/>
  <c r="AL75" i="9"/>
  <c r="AN59" i="14"/>
  <c r="AQ88" i="11"/>
  <c r="AS52" i="14"/>
  <c r="AS61" i="14"/>
  <c r="AS62" i="14"/>
  <c r="AR65" i="11"/>
  <c r="AR66" i="11"/>
  <c r="AU11" i="14"/>
  <c r="AU64" i="14" s="1"/>
  <c r="AN210" i="16"/>
  <c r="AM51" i="10"/>
  <c r="AM18" i="17"/>
  <c r="M7" i="8"/>
  <c r="AO63" i="13"/>
  <c r="AO61" i="15"/>
  <c r="AO48" i="14"/>
  <c r="AT92" i="15"/>
  <c r="AQ6" i="14"/>
  <c r="AQ95" i="14"/>
  <c r="AU97" i="9"/>
  <c r="L49" i="7"/>
  <c r="L52" i="7" s="1"/>
  <c r="AJ67" i="10"/>
  <c r="L17" i="7"/>
  <c r="AJ18" i="9"/>
  <c r="AM63" i="18"/>
  <c r="AM31" i="18" s="1"/>
  <c r="AM63" i="16"/>
  <c r="AM58" i="10"/>
  <c r="AM26" i="10" s="1"/>
  <c r="P4" i="8"/>
  <c r="AP204" i="16"/>
  <c r="AO108" i="11"/>
  <c r="AT108" i="11" s="1"/>
  <c r="AP108" i="11"/>
  <c r="AU108" i="11" s="1"/>
  <c r="AT12" i="17"/>
  <c r="AT65" i="17" s="1"/>
  <c r="AN59" i="18"/>
  <c r="AN59" i="16"/>
  <c r="AN54" i="10"/>
  <c r="AO60" i="9"/>
  <c r="AO59" i="9"/>
  <c r="AQ59" i="9" s="1"/>
  <c r="AO54" i="9"/>
  <c r="AO58" i="9"/>
  <c r="AO56" i="9"/>
  <c r="AO57" i="9"/>
  <c r="AO55" i="9"/>
  <c r="AO66" i="9"/>
  <c r="AO53" i="9"/>
  <c r="AO61" i="9"/>
  <c r="AO63" i="9"/>
  <c r="AO62" i="9"/>
  <c r="AS49" i="9"/>
  <c r="AT6" i="9"/>
  <c r="AR123" i="16"/>
  <c r="AS123" i="16" s="1"/>
  <c r="AM68" i="18"/>
  <c r="AM36" i="18" s="1"/>
  <c r="AM68" i="16"/>
  <c r="AM63" i="10"/>
  <c r="AM31" i="10" s="1"/>
  <c r="AN62" i="18"/>
  <c r="AN30" i="18" s="1"/>
  <c r="AN62" i="16"/>
  <c r="AN57" i="10"/>
  <c r="AT65" i="11"/>
  <c r="AT66" i="11"/>
  <c r="AP65" i="9"/>
  <c r="R10" i="7"/>
  <c r="AP85" i="15"/>
  <c r="AI39" i="18"/>
  <c r="AI5" i="18" s="1"/>
  <c r="AI40" i="18" s="1"/>
  <c r="AP55" i="14"/>
  <c r="AP213" i="18"/>
  <c r="AP44" i="18"/>
  <c r="AP44" i="16"/>
  <c r="AP39" i="10"/>
  <c r="S13" i="8" s="1"/>
  <c r="AL25" i="10"/>
  <c r="AP50" i="13"/>
  <c r="AP6" i="13" s="1"/>
  <c r="AP51" i="13" s="1"/>
  <c r="AP22" i="13"/>
  <c r="AN103" i="10"/>
  <c r="AO103" i="10" s="1"/>
  <c r="AP48" i="18"/>
  <c r="AP48" i="16"/>
  <c r="AP43" i="10"/>
  <c r="AL73" i="17"/>
  <c r="AL73" i="9"/>
  <c r="AP62" i="15"/>
  <c r="AP64" i="13"/>
  <c r="AL66" i="13"/>
  <c r="AL13" i="13" s="1"/>
  <c r="AL67" i="13" s="1"/>
  <c r="AL112" i="11"/>
  <c r="AM106" i="11"/>
  <c r="AN106" i="11" s="1"/>
  <c r="AL64" i="15"/>
  <c r="AL11" i="15" s="1"/>
  <c r="AP53" i="18"/>
  <c r="AP53" i="16"/>
  <c r="AP48" i="10"/>
  <c r="AM67" i="18"/>
  <c r="AM35" i="18" s="1"/>
  <c r="AM67" i="16"/>
  <c r="AM62" i="10"/>
  <c r="AM30" i="10" s="1"/>
  <c r="AK39" i="18"/>
  <c r="AK5" i="18" s="1"/>
  <c r="AK40" i="18" s="1"/>
  <c r="AS205" i="16"/>
  <c r="AU205" i="16" s="1"/>
  <c r="AQ205" i="16"/>
  <c r="AR205" i="16" s="1"/>
  <c r="AQ53" i="9"/>
  <c r="AQ54" i="9"/>
  <c r="AQ58" i="9"/>
  <c r="AQ57" i="9"/>
  <c r="AQ56" i="9"/>
  <c r="AQ66" i="9"/>
  <c r="AQ55" i="9"/>
  <c r="AQ60" i="9"/>
  <c r="AQ61" i="9"/>
  <c r="AQ63" i="9"/>
  <c r="AQ62" i="9"/>
  <c r="AS213" i="16"/>
  <c r="AK71" i="18"/>
  <c r="AK18" i="18" s="1"/>
  <c r="AO212" i="18"/>
  <c r="AN212" i="18"/>
  <c r="AP212" i="18" s="1"/>
  <c r="AG14" i="17"/>
  <c r="AH117" i="17"/>
  <c r="AH118" i="17" s="1"/>
  <c r="AH119" i="17" s="1"/>
  <c r="AH120" i="17" s="1"/>
  <c r="AH121" i="17" s="1"/>
  <c r="AH122" i="17" s="1"/>
  <c r="AH123" i="17" s="1"/>
  <c r="AH124" i="17" s="1"/>
  <c r="AH125" i="17" s="1"/>
  <c r="AH126" i="17" s="1"/>
  <c r="AH127" i="17" s="1"/>
  <c r="AH128" i="17" s="1"/>
  <c r="AH4" i="18"/>
  <c r="AH7" i="18" s="1"/>
  <c r="AH19" i="18" s="1"/>
  <c r="AH8" i="18" s="1"/>
  <c r="AG231" i="18"/>
  <c r="AR48" i="11"/>
  <c r="AR49" i="13" s="1"/>
  <c r="AR33" i="13" s="1"/>
  <c r="AR80" i="11" s="1"/>
  <c r="AO63" i="11"/>
  <c r="AO53" i="11"/>
  <c r="AO54" i="11"/>
  <c r="AO57" i="11"/>
  <c r="AO56" i="11"/>
  <c r="AO55" i="11"/>
  <c r="AO64" i="11" s="1"/>
  <c r="AO59" i="11"/>
  <c r="AO58" i="11"/>
  <c r="AO61" i="11"/>
  <c r="AO62" i="11"/>
  <c r="AO60" i="11"/>
  <c r="AM60" i="18"/>
  <c r="AM28" i="18" s="1"/>
  <c r="AM60" i="16"/>
  <c r="AM55" i="10"/>
  <c r="AM23" i="10" s="1"/>
  <c r="AN63" i="18"/>
  <c r="AN31" i="18" s="1"/>
  <c r="AN63" i="16"/>
  <c r="AN58" i="10"/>
  <c r="AN26" i="10" s="1"/>
  <c r="AS94" i="14"/>
  <c r="AT94" i="14" s="1"/>
  <c r="AK95" i="15"/>
  <c r="AQ93" i="14"/>
  <c r="AN63" i="13"/>
  <c r="AN61" i="15"/>
  <c r="AR133" i="16"/>
  <c r="AP53" i="14"/>
  <c r="AL214" i="16"/>
  <c r="AP45" i="18"/>
  <c r="AP45" i="16"/>
  <c r="AP40" i="10"/>
  <c r="AP48" i="11"/>
  <c r="AP49" i="13" s="1"/>
  <c r="AP33" i="13" s="1"/>
  <c r="AP80" i="11" s="1"/>
  <c r="AR151" i="17"/>
  <c r="AR160" i="17" s="1"/>
  <c r="AR161" i="17" s="1"/>
  <c r="AQ66" i="11"/>
  <c r="AQ65" i="11"/>
  <c r="AG18" i="10"/>
  <c r="AG83" i="10"/>
  <c r="AO132" i="16"/>
  <c r="AP132" i="16" s="1"/>
  <c r="AP63" i="13"/>
  <c r="AP61" i="15"/>
  <c r="AQ44" i="18"/>
  <c r="AQ44" i="16"/>
  <c r="AQ39" i="10"/>
  <c r="AO56" i="15"/>
  <c r="AO58" i="13"/>
  <c r="AP49" i="18"/>
  <c r="AP49" i="16"/>
  <c r="AP44" i="10"/>
  <c r="AL71" i="16"/>
  <c r="AL18" i="16" s="1"/>
  <c r="AJ69" i="17"/>
  <c r="AJ81" i="17" s="1"/>
  <c r="AJ9" i="17" s="1"/>
  <c r="AJ82" i="17" s="1"/>
  <c r="AJ34" i="10"/>
  <c r="AJ5" i="10" s="1"/>
  <c r="AJ69" i="9"/>
  <c r="AJ81" i="9" s="1"/>
  <c r="AJ9" i="9" s="1"/>
  <c r="AL63" i="15"/>
  <c r="AL65" i="13"/>
  <c r="AP58" i="15"/>
  <c r="AP60" i="13"/>
  <c r="BG118" i="10"/>
  <c r="AH86" i="10"/>
  <c r="AL86" i="10"/>
  <c r="AM59" i="13"/>
  <c r="AM66" i="13" s="1"/>
  <c r="AM13" i="13" s="1"/>
  <c r="AM67" i="13" s="1"/>
  <c r="AM57" i="15"/>
  <c r="AM64" i="15" s="1"/>
  <c r="AM11" i="15" s="1"/>
  <c r="AQ22" i="13"/>
  <c r="AQ51" i="18"/>
  <c r="AQ51" i="16"/>
  <c r="AQ46" i="10"/>
  <c r="AR46" i="9"/>
  <c r="AR45" i="9"/>
  <c r="AR40" i="9"/>
  <c r="AR44" i="9"/>
  <c r="AR43" i="9"/>
  <c r="AR42" i="9"/>
  <c r="AR41" i="9"/>
  <c r="AR47" i="9"/>
  <c r="AR37" i="9"/>
  <c r="AR38" i="9"/>
  <c r="AR39" i="9"/>
  <c r="AR48" i="9" s="1"/>
  <c r="AK75" i="17"/>
  <c r="AK75" i="9"/>
  <c r="AN64" i="18"/>
  <c r="AN32" i="18" s="1"/>
  <c r="AN64" i="16"/>
  <c r="AN59" i="10"/>
  <c r="AN27" i="10" s="1"/>
  <c r="AN105" i="10"/>
  <c r="AS12" i="9"/>
  <c r="AS65" i="9" s="1"/>
  <c r="AR130" i="16"/>
  <c r="AT62" i="14"/>
  <c r="AQ92" i="11"/>
  <c r="H23" i="7"/>
  <c r="H28" i="7" s="1"/>
  <c r="H27" i="7"/>
  <c r="AS90" i="14"/>
  <c r="AN95" i="14"/>
  <c r="AM203" i="16"/>
  <c r="AP43" i="18"/>
  <c r="AP43" i="16"/>
  <c r="AP38" i="10"/>
  <c r="AS95" i="9"/>
  <c r="AS87" i="9"/>
  <c r="AS91" i="9"/>
  <c r="AS93" i="9"/>
  <c r="AS86" i="9"/>
  <c r="AS94" i="9"/>
  <c r="AS90" i="9"/>
  <c r="AS85" i="9"/>
  <c r="AS96" i="9" s="1"/>
  <c r="AS89" i="9"/>
  <c r="AS92" i="9"/>
  <c r="AS88" i="9"/>
  <c r="AP63" i="11"/>
  <c r="AP62" i="11"/>
  <c r="AP61" i="11"/>
  <c r="AP58" i="11"/>
  <c r="AP53" i="11"/>
  <c r="AP64" i="11" s="1"/>
  <c r="AP54" i="11"/>
  <c r="AP60" i="11"/>
  <c r="AP59" i="11"/>
  <c r="AP55" i="11"/>
  <c r="AP56" i="11"/>
  <c r="AP57" i="11"/>
  <c r="AM64" i="18"/>
  <c r="AM32" i="18" s="1"/>
  <c r="AM64" i="16"/>
  <c r="AM59" i="10"/>
  <c r="AM27" i="10" s="1"/>
  <c r="AK72" i="17"/>
  <c r="AK72" i="9"/>
  <c r="O12" i="8"/>
  <c r="O14" i="8" s="1"/>
  <c r="AH4" i="13"/>
  <c r="AH7" i="13" s="1"/>
  <c r="AG146" i="13"/>
  <c r="AS255" i="16"/>
  <c r="AS262" i="16" s="1"/>
  <c r="AS263" i="16" s="1"/>
  <c r="AN67" i="18"/>
  <c r="AN35" i="18" s="1"/>
  <c r="AN67" i="16"/>
  <c r="AN62" i="10"/>
  <c r="AN30" i="10" s="1"/>
  <c r="AR49" i="17"/>
  <c r="AT6" i="17"/>
  <c r="AS66" i="17"/>
  <c r="AM62" i="18"/>
  <c r="AM30" i="18" s="1"/>
  <c r="AM62" i="16"/>
  <c r="AM57" i="10"/>
  <c r="AQ128" i="16"/>
  <c r="AO55" i="15"/>
  <c r="AO57" i="13"/>
  <c r="R13" i="8"/>
  <c r="AS89" i="15"/>
  <c r="AT89" i="15" s="1"/>
  <c r="AS208" i="18"/>
  <c r="AT208" i="18" s="1"/>
  <c r="AU86" i="14"/>
  <c r="AR58" i="14"/>
  <c r="AE14" i="15"/>
  <c r="AM59" i="18"/>
  <c r="AM59" i="16"/>
  <c r="AM54" i="10"/>
  <c r="P7" i="8" s="1"/>
  <c r="AH4" i="11"/>
  <c r="AH7" i="11" s="1"/>
  <c r="AG15" i="11"/>
  <c r="AG129" i="11"/>
  <c r="AO96" i="11"/>
  <c r="AP86" i="11"/>
  <c r="AL70" i="17"/>
  <c r="AL70" i="9"/>
  <c r="AP48" i="9"/>
  <c r="AH4" i="14"/>
  <c r="AH7" i="14" s="1"/>
  <c r="AH12" i="14" s="1"/>
  <c r="AH8" i="14" s="1"/>
  <c r="AH10" i="14" s="1"/>
  <c r="AH97" i="14" s="1"/>
  <c r="AG112" i="14"/>
  <c r="AG14" i="14"/>
  <c r="AU12" i="11"/>
  <c r="R51" i="7"/>
  <c r="AL22" i="10"/>
  <c r="AN211" i="16"/>
  <c r="AI72" i="17"/>
  <c r="AI72" i="9"/>
  <c r="M12" i="8"/>
  <c r="M14" i="8" s="1"/>
  <c r="AQ38" i="17"/>
  <c r="AQ37" i="17"/>
  <c r="AQ48" i="17" s="1"/>
  <c r="AQ47" i="17"/>
  <c r="AQ46" i="17"/>
  <c r="AQ45" i="17"/>
  <c r="AQ43" i="17"/>
  <c r="AQ42" i="17"/>
  <c r="AQ39" i="17"/>
  <c r="AQ41" i="17"/>
  <c r="AQ44" i="17"/>
  <c r="AQ40" i="17"/>
  <c r="AP54" i="13"/>
  <c r="AP52" i="15"/>
  <c r="AO55" i="16"/>
  <c r="AO6" i="16" s="1"/>
  <c r="AO56" i="16" s="1"/>
  <c r="AG83" i="17"/>
  <c r="AG9" i="17"/>
  <c r="AG82" i="17" s="1"/>
  <c r="AT97" i="9"/>
  <c r="AQ49" i="18"/>
  <c r="AQ49" i="16"/>
  <c r="AQ44" i="10"/>
  <c r="AR61" i="14"/>
  <c r="AT61" i="14" s="1"/>
  <c r="AL51" i="10"/>
  <c r="AL18" i="17"/>
  <c r="AT205" i="16"/>
  <c r="AR52" i="14"/>
  <c r="AT52" i="14" s="1"/>
  <c r="AT12" i="9"/>
  <c r="AT65" i="9" s="1"/>
  <c r="AP94" i="15"/>
  <c r="AQ94" i="15"/>
  <c r="AR94" i="15" s="1"/>
  <c r="AJ72" i="17"/>
  <c r="AJ72" i="9"/>
  <c r="N12" i="8"/>
  <c r="N14" i="8" s="1"/>
  <c r="N15" i="8" s="1"/>
  <c r="AQ95" i="9"/>
  <c r="AQ87" i="9"/>
  <c r="AQ91" i="9"/>
  <c r="AQ86" i="9"/>
  <c r="AQ94" i="9"/>
  <c r="AQ90" i="9"/>
  <c r="AQ85" i="9"/>
  <c r="AQ96" i="9" s="1"/>
  <c r="AQ93" i="9"/>
  <c r="AQ89" i="9"/>
  <c r="AQ92" i="9"/>
  <c r="AQ88" i="9"/>
  <c r="AM60" i="15"/>
  <c r="AM62" i="13"/>
  <c r="AH117" i="9"/>
  <c r="AH118" i="9" s="1"/>
  <c r="AH119" i="9" s="1"/>
  <c r="AH120" i="9" s="1"/>
  <c r="AH121" i="9" s="1"/>
  <c r="AH122" i="9" s="1"/>
  <c r="AH123" i="9" s="1"/>
  <c r="AH124" i="9" s="1"/>
  <c r="AH125" i="9" s="1"/>
  <c r="AH126" i="9" s="1"/>
  <c r="AH127" i="9" s="1"/>
  <c r="AH128" i="9" s="1"/>
  <c r="AG14" i="9"/>
  <c r="AO208" i="16"/>
  <c r="AF12" i="16"/>
  <c r="AF17" i="16"/>
  <c r="AF216" i="16" s="1"/>
  <c r="AN61" i="18"/>
  <c r="AN29" i="18" s="1"/>
  <c r="AN61" i="16"/>
  <c r="AN56" i="10"/>
  <c r="AN24" i="10" s="1"/>
  <c r="AQ203" i="18"/>
  <c r="AL214" i="18"/>
  <c r="AG14" i="13"/>
  <c r="AG8" i="13" s="1"/>
  <c r="AG12" i="13" s="1"/>
  <c r="AG131" i="13" s="1"/>
  <c r="AG83" i="13"/>
  <c r="AF12" i="15"/>
  <c r="AF8" i="15" s="1"/>
  <c r="AF10" i="15" s="1"/>
  <c r="AF97" i="15" s="1"/>
  <c r="AF81" i="15"/>
  <c r="AG9" i="9"/>
  <c r="AG83" i="9"/>
  <c r="AJ9" i="15"/>
  <c r="AL90" i="15"/>
  <c r="AM69" i="18"/>
  <c r="AM37" i="18" s="1"/>
  <c r="AM69" i="16"/>
  <c r="AM64" i="10"/>
  <c r="AM32" i="10" s="1"/>
  <c r="AN65" i="18"/>
  <c r="AN33" i="18" s="1"/>
  <c r="AN65" i="16"/>
  <c r="AN60" i="10"/>
  <c r="AN28" i="10" s="1"/>
  <c r="AU90" i="11"/>
  <c r="AF16" i="13"/>
  <c r="AQ130" i="16"/>
  <c r="AR95" i="9"/>
  <c r="AR87" i="9"/>
  <c r="AR91" i="9"/>
  <c r="AR93" i="9"/>
  <c r="AR86" i="9"/>
  <c r="AR94" i="9"/>
  <c r="AR90" i="9"/>
  <c r="AR85" i="9"/>
  <c r="AR89" i="9"/>
  <c r="AR92" i="9"/>
  <c r="AR88" i="9"/>
  <c r="AR96" i="9" s="1"/>
  <c r="AH14" i="11"/>
  <c r="AI117" i="11"/>
  <c r="AI118" i="11" s="1"/>
  <c r="AI119" i="11" s="1"/>
  <c r="AI120" i="11" s="1"/>
  <c r="AI121" i="11" s="1"/>
  <c r="AI122" i="11" s="1"/>
  <c r="AI123" i="11" s="1"/>
  <c r="AI124" i="11" s="1"/>
  <c r="AI125" i="11" s="1"/>
  <c r="AI126" i="11" s="1"/>
  <c r="AI127" i="11" s="1"/>
  <c r="AI128" i="11" s="1"/>
  <c r="AO54" i="14"/>
  <c r="AT90" i="14"/>
  <c r="AU90" i="14" s="1"/>
  <c r="AH81" i="9"/>
  <c r="AH9" i="9" s="1"/>
  <c r="AM207" i="18"/>
  <c r="AM214" i="18" s="1"/>
  <c r="AU253" i="16"/>
  <c r="AR262" i="16"/>
  <c r="AR263" i="16" s="1"/>
  <c r="AR84" i="14"/>
  <c r="AT84" i="14" s="1"/>
  <c r="AP56" i="14"/>
  <c r="AP46" i="18"/>
  <c r="AP46" i="16"/>
  <c r="AP41" i="10"/>
  <c r="AI100" i="14"/>
  <c r="AI101" i="14" s="1"/>
  <c r="AI102" i="14" s="1"/>
  <c r="AI103" i="14" s="1"/>
  <c r="AI104" i="14" s="1"/>
  <c r="AI105" i="14" s="1"/>
  <c r="AI106" i="14" s="1"/>
  <c r="AI107" i="14" s="1"/>
  <c r="AI108" i="14" s="1"/>
  <c r="AI109" i="14" s="1"/>
  <c r="AI110" i="14" s="1"/>
  <c r="AI111" i="14" s="1"/>
  <c r="AH13" i="14"/>
  <c r="AP95" i="14"/>
  <c r="AK80" i="17"/>
  <c r="AK80" i="9"/>
  <c r="AS130" i="16"/>
  <c r="AT130" i="16" s="1"/>
  <c r="AR62" i="17" l="1"/>
  <c r="AS62" i="17"/>
  <c r="AQ65" i="18"/>
  <c r="AQ33" i="18" s="1"/>
  <c r="AQ65" i="16"/>
  <c r="AQ60" i="10"/>
  <c r="AQ28" i="10" s="1"/>
  <c r="AU84" i="14"/>
  <c r="AT54" i="13"/>
  <c r="AT52" i="15"/>
  <c r="AN112" i="11"/>
  <c r="AO106" i="11"/>
  <c r="AT106" i="11" s="1"/>
  <c r="AQ132" i="16"/>
  <c r="AU130" i="16"/>
  <c r="AR91" i="15"/>
  <c r="AS91" i="15" s="1"/>
  <c r="AP103" i="10"/>
  <c r="AU213" i="16"/>
  <c r="AU262" i="16"/>
  <c r="AU263" i="16" s="1"/>
  <c r="AO211" i="18"/>
  <c r="AT58" i="14"/>
  <c r="AU58" i="14" s="1"/>
  <c r="AR54" i="18"/>
  <c r="AR54" i="16"/>
  <c r="AR49" i="10"/>
  <c r="AT63" i="13"/>
  <c r="AT61" i="15"/>
  <c r="AQ58" i="17"/>
  <c r="AP60" i="15"/>
  <c r="AP62" i="13"/>
  <c r="AT123" i="16"/>
  <c r="AU123" i="16" s="1"/>
  <c r="AT92" i="14"/>
  <c r="AU92" i="14" s="1"/>
  <c r="AP34" i="13"/>
  <c r="AP5" i="13" s="1"/>
  <c r="AP35" i="13" s="1"/>
  <c r="AP69" i="11"/>
  <c r="AP81" i="11" s="1"/>
  <c r="AP9" i="11" s="1"/>
  <c r="AP82" i="11" s="1"/>
  <c r="AQ48" i="14"/>
  <c r="AG17" i="18"/>
  <c r="AG216" i="18" s="1"/>
  <c r="AG12" i="18"/>
  <c r="AU208" i="18"/>
  <c r="AR213" i="18"/>
  <c r="AS213" i="18"/>
  <c r="AQ61" i="18"/>
  <c r="AQ29" i="18" s="1"/>
  <c r="AQ61" i="16"/>
  <c r="AQ56" i="10"/>
  <c r="AQ24" i="10" s="1"/>
  <c r="AR58" i="17"/>
  <c r="AP210" i="16"/>
  <c r="AM71" i="17"/>
  <c r="AM71" i="9"/>
  <c r="AS37" i="17"/>
  <c r="AS48" i="17" s="1"/>
  <c r="AS47" i="17"/>
  <c r="AS46" i="17"/>
  <c r="AS45" i="17"/>
  <c r="AS44" i="17"/>
  <c r="AS42" i="17"/>
  <c r="AS39" i="17"/>
  <c r="AS43" i="17"/>
  <c r="AS41" i="17"/>
  <c r="AS38" i="17"/>
  <c r="AS40" i="17"/>
  <c r="AG9" i="16"/>
  <c r="AG87" i="16" s="1"/>
  <c r="K42" i="7"/>
  <c r="AG82" i="9"/>
  <c r="AR49" i="18"/>
  <c r="AR49" i="16"/>
  <c r="AR44" i="10"/>
  <c r="AQ106" i="11"/>
  <c r="AS133" i="16"/>
  <c r="AT133" i="16" s="1"/>
  <c r="AO67" i="18"/>
  <c r="AO35" i="18" s="1"/>
  <c r="AO67" i="16"/>
  <c r="AO62" i="10"/>
  <c r="AO30" i="10" s="1"/>
  <c r="AN59" i="15"/>
  <c r="AN61" i="13"/>
  <c r="AO54" i="17"/>
  <c r="AS63" i="13"/>
  <c r="AS61" i="15"/>
  <c r="AS205" i="18"/>
  <c r="AT205" i="18" s="1"/>
  <c r="AO54" i="15"/>
  <c r="AO56" i="13"/>
  <c r="AM71" i="16"/>
  <c r="AM18" i="16" s="1"/>
  <c r="AR55" i="17"/>
  <c r="AL95" i="15"/>
  <c r="AP208" i="16"/>
  <c r="AQ204" i="16"/>
  <c r="AR204" i="16" s="1"/>
  <c r="AP61" i="17"/>
  <c r="AN27" i="18"/>
  <c r="AM79" i="17"/>
  <c r="AM79" i="9"/>
  <c r="BG119" i="10"/>
  <c r="AH87" i="10"/>
  <c r="AL87" i="10"/>
  <c r="AL71" i="10" s="1"/>
  <c r="AT213" i="16"/>
  <c r="AR57" i="17"/>
  <c r="AQ54" i="13"/>
  <c r="AQ52" i="15"/>
  <c r="AR108" i="11"/>
  <c r="AN70" i="17"/>
  <c r="AN70" i="9"/>
  <c r="AR48" i="18"/>
  <c r="AR48" i="16"/>
  <c r="AR43" i="10"/>
  <c r="AO69" i="18"/>
  <c r="AO37" i="18" s="1"/>
  <c r="AO69" i="16"/>
  <c r="AO64" i="10"/>
  <c r="AO32" i="10" s="1"/>
  <c r="AT49" i="17"/>
  <c r="AR50" i="18"/>
  <c r="AR50" i="16"/>
  <c r="AR45" i="10"/>
  <c r="AQ62" i="18"/>
  <c r="AQ30" i="18" s="1"/>
  <c r="AQ62" i="16"/>
  <c r="AQ57" i="10"/>
  <c r="AQ25" i="10" s="1"/>
  <c r="AO105" i="10"/>
  <c r="AP105" i="10" s="1"/>
  <c r="AQ105" i="10" s="1"/>
  <c r="AO64" i="9"/>
  <c r="AQ91" i="15"/>
  <c r="AN51" i="10"/>
  <c r="AN18" i="17"/>
  <c r="AN17" i="17" s="1"/>
  <c r="AP62" i="17"/>
  <c r="AU89" i="15"/>
  <c r="AH112" i="14"/>
  <c r="AI4" i="14"/>
  <c r="AI7" i="14" s="1"/>
  <c r="AH14" i="14"/>
  <c r="AP96" i="11"/>
  <c r="AQ86" i="11"/>
  <c r="AU6" i="17"/>
  <c r="AP50" i="10"/>
  <c r="AP6" i="10" s="1"/>
  <c r="AR46" i="18"/>
  <c r="AR46" i="16"/>
  <c r="AR41" i="10"/>
  <c r="AP106" i="11"/>
  <c r="AU106" i="11" s="1"/>
  <c r="AR93" i="14"/>
  <c r="AS93" i="14" s="1"/>
  <c r="AS95" i="14" s="1"/>
  <c r="AQ63" i="18"/>
  <c r="AQ31" i="18" s="1"/>
  <c r="AQ63" i="16"/>
  <c r="AQ58" i="10"/>
  <c r="AQ26" i="10" s="1"/>
  <c r="AU12" i="17"/>
  <c r="AU65" i="17" s="1"/>
  <c r="AO59" i="18"/>
  <c r="AO59" i="16"/>
  <c r="AO54" i="10"/>
  <c r="AP58" i="17"/>
  <c r="AT58" i="17" s="1"/>
  <c r="AN70" i="18"/>
  <c r="AN38" i="18" s="1"/>
  <c r="AN70" i="16"/>
  <c r="AN71" i="16" s="1"/>
  <c r="AN18" i="16" s="1"/>
  <c r="AN65" i="10"/>
  <c r="AN33" i="10" s="1"/>
  <c r="AO59" i="14"/>
  <c r="AS206" i="18"/>
  <c r="AT206" i="18" s="1"/>
  <c r="AR53" i="9"/>
  <c r="AR66" i="9"/>
  <c r="AR55" i="9"/>
  <c r="AR54" i="9"/>
  <c r="AO56" i="17"/>
  <c r="AR56" i="17" s="1"/>
  <c r="AG112" i="15"/>
  <c r="AH4" i="15"/>
  <c r="AH7" i="15" s="1"/>
  <c r="AG14" i="15"/>
  <c r="AP55" i="17"/>
  <c r="AS55" i="17" s="1"/>
  <c r="AS128" i="16"/>
  <c r="AP36" i="14"/>
  <c r="AP36" i="15" s="1"/>
  <c r="AP46" i="14"/>
  <c r="AP46" i="15" s="1"/>
  <c r="AP78" i="15" s="1"/>
  <c r="AP45" i="14"/>
  <c r="AP45" i="15" s="1"/>
  <c r="AP77" i="15" s="1"/>
  <c r="AP39" i="14"/>
  <c r="AP39" i="15" s="1"/>
  <c r="AP71" i="15" s="1"/>
  <c r="AP41" i="14"/>
  <c r="AP41" i="15" s="1"/>
  <c r="AP73" i="15" s="1"/>
  <c r="AM73" i="17"/>
  <c r="AM73" i="9"/>
  <c r="AL80" i="17"/>
  <c r="AL80" i="9"/>
  <c r="AQ55" i="17"/>
  <c r="AP55" i="18"/>
  <c r="AP6" i="18" s="1"/>
  <c r="AP56" i="18" s="1"/>
  <c r="AM214" i="16"/>
  <c r="AN203" i="16"/>
  <c r="AU12" i="9"/>
  <c r="AU65" i="9" s="1"/>
  <c r="AQ60" i="18"/>
  <c r="AQ28" i="18" s="1"/>
  <c r="AQ60" i="16"/>
  <c r="AQ55" i="10"/>
  <c r="AQ23" i="10" s="1"/>
  <c r="AO63" i="18"/>
  <c r="AO31" i="18" s="1"/>
  <c r="AO63" i="16"/>
  <c r="AO58" i="10"/>
  <c r="AO26" i="10" s="1"/>
  <c r="AU62" i="14"/>
  <c r="AU52" i="14"/>
  <c r="AU61" i="14"/>
  <c r="AO57" i="17"/>
  <c r="AQ57" i="17" s="1"/>
  <c r="AS48" i="11"/>
  <c r="AS49" i="13" s="1"/>
  <c r="AS33" i="13" s="1"/>
  <c r="AS80" i="11" s="1"/>
  <c r="AJ134" i="13"/>
  <c r="AJ135" i="13" s="1"/>
  <c r="AJ136" i="13" s="1"/>
  <c r="AJ137" i="13" s="1"/>
  <c r="AJ138" i="13" s="1"/>
  <c r="AJ139" i="13" s="1"/>
  <c r="AJ140" i="13" s="1"/>
  <c r="AJ141" i="13" s="1"/>
  <c r="AJ142" i="13" s="1"/>
  <c r="AJ143" i="13" s="1"/>
  <c r="AJ144" i="13" s="1"/>
  <c r="AJ145" i="13" s="1"/>
  <c r="AI15" i="13"/>
  <c r="AR128" i="16"/>
  <c r="AT128" i="16" s="1"/>
  <c r="AM78" i="17"/>
  <c r="AM78" i="9"/>
  <c r="AP206" i="16"/>
  <c r="AR45" i="18"/>
  <c r="AR45" i="16"/>
  <c r="AR40" i="10"/>
  <c r="AI4" i="11"/>
  <c r="AI7" i="11" s="1"/>
  <c r="AI13" i="11" s="1"/>
  <c r="AI8" i="11" s="1"/>
  <c r="AI11" i="11" s="1"/>
  <c r="AI114" i="11" s="1"/>
  <c r="AI115" i="11" s="1"/>
  <c r="AH129" i="11"/>
  <c r="AH14" i="9"/>
  <c r="AI117" i="9"/>
  <c r="AI118" i="9" s="1"/>
  <c r="AI119" i="9" s="1"/>
  <c r="AI120" i="9" s="1"/>
  <c r="AI121" i="9" s="1"/>
  <c r="AI122" i="9" s="1"/>
  <c r="AI123" i="9" s="1"/>
  <c r="AI124" i="9" s="1"/>
  <c r="AI125" i="9" s="1"/>
  <c r="AI126" i="9" s="1"/>
  <c r="AI127" i="9" s="1"/>
  <c r="AI128" i="9" s="1"/>
  <c r="AN59" i="13"/>
  <c r="AN57" i="15"/>
  <c r="AQ57" i="14"/>
  <c r="AQ69" i="18"/>
  <c r="AQ37" i="18" s="1"/>
  <c r="AQ69" i="16"/>
  <c r="AQ64" i="10"/>
  <c r="AQ32" i="10" s="1"/>
  <c r="AS45" i="9"/>
  <c r="AS40" i="9"/>
  <c r="AS39" i="9"/>
  <c r="AS44" i="9"/>
  <c r="AS41" i="9"/>
  <c r="AS43" i="9"/>
  <c r="AS42" i="9"/>
  <c r="AS47" i="9"/>
  <c r="AS38" i="9"/>
  <c r="AS37" i="9"/>
  <c r="AS46" i="9"/>
  <c r="AS48" i="9"/>
  <c r="AO68" i="18"/>
  <c r="AO36" i="18" s="1"/>
  <c r="AO68" i="16"/>
  <c r="AO63" i="10"/>
  <c r="AO31" i="10" s="1"/>
  <c r="AR34" i="13"/>
  <c r="AR5" i="13" s="1"/>
  <c r="AR35" i="13" s="1"/>
  <c r="AR69" i="11"/>
  <c r="AR81" i="11" s="1"/>
  <c r="AR9" i="11" s="1"/>
  <c r="AR82" i="11" s="1"/>
  <c r="AI100" i="15"/>
  <c r="AI101" i="15" s="1"/>
  <c r="AI102" i="15" s="1"/>
  <c r="AI103" i="15" s="1"/>
  <c r="AI104" i="15" s="1"/>
  <c r="AI105" i="15" s="1"/>
  <c r="AI106" i="15" s="1"/>
  <c r="AI107" i="15" s="1"/>
  <c r="AI108" i="15" s="1"/>
  <c r="AI109" i="15" s="1"/>
  <c r="AI110" i="15" s="1"/>
  <c r="AI111" i="15" s="1"/>
  <c r="AH13" i="15"/>
  <c r="AR38" i="17"/>
  <c r="AR37" i="17"/>
  <c r="AR48" i="17" s="1"/>
  <c r="AR47" i="17"/>
  <c r="AR46" i="17"/>
  <c r="AR45" i="17"/>
  <c r="AR42" i="17"/>
  <c r="AR39" i="17"/>
  <c r="AR43" i="17"/>
  <c r="AR44" i="17"/>
  <c r="AR41" i="17"/>
  <c r="AR40" i="17"/>
  <c r="AR52" i="18"/>
  <c r="AR52" i="16"/>
  <c r="AR47" i="10"/>
  <c r="AQ64" i="9"/>
  <c r="AR85" i="15"/>
  <c r="AQ85" i="15"/>
  <c r="AI4" i="13"/>
  <c r="AI7" i="13" s="1"/>
  <c r="AH146" i="13"/>
  <c r="AQ56" i="15"/>
  <c r="AQ58" i="13"/>
  <c r="AL66" i="10"/>
  <c r="AL13" i="10" s="1"/>
  <c r="AN77" i="17"/>
  <c r="AN77" i="9"/>
  <c r="AP57" i="14"/>
  <c r="AP60" i="9"/>
  <c r="AP66" i="9"/>
  <c r="AP59" i="9"/>
  <c r="AP54" i="9"/>
  <c r="AS54" i="9" s="1"/>
  <c r="AP58" i="9"/>
  <c r="AP57" i="9"/>
  <c r="AP56" i="9"/>
  <c r="AS56" i="9" s="1"/>
  <c r="AP55" i="9"/>
  <c r="AP53" i="9"/>
  <c r="AP61" i="9"/>
  <c r="AP62" i="9"/>
  <c r="AP63" i="9"/>
  <c r="AO62" i="18"/>
  <c r="AO30" i="18" s="1"/>
  <c r="AO62" i="16"/>
  <c r="AO57" i="10"/>
  <c r="AO51" i="10"/>
  <c r="AO18" i="9"/>
  <c r="AO17" i="9" s="1"/>
  <c r="AO18" i="17"/>
  <c r="AO17" i="17" s="1"/>
  <c r="AS209" i="18"/>
  <c r="AQ206" i="16"/>
  <c r="AR206" i="16" s="1"/>
  <c r="AO59" i="17"/>
  <c r="AF14" i="15"/>
  <c r="AM76" i="17"/>
  <c r="AM76" i="9"/>
  <c r="AQ212" i="18"/>
  <c r="AT62" i="17"/>
  <c r="AT66" i="17"/>
  <c r="AR54" i="17"/>
  <c r="AT66" i="9"/>
  <c r="AL70" i="10"/>
  <c r="AR44" i="18"/>
  <c r="AR44" i="16"/>
  <c r="AR39" i="10"/>
  <c r="AP54" i="14"/>
  <c r="AQ67" i="18"/>
  <c r="AQ35" i="18" s="1"/>
  <c r="AQ67" i="16"/>
  <c r="AQ62" i="10"/>
  <c r="AQ30" i="10" s="1"/>
  <c r="AP55" i="15"/>
  <c r="AP57" i="13"/>
  <c r="AQ55" i="14"/>
  <c r="AR55" i="14" s="1"/>
  <c r="AR51" i="18"/>
  <c r="AR51" i="16"/>
  <c r="AR46" i="10"/>
  <c r="AS50" i="13"/>
  <c r="AS6" i="13" s="1"/>
  <c r="AS51" i="13" s="1"/>
  <c r="AS22" i="13"/>
  <c r="AM25" i="10"/>
  <c r="Q7" i="8"/>
  <c r="AS53" i="9"/>
  <c r="AS66" i="9"/>
  <c r="AS55" i="9"/>
  <c r="AS63" i="9"/>
  <c r="AS60" i="9"/>
  <c r="AS62" i="9"/>
  <c r="AU94" i="14"/>
  <c r="AQ59" i="18"/>
  <c r="AQ59" i="16"/>
  <c r="AQ54" i="10"/>
  <c r="AO64" i="18"/>
  <c r="AO32" i="18" s="1"/>
  <c r="AO64" i="16"/>
  <c r="AO59" i="10"/>
  <c r="AO27" i="10" s="1"/>
  <c r="AR62" i="11"/>
  <c r="AR61" i="11"/>
  <c r="AR60" i="11"/>
  <c r="AR57" i="11"/>
  <c r="AR53" i="11"/>
  <c r="AR54" i="11"/>
  <c r="AR59" i="11"/>
  <c r="AR55" i="11"/>
  <c r="AR58" i="11"/>
  <c r="AR56" i="11"/>
  <c r="AR63" i="11"/>
  <c r="AR64" i="11"/>
  <c r="AS61" i="11"/>
  <c r="AS53" i="11"/>
  <c r="AS54" i="11"/>
  <c r="AS59" i="11"/>
  <c r="AS55" i="11"/>
  <c r="AS60" i="11"/>
  <c r="AS58" i="11"/>
  <c r="AS56" i="11"/>
  <c r="AS57" i="11"/>
  <c r="AS63" i="11"/>
  <c r="AS64" i="11"/>
  <c r="AS62" i="11"/>
  <c r="AQ209" i="18"/>
  <c r="AR209" i="18" s="1"/>
  <c r="AP198" i="10"/>
  <c r="AP209" i="10" s="1"/>
  <c r="AP206" i="10"/>
  <c r="AP203" i="10"/>
  <c r="AP200" i="10"/>
  <c r="AP205" i="10"/>
  <c r="AP199" i="10"/>
  <c r="AP204" i="10"/>
  <c r="AP201" i="10"/>
  <c r="AP208" i="10"/>
  <c r="AP207" i="10"/>
  <c r="AP202" i="10"/>
  <c r="AP19" i="10"/>
  <c r="AU49" i="11"/>
  <c r="AU50" i="11"/>
  <c r="AG12" i="15"/>
  <c r="AG8" i="15" s="1"/>
  <c r="AG10" i="15" s="1"/>
  <c r="AG97" i="15" s="1"/>
  <c r="AG81" i="15"/>
  <c r="AQ87" i="15"/>
  <c r="AJ100" i="14"/>
  <c r="AJ101" i="14" s="1"/>
  <c r="AJ102" i="14" s="1"/>
  <c r="AJ103" i="14" s="1"/>
  <c r="AJ104" i="14" s="1"/>
  <c r="AJ105" i="14" s="1"/>
  <c r="AJ106" i="14" s="1"/>
  <c r="AJ107" i="14" s="1"/>
  <c r="AJ108" i="14" s="1"/>
  <c r="AJ109" i="14" s="1"/>
  <c r="AJ110" i="14" s="1"/>
  <c r="AJ111" i="14" s="1"/>
  <c r="AI13" i="14"/>
  <c r="AQ56" i="17"/>
  <c r="AR129" i="16"/>
  <c r="AS129" i="16" s="1"/>
  <c r="AO60" i="15"/>
  <c r="AO62" i="13"/>
  <c r="AT91" i="9"/>
  <c r="AT93" i="9"/>
  <c r="AT89" i="9"/>
  <c r="AT86" i="9"/>
  <c r="AT94" i="9"/>
  <c r="AT90" i="9"/>
  <c r="AT85" i="9"/>
  <c r="AT87" i="9"/>
  <c r="AT92" i="9"/>
  <c r="AT88" i="9"/>
  <c r="AT96" i="9"/>
  <c r="AT95" i="9"/>
  <c r="AO61" i="18"/>
  <c r="AO29" i="18" s="1"/>
  <c r="AO61" i="16"/>
  <c r="AO56" i="10"/>
  <c r="AO24" i="10" s="1"/>
  <c r="AL9" i="15"/>
  <c r="AQ60" i="14"/>
  <c r="AR60" i="14" s="1"/>
  <c r="AL69" i="17"/>
  <c r="AL81" i="17" s="1"/>
  <c r="AL9" i="17" s="1"/>
  <c r="AL82" i="17" s="1"/>
  <c r="AL34" i="10"/>
  <c r="AL5" i="10" s="1"/>
  <c r="AL69" i="9"/>
  <c r="AL81" i="9" s="1"/>
  <c r="AL9" i="9" s="1"/>
  <c r="AP56" i="15"/>
  <c r="AP58" i="13"/>
  <c r="AG21" i="18"/>
  <c r="AO60" i="18"/>
  <c r="AO28" i="18" s="1"/>
  <c r="AO60" i="16"/>
  <c r="AO55" i="10"/>
  <c r="AO23" i="10" s="1"/>
  <c r="AH231" i="18"/>
  <c r="AH21" i="18"/>
  <c r="AI4" i="18"/>
  <c r="AI7" i="18" s="1"/>
  <c r="AI19" i="18" s="1"/>
  <c r="AI8" i="18" s="1"/>
  <c r="AI81" i="9"/>
  <c r="AI9" i="9" s="1"/>
  <c r="AR203" i="18"/>
  <c r="AO61" i="17"/>
  <c r="AO211" i="16"/>
  <c r="AK81" i="9"/>
  <c r="AK9" i="9" s="1"/>
  <c r="AP56" i="17"/>
  <c r="AR262" i="18"/>
  <c r="AR263" i="18" s="1"/>
  <c r="AM74" i="17"/>
  <c r="AM74" i="9"/>
  <c r="AN76" i="17"/>
  <c r="AN76" i="9"/>
  <c r="AS259" i="18"/>
  <c r="AS262" i="18" s="1"/>
  <c r="AS263" i="18" s="1"/>
  <c r="AT46" i="11"/>
  <c r="AT47" i="13" s="1"/>
  <c r="AT31" i="13" s="1"/>
  <c r="AT78" i="11" s="1"/>
  <c r="AT45" i="11"/>
  <c r="AT46" i="13" s="1"/>
  <c r="AT30" i="13" s="1"/>
  <c r="AT77" i="11" s="1"/>
  <c r="AT44" i="11"/>
  <c r="AT45" i="13" s="1"/>
  <c r="AT29" i="13" s="1"/>
  <c r="AT76" i="11" s="1"/>
  <c r="AT41" i="11"/>
  <c r="AT42" i="13" s="1"/>
  <c r="AT26" i="13" s="1"/>
  <c r="AT73" i="11" s="1"/>
  <c r="AT37" i="11"/>
  <c r="AT38" i="13" s="1"/>
  <c r="AT38" i="11"/>
  <c r="AT39" i="13" s="1"/>
  <c r="AT23" i="13" s="1"/>
  <c r="AT70" i="11" s="1"/>
  <c r="AT39" i="11"/>
  <c r="AT40" i="13" s="1"/>
  <c r="AT24" i="13" s="1"/>
  <c r="AT71" i="11" s="1"/>
  <c r="AT47" i="11"/>
  <c r="AT48" i="13" s="1"/>
  <c r="AT32" i="13" s="1"/>
  <c r="AT79" i="11" s="1"/>
  <c r="AT40" i="11"/>
  <c r="AT41" i="13" s="1"/>
  <c r="AT25" i="13" s="1"/>
  <c r="AT72" i="11" s="1"/>
  <c r="AT43" i="11"/>
  <c r="AT44" i="13" s="1"/>
  <c r="AT28" i="13" s="1"/>
  <c r="AT75" i="11" s="1"/>
  <c r="AT42" i="11"/>
  <c r="AT43" i="13" s="1"/>
  <c r="AT27" i="13" s="1"/>
  <c r="AT74" i="11" s="1"/>
  <c r="AK35" i="10"/>
  <c r="M38" i="7"/>
  <c r="M56" i="7" s="1"/>
  <c r="AM75" i="17"/>
  <c r="AM75" i="9"/>
  <c r="AP63" i="17"/>
  <c r="AQ68" i="18"/>
  <c r="AQ36" i="18" s="1"/>
  <c r="AQ68" i="16"/>
  <c r="AQ63" i="10"/>
  <c r="AQ31" i="10" s="1"/>
  <c r="AS94" i="15"/>
  <c r="AT94" i="15" s="1"/>
  <c r="AU94" i="15" s="1"/>
  <c r="AR53" i="18"/>
  <c r="AR53" i="16"/>
  <c r="AR48" i="10"/>
  <c r="AP55" i="13"/>
  <c r="AP53" i="15"/>
  <c r="AR106" i="11"/>
  <c r="AM112" i="11"/>
  <c r="AO37" i="14"/>
  <c r="AO37" i="15" s="1"/>
  <c r="AO69" i="15" s="1"/>
  <c r="AO36" i="14"/>
  <c r="AO36" i="15" s="1"/>
  <c r="AO45" i="14"/>
  <c r="AO45" i="15" s="1"/>
  <c r="AO77" i="15" s="1"/>
  <c r="AO44" i="14"/>
  <c r="AO44" i="15" s="1"/>
  <c r="AO76" i="15" s="1"/>
  <c r="AO43" i="14"/>
  <c r="AO43" i="15" s="1"/>
  <c r="AO75" i="15" s="1"/>
  <c r="AO42" i="14"/>
  <c r="AO42" i="15" s="1"/>
  <c r="AO74" i="15" s="1"/>
  <c r="AO39" i="14"/>
  <c r="AO39" i="15" s="1"/>
  <c r="AO71" i="15" s="1"/>
  <c r="AO40" i="14"/>
  <c r="AO40" i="15" s="1"/>
  <c r="AO72" i="15" s="1"/>
  <c r="AO46" i="14"/>
  <c r="AO46" i="15" s="1"/>
  <c r="AO78" i="15" s="1"/>
  <c r="AO41" i="14"/>
  <c r="AO41" i="15" s="1"/>
  <c r="AO73" i="15" s="1"/>
  <c r="AO38" i="14"/>
  <c r="AO38" i="15" s="1"/>
  <c r="AO70" i="15" s="1"/>
  <c r="AQ62" i="17"/>
  <c r="AR63" i="13"/>
  <c r="AR61" i="15"/>
  <c r="AN210" i="18"/>
  <c r="AN211" i="18"/>
  <c r="AP211" i="18" s="1"/>
  <c r="AN63" i="14"/>
  <c r="R4" i="8"/>
  <c r="AH12" i="18"/>
  <c r="AH17" i="18"/>
  <c r="AH216" i="18" s="1"/>
  <c r="AS62" i="15"/>
  <c r="AS64" i="13"/>
  <c r="AN78" i="17"/>
  <c r="AN78" i="9"/>
  <c r="AH13" i="11"/>
  <c r="AH8" i="11" s="1"/>
  <c r="AH11" i="11" s="1"/>
  <c r="AH114" i="11" s="1"/>
  <c r="AH115" i="11" s="1"/>
  <c r="AN74" i="17"/>
  <c r="AN74" i="9"/>
  <c r="AJ35" i="10"/>
  <c r="L38" i="7"/>
  <c r="L56" i="7" s="1"/>
  <c r="AH14" i="17"/>
  <c r="AI117" i="17"/>
  <c r="AI118" i="17" s="1"/>
  <c r="AI119" i="17" s="1"/>
  <c r="AI120" i="17" s="1"/>
  <c r="AI121" i="17" s="1"/>
  <c r="AI122" i="17" s="1"/>
  <c r="AI123" i="17" s="1"/>
  <c r="AI124" i="17" s="1"/>
  <c r="AI125" i="17" s="1"/>
  <c r="AI126" i="17" s="1"/>
  <c r="AI127" i="17" s="1"/>
  <c r="AI128" i="17" s="1"/>
  <c r="AN25" i="10"/>
  <c r="AO66" i="18"/>
  <c r="AO34" i="18" s="1"/>
  <c r="AO66" i="16"/>
  <c r="AO61" i="10"/>
  <c r="AO29" i="10" s="1"/>
  <c r="AI81" i="17"/>
  <c r="AI9" i="17" s="1"/>
  <c r="AI82" i="17" s="1"/>
  <c r="AO63" i="17"/>
  <c r="AQ63" i="17" s="1"/>
  <c r="AS108" i="11"/>
  <c r="AN54" i="15"/>
  <c r="AN56" i="13"/>
  <c r="AQ54" i="14"/>
  <c r="AR54" i="14"/>
  <c r="AK81" i="17"/>
  <c r="AK9" i="17" s="1"/>
  <c r="AK82" i="17" s="1"/>
  <c r="AF136" i="16"/>
  <c r="AF152" i="16"/>
  <c r="AM66" i="10"/>
  <c r="AM13" i="10" s="1"/>
  <c r="AM22" i="10"/>
  <c r="AS54" i="13"/>
  <c r="AS52" i="15"/>
  <c r="AR205" i="18"/>
  <c r="AM80" i="17"/>
  <c r="AM80" i="9"/>
  <c r="AG129" i="9"/>
  <c r="AH4" i="9"/>
  <c r="AH7" i="9" s="1"/>
  <c r="I11" i="7"/>
  <c r="I45" i="7"/>
  <c r="I46" i="7" s="1"/>
  <c r="I55" i="7" s="1"/>
  <c r="J26" i="7"/>
  <c r="AG13" i="9"/>
  <c r="AG8" i="9" s="1"/>
  <c r="AG11" i="9" s="1"/>
  <c r="AP60" i="17"/>
  <c r="AR54" i="13"/>
  <c r="AR52" i="15"/>
  <c r="AT49" i="9"/>
  <c r="AU6" i="9"/>
  <c r="AP54" i="18"/>
  <c r="AP54" i="16"/>
  <c r="AP55" i="16" s="1"/>
  <c r="AP6" i="16" s="1"/>
  <c r="AP56" i="16" s="1"/>
  <c r="AP49" i="10"/>
  <c r="AR43" i="18"/>
  <c r="AR43" i="16"/>
  <c r="AR38" i="10"/>
  <c r="AR6" i="14"/>
  <c r="AK67" i="10"/>
  <c r="M17" i="7"/>
  <c r="M49" i="7"/>
  <c r="M52" i="7" s="1"/>
  <c r="AK18" i="9"/>
  <c r="AP209" i="16"/>
  <c r="AR47" i="18"/>
  <c r="AR47" i="16"/>
  <c r="AR42" i="10"/>
  <c r="AR88" i="11"/>
  <c r="AU88" i="11" s="1"/>
  <c r="AS88" i="11"/>
  <c r="AT88" i="11"/>
  <c r="AU36" i="16"/>
  <c r="AU39" i="16" s="1"/>
  <c r="AU5" i="16" s="1"/>
  <c r="AU40" i="16" s="1"/>
  <c r="AN71" i="17"/>
  <c r="AN71" i="9"/>
  <c r="AU65" i="11"/>
  <c r="AU66" i="11"/>
  <c r="N42" i="7"/>
  <c r="AJ82" i="9"/>
  <c r="AT61" i="11"/>
  <c r="AT60" i="11"/>
  <c r="AT59" i="11"/>
  <c r="AT56" i="11"/>
  <c r="AT53" i="11"/>
  <c r="AT64" i="11" s="1"/>
  <c r="AT54" i="11"/>
  <c r="AT55" i="11"/>
  <c r="AT58" i="11"/>
  <c r="AT57" i="11"/>
  <c r="AT63" i="11"/>
  <c r="AT62" i="11"/>
  <c r="AN207" i="18"/>
  <c r="AO207" i="18" s="1"/>
  <c r="AG129" i="17"/>
  <c r="AG15" i="17"/>
  <c r="AH4" i="17"/>
  <c r="AH7" i="17" s="1"/>
  <c r="AH13" i="17" s="1"/>
  <c r="AH8" i="17" s="1"/>
  <c r="AH11" i="17" s="1"/>
  <c r="AH114" i="17" s="1"/>
  <c r="AQ53" i="14"/>
  <c r="AN66" i="10"/>
  <c r="AN13" i="10" s="1"/>
  <c r="AN22" i="10"/>
  <c r="AU91" i="9"/>
  <c r="AU86" i="9"/>
  <c r="AU94" i="9"/>
  <c r="AU90" i="9"/>
  <c r="AU85" i="9"/>
  <c r="AU93" i="9"/>
  <c r="AU89" i="9"/>
  <c r="AU87" i="9"/>
  <c r="AU92" i="9"/>
  <c r="AU88" i="9"/>
  <c r="AU96" i="9"/>
  <c r="AU95" i="9"/>
  <c r="AR56" i="14"/>
  <c r="AI14" i="11"/>
  <c r="AJ117" i="11"/>
  <c r="AJ118" i="11" s="1"/>
  <c r="AJ119" i="11" s="1"/>
  <c r="AJ120" i="11" s="1"/>
  <c r="AJ121" i="11" s="1"/>
  <c r="AJ122" i="11" s="1"/>
  <c r="AJ123" i="11" s="1"/>
  <c r="AJ124" i="11" s="1"/>
  <c r="AJ125" i="11" s="1"/>
  <c r="AJ126" i="11" s="1"/>
  <c r="AJ127" i="11" s="1"/>
  <c r="AJ128" i="11" s="1"/>
  <c r="AM71" i="18"/>
  <c r="AM18" i="18" s="1"/>
  <c r="AM27" i="18"/>
  <c r="AM39" i="18" s="1"/>
  <c r="AM5" i="18" s="1"/>
  <c r="AM40" i="18" s="1"/>
  <c r="AL72" i="17"/>
  <c r="AL72" i="9"/>
  <c r="P12" i="8"/>
  <c r="P14" i="8" s="1"/>
  <c r="AR58" i="15"/>
  <c r="AR60" i="13"/>
  <c r="AH70" i="10"/>
  <c r="BH86" i="10"/>
  <c r="K17" i="7"/>
  <c r="K49" i="7"/>
  <c r="AI67" i="10"/>
  <c r="AG217" i="10"/>
  <c r="BG104" i="10"/>
  <c r="AT62" i="15"/>
  <c r="AT64" i="13"/>
  <c r="AS58" i="14"/>
  <c r="AQ66" i="18"/>
  <c r="AQ34" i="18" s="1"/>
  <c r="AQ66" i="16"/>
  <c r="AQ61" i="10"/>
  <c r="AQ29" i="10" s="1"/>
  <c r="AT213" i="18"/>
  <c r="AQ64" i="18"/>
  <c r="AQ32" i="18" s="1"/>
  <c r="AQ64" i="16"/>
  <c r="AQ59" i="10"/>
  <c r="AQ27" i="10" s="1"/>
  <c r="AO127" i="16"/>
  <c r="AN134" i="16"/>
  <c r="AQ53" i="17"/>
  <c r="AP53" i="17"/>
  <c r="AQ62" i="11"/>
  <c r="AQ53" i="11"/>
  <c r="AQ54" i="11"/>
  <c r="AQ60" i="11"/>
  <c r="AQ59" i="11"/>
  <c r="AQ55" i="11"/>
  <c r="AQ58" i="11"/>
  <c r="AQ57" i="11"/>
  <c r="AQ56" i="11"/>
  <c r="AQ61" i="11"/>
  <c r="AQ64" i="11" s="1"/>
  <c r="AQ63" i="11"/>
  <c r="AN73" i="17"/>
  <c r="AN73" i="9"/>
  <c r="AO65" i="18"/>
  <c r="AO33" i="18" s="1"/>
  <c r="AO65" i="16"/>
  <c r="AO60" i="10"/>
  <c r="AO28" i="10" s="1"/>
  <c r="AN79" i="17"/>
  <c r="AN79" i="9"/>
  <c r="AQ54" i="18"/>
  <c r="AQ55" i="18" s="1"/>
  <c r="AQ6" i="18" s="1"/>
  <c r="AQ56" i="18" s="1"/>
  <c r="AQ54" i="16"/>
  <c r="AQ55" i="16" s="1"/>
  <c r="AQ6" i="16" s="1"/>
  <c r="AQ56" i="16" s="1"/>
  <c r="AQ49" i="10"/>
  <c r="AQ50" i="10" s="1"/>
  <c r="AQ6" i="10" s="1"/>
  <c r="AJ219" i="18"/>
  <c r="AJ220" i="18" s="1"/>
  <c r="AJ221" i="18" s="1"/>
  <c r="AJ222" i="18" s="1"/>
  <c r="AJ223" i="18" s="1"/>
  <c r="AJ224" i="18" s="1"/>
  <c r="AJ225" i="18" s="1"/>
  <c r="AJ226" i="18" s="1"/>
  <c r="AJ227" i="18" s="1"/>
  <c r="AJ228" i="18" s="1"/>
  <c r="AJ229" i="18" s="1"/>
  <c r="AJ230" i="18" s="1"/>
  <c r="AI20" i="18"/>
  <c r="AI35" i="10"/>
  <c r="K38" i="7"/>
  <c r="AN75" i="17"/>
  <c r="AN75" i="9"/>
  <c r="AQ213" i="18"/>
  <c r="AU213" i="18" s="1"/>
  <c r="AH14" i="13"/>
  <c r="AH8" i="13" s="1"/>
  <c r="AH12" i="13" s="1"/>
  <c r="AH131" i="13" s="1"/>
  <c r="AH83" i="13"/>
  <c r="AQ69" i="11"/>
  <c r="AQ81" i="11" s="1"/>
  <c r="AQ9" i="11" s="1"/>
  <c r="AQ82" i="11" s="1"/>
  <c r="AQ34" i="13"/>
  <c r="AQ5" i="13" s="1"/>
  <c r="AQ35" i="13" s="1"/>
  <c r="L42" i="7"/>
  <c r="AH82" i="9"/>
  <c r="AG16" i="13"/>
  <c r="AR92" i="11"/>
  <c r="AQ50" i="13"/>
  <c r="AQ6" i="13" s="1"/>
  <c r="AQ51" i="13" s="1"/>
  <c r="AM90" i="15"/>
  <c r="AM70" i="17"/>
  <c r="AM70" i="9"/>
  <c r="AM77" i="17"/>
  <c r="AM77" i="9"/>
  <c r="AN113" i="10"/>
  <c r="AS56" i="14"/>
  <c r="AN48" i="15"/>
  <c r="AN6" i="15" s="1"/>
  <c r="AN68" i="15"/>
  <c r="AN80" i="15" s="1"/>
  <c r="AM38" i="15"/>
  <c r="AM47" i="14"/>
  <c r="AM47" i="15" s="1"/>
  <c r="AM79" i="15" s="1"/>
  <c r="AQ102" i="10"/>
  <c r="AQ110" i="10"/>
  <c r="AQ107" i="10"/>
  <c r="AQ106" i="10"/>
  <c r="AQ112" i="10"/>
  <c r="AQ108" i="10"/>
  <c r="AQ104" i="10"/>
  <c r="AQ109" i="10"/>
  <c r="AQ111" i="10"/>
  <c r="AQ11" i="10"/>
  <c r="AR114" i="10"/>
  <c r="AQ210" i="10"/>
  <c r="AQ58" i="15"/>
  <c r="AQ60" i="13"/>
  <c r="AU255" i="16"/>
  <c r="AO57" i="14"/>
  <c r="AR57" i="14" s="1"/>
  <c r="AS62" i="18" l="1"/>
  <c r="AS30" i="18" s="1"/>
  <c r="AS62" i="16"/>
  <c r="AS57" i="10"/>
  <c r="AS25" i="10" s="1"/>
  <c r="AT91" i="15"/>
  <c r="AU91" i="15" s="1"/>
  <c r="AS204" i="16"/>
  <c r="AT204" i="16" s="1"/>
  <c r="AU204" i="16" s="1"/>
  <c r="AR55" i="15"/>
  <c r="AR57" i="13"/>
  <c r="AR62" i="13"/>
  <c r="AR60" i="15"/>
  <c r="AT60" i="14"/>
  <c r="AT60" i="9"/>
  <c r="AP113" i="10"/>
  <c r="AS60" i="18"/>
  <c r="AS28" i="18" s="1"/>
  <c r="AS60" i="16"/>
  <c r="AS55" i="10"/>
  <c r="AS23" i="10" s="1"/>
  <c r="AQ51" i="10"/>
  <c r="AQ18" i="9"/>
  <c r="AQ17" i="9" s="1"/>
  <c r="AQ18" i="17"/>
  <c r="AQ17" i="17" s="1"/>
  <c r="AU128" i="16"/>
  <c r="AO214" i="18"/>
  <c r="AP207" i="18"/>
  <c r="AQ59" i="14"/>
  <c r="AQ63" i="14" s="1"/>
  <c r="AT57" i="17"/>
  <c r="AS57" i="17"/>
  <c r="AR57" i="15"/>
  <c r="AR59" i="13"/>
  <c r="AU58" i="15"/>
  <c r="AU60" i="13"/>
  <c r="AR210" i="16"/>
  <c r="AT61" i="17"/>
  <c r="AJ100" i="15"/>
  <c r="AJ101" i="15" s="1"/>
  <c r="AJ102" i="15" s="1"/>
  <c r="AJ103" i="15" s="1"/>
  <c r="AJ104" i="15" s="1"/>
  <c r="AJ105" i="15" s="1"/>
  <c r="AJ106" i="15" s="1"/>
  <c r="AJ107" i="15" s="1"/>
  <c r="AJ108" i="15" s="1"/>
  <c r="AJ109" i="15" s="1"/>
  <c r="AJ110" i="15" s="1"/>
  <c r="AJ111" i="15" s="1"/>
  <c r="AI13" i="15"/>
  <c r="AR60" i="18"/>
  <c r="AR28" i="18" s="1"/>
  <c r="AR60" i="16"/>
  <c r="AR55" i="10"/>
  <c r="AR23" i="10" s="1"/>
  <c r="AR61" i="18"/>
  <c r="AR29" i="18" s="1"/>
  <c r="AR61" i="16"/>
  <c r="AR56" i="10"/>
  <c r="AR24" i="10" s="1"/>
  <c r="AJ117" i="9"/>
  <c r="AJ118" i="9" s="1"/>
  <c r="AJ119" i="9" s="1"/>
  <c r="AJ120" i="9" s="1"/>
  <c r="AJ121" i="9" s="1"/>
  <c r="AJ122" i="9" s="1"/>
  <c r="AJ123" i="9" s="1"/>
  <c r="AJ124" i="9" s="1"/>
  <c r="AJ125" i="9" s="1"/>
  <c r="AJ126" i="9" s="1"/>
  <c r="AJ127" i="9" s="1"/>
  <c r="AJ128" i="9" s="1"/>
  <c r="AI14" i="9"/>
  <c r="AO47" i="14"/>
  <c r="AO47" i="15" s="1"/>
  <c r="AO79" i="15" s="1"/>
  <c r="AT129" i="16"/>
  <c r="AP54" i="15"/>
  <c r="AP56" i="13"/>
  <c r="AO71" i="17"/>
  <c r="AO71" i="9"/>
  <c r="AS43" i="18"/>
  <c r="AS43" i="16"/>
  <c r="AS38" i="10"/>
  <c r="AG85" i="16"/>
  <c r="AG117" i="16" s="1"/>
  <c r="AG76" i="16"/>
  <c r="AG108" i="16" s="1"/>
  <c r="AG75" i="16"/>
  <c r="AG84" i="16"/>
  <c r="AG116" i="16" s="1"/>
  <c r="AG83" i="16"/>
  <c r="AG115" i="16" s="1"/>
  <c r="AG81" i="16"/>
  <c r="AG113" i="16" s="1"/>
  <c r="AG82" i="16"/>
  <c r="AG114" i="16" s="1"/>
  <c r="AG80" i="16"/>
  <c r="AG112" i="16" s="1"/>
  <c r="AG77" i="16"/>
  <c r="AG109" i="16" s="1"/>
  <c r="AG78" i="16"/>
  <c r="AG110" i="16" s="1"/>
  <c r="AG79" i="16"/>
  <c r="AG111" i="16" s="1"/>
  <c r="AQ71" i="17"/>
  <c r="AQ71" i="9"/>
  <c r="AQ210" i="16"/>
  <c r="AH9" i="16"/>
  <c r="AH87" i="16" s="1"/>
  <c r="AQ76" i="17"/>
  <c r="AQ76" i="9"/>
  <c r="AO76" i="17"/>
  <c r="AO76" i="9"/>
  <c r="AN63" i="15"/>
  <c r="AN64" i="15" s="1"/>
  <c r="AN11" i="15" s="1"/>
  <c r="AN65" i="13"/>
  <c r="AN66" i="13" s="1"/>
  <c r="AN13" i="13" s="1"/>
  <c r="AN67" i="13" s="1"/>
  <c r="AT48" i="11"/>
  <c r="AT49" i="13" s="1"/>
  <c r="AT33" i="13" s="1"/>
  <c r="AT80" i="11" s="1"/>
  <c r="AI17" i="18"/>
  <c r="AI216" i="18" s="1"/>
  <c r="AI12" i="18"/>
  <c r="AR132" i="16"/>
  <c r="AS132" i="16" s="1"/>
  <c r="AO63" i="14"/>
  <c r="AS44" i="18"/>
  <c r="AS44" i="16"/>
  <c r="AS39" i="10"/>
  <c r="AN80" i="17"/>
  <c r="AN80" i="9"/>
  <c r="AU133" i="16"/>
  <c r="AS58" i="17"/>
  <c r="AT56" i="9"/>
  <c r="J11" i="7"/>
  <c r="AI4" i="9"/>
  <c r="AI7" i="9" s="1"/>
  <c r="AH129" i="9"/>
  <c r="J45" i="7"/>
  <c r="J46" i="7" s="1"/>
  <c r="J55" i="7" s="1"/>
  <c r="K26" i="7"/>
  <c r="AS92" i="11"/>
  <c r="AK82" i="9"/>
  <c r="O42" i="7"/>
  <c r="AS206" i="16"/>
  <c r="AT206" i="16" s="1"/>
  <c r="AS57" i="9"/>
  <c r="AO113" i="10"/>
  <c r="S4" i="8" s="1"/>
  <c r="AQ103" i="10"/>
  <c r="AQ113" i="10" s="1"/>
  <c r="AM72" i="17"/>
  <c r="AM72" i="9"/>
  <c r="Q12" i="8"/>
  <c r="Q14" i="8" s="1"/>
  <c r="AL67" i="10"/>
  <c r="N49" i="7"/>
  <c r="N17" i="7"/>
  <c r="AS53" i="18"/>
  <c r="AS53" i="16"/>
  <c r="AS48" i="10"/>
  <c r="AU205" i="18"/>
  <c r="AO79" i="17"/>
  <c r="AO79" i="9"/>
  <c r="BH87" i="10"/>
  <c r="AH71" i="10"/>
  <c r="AT87" i="15"/>
  <c r="AQ57" i="15"/>
  <c r="AQ59" i="13"/>
  <c r="AT60" i="13"/>
  <c r="AT58" i="15"/>
  <c r="AU63" i="13"/>
  <c r="AU61" i="15"/>
  <c r="AM95" i="15"/>
  <c r="AP64" i="18"/>
  <c r="AP32" i="18" s="1"/>
  <c r="AP64" i="16"/>
  <c r="AP59" i="10"/>
  <c r="AP27" i="10" s="1"/>
  <c r="AU129" i="16"/>
  <c r="AP65" i="18"/>
  <c r="AP33" i="18" s="1"/>
  <c r="AP65" i="16"/>
  <c r="AP60" i="10"/>
  <c r="AP28" i="10" s="1"/>
  <c r="AR57" i="9"/>
  <c r="AR59" i="18"/>
  <c r="AR59" i="16"/>
  <c r="AR54" i="10"/>
  <c r="AP211" i="16"/>
  <c r="AK100" i="14"/>
  <c r="AK101" i="14" s="1"/>
  <c r="AK102" i="14" s="1"/>
  <c r="AK103" i="14" s="1"/>
  <c r="AK104" i="14" s="1"/>
  <c r="AK105" i="14" s="1"/>
  <c r="AK106" i="14" s="1"/>
  <c r="AK107" i="14" s="1"/>
  <c r="AK108" i="14" s="1"/>
  <c r="AK109" i="14" s="1"/>
  <c r="AK110" i="14" s="1"/>
  <c r="AK111" i="14" s="1"/>
  <c r="AJ13" i="14"/>
  <c r="AU60" i="14"/>
  <c r="AQ96" i="11"/>
  <c r="AR86" i="11"/>
  <c r="AI9" i="16"/>
  <c r="AI87" i="16" s="1"/>
  <c r="M42" i="7"/>
  <c r="AI82" i="9"/>
  <c r="AO74" i="17"/>
  <c r="AO74" i="9"/>
  <c r="AS49" i="18"/>
  <c r="AS49" i="16"/>
  <c r="AS44" i="10"/>
  <c r="AN9" i="15"/>
  <c r="AS47" i="18"/>
  <c r="AS47" i="16"/>
  <c r="AS42" i="10"/>
  <c r="AU206" i="18"/>
  <c r="AS66" i="18"/>
  <c r="AS34" i="18" s="1"/>
  <c r="AS66" i="16"/>
  <c r="AS61" i="10"/>
  <c r="AS29" i="10" s="1"/>
  <c r="AR54" i="15"/>
  <c r="AR56" i="13"/>
  <c r="AO68" i="15"/>
  <c r="AG114" i="9"/>
  <c r="AG115" i="9" s="1"/>
  <c r="I9" i="7"/>
  <c r="I7" i="7" s="1"/>
  <c r="AO73" i="17"/>
  <c r="AO73" i="9"/>
  <c r="AN72" i="17"/>
  <c r="AN72" i="9"/>
  <c r="AI15" i="11"/>
  <c r="AJ4" i="11"/>
  <c r="AJ7" i="11" s="1"/>
  <c r="AJ13" i="11" s="1"/>
  <c r="AJ8" i="11" s="1"/>
  <c r="AJ11" i="11" s="1"/>
  <c r="AJ114" i="11" s="1"/>
  <c r="AJ115" i="11" s="1"/>
  <c r="AI129" i="11"/>
  <c r="AU60" i="11"/>
  <c r="AU54" i="11"/>
  <c r="AU64" i="11" s="1"/>
  <c r="AU55" i="11"/>
  <c r="AU59" i="11"/>
  <c r="AU58" i="11"/>
  <c r="AU57" i="11"/>
  <c r="AU56" i="11"/>
  <c r="AU63" i="11"/>
  <c r="AU53" i="11"/>
  <c r="AU61" i="11"/>
  <c r="AU62" i="11"/>
  <c r="AR55" i="16"/>
  <c r="AR6" i="16" s="1"/>
  <c r="AR56" i="16" s="1"/>
  <c r="AI14" i="17"/>
  <c r="AJ117" i="17"/>
  <c r="AJ118" i="17" s="1"/>
  <c r="AJ119" i="17" s="1"/>
  <c r="AJ120" i="17" s="1"/>
  <c r="AJ121" i="17" s="1"/>
  <c r="AJ122" i="17" s="1"/>
  <c r="AJ123" i="17" s="1"/>
  <c r="AJ124" i="17" s="1"/>
  <c r="AJ125" i="17" s="1"/>
  <c r="AJ126" i="17" s="1"/>
  <c r="AJ127" i="17" s="1"/>
  <c r="AJ128" i="17" s="1"/>
  <c r="AQ78" i="17"/>
  <c r="AQ78" i="9"/>
  <c r="AS54" i="14"/>
  <c r="AQ22" i="10"/>
  <c r="AI14" i="13"/>
  <c r="AI8" i="13" s="1"/>
  <c r="AI12" i="13" s="1"/>
  <c r="AI131" i="13" s="1"/>
  <c r="AI83" i="13"/>
  <c r="AS50" i="18"/>
  <c r="AS50" i="16"/>
  <c r="AS45" i="10"/>
  <c r="AP38" i="14"/>
  <c r="AP38" i="15" s="1"/>
  <c r="AP70" i="15" s="1"/>
  <c r="AO71" i="16"/>
  <c r="AO18" i="16" s="1"/>
  <c r="AR60" i="17"/>
  <c r="AT60" i="17" s="1"/>
  <c r="AT54" i="14"/>
  <c r="AU54" i="14" s="1"/>
  <c r="AP64" i="17"/>
  <c r="AR53" i="17"/>
  <c r="AS53" i="17"/>
  <c r="AP62" i="18"/>
  <c r="AP30" i="18" s="1"/>
  <c r="AP62" i="16"/>
  <c r="AP57" i="10"/>
  <c r="AP25" i="10" s="1"/>
  <c r="AO134" i="16"/>
  <c r="AQ77" i="17"/>
  <c r="AQ77" i="9"/>
  <c r="AS59" i="17"/>
  <c r="AR59" i="9"/>
  <c r="AU59" i="9" s="1"/>
  <c r="AS203" i="18"/>
  <c r="AU209" i="18"/>
  <c r="AH12" i="15"/>
  <c r="AH8" i="15" s="1"/>
  <c r="AH10" i="15" s="1"/>
  <c r="AH97" i="15" s="1"/>
  <c r="AH81" i="15"/>
  <c r="AS60" i="14"/>
  <c r="AN67" i="10"/>
  <c r="P49" i="7"/>
  <c r="P17" i="7"/>
  <c r="AI12" i="14"/>
  <c r="AI8" i="14" s="1"/>
  <c r="AI10" i="14" s="1"/>
  <c r="AI97" i="14" s="1"/>
  <c r="AO25" i="10"/>
  <c r="AR59" i="17"/>
  <c r="AS56" i="15"/>
  <c r="AS58" i="13"/>
  <c r="AR55" i="18"/>
  <c r="AR6" i="18" s="1"/>
  <c r="AR56" i="18" s="1"/>
  <c r="AH129" i="17"/>
  <c r="AI4" i="17"/>
  <c r="AI7" i="17" s="1"/>
  <c r="AI13" i="17" s="1"/>
  <c r="AI8" i="17" s="1"/>
  <c r="AI11" i="17" s="1"/>
  <c r="AI114" i="17" s="1"/>
  <c r="AH15" i="17"/>
  <c r="AO70" i="17"/>
  <c r="AO70" i="9"/>
  <c r="AQ71" i="16"/>
  <c r="AQ18" i="16" s="1"/>
  <c r="AP69" i="18"/>
  <c r="AP37" i="18" s="1"/>
  <c r="AP69" i="16"/>
  <c r="AP64" i="10"/>
  <c r="AP32" i="10" s="1"/>
  <c r="AH16" i="13"/>
  <c r="AS45" i="18"/>
  <c r="AS45" i="16"/>
  <c r="AS40" i="10"/>
  <c r="AQ54" i="17"/>
  <c r="AT54" i="17" s="1"/>
  <c r="AQ70" i="17"/>
  <c r="AQ70" i="9"/>
  <c r="AP43" i="14"/>
  <c r="AP43" i="15" s="1"/>
  <c r="AP75" i="15" s="1"/>
  <c r="AR61" i="17"/>
  <c r="AU61" i="17" s="1"/>
  <c r="AO71" i="18"/>
  <c r="AO18" i="18" s="1"/>
  <c r="AO27" i="18"/>
  <c r="AO210" i="18"/>
  <c r="AS106" i="11"/>
  <c r="AO64" i="17"/>
  <c r="AQ64" i="17"/>
  <c r="AP63" i="18"/>
  <c r="AP31" i="18" s="1"/>
  <c r="AP63" i="16"/>
  <c r="AP58" i="10"/>
  <c r="AP26" i="10" s="1"/>
  <c r="AN214" i="16"/>
  <c r="AO203" i="16"/>
  <c r="AP68" i="15"/>
  <c r="AQ54" i="15"/>
  <c r="AQ56" i="13"/>
  <c r="AQ70" i="18"/>
  <c r="AQ38" i="18" s="1"/>
  <c r="AQ70" i="16"/>
  <c r="AQ65" i="10"/>
  <c r="AQ33" i="10" s="1"/>
  <c r="AR56" i="9"/>
  <c r="AL35" i="10"/>
  <c r="N38" i="7"/>
  <c r="AU54" i="13"/>
  <c r="AU52" i="15"/>
  <c r="AR58" i="9"/>
  <c r="AU58" i="9" s="1"/>
  <c r="AH152" i="18"/>
  <c r="AH136" i="18"/>
  <c r="AS54" i="18"/>
  <c r="AS54" i="16"/>
  <c r="AS49" i="10"/>
  <c r="AQ59" i="17"/>
  <c r="AT59" i="17" s="1"/>
  <c r="AG15" i="9"/>
  <c r="AS48" i="18"/>
  <c r="AS48" i="16"/>
  <c r="AS43" i="10"/>
  <c r="AJ9" i="16"/>
  <c r="AJ87" i="16" s="1"/>
  <c r="AT56" i="17"/>
  <c r="BG120" i="10"/>
  <c r="AH88" i="10"/>
  <c r="K3" i="8" s="1"/>
  <c r="K5" i="8" s="1"/>
  <c r="K8" i="8" s="1"/>
  <c r="K15" i="8" s="1"/>
  <c r="AL88" i="10"/>
  <c r="AT92" i="11"/>
  <c r="AU92" i="11" s="1"/>
  <c r="AG218" i="10"/>
  <c r="BG105" i="10"/>
  <c r="AQ211" i="18"/>
  <c r="AQ27" i="18"/>
  <c r="AQ39" i="18" s="1"/>
  <c r="AQ5" i="18" s="1"/>
  <c r="AQ40" i="18" s="1"/>
  <c r="AP68" i="18"/>
  <c r="AP36" i="18" s="1"/>
  <c r="AP68" i="16"/>
  <c r="AP63" i="10"/>
  <c r="AP31" i="10" s="1"/>
  <c r="AQ208" i="16"/>
  <c r="AR208" i="16" s="1"/>
  <c r="AS46" i="18"/>
  <c r="AS46" i="16"/>
  <c r="AS41" i="10"/>
  <c r="AI146" i="13"/>
  <c r="AI16" i="13"/>
  <c r="AJ4" i="13"/>
  <c r="AJ7" i="13" s="1"/>
  <c r="AP40" i="14"/>
  <c r="AP40" i="15" s="1"/>
  <c r="AP72" i="15" s="1"/>
  <c r="AR62" i="9"/>
  <c r="AU59" i="17"/>
  <c r="AU58" i="17"/>
  <c r="AU57" i="17"/>
  <c r="AU56" i="17"/>
  <c r="AU53" i="17"/>
  <c r="AU62" i="17"/>
  <c r="AU66" i="17"/>
  <c r="AU55" i="17"/>
  <c r="AS60" i="17"/>
  <c r="AG136" i="18"/>
  <c r="AG152" i="18"/>
  <c r="AT45" i="9"/>
  <c r="AT44" i="9"/>
  <c r="AT43" i="9"/>
  <c r="AT42" i="9"/>
  <c r="AT41" i="9"/>
  <c r="AT40" i="9"/>
  <c r="AT39" i="9"/>
  <c r="AT47" i="9"/>
  <c r="AT38" i="9"/>
  <c r="AT46" i="9"/>
  <c r="AT37" i="9"/>
  <c r="AT48" i="9" s="1"/>
  <c r="AL82" i="9"/>
  <c r="P42" i="7"/>
  <c r="AO78" i="17"/>
  <c r="AO78" i="9"/>
  <c r="AP127" i="16"/>
  <c r="AQ75" i="17"/>
  <c r="AQ75" i="9"/>
  <c r="AO90" i="15"/>
  <c r="AQ90" i="15" s="1"/>
  <c r="AQ95" i="15" s="1"/>
  <c r="AQ209" i="16"/>
  <c r="AU49" i="17"/>
  <c r="AS63" i="17"/>
  <c r="AR63" i="17"/>
  <c r="AU63" i="17" s="1"/>
  <c r="AS59" i="18"/>
  <c r="AS59" i="16"/>
  <c r="AS54" i="10"/>
  <c r="AP57" i="15"/>
  <c r="AP59" i="13"/>
  <c r="AS52" i="18"/>
  <c r="AS52" i="16"/>
  <c r="AS47" i="10"/>
  <c r="AT37" i="17"/>
  <c r="AT48" i="17" s="1"/>
  <c r="AT47" i="17"/>
  <c r="AT46" i="17"/>
  <c r="AT45" i="17"/>
  <c r="AT44" i="17"/>
  <c r="AT42" i="17"/>
  <c r="AT39" i="17"/>
  <c r="AT43" i="17"/>
  <c r="AT41" i="17"/>
  <c r="AT38" i="17"/>
  <c r="AT40" i="17"/>
  <c r="AS58" i="9"/>
  <c r="AQ61" i="17"/>
  <c r="AS61" i="17" s="1"/>
  <c r="AS57" i="14"/>
  <c r="AM70" i="15"/>
  <c r="AM80" i="15" s="1"/>
  <c r="AM48" i="15"/>
  <c r="AM6" i="15" s="1"/>
  <c r="AR48" i="14"/>
  <c r="AT209" i="18"/>
  <c r="AR87" i="15"/>
  <c r="AS87" i="15" s="1"/>
  <c r="AT53" i="9"/>
  <c r="AP67" i="18"/>
  <c r="AP35" i="18" s="1"/>
  <c r="AP67" i="16"/>
  <c r="AP62" i="10"/>
  <c r="AP30" i="10" s="1"/>
  <c r="AS208" i="16"/>
  <c r="AT208" i="16" s="1"/>
  <c r="AS51" i="18"/>
  <c r="AS51" i="16"/>
  <c r="AS46" i="10"/>
  <c r="AK134" i="13"/>
  <c r="AK135" i="13" s="1"/>
  <c r="AK136" i="13" s="1"/>
  <c r="AK137" i="13" s="1"/>
  <c r="AK138" i="13" s="1"/>
  <c r="AK139" i="13" s="1"/>
  <c r="AK140" i="13" s="1"/>
  <c r="AK141" i="13" s="1"/>
  <c r="AK142" i="13" s="1"/>
  <c r="AK143" i="13" s="1"/>
  <c r="AK144" i="13" s="1"/>
  <c r="AK145" i="13" s="1"/>
  <c r="AJ15" i="13"/>
  <c r="AR63" i="9"/>
  <c r="AQ73" i="17"/>
  <c r="AQ73" i="9"/>
  <c r="AN39" i="18"/>
  <c r="AN5" i="18" s="1"/>
  <c r="AN40" i="18" s="1"/>
  <c r="AP210" i="18"/>
  <c r="AR210" i="18" s="1"/>
  <c r="AT259" i="18"/>
  <c r="AS69" i="18"/>
  <c r="AS37" i="18" s="1"/>
  <c r="AS69" i="16"/>
  <c r="AS64" i="10"/>
  <c r="AS32" i="10" s="1"/>
  <c r="AQ72" i="17"/>
  <c r="AQ72" i="9"/>
  <c r="AS61" i="18"/>
  <c r="AS29" i="18" s="1"/>
  <c r="AS61" i="16"/>
  <c r="AS56" i="10"/>
  <c r="AS24" i="10" s="1"/>
  <c r="AP60" i="18"/>
  <c r="AP28" i="18" s="1"/>
  <c r="AP60" i="16"/>
  <c r="AP55" i="10"/>
  <c r="AP23" i="10" s="1"/>
  <c r="AO75" i="17"/>
  <c r="AO75" i="9"/>
  <c r="AS85" i="15"/>
  <c r="AP51" i="10"/>
  <c r="AP18" i="17"/>
  <c r="AP17" i="17" s="1"/>
  <c r="AP18" i="9"/>
  <c r="AP17" i="9" s="1"/>
  <c r="AQ74" i="17"/>
  <c r="AQ74" i="9"/>
  <c r="AQ60" i="15"/>
  <c r="AQ62" i="13"/>
  <c r="AT55" i="17"/>
  <c r="AH15" i="11"/>
  <c r="AT50" i="13"/>
  <c r="AT6" i="13" s="1"/>
  <c r="AT51" i="13" s="1"/>
  <c r="AT22" i="13"/>
  <c r="AN69" i="17"/>
  <c r="AN34" i="10"/>
  <c r="AN5" i="10" s="1"/>
  <c r="AN69" i="9"/>
  <c r="AN81" i="9" s="1"/>
  <c r="AN9" i="9" s="1"/>
  <c r="AS34" i="13"/>
  <c r="AS5" i="13" s="1"/>
  <c r="AS35" i="13" s="1"/>
  <c r="AS69" i="11"/>
  <c r="AS81" i="11" s="1"/>
  <c r="AS9" i="11" s="1"/>
  <c r="AS82" i="11" s="1"/>
  <c r="AO57" i="15"/>
  <c r="AO59" i="13"/>
  <c r="AT57" i="14"/>
  <c r="AS60" i="13"/>
  <c r="AS58" i="15"/>
  <c r="AQ53" i="15"/>
  <c r="AQ55" i="13"/>
  <c r="R7" i="8"/>
  <c r="AJ14" i="11"/>
  <c r="AK117" i="11"/>
  <c r="AK118" i="11" s="1"/>
  <c r="AK119" i="11" s="1"/>
  <c r="AK120" i="11" s="1"/>
  <c r="AK121" i="11" s="1"/>
  <c r="AK122" i="11" s="1"/>
  <c r="AK123" i="11" s="1"/>
  <c r="AK124" i="11" s="1"/>
  <c r="AK125" i="11" s="1"/>
  <c r="AK126" i="11" s="1"/>
  <c r="AK127" i="11" s="1"/>
  <c r="AK128" i="11" s="1"/>
  <c r="AO22" i="10"/>
  <c r="R12" i="8" s="1"/>
  <c r="R14" i="8" s="1"/>
  <c r="AR56" i="15"/>
  <c r="AR58" i="13"/>
  <c r="AT56" i="14"/>
  <c r="AS210" i="16"/>
  <c r="AT210" i="16" s="1"/>
  <c r="AQ206" i="10"/>
  <c r="AQ203" i="10"/>
  <c r="AQ200" i="10"/>
  <c r="AQ208" i="10"/>
  <c r="AQ204" i="10"/>
  <c r="AQ205" i="10"/>
  <c r="AQ201" i="10"/>
  <c r="AQ199" i="10"/>
  <c r="AQ209" i="10" s="1"/>
  <c r="AQ198" i="10"/>
  <c r="AQ207" i="10"/>
  <c r="AQ202" i="10"/>
  <c r="AQ19" i="10"/>
  <c r="AN214" i="18"/>
  <c r="AM69" i="17"/>
  <c r="AM34" i="10"/>
  <c r="AM5" i="10" s="1"/>
  <c r="AM69" i="9"/>
  <c r="AS59" i="9"/>
  <c r="AP64" i="9"/>
  <c r="AR53" i="14"/>
  <c r="AQ79" i="17"/>
  <c r="AQ79" i="9"/>
  <c r="AU57" i="9"/>
  <c r="AU56" i="9"/>
  <c r="AU66" i="9"/>
  <c r="AU53" i="9"/>
  <c r="AU62" i="9"/>
  <c r="AU55" i="9"/>
  <c r="AU54" i="9"/>
  <c r="AP42" i="14"/>
  <c r="AP42" i="15" s="1"/>
  <c r="AP74" i="15" s="1"/>
  <c r="AR61" i="9"/>
  <c r="AQ210" i="18"/>
  <c r="AN71" i="18"/>
  <c r="AN18" i="18" s="1"/>
  <c r="AQ36" i="14"/>
  <c r="AQ36" i="15" s="1"/>
  <c r="AQ46" i="14"/>
  <c r="AQ46" i="15" s="1"/>
  <c r="AQ78" i="15" s="1"/>
  <c r="AQ44" i="14"/>
  <c r="AQ44" i="15" s="1"/>
  <c r="AQ76" i="15" s="1"/>
  <c r="AQ43" i="14"/>
  <c r="AQ43" i="15" s="1"/>
  <c r="AQ75" i="15" s="1"/>
  <c r="AQ37" i="14"/>
  <c r="AQ37" i="15" s="1"/>
  <c r="AQ69" i="15" s="1"/>
  <c r="AQ45" i="14"/>
  <c r="AQ45" i="15" s="1"/>
  <c r="AQ77" i="15" s="1"/>
  <c r="AQ40" i="14"/>
  <c r="AQ40" i="15" s="1"/>
  <c r="AQ72" i="15" s="1"/>
  <c r="AQ38" i="14"/>
  <c r="AQ38" i="15" s="1"/>
  <c r="AQ70" i="15" s="1"/>
  <c r="AQ42" i="14"/>
  <c r="AQ42" i="15" s="1"/>
  <c r="AQ74" i="15" s="1"/>
  <c r="AQ41" i="14"/>
  <c r="AQ41" i="15" s="1"/>
  <c r="AQ73" i="15" s="1"/>
  <c r="AQ39" i="14"/>
  <c r="AQ39" i="15" s="1"/>
  <c r="AQ71" i="15" s="1"/>
  <c r="AR212" i="18"/>
  <c r="AU62" i="15"/>
  <c r="AU64" i="13"/>
  <c r="AI112" i="14"/>
  <c r="AI14" i="14"/>
  <c r="AJ4" i="14"/>
  <c r="AJ7" i="14" s="1"/>
  <c r="AP66" i="18"/>
  <c r="AP34" i="18" s="1"/>
  <c r="AP66" i="16"/>
  <c r="AP61" i="10"/>
  <c r="AP29" i="10" s="1"/>
  <c r="AO59" i="15"/>
  <c r="AO61" i="13"/>
  <c r="AP59" i="14"/>
  <c r="AH13" i="9"/>
  <c r="AH8" i="9" s="1"/>
  <c r="AH11" i="9" s="1"/>
  <c r="AT53" i="17"/>
  <c r="AR50" i="10"/>
  <c r="AR6" i="10" s="1"/>
  <c r="AU45" i="11"/>
  <c r="AU46" i="13" s="1"/>
  <c r="AU30" i="13" s="1"/>
  <c r="AU77" i="11" s="1"/>
  <c r="AU37" i="11"/>
  <c r="AU38" i="13" s="1"/>
  <c r="AU38" i="11"/>
  <c r="AU39" i="13" s="1"/>
  <c r="AU23" i="13" s="1"/>
  <c r="AU70" i="11" s="1"/>
  <c r="AU39" i="11"/>
  <c r="AU40" i="13" s="1"/>
  <c r="AU24" i="13" s="1"/>
  <c r="AU71" i="11" s="1"/>
  <c r="AU40" i="11"/>
  <c r="AU41" i="13" s="1"/>
  <c r="AU25" i="13" s="1"/>
  <c r="AU72" i="11" s="1"/>
  <c r="AU44" i="11"/>
  <c r="AU45" i="13" s="1"/>
  <c r="AU29" i="13" s="1"/>
  <c r="AU76" i="11" s="1"/>
  <c r="AU43" i="11"/>
  <c r="AU44" i="13" s="1"/>
  <c r="AU28" i="13" s="1"/>
  <c r="AU75" i="11" s="1"/>
  <c r="AU41" i="11"/>
  <c r="AU42" i="13" s="1"/>
  <c r="AU26" i="13" s="1"/>
  <c r="AU73" i="11" s="1"/>
  <c r="AU47" i="11"/>
  <c r="AU48" i="13" s="1"/>
  <c r="AU32" i="13" s="1"/>
  <c r="AU79" i="11" s="1"/>
  <c r="AU46" i="11"/>
  <c r="AU47" i="13" s="1"/>
  <c r="AU31" i="13" s="1"/>
  <c r="AU78" i="11" s="1"/>
  <c r="AU42" i="11"/>
  <c r="AU43" i="13" s="1"/>
  <c r="AU27" i="13" s="1"/>
  <c r="AU74" i="11" s="1"/>
  <c r="AR107" i="10"/>
  <c r="AR75" i="10" s="1"/>
  <c r="AR110" i="10"/>
  <c r="AR78" i="10" s="1"/>
  <c r="AR105" i="10"/>
  <c r="AR73" i="10" s="1"/>
  <c r="AR104" i="10"/>
  <c r="AR72" i="10" s="1"/>
  <c r="AR106" i="10"/>
  <c r="AR74" i="10" s="1"/>
  <c r="AR111" i="10"/>
  <c r="AR79" i="10" s="1"/>
  <c r="AR108" i="10"/>
  <c r="AR76" i="10" s="1"/>
  <c r="AR109" i="10"/>
  <c r="AR77" i="10" s="1"/>
  <c r="AR112" i="10"/>
  <c r="AR80" i="10" s="1"/>
  <c r="AR102" i="10"/>
  <c r="AR70" i="10" s="1"/>
  <c r="AR82" i="10" s="1"/>
  <c r="AR11" i="10"/>
  <c r="AR9" i="10" s="1"/>
  <c r="AR210" i="10"/>
  <c r="AS114" i="10"/>
  <c r="AT114" i="10"/>
  <c r="AI231" i="18"/>
  <c r="AI21" i="18"/>
  <c r="AJ4" i="18"/>
  <c r="AJ7" i="18" s="1"/>
  <c r="AM67" i="10"/>
  <c r="O49" i="7"/>
  <c r="O17" i="7"/>
  <c r="AS61" i="9"/>
  <c r="AT54" i="9"/>
  <c r="AR211" i="18"/>
  <c r="AS211" i="18" s="1"/>
  <c r="AP59" i="18"/>
  <c r="AP59" i="16"/>
  <c r="AP54" i="10"/>
  <c r="AS6" i="14"/>
  <c r="AS48" i="14" s="1"/>
  <c r="AP90" i="15"/>
  <c r="AP37" i="14"/>
  <c r="AP37" i="15" s="1"/>
  <c r="AP69" i="15" s="1"/>
  <c r="AR60" i="9"/>
  <c r="AU60" i="9" s="1"/>
  <c r="AS56" i="17"/>
  <c r="AN90" i="15"/>
  <c r="AK219" i="18"/>
  <c r="AK220" i="18" s="1"/>
  <c r="AK221" i="18" s="1"/>
  <c r="AK222" i="18" s="1"/>
  <c r="AK223" i="18" s="1"/>
  <c r="AK224" i="18" s="1"/>
  <c r="AK225" i="18" s="1"/>
  <c r="AK226" i="18" s="1"/>
  <c r="AK227" i="18" s="1"/>
  <c r="AK228" i="18" s="1"/>
  <c r="AK229" i="18" s="1"/>
  <c r="AK230" i="18" s="1"/>
  <c r="AJ20" i="18"/>
  <c r="AU49" i="9"/>
  <c r="AR95" i="14"/>
  <c r="AS68" i="18"/>
  <c r="AS36" i="18" s="1"/>
  <c r="AS68" i="16"/>
  <c r="AS63" i="10"/>
  <c r="AS31" i="10" s="1"/>
  <c r="AQ55" i="15"/>
  <c r="AQ57" i="13"/>
  <c r="AS55" i="14"/>
  <c r="AU55" i="14" s="1"/>
  <c r="AT55" i="14"/>
  <c r="AT55" i="9"/>
  <c r="AP61" i="18"/>
  <c r="AP29" i="18" s="1"/>
  <c r="AP61" i="16"/>
  <c r="AP56" i="10"/>
  <c r="AP24" i="10" s="1"/>
  <c r="AH112" i="15"/>
  <c r="AI4" i="15"/>
  <c r="AI7" i="15" s="1"/>
  <c r="AP44" i="14"/>
  <c r="AP44" i="15" s="1"/>
  <c r="AP76" i="15" s="1"/>
  <c r="AT93" i="14"/>
  <c r="AU93" i="14" s="1"/>
  <c r="AU95" i="14" s="1"/>
  <c r="AO70" i="18"/>
  <c r="AO38" i="18" s="1"/>
  <c r="AO70" i="16"/>
  <c r="AO65" i="10"/>
  <c r="AO33" i="10" s="1"/>
  <c r="AO77" i="17"/>
  <c r="AO77" i="9"/>
  <c r="AU64" i="18" l="1"/>
  <c r="AU32" i="18" s="1"/>
  <c r="AU64" i="16"/>
  <c r="AU59" i="10"/>
  <c r="AU27" i="10" s="1"/>
  <c r="AU54" i="15"/>
  <c r="AU56" i="13"/>
  <c r="AT211" i="18"/>
  <c r="AU211" i="18" s="1"/>
  <c r="AQ65" i="13"/>
  <c r="AQ63" i="15"/>
  <c r="AO64" i="15"/>
  <c r="AO11" i="15" s="1"/>
  <c r="AU55" i="15"/>
  <c r="AU57" i="13"/>
  <c r="AU66" i="18"/>
  <c r="AU34" i="18" s="1"/>
  <c r="AU66" i="16"/>
  <c r="AU61" i="10"/>
  <c r="AU29" i="10" s="1"/>
  <c r="AU65" i="18"/>
  <c r="AU33" i="18" s="1"/>
  <c r="AU65" i="16"/>
  <c r="AU60" i="10"/>
  <c r="AU28" i="10" s="1"/>
  <c r="AT54" i="18"/>
  <c r="AT54" i="16"/>
  <c r="AT49" i="10"/>
  <c r="AT53" i="18"/>
  <c r="AT53" i="16"/>
  <c r="AT48" i="10"/>
  <c r="AS42" i="14"/>
  <c r="AS42" i="15" s="1"/>
  <c r="AS74" i="15" s="1"/>
  <c r="AS37" i="14"/>
  <c r="AS37" i="15" s="1"/>
  <c r="AS69" i="15" s="1"/>
  <c r="AS40" i="14"/>
  <c r="AS40" i="15" s="1"/>
  <c r="AS72" i="15" s="1"/>
  <c r="AS41" i="14"/>
  <c r="AS41" i="15" s="1"/>
  <c r="AS73" i="15" s="1"/>
  <c r="AS38" i="14"/>
  <c r="AS38" i="15" s="1"/>
  <c r="AS70" i="15" s="1"/>
  <c r="AS36" i="14"/>
  <c r="AS36" i="15" s="1"/>
  <c r="AT45" i="18"/>
  <c r="AT45" i="16"/>
  <c r="AT40" i="10"/>
  <c r="AR70" i="17"/>
  <c r="AR70" i="9"/>
  <c r="AG107" i="16"/>
  <c r="AG219" i="16"/>
  <c r="AG220" i="16" s="1"/>
  <c r="AG221" i="16" s="1"/>
  <c r="AG222" i="16" s="1"/>
  <c r="AG223" i="16" s="1"/>
  <c r="AG224" i="16" s="1"/>
  <c r="AG225" i="16" s="1"/>
  <c r="AG226" i="16" s="1"/>
  <c r="AG227" i="16" s="1"/>
  <c r="AG228" i="16" s="1"/>
  <c r="AG229" i="16" s="1"/>
  <c r="AP134" i="16"/>
  <c r="AT59" i="9"/>
  <c r="AR27" i="18"/>
  <c r="AQ47" i="14"/>
  <c r="AQ47" i="15" s="1"/>
  <c r="AQ79" i="15" s="1"/>
  <c r="AP70" i="18"/>
  <c r="AP38" i="18" s="1"/>
  <c r="AP70" i="16"/>
  <c r="AP65" i="10"/>
  <c r="AP33" i="10" s="1"/>
  <c r="AT56" i="15"/>
  <c r="AT58" i="13"/>
  <c r="AU56" i="14"/>
  <c r="AU210" i="16"/>
  <c r="AQ66" i="10"/>
  <c r="AQ13" i="10" s="1"/>
  <c r="AR63" i="18"/>
  <c r="AR31" i="18" s="1"/>
  <c r="AR63" i="16"/>
  <c r="AR58" i="10"/>
  <c r="AR26" i="10" s="1"/>
  <c r="AI112" i="15"/>
  <c r="AJ4" i="15"/>
  <c r="AJ7" i="15" s="1"/>
  <c r="AI14" i="15"/>
  <c r="AP79" i="17"/>
  <c r="AP79" i="9"/>
  <c r="AR69" i="18"/>
  <c r="AR37" i="18" s="1"/>
  <c r="AR69" i="16"/>
  <c r="AR64" i="10"/>
  <c r="AR32" i="10" s="1"/>
  <c r="AT63" i="9"/>
  <c r="AK9" i="16"/>
  <c r="AK87" i="16" s="1"/>
  <c r="AT132" i="16"/>
  <c r="AJ231" i="18"/>
  <c r="AJ21" i="18"/>
  <c r="AK4" i="18"/>
  <c r="AK7" i="18" s="1"/>
  <c r="AK19" i="18" s="1"/>
  <c r="AK8" i="18" s="1"/>
  <c r="AS65" i="18"/>
  <c r="AS33" i="18" s="1"/>
  <c r="AS65" i="16"/>
  <c r="AS60" i="10"/>
  <c r="AS28" i="10" s="1"/>
  <c r="AR209" i="16"/>
  <c r="AT59" i="18"/>
  <c r="AT59" i="16"/>
  <c r="AT54" i="10"/>
  <c r="AP47" i="14"/>
  <c r="AP47" i="15" s="1"/>
  <c r="AP79" i="15" s="1"/>
  <c r="AR62" i="18"/>
  <c r="AR30" i="18" s="1"/>
  <c r="AR62" i="16"/>
  <c r="AR57" i="10"/>
  <c r="AR25" i="10" s="1"/>
  <c r="AO39" i="18"/>
  <c r="AO5" i="18" s="1"/>
  <c r="AO40" i="18" s="1"/>
  <c r="AQ69" i="17"/>
  <c r="AQ34" i="10"/>
  <c r="AQ5" i="10" s="1"/>
  <c r="AQ35" i="10" s="1"/>
  <c r="AQ69" i="9"/>
  <c r="AP75" i="17"/>
  <c r="AP75" i="9"/>
  <c r="AS50" i="10"/>
  <c r="AS6" i="10" s="1"/>
  <c r="AK100" i="15"/>
  <c r="AK101" i="15" s="1"/>
  <c r="AK102" i="15" s="1"/>
  <c r="AK103" i="15" s="1"/>
  <c r="AK104" i="15" s="1"/>
  <c r="AK105" i="15" s="1"/>
  <c r="AK106" i="15" s="1"/>
  <c r="AK107" i="15" s="1"/>
  <c r="AK108" i="15" s="1"/>
  <c r="AK109" i="15" s="1"/>
  <c r="AK110" i="15" s="1"/>
  <c r="AK111" i="15" s="1"/>
  <c r="AJ13" i="15"/>
  <c r="AU22" i="13"/>
  <c r="AS64" i="18"/>
  <c r="AS32" i="18" s="1"/>
  <c r="AS64" i="16"/>
  <c r="AS59" i="10"/>
  <c r="AS27" i="10" s="1"/>
  <c r="AU60" i="15"/>
  <c r="AU62" i="13"/>
  <c r="AJ4" i="9"/>
  <c r="AJ7" i="9" s="1"/>
  <c r="K11" i="7"/>
  <c r="AI129" i="9"/>
  <c r="K45" i="7"/>
  <c r="K46" i="7" s="1"/>
  <c r="K55" i="7" s="1"/>
  <c r="L26" i="7"/>
  <c r="AP22" i="10"/>
  <c r="AL134" i="13"/>
  <c r="AL135" i="13" s="1"/>
  <c r="AL136" i="13" s="1"/>
  <c r="AL137" i="13" s="1"/>
  <c r="AL138" i="13" s="1"/>
  <c r="AL139" i="13" s="1"/>
  <c r="AL140" i="13" s="1"/>
  <c r="AL141" i="13" s="1"/>
  <c r="AL142" i="13" s="1"/>
  <c r="AL143" i="13" s="1"/>
  <c r="AL144" i="13" s="1"/>
  <c r="AL145" i="13" s="1"/>
  <c r="AK15" i="13"/>
  <c r="AR71" i="17"/>
  <c r="AR71" i="9"/>
  <c r="AS63" i="18"/>
  <c r="AS31" i="18" s="1"/>
  <c r="AS63" i="16"/>
  <c r="AS58" i="10"/>
  <c r="AS26" i="10" s="1"/>
  <c r="AT60" i="18"/>
  <c r="AT28" i="18" s="1"/>
  <c r="AT60" i="16"/>
  <c r="AT55" i="10"/>
  <c r="AT23" i="10" s="1"/>
  <c r="AO80" i="17"/>
  <c r="AO80" i="9"/>
  <c r="AN81" i="17"/>
  <c r="AN9" i="17" s="1"/>
  <c r="AN82" i="17" s="1"/>
  <c r="AQ68" i="15"/>
  <c r="AS209" i="16"/>
  <c r="AT209" i="16" s="1"/>
  <c r="AU209" i="16" s="1"/>
  <c r="AS55" i="16"/>
  <c r="AS6" i="16" s="1"/>
  <c r="AS56" i="16" s="1"/>
  <c r="AT63" i="17"/>
  <c r="AP78" i="17"/>
  <c r="AP78" i="9"/>
  <c r="S7" i="8"/>
  <c r="AT58" i="9"/>
  <c r="AU206" i="16"/>
  <c r="AU61" i="18"/>
  <c r="AU29" i="18" s="1"/>
  <c r="AU61" i="16"/>
  <c r="AU56" i="10"/>
  <c r="AU24" i="10" s="1"/>
  <c r="AS76" i="17"/>
  <c r="AS76" i="9"/>
  <c r="AR51" i="10"/>
  <c r="AR18" i="9"/>
  <c r="AR17" i="9" s="1"/>
  <c r="AR18" i="17"/>
  <c r="AR17" i="17" s="1"/>
  <c r="AQ59" i="15"/>
  <c r="AQ64" i="15" s="1"/>
  <c r="AQ11" i="15" s="1"/>
  <c r="AQ61" i="13"/>
  <c r="AQ66" i="13" s="1"/>
  <c r="AQ13" i="13" s="1"/>
  <c r="AQ67" i="13" s="1"/>
  <c r="AS78" i="17"/>
  <c r="AS78" i="9"/>
  <c r="AP70" i="17"/>
  <c r="AP70" i="9"/>
  <c r="AP214" i="18"/>
  <c r="AR68" i="18"/>
  <c r="AR36" i="18" s="1"/>
  <c r="AR68" i="16"/>
  <c r="AR63" i="10"/>
  <c r="AR31" i="10" s="1"/>
  <c r="AT62" i="9"/>
  <c r="AP59" i="15"/>
  <c r="AP61" i="13"/>
  <c r="AR59" i="14"/>
  <c r="AR63" i="14" s="1"/>
  <c r="AU44" i="9"/>
  <c r="AU43" i="9"/>
  <c r="AU38" i="9"/>
  <c r="AU42" i="9"/>
  <c r="AU39" i="9"/>
  <c r="AU41" i="9"/>
  <c r="AU40" i="9"/>
  <c r="AU45" i="9"/>
  <c r="AU46" i="9"/>
  <c r="AU37" i="9"/>
  <c r="AU47" i="9"/>
  <c r="AR53" i="15"/>
  <c r="AR55" i="13"/>
  <c r="AJ75" i="16"/>
  <c r="AJ107" i="16" s="1"/>
  <c r="AJ84" i="16"/>
  <c r="AJ116" i="16" s="1"/>
  <c r="AJ83" i="16"/>
  <c r="AJ115" i="16" s="1"/>
  <c r="AJ82" i="16"/>
  <c r="AJ114" i="16" s="1"/>
  <c r="AJ81" i="16"/>
  <c r="AJ113" i="16" s="1"/>
  <c r="AJ85" i="16"/>
  <c r="AJ117" i="16" s="1"/>
  <c r="AQ127" i="16"/>
  <c r="AH15" i="9"/>
  <c r="AM81" i="17"/>
  <c r="AM9" i="17" s="1"/>
  <c r="AM82" i="17" s="1"/>
  <c r="AO66" i="10"/>
  <c r="AO13" i="10" s="1"/>
  <c r="AS79" i="17"/>
  <c r="AS79" i="9"/>
  <c r="AI12" i="15"/>
  <c r="AI8" i="15" s="1"/>
  <c r="AI10" i="15" s="1"/>
  <c r="AI97" i="15" s="1"/>
  <c r="AI81" i="15"/>
  <c r="AU48" i="11"/>
  <c r="AU49" i="13" s="1"/>
  <c r="AU33" i="13" s="1"/>
  <c r="AU80" i="11" s="1"/>
  <c r="AJ12" i="14"/>
  <c r="AJ8" i="14" s="1"/>
  <c r="AJ10" i="14" s="1"/>
  <c r="AJ97" i="14" s="1"/>
  <c r="AO69" i="17"/>
  <c r="AO34" i="10"/>
  <c r="AO5" i="10" s="1"/>
  <c r="AO69" i="9"/>
  <c r="AO72" i="17"/>
  <c r="AO72" i="9"/>
  <c r="S12" i="8"/>
  <c r="S14" i="8" s="1"/>
  <c r="AT95" i="14"/>
  <c r="AJ14" i="17"/>
  <c r="AK117" i="17"/>
  <c r="AK118" i="17" s="1"/>
  <c r="AK119" i="17" s="1"/>
  <c r="AK120" i="17" s="1"/>
  <c r="AK121" i="17" s="1"/>
  <c r="AK122" i="17" s="1"/>
  <c r="AK123" i="17" s="1"/>
  <c r="AK124" i="17" s="1"/>
  <c r="AK125" i="17" s="1"/>
  <c r="AK126" i="17" s="1"/>
  <c r="AK127" i="17" s="1"/>
  <c r="AK128" i="17" s="1"/>
  <c r="AS210" i="18"/>
  <c r="AT210" i="18" s="1"/>
  <c r="AU210" i="18" s="1"/>
  <c r="AI13" i="9"/>
  <c r="AI8" i="9" s="1"/>
  <c r="AI11" i="9" s="1"/>
  <c r="AT57" i="9"/>
  <c r="AT64" i="9" s="1"/>
  <c r="AT57" i="15"/>
  <c r="AT59" i="13"/>
  <c r="AL72" i="10"/>
  <c r="O3" i="8"/>
  <c r="O5" i="8" s="1"/>
  <c r="O8" i="8" s="1"/>
  <c r="O15" i="8" s="1"/>
  <c r="AO95" i="15"/>
  <c r="AI152" i="18"/>
  <c r="AI136" i="18"/>
  <c r="AQ207" i="18"/>
  <c r="AQ214" i="18" s="1"/>
  <c r="AL117" i="11"/>
  <c r="AL118" i="11" s="1"/>
  <c r="AL119" i="11" s="1"/>
  <c r="AL120" i="11" s="1"/>
  <c r="AL121" i="11" s="1"/>
  <c r="AL122" i="11" s="1"/>
  <c r="AL123" i="11" s="1"/>
  <c r="AL124" i="11" s="1"/>
  <c r="AL125" i="11" s="1"/>
  <c r="AL126" i="11" s="1"/>
  <c r="AL127" i="11" s="1"/>
  <c r="AL128" i="11" s="1"/>
  <c r="AK14" i="11"/>
  <c r="AR46" i="14"/>
  <c r="AR46" i="15" s="1"/>
  <c r="AR78" i="15" s="1"/>
  <c r="AR45" i="14"/>
  <c r="AR45" i="15" s="1"/>
  <c r="AR77" i="15" s="1"/>
  <c r="AR44" i="14"/>
  <c r="AR44" i="15" s="1"/>
  <c r="AR76" i="15" s="1"/>
  <c r="AR43" i="14"/>
  <c r="AR43" i="15" s="1"/>
  <c r="AR75" i="15" s="1"/>
  <c r="AR47" i="14"/>
  <c r="AR47" i="15" s="1"/>
  <c r="AR79" i="15" s="1"/>
  <c r="AR37" i="14"/>
  <c r="AR37" i="15" s="1"/>
  <c r="AR69" i="15" s="1"/>
  <c r="AR38" i="14"/>
  <c r="AR38" i="15" s="1"/>
  <c r="AR70" i="15" s="1"/>
  <c r="AR40" i="14"/>
  <c r="AR40" i="15" s="1"/>
  <c r="AR72" i="15" s="1"/>
  <c r="AR42" i="14"/>
  <c r="AR42" i="15" s="1"/>
  <c r="AR74" i="15" s="1"/>
  <c r="AR36" i="14"/>
  <c r="AR36" i="15" s="1"/>
  <c r="AR41" i="14"/>
  <c r="AR41" i="15" s="1"/>
  <c r="AR73" i="15" s="1"/>
  <c r="AR39" i="14"/>
  <c r="AR39" i="15" s="1"/>
  <c r="AR71" i="15" s="1"/>
  <c r="AP72" i="17"/>
  <c r="AP72" i="9"/>
  <c r="AJ4" i="17"/>
  <c r="AJ7" i="17" s="1"/>
  <c r="AJ13" i="17" s="1"/>
  <c r="AJ8" i="17" s="1"/>
  <c r="AJ11" i="17" s="1"/>
  <c r="AJ114" i="17" s="1"/>
  <c r="AI129" i="17"/>
  <c r="AI15" i="17"/>
  <c r="AP74" i="17"/>
  <c r="AP74" i="9"/>
  <c r="AS54" i="17"/>
  <c r="AS64" i="17" s="1"/>
  <c r="AT54" i="15"/>
  <c r="AT56" i="13"/>
  <c r="AS55" i="15"/>
  <c r="AS57" i="13"/>
  <c r="AT46" i="18"/>
  <c r="AT46" i="16"/>
  <c r="AT41" i="10"/>
  <c r="AT66" i="18"/>
  <c r="AT34" i="18" s="1"/>
  <c r="AT66" i="16"/>
  <c r="AT61" i="10"/>
  <c r="AT29" i="10" s="1"/>
  <c r="AR103" i="10"/>
  <c r="AR71" i="10" s="1"/>
  <c r="AT51" i="18"/>
  <c r="AT51" i="16"/>
  <c r="AT46" i="10"/>
  <c r="AR22" i="10"/>
  <c r="AS55" i="18"/>
  <c r="AS6" i="18" s="1"/>
  <c r="AS56" i="18" s="1"/>
  <c r="AJ19" i="18"/>
  <c r="AJ8" i="18" s="1"/>
  <c r="AJ15" i="11"/>
  <c r="AK4" i="11"/>
  <c r="AK7" i="11" s="1"/>
  <c r="AK13" i="11" s="1"/>
  <c r="AK8" i="11" s="1"/>
  <c r="AK11" i="11" s="1"/>
  <c r="AK114" i="11" s="1"/>
  <c r="AK115" i="11" s="1"/>
  <c r="AJ129" i="11"/>
  <c r="AU6" i="14"/>
  <c r="AU48" i="14" s="1"/>
  <c r="AT62" i="18"/>
  <c r="AT30" i="18" s="1"/>
  <c r="AT62" i="16"/>
  <c r="AT57" i="10"/>
  <c r="AT25" i="10" s="1"/>
  <c r="AH85" i="16"/>
  <c r="AH117" i="16" s="1"/>
  <c r="AH76" i="16"/>
  <c r="AH108" i="16" s="1"/>
  <c r="AH75" i="16"/>
  <c r="AH107" i="16" s="1"/>
  <c r="AH84" i="16"/>
  <c r="AH116" i="16" s="1"/>
  <c r="AH82" i="16"/>
  <c r="AH114" i="16" s="1"/>
  <c r="AH81" i="16"/>
  <c r="AH113" i="16" s="1"/>
  <c r="AH80" i="16"/>
  <c r="AH112" i="16" s="1"/>
  <c r="AH77" i="16"/>
  <c r="AH109" i="16" s="1"/>
  <c r="AH79" i="16"/>
  <c r="AH111" i="16" s="1"/>
  <c r="AH78" i="16"/>
  <c r="AH110" i="16" s="1"/>
  <c r="AH83" i="16"/>
  <c r="AH115" i="16" s="1"/>
  <c r="AU87" i="15"/>
  <c r="AT55" i="15"/>
  <c r="AT57" i="13"/>
  <c r="AU59" i="18"/>
  <c r="AU59" i="16"/>
  <c r="AU54" i="10"/>
  <c r="AK117" i="9"/>
  <c r="AK118" i="9" s="1"/>
  <c r="AK119" i="9" s="1"/>
  <c r="AK120" i="9" s="1"/>
  <c r="AK121" i="9" s="1"/>
  <c r="AK122" i="9" s="1"/>
  <c r="AK123" i="9" s="1"/>
  <c r="AK124" i="9" s="1"/>
  <c r="AK125" i="9" s="1"/>
  <c r="AK126" i="9" s="1"/>
  <c r="AK127" i="9" s="1"/>
  <c r="AK128" i="9" s="1"/>
  <c r="AJ14" i="9"/>
  <c r="AP71" i="16"/>
  <c r="AP18" i="16" s="1"/>
  <c r="AT47" i="18"/>
  <c r="AT47" i="16"/>
  <c r="AT42" i="10"/>
  <c r="AP73" i="17"/>
  <c r="AP73" i="9"/>
  <c r="AU63" i="18"/>
  <c r="AU31" i="18" s="1"/>
  <c r="AU63" i="16"/>
  <c r="AU58" i="10"/>
  <c r="AU26" i="10" s="1"/>
  <c r="AT50" i="18"/>
  <c r="AT50" i="16"/>
  <c r="AT45" i="10"/>
  <c r="AT34" i="13"/>
  <c r="AT5" i="13" s="1"/>
  <c r="AT35" i="13" s="1"/>
  <c r="AT69" i="11"/>
  <c r="AT81" i="11" s="1"/>
  <c r="AT9" i="11" s="1"/>
  <c r="AT82" i="11" s="1"/>
  <c r="AR64" i="9"/>
  <c r="AM81" i="9"/>
  <c r="AM9" i="9" s="1"/>
  <c r="AS53" i="14"/>
  <c r="AP203" i="16"/>
  <c r="AS110" i="10"/>
  <c r="AS78" i="10" s="1"/>
  <c r="AS105" i="10"/>
  <c r="AS73" i="10" s="1"/>
  <c r="AS103" i="10"/>
  <c r="AS71" i="10" s="1"/>
  <c r="AS107" i="10"/>
  <c r="AS75" i="10" s="1"/>
  <c r="AS106" i="10"/>
  <c r="AS74" i="10" s="1"/>
  <c r="AS108" i="10"/>
  <c r="AS76" i="10" s="1"/>
  <c r="AS104" i="10"/>
  <c r="AS72" i="10" s="1"/>
  <c r="AS109" i="10"/>
  <c r="AS77" i="10" s="1"/>
  <c r="AS111" i="10"/>
  <c r="AS79" i="10" s="1"/>
  <c r="AS112" i="10"/>
  <c r="AS80" i="10" s="1"/>
  <c r="AS102" i="10"/>
  <c r="AS70" i="10" s="1"/>
  <c r="AS82" i="10" s="1"/>
  <c r="AS11" i="10"/>
  <c r="AS9" i="10" s="1"/>
  <c r="AS210" i="10"/>
  <c r="AT262" i="18"/>
  <c r="AT263" i="18" s="1"/>
  <c r="AU259" i="18"/>
  <c r="AU262" i="18" s="1"/>
  <c r="AU263" i="18" s="1"/>
  <c r="AQ71" i="18"/>
  <c r="AQ18" i="18" s="1"/>
  <c r="AP80" i="15"/>
  <c r="AO80" i="15"/>
  <c r="AP63" i="14"/>
  <c r="AS64" i="9"/>
  <c r="AU68" i="18"/>
  <c r="AU36" i="18" s="1"/>
  <c r="AU68" i="16"/>
  <c r="AU63" i="10"/>
  <c r="AU31" i="10" s="1"/>
  <c r="AL100" i="14"/>
  <c r="AL101" i="14" s="1"/>
  <c r="AL102" i="14" s="1"/>
  <c r="AL103" i="14" s="1"/>
  <c r="AL104" i="14" s="1"/>
  <c r="AL105" i="14" s="1"/>
  <c r="AL106" i="14" s="1"/>
  <c r="AL107" i="14" s="1"/>
  <c r="AL108" i="14" s="1"/>
  <c r="AL109" i="14" s="1"/>
  <c r="AL110" i="14" s="1"/>
  <c r="AL111" i="14" s="1"/>
  <c r="AK13" i="14"/>
  <c r="AG86" i="16"/>
  <c r="AG118" i="16" s="1"/>
  <c r="AO63" i="15"/>
  <c r="AO65" i="13"/>
  <c r="AO66" i="13" s="1"/>
  <c r="AO13" i="13" s="1"/>
  <c r="AO67" i="13" s="1"/>
  <c r="AN82" i="9"/>
  <c r="R42" i="7"/>
  <c r="AS71" i="17"/>
  <c r="AS71" i="9"/>
  <c r="AR67" i="18"/>
  <c r="AR35" i="18" s="1"/>
  <c r="AR67" i="16"/>
  <c r="AR62" i="10"/>
  <c r="AR30" i="10" s="1"/>
  <c r="AS90" i="15"/>
  <c r="AS95" i="15" s="1"/>
  <c r="AN95" i="15"/>
  <c r="AU132" i="16"/>
  <c r="AT107" i="10"/>
  <c r="AT75" i="10" s="1"/>
  <c r="AT108" i="10"/>
  <c r="AT76" i="10" s="1"/>
  <c r="AT104" i="10"/>
  <c r="AT72" i="10" s="1"/>
  <c r="AT109" i="10"/>
  <c r="AT77" i="10" s="1"/>
  <c r="AT111" i="10"/>
  <c r="AT79" i="10" s="1"/>
  <c r="AT102" i="10"/>
  <c r="AT70" i="10" s="1"/>
  <c r="AT82" i="10" s="1"/>
  <c r="AT11" i="10"/>
  <c r="AT9" i="10" s="1"/>
  <c r="AT210" i="10"/>
  <c r="AP71" i="17"/>
  <c r="AP71" i="9"/>
  <c r="AT6" i="14"/>
  <c r="AT48" i="14" s="1"/>
  <c r="AU114" i="10"/>
  <c r="AM9" i="15"/>
  <c r="AS22" i="10"/>
  <c r="AT43" i="18"/>
  <c r="AT43" i="16"/>
  <c r="AT38" i="10"/>
  <c r="AT50" i="10" s="1"/>
  <c r="AT6" i="10" s="1"/>
  <c r="AO48" i="15"/>
  <c r="AO6" i="15" s="1"/>
  <c r="AI75" i="16"/>
  <c r="AI107" i="16" s="1"/>
  <c r="AI84" i="16"/>
  <c r="AI116" i="16" s="1"/>
  <c r="AI83" i="16"/>
  <c r="AI115" i="16" s="1"/>
  <c r="AI82" i="16"/>
  <c r="AI114" i="16" s="1"/>
  <c r="AI81" i="16"/>
  <c r="AI113" i="16" s="1"/>
  <c r="AI85" i="16"/>
  <c r="AI117" i="16" s="1"/>
  <c r="AI77" i="16"/>
  <c r="AI109" i="16" s="1"/>
  <c r="AI78" i="16"/>
  <c r="AI110" i="16" s="1"/>
  <c r="AI79" i="16"/>
  <c r="AI111" i="16" s="1"/>
  <c r="AI76" i="16"/>
  <c r="AI108" i="16" s="1"/>
  <c r="AS70" i="17"/>
  <c r="AS70" i="9"/>
  <c r="AS72" i="17"/>
  <c r="AS72" i="9"/>
  <c r="AG219" i="10"/>
  <c r="BG106" i="10"/>
  <c r="AJ146" i="13"/>
  <c r="AK4" i="13"/>
  <c r="AK7" i="13" s="1"/>
  <c r="AU47" i="17"/>
  <c r="AU46" i="17"/>
  <c r="AU45" i="17"/>
  <c r="AU44" i="17"/>
  <c r="AU43" i="17"/>
  <c r="AU41" i="17"/>
  <c r="AU39" i="17"/>
  <c r="AU37" i="17"/>
  <c r="AU40" i="17"/>
  <c r="AU38" i="17"/>
  <c r="AU48" i="17" s="1"/>
  <c r="AU42" i="17"/>
  <c r="AJ112" i="14"/>
  <c r="AJ14" i="14"/>
  <c r="AK4" i="14"/>
  <c r="AK7" i="14" s="1"/>
  <c r="AK12" i="14" s="1"/>
  <c r="AK8" i="14" s="1"/>
  <c r="AK10" i="14" s="1"/>
  <c r="AK97" i="14" s="1"/>
  <c r="AP71" i="18"/>
  <c r="AP18" i="18" s="1"/>
  <c r="AP27" i="18"/>
  <c r="AP39" i="18" s="1"/>
  <c r="AP5" i="18" s="1"/>
  <c r="AP40" i="18" s="1"/>
  <c r="AU62" i="18"/>
  <c r="AU30" i="18" s="1"/>
  <c r="AU62" i="16"/>
  <c r="AU57" i="10"/>
  <c r="AU25" i="10" s="1"/>
  <c r="AT48" i="18"/>
  <c r="AT48" i="16"/>
  <c r="AT43" i="10"/>
  <c r="BH88" i="10"/>
  <c r="AH72" i="10"/>
  <c r="AT203" i="18"/>
  <c r="AQ211" i="16"/>
  <c r="AR211" i="16" s="1"/>
  <c r="AH114" i="9"/>
  <c r="AH115" i="9" s="1"/>
  <c r="J9" i="7"/>
  <c r="J7" i="7" s="1"/>
  <c r="AT60" i="15"/>
  <c r="AT62" i="13"/>
  <c r="AS67" i="18"/>
  <c r="AS35" i="18" s="1"/>
  <c r="AS67" i="16"/>
  <c r="AS62" i="10"/>
  <c r="AS30" i="10" s="1"/>
  <c r="AJ14" i="13"/>
  <c r="AJ8" i="13" s="1"/>
  <c r="AJ12" i="13" s="1"/>
  <c r="AJ131" i="13" s="1"/>
  <c r="AJ83" i="13"/>
  <c r="AR65" i="18"/>
  <c r="AR33" i="18" s="1"/>
  <c r="AR65" i="16"/>
  <c r="AR60" i="10"/>
  <c r="AR28" i="10" s="1"/>
  <c r="AP77" i="17"/>
  <c r="AP77" i="9"/>
  <c r="AL219" i="18"/>
  <c r="AL220" i="18" s="1"/>
  <c r="AL221" i="18" s="1"/>
  <c r="AL222" i="18" s="1"/>
  <c r="AL223" i="18" s="1"/>
  <c r="AL224" i="18" s="1"/>
  <c r="AL225" i="18" s="1"/>
  <c r="AL226" i="18" s="1"/>
  <c r="AL227" i="18" s="1"/>
  <c r="AL228" i="18" s="1"/>
  <c r="AL229" i="18" s="1"/>
  <c r="AL230" i="18" s="1"/>
  <c r="AK20" i="18"/>
  <c r="AP76" i="17"/>
  <c r="AP76" i="9"/>
  <c r="AQ80" i="17"/>
  <c r="AQ80" i="9"/>
  <c r="AS56" i="13"/>
  <c r="AS54" i="15"/>
  <c r="O38" i="7"/>
  <c r="AM35" i="10"/>
  <c r="AH14" i="15"/>
  <c r="AU61" i="9"/>
  <c r="AU60" i="18"/>
  <c r="AU28" i="18" s="1"/>
  <c r="AU60" i="16"/>
  <c r="AU55" i="10"/>
  <c r="AU23" i="10" s="1"/>
  <c r="AS57" i="15"/>
  <c r="AS59" i="13"/>
  <c r="AT52" i="18"/>
  <c r="AT52" i="16"/>
  <c r="AT47" i="10"/>
  <c r="AU208" i="16"/>
  <c r="AR64" i="17"/>
  <c r="AR96" i="11"/>
  <c r="AS86" i="11"/>
  <c r="AR90" i="15"/>
  <c r="AR95" i="15" s="1"/>
  <c r="AT61" i="9"/>
  <c r="AP95" i="15"/>
  <c r="AO214" i="16"/>
  <c r="AU57" i="14"/>
  <c r="AU60" i="17"/>
  <c r="AR64" i="18"/>
  <c r="AR32" i="18" s="1"/>
  <c r="AR64" i="16"/>
  <c r="AR59" i="10"/>
  <c r="AR27" i="10" s="1"/>
  <c r="AT64" i="17"/>
  <c r="AT49" i="18"/>
  <c r="AT49" i="16"/>
  <c r="AT44" i="10"/>
  <c r="P38" i="7"/>
  <c r="AN35" i="10"/>
  <c r="AR66" i="18"/>
  <c r="AR34" i="18" s="1"/>
  <c r="AR66" i="16"/>
  <c r="AR61" i="10"/>
  <c r="AR29" i="10" s="1"/>
  <c r="AR206" i="10"/>
  <c r="AR203" i="10"/>
  <c r="AR200" i="10"/>
  <c r="AR208" i="10"/>
  <c r="AR202" i="10"/>
  <c r="AR205" i="10"/>
  <c r="AR209" i="10" s="1"/>
  <c r="AR201" i="10"/>
  <c r="AR199" i="10"/>
  <c r="AR198" i="10"/>
  <c r="AR207" i="10"/>
  <c r="AR204" i="10"/>
  <c r="AR19" i="10"/>
  <c r="AS212" i="18"/>
  <c r="AT212" i="18" s="1"/>
  <c r="AU212" i="18" s="1"/>
  <c r="AT61" i="18"/>
  <c r="AT29" i="18" s="1"/>
  <c r="AT61" i="16"/>
  <c r="AT56" i="10"/>
  <c r="AT24" i="10" s="1"/>
  <c r="AU63" i="9"/>
  <c r="AT85" i="15"/>
  <c r="AS27" i="18"/>
  <c r="AT44" i="18"/>
  <c r="AT44" i="16"/>
  <c r="AT39" i="10"/>
  <c r="AU54" i="17"/>
  <c r="AU64" i="17" s="1"/>
  <c r="BG121" i="10"/>
  <c r="AL89" i="10"/>
  <c r="AH89" i="10"/>
  <c r="AS60" i="15"/>
  <c r="AS62" i="13"/>
  <c r="AT86" i="11"/>
  <c r="AT96" i="11" s="1"/>
  <c r="AR65" i="13" l="1"/>
  <c r="AR63" i="15"/>
  <c r="AT70" i="18"/>
  <c r="AT38" i="18" s="1"/>
  <c r="AT70" i="16"/>
  <c r="AT65" i="10"/>
  <c r="AT33" i="10" s="1"/>
  <c r="AJ112" i="15"/>
  <c r="AJ14" i="15"/>
  <c r="AK4" i="15"/>
  <c r="AK7" i="15" s="1"/>
  <c r="AK15" i="11"/>
  <c r="AL4" i="11"/>
  <c r="AL7" i="11" s="1"/>
  <c r="AL13" i="11" s="1"/>
  <c r="AL8" i="11" s="1"/>
  <c r="AL11" i="11" s="1"/>
  <c r="AL114" i="11" s="1"/>
  <c r="AL115" i="11" s="1"/>
  <c r="AK129" i="11"/>
  <c r="AS47" i="14"/>
  <c r="AS47" i="15" s="1"/>
  <c r="AS79" i="15" s="1"/>
  <c r="AK84" i="16"/>
  <c r="AK116" i="16" s="1"/>
  <c r="AK83" i="16"/>
  <c r="AK115" i="16" s="1"/>
  <c r="AK81" i="16"/>
  <c r="AK113" i="16" s="1"/>
  <c r="AK85" i="16"/>
  <c r="AK117" i="16" s="1"/>
  <c r="AK75" i="16"/>
  <c r="AK107" i="16" s="1"/>
  <c r="AK82" i="16"/>
  <c r="AK114" i="16" s="1"/>
  <c r="AP66" i="10"/>
  <c r="AP13" i="10" s="1"/>
  <c r="AQ81" i="9"/>
  <c r="AQ9" i="9" s="1"/>
  <c r="AT69" i="18"/>
  <c r="AT37" i="18" s="1"/>
  <c r="AT69" i="16"/>
  <c r="AT64" i="10"/>
  <c r="AT32" i="10" s="1"/>
  <c r="AR39" i="18"/>
  <c r="AR5" i="18" s="1"/>
  <c r="AR40" i="18" s="1"/>
  <c r="AS43" i="14"/>
  <c r="AS43" i="15" s="1"/>
  <c r="AS75" i="15" s="1"/>
  <c r="AS96" i="11"/>
  <c r="AU86" i="11"/>
  <c r="AU96" i="11" s="1"/>
  <c r="AT45" i="14"/>
  <c r="AT45" i="15" s="1"/>
  <c r="AT77" i="15" s="1"/>
  <c r="AT44" i="14"/>
  <c r="AT44" i="15" s="1"/>
  <c r="AT76" i="15" s="1"/>
  <c r="AT42" i="14"/>
  <c r="AT42" i="15" s="1"/>
  <c r="AT74" i="15" s="1"/>
  <c r="AT37" i="14"/>
  <c r="AT37" i="15" s="1"/>
  <c r="AT69" i="15" s="1"/>
  <c r="AT40" i="14"/>
  <c r="AT40" i="15" s="1"/>
  <c r="AT72" i="15" s="1"/>
  <c r="AT38" i="14"/>
  <c r="AT38" i="15" s="1"/>
  <c r="AT70" i="15" s="1"/>
  <c r="AT36" i="14"/>
  <c r="AT36" i="15" s="1"/>
  <c r="AT41" i="14"/>
  <c r="AT41" i="15" s="1"/>
  <c r="AT73" i="15" s="1"/>
  <c r="AT46" i="14"/>
  <c r="AT46" i="15" s="1"/>
  <c r="AT78" i="15" s="1"/>
  <c r="AS59" i="14"/>
  <c r="AP69" i="17"/>
  <c r="AP34" i="10"/>
  <c r="AP5" i="10" s="1"/>
  <c r="AP69" i="9"/>
  <c r="AP81" i="9" s="1"/>
  <c r="AP9" i="9" s="1"/>
  <c r="AR79" i="17"/>
  <c r="AR79" i="9"/>
  <c r="AR71" i="18"/>
  <c r="AR18" i="18" s="1"/>
  <c r="AS45" i="14"/>
  <c r="AS45" i="15" s="1"/>
  <c r="AS77" i="15" s="1"/>
  <c r="AI80" i="16"/>
  <c r="AI112" i="16" s="1"/>
  <c r="AI119" i="16" s="1"/>
  <c r="AI11" i="16" s="1"/>
  <c r="AS211" i="16"/>
  <c r="AT211" i="16" s="1"/>
  <c r="AR66" i="13"/>
  <c r="AR13" i="13" s="1"/>
  <c r="AR67" i="13" s="1"/>
  <c r="AQ81" i="17"/>
  <c r="AQ9" i="17" s="1"/>
  <c r="AT65" i="18"/>
  <c r="AT33" i="18" s="1"/>
  <c r="AT65" i="16"/>
  <c r="AT60" i="10"/>
  <c r="AT28" i="10" s="1"/>
  <c r="AS46" i="14"/>
  <c r="AS46" i="15" s="1"/>
  <c r="AS78" i="15" s="1"/>
  <c r="AT90" i="15"/>
  <c r="AU90" i="15" s="1"/>
  <c r="AI15" i="9"/>
  <c r="AS77" i="17"/>
  <c r="AS77" i="9"/>
  <c r="AS68" i="15"/>
  <c r="AU71" i="17"/>
  <c r="AU71" i="9"/>
  <c r="AR59" i="15"/>
  <c r="AR64" i="15" s="1"/>
  <c r="AR11" i="15" s="1"/>
  <c r="AR61" i="13"/>
  <c r="AK17" i="18"/>
  <c r="AK216" i="18" s="1"/>
  <c r="AK12" i="18"/>
  <c r="AS70" i="18"/>
  <c r="AS38" i="18" s="1"/>
  <c r="AS39" i="18" s="1"/>
  <c r="AS5" i="18" s="1"/>
  <c r="AS40" i="18" s="1"/>
  <c r="AS70" i="16"/>
  <c r="AS71" i="16" s="1"/>
  <c r="AS18" i="16" s="1"/>
  <c r="AS65" i="10"/>
  <c r="AS33" i="10" s="1"/>
  <c r="AU27" i="18"/>
  <c r="AO81" i="17"/>
  <c r="AO9" i="17" s="1"/>
  <c r="AO82" i="17" s="1"/>
  <c r="AK146" i="13"/>
  <c r="AL4" i="13"/>
  <c r="AL7" i="13" s="1"/>
  <c r="AO67" i="10"/>
  <c r="Q49" i="7"/>
  <c r="Q17" i="7"/>
  <c r="AU43" i="18"/>
  <c r="AU43" i="16"/>
  <c r="AU38" i="10"/>
  <c r="AQ203" i="16"/>
  <c r="AU73" i="17"/>
  <c r="AU73" i="9"/>
  <c r="AL9" i="16"/>
  <c r="AL87" i="16" s="1"/>
  <c r="AU52" i="18"/>
  <c r="AU52" i="16"/>
  <c r="AU47" i="10"/>
  <c r="AQ80" i="15"/>
  <c r="AG230" i="16"/>
  <c r="AT51" i="10"/>
  <c r="AT18" i="9"/>
  <c r="AT17" i="9" s="1"/>
  <c r="AT18" i="17"/>
  <c r="AT17" i="17" s="1"/>
  <c r="AT103" i="10"/>
  <c r="AU56" i="15"/>
  <c r="AU58" i="13"/>
  <c r="AT64" i="18"/>
  <c r="AT32" i="18" s="1"/>
  <c r="AT64" i="16"/>
  <c r="AT59" i="10"/>
  <c r="AT27" i="10" s="1"/>
  <c r="AT203" i="10"/>
  <c r="AT200" i="10"/>
  <c r="AT208" i="10"/>
  <c r="AT205" i="10"/>
  <c r="AT199" i="10"/>
  <c r="AT206" i="10"/>
  <c r="AT202" i="10"/>
  <c r="AT19" i="10"/>
  <c r="AR72" i="17"/>
  <c r="AR72" i="9"/>
  <c r="AU48" i="9"/>
  <c r="AQ48" i="15"/>
  <c r="AQ6" i="15" s="1"/>
  <c r="AJ13" i="9"/>
  <c r="AJ8" i="9" s="1"/>
  <c r="AJ11" i="9" s="1"/>
  <c r="AJ12" i="15"/>
  <c r="AJ8" i="15" s="1"/>
  <c r="AJ10" i="15" s="1"/>
  <c r="AJ97" i="15" s="1"/>
  <c r="AJ81" i="15"/>
  <c r="AG119" i="16"/>
  <c r="AG11" i="16" s="1"/>
  <c r="AU49" i="18"/>
  <c r="AU49" i="16"/>
  <c r="AU44" i="10"/>
  <c r="AU50" i="18"/>
  <c r="AU50" i="16"/>
  <c r="AU45" i="10"/>
  <c r="AL117" i="9"/>
  <c r="AL118" i="9" s="1"/>
  <c r="AL119" i="9" s="1"/>
  <c r="AL120" i="9" s="1"/>
  <c r="AL121" i="9" s="1"/>
  <c r="AL122" i="9" s="1"/>
  <c r="AL123" i="9" s="1"/>
  <c r="AL124" i="9" s="1"/>
  <c r="AL125" i="9" s="1"/>
  <c r="AL126" i="9" s="1"/>
  <c r="AL127" i="9" s="1"/>
  <c r="AL128" i="9" s="1"/>
  <c r="AK14" i="9"/>
  <c r="AU22" i="10"/>
  <c r="AO35" i="10"/>
  <c r="Q38" i="7"/>
  <c r="AR77" i="17"/>
  <c r="AR77" i="9"/>
  <c r="AR207" i="18"/>
  <c r="AU69" i="18"/>
  <c r="AU37" i="18" s="1"/>
  <c r="AU69" i="16"/>
  <c r="AU64" i="10"/>
  <c r="AU32" i="10" s="1"/>
  <c r="AU203" i="18"/>
  <c r="AQ134" i="16"/>
  <c r="AR127" i="16"/>
  <c r="AU51" i="18"/>
  <c r="AU51" i="16"/>
  <c r="AU46" i="10"/>
  <c r="AU57" i="15"/>
  <c r="AU59" i="13"/>
  <c r="AT55" i="16"/>
  <c r="AT6" i="16" s="1"/>
  <c r="AT56" i="16" s="1"/>
  <c r="AT105" i="10"/>
  <c r="AT73" i="10" s="1"/>
  <c r="AO81" i="9"/>
  <c r="AO9" i="9" s="1"/>
  <c r="AS44" i="14"/>
  <c r="AS44" i="15" s="1"/>
  <c r="AS76" i="15" s="1"/>
  <c r="AT67" i="18"/>
  <c r="AT35" i="18" s="1"/>
  <c r="AT67" i="16"/>
  <c r="AT62" i="10"/>
  <c r="AT30" i="10" s="1"/>
  <c r="AU108" i="10"/>
  <c r="AU76" i="10" s="1"/>
  <c r="AU107" i="10"/>
  <c r="AU75" i="10" s="1"/>
  <c r="AU109" i="10"/>
  <c r="AU77" i="10" s="1"/>
  <c r="AU104" i="10"/>
  <c r="AU72" i="10" s="1"/>
  <c r="AU112" i="10"/>
  <c r="AU80" i="10" s="1"/>
  <c r="AU111" i="10"/>
  <c r="AU79" i="10" s="1"/>
  <c r="AU105" i="10"/>
  <c r="AU73" i="10" s="1"/>
  <c r="AU102" i="10"/>
  <c r="AU70" i="10" s="1"/>
  <c r="AU82" i="10" s="1"/>
  <c r="AU103" i="10"/>
  <c r="AU71" i="10" s="1"/>
  <c r="AU11" i="10"/>
  <c r="AU9" i="10" s="1"/>
  <c r="AU210" i="10"/>
  <c r="AR66" i="10"/>
  <c r="AR13" i="10" s="1"/>
  <c r="AI86" i="16"/>
  <c r="AI118" i="16" s="1"/>
  <c r="AR69" i="17"/>
  <c r="AR69" i="9"/>
  <c r="AT76" i="17"/>
  <c r="AT76" i="9"/>
  <c r="AR48" i="15"/>
  <c r="AR6" i="15" s="1"/>
  <c r="AR68" i="15"/>
  <c r="AR80" i="15" s="1"/>
  <c r="AT63" i="18"/>
  <c r="AT31" i="18" s="1"/>
  <c r="AT63" i="16"/>
  <c r="AT58" i="10"/>
  <c r="AT26" i="10" s="1"/>
  <c r="AU46" i="18"/>
  <c r="AU46" i="16"/>
  <c r="AU41" i="10"/>
  <c r="AT22" i="10"/>
  <c r="AR73" i="17"/>
  <c r="AR73" i="9"/>
  <c r="AT72" i="17"/>
  <c r="AT72" i="9"/>
  <c r="AS113" i="10"/>
  <c r="AS81" i="10" s="1"/>
  <c r="AU67" i="18"/>
  <c r="AU35" i="18" s="1"/>
  <c r="AU67" i="16"/>
  <c r="AU62" i="10"/>
  <c r="AU30" i="10" s="1"/>
  <c r="AK4" i="9"/>
  <c r="AK7" i="9" s="1"/>
  <c r="AJ129" i="9"/>
  <c r="L11" i="7"/>
  <c r="L45" i="7"/>
  <c r="L46" i="7" s="1"/>
  <c r="L55" i="7" s="1"/>
  <c r="M26" i="7"/>
  <c r="AL100" i="15"/>
  <c r="AL101" i="15" s="1"/>
  <c r="AL102" i="15" s="1"/>
  <c r="AL103" i="15" s="1"/>
  <c r="AL104" i="15" s="1"/>
  <c r="AL105" i="15" s="1"/>
  <c r="AL106" i="15" s="1"/>
  <c r="AL107" i="15" s="1"/>
  <c r="AL108" i="15" s="1"/>
  <c r="AL109" i="15" s="1"/>
  <c r="AL110" i="15" s="1"/>
  <c r="AL111" i="15" s="1"/>
  <c r="AK13" i="15"/>
  <c r="AS66" i="10"/>
  <c r="AS13" i="10" s="1"/>
  <c r="AP80" i="17"/>
  <c r="AP80" i="9"/>
  <c r="AO9" i="15"/>
  <c r="AT68" i="18"/>
  <c r="AT36" i="18" s="1"/>
  <c r="AT68" i="16"/>
  <c r="AT63" i="10"/>
  <c r="AT31" i="10" s="1"/>
  <c r="AR76" i="17"/>
  <c r="AR76" i="9"/>
  <c r="AJ17" i="18"/>
  <c r="AJ216" i="18" s="1"/>
  <c r="AJ12" i="18"/>
  <c r="AK231" i="18"/>
  <c r="AK21" i="18"/>
  <c r="AL4" i="18"/>
  <c r="AL7" i="18" s="1"/>
  <c r="AS203" i="10"/>
  <c r="AS200" i="10"/>
  <c r="AS208" i="10"/>
  <c r="AS205" i="10"/>
  <c r="AS199" i="10"/>
  <c r="AS206" i="10"/>
  <c r="AS201" i="10"/>
  <c r="AT201" i="10" s="1"/>
  <c r="AS198" i="10"/>
  <c r="AT198" i="10" s="1"/>
  <c r="AS207" i="10"/>
  <c r="AT207" i="10" s="1"/>
  <c r="AS202" i="10"/>
  <c r="AS209" i="10" s="1"/>
  <c r="AS204" i="10"/>
  <c r="AT204" i="10" s="1"/>
  <c r="AS19" i="10"/>
  <c r="AU53" i="18"/>
  <c r="AU53" i="16"/>
  <c r="AU48" i="10"/>
  <c r="AH73" i="10"/>
  <c r="BH89" i="10"/>
  <c r="AR113" i="10"/>
  <c r="AR81" i="10" s="1"/>
  <c r="AL73" i="10"/>
  <c r="AR74" i="17"/>
  <c r="AR74" i="9"/>
  <c r="AR75" i="17"/>
  <c r="AR75" i="9"/>
  <c r="K9" i="7"/>
  <c r="K7" i="7" s="1"/>
  <c r="AI114" i="9"/>
  <c r="AI115" i="9" s="1"/>
  <c r="AJ79" i="16"/>
  <c r="AJ111" i="16" s="1"/>
  <c r="AU47" i="18"/>
  <c r="AU47" i="16"/>
  <c r="AU42" i="10"/>
  <c r="AS74" i="17"/>
  <c r="AS74" i="9"/>
  <c r="AT71" i="16"/>
  <c r="AT18" i="16" s="1"/>
  <c r="AU75" i="17"/>
  <c r="AU75" i="9"/>
  <c r="AU74" i="17"/>
  <c r="AU74" i="9"/>
  <c r="AS73" i="17"/>
  <c r="AS73" i="9"/>
  <c r="AS51" i="10"/>
  <c r="AS18" i="17"/>
  <c r="AS17" i="17" s="1"/>
  <c r="AS18" i="9"/>
  <c r="AS17" i="9" s="1"/>
  <c r="AS53" i="15"/>
  <c r="AS55" i="13"/>
  <c r="AS63" i="14"/>
  <c r="AT53" i="14"/>
  <c r="AM82" i="9"/>
  <c r="Q42" i="7"/>
  <c r="AP9" i="15"/>
  <c r="AT95" i="15"/>
  <c r="AU85" i="15"/>
  <c r="AU95" i="15" s="1"/>
  <c r="AU53" i="14"/>
  <c r="AJ16" i="13"/>
  <c r="AK14" i="13"/>
  <c r="AK8" i="13" s="1"/>
  <c r="AK12" i="13" s="1"/>
  <c r="AK131" i="13" s="1"/>
  <c r="AK83" i="13"/>
  <c r="AU64" i="9"/>
  <c r="AU72" i="17"/>
  <c r="AU72" i="9"/>
  <c r="AT112" i="10"/>
  <c r="AT80" i="10" s="1"/>
  <c r="AJ77" i="16"/>
  <c r="AJ109" i="16" s="1"/>
  <c r="AU45" i="18"/>
  <c r="AU45" i="16"/>
  <c r="AU40" i="10"/>
  <c r="AT27" i="18"/>
  <c r="AU42" i="14"/>
  <c r="AU42" i="15" s="1"/>
  <c r="AU74" i="15" s="1"/>
  <c r="AU41" i="14"/>
  <c r="AU41" i="15" s="1"/>
  <c r="AU73" i="15" s="1"/>
  <c r="AU37" i="14"/>
  <c r="AU37" i="15" s="1"/>
  <c r="AU69" i="15" s="1"/>
  <c r="AU38" i="14"/>
  <c r="AU38" i="15" s="1"/>
  <c r="AU70" i="15" s="1"/>
  <c r="AU40" i="14"/>
  <c r="AU40" i="15" s="1"/>
  <c r="AU72" i="15" s="1"/>
  <c r="AU36" i="14"/>
  <c r="AU36" i="15" s="1"/>
  <c r="AP214" i="16"/>
  <c r="AM117" i="11"/>
  <c r="AM118" i="11" s="1"/>
  <c r="AM119" i="11" s="1"/>
  <c r="AM120" i="11" s="1"/>
  <c r="AM121" i="11" s="1"/>
  <c r="AM122" i="11" s="1"/>
  <c r="AM123" i="11" s="1"/>
  <c r="AM124" i="11" s="1"/>
  <c r="AM125" i="11" s="1"/>
  <c r="AM126" i="11" s="1"/>
  <c r="AM127" i="11" s="1"/>
  <c r="AM128" i="11" s="1"/>
  <c r="AL14" i="11"/>
  <c r="AM134" i="13"/>
  <c r="AM135" i="13" s="1"/>
  <c r="AM136" i="13" s="1"/>
  <c r="AM137" i="13" s="1"/>
  <c r="AM138" i="13" s="1"/>
  <c r="AM139" i="13" s="1"/>
  <c r="AM140" i="13" s="1"/>
  <c r="AM141" i="13" s="1"/>
  <c r="AM142" i="13" s="1"/>
  <c r="AM143" i="13" s="1"/>
  <c r="AM144" i="13" s="1"/>
  <c r="AM145" i="13" s="1"/>
  <c r="AL15" i="13"/>
  <c r="AH86" i="16"/>
  <c r="AH118" i="16" s="1"/>
  <c r="AH119" i="16" s="1"/>
  <c r="AH11" i="16" s="1"/>
  <c r="AU70" i="17"/>
  <c r="AU70" i="9"/>
  <c r="BG122" i="10"/>
  <c r="AL90" i="10"/>
  <c r="AH90" i="10"/>
  <c r="AT110" i="10"/>
  <c r="AT78" i="10" s="1"/>
  <c r="AK112" i="14"/>
  <c r="AK14" i="14"/>
  <c r="AL4" i="14"/>
  <c r="AL7" i="14" s="1"/>
  <c r="AL117" i="17"/>
  <c r="AL118" i="17" s="1"/>
  <c r="AL119" i="17" s="1"/>
  <c r="AL120" i="17" s="1"/>
  <c r="AL121" i="17" s="1"/>
  <c r="AL122" i="17" s="1"/>
  <c r="AL123" i="17" s="1"/>
  <c r="AL124" i="17" s="1"/>
  <c r="AL125" i="17" s="1"/>
  <c r="AL126" i="17" s="1"/>
  <c r="AL127" i="17" s="1"/>
  <c r="AL128" i="17" s="1"/>
  <c r="AK14" i="17"/>
  <c r="AJ78" i="16"/>
  <c r="AJ110" i="16" s="1"/>
  <c r="AU48" i="18"/>
  <c r="AU48" i="16"/>
  <c r="AU43" i="10"/>
  <c r="AT70" i="17"/>
  <c r="AT70" i="9"/>
  <c r="AU78" i="17"/>
  <c r="AU78" i="9"/>
  <c r="AU34" i="13"/>
  <c r="AU5" i="13" s="1"/>
  <c r="AU69" i="11"/>
  <c r="AU81" i="11" s="1"/>
  <c r="AU9" i="11" s="1"/>
  <c r="AU82" i="11" s="1"/>
  <c r="AT55" i="18"/>
  <c r="AT6" i="18" s="1"/>
  <c r="AT56" i="18" s="1"/>
  <c r="AS69" i="17"/>
  <c r="AS34" i="10"/>
  <c r="AS5" i="10" s="1"/>
  <c r="AS35" i="10" s="1"/>
  <c r="AS69" i="9"/>
  <c r="AP63" i="15"/>
  <c r="AP64" i="15" s="1"/>
  <c r="AP11" i="15" s="1"/>
  <c r="AP65" i="13"/>
  <c r="AP66" i="13" s="1"/>
  <c r="AP13" i="13" s="1"/>
  <c r="AP67" i="13" s="1"/>
  <c r="AR70" i="18"/>
  <c r="AR38" i="18" s="1"/>
  <c r="AR70" i="16"/>
  <c r="AR71" i="16" s="1"/>
  <c r="AR18" i="16" s="1"/>
  <c r="AR65" i="10"/>
  <c r="AR33" i="10" s="1"/>
  <c r="AR78" i="17"/>
  <c r="AR78" i="9"/>
  <c r="AT71" i="17"/>
  <c r="AT71" i="9"/>
  <c r="AM219" i="18"/>
  <c r="AM220" i="18" s="1"/>
  <c r="AM221" i="18" s="1"/>
  <c r="AM222" i="18" s="1"/>
  <c r="AM223" i="18" s="1"/>
  <c r="AM224" i="18" s="1"/>
  <c r="AM225" i="18" s="1"/>
  <c r="AM226" i="18" s="1"/>
  <c r="AM227" i="18" s="1"/>
  <c r="AM228" i="18" s="1"/>
  <c r="AM229" i="18" s="1"/>
  <c r="AM230" i="18" s="1"/>
  <c r="AL20" i="18"/>
  <c r="AG220" i="10"/>
  <c r="BG107" i="10"/>
  <c r="AP48" i="15"/>
  <c r="AP6" i="15" s="1"/>
  <c r="AT106" i="10"/>
  <c r="AT74" i="10" s="1"/>
  <c r="AM100" i="14"/>
  <c r="AM101" i="14" s="1"/>
  <c r="AM102" i="14" s="1"/>
  <c r="AM103" i="14" s="1"/>
  <c r="AM104" i="14" s="1"/>
  <c r="AM105" i="14" s="1"/>
  <c r="AM106" i="14" s="1"/>
  <c r="AM107" i="14" s="1"/>
  <c r="AM108" i="14" s="1"/>
  <c r="AM109" i="14" s="1"/>
  <c r="AM110" i="14" s="1"/>
  <c r="AM111" i="14" s="1"/>
  <c r="AL13" i="14"/>
  <c r="AK4" i="17"/>
  <c r="AK7" i="17" s="1"/>
  <c r="AK13" i="17" s="1"/>
  <c r="AK8" i="17" s="1"/>
  <c r="AK11" i="17" s="1"/>
  <c r="AK114" i="17" s="1"/>
  <c r="AJ129" i="17"/>
  <c r="AJ15" i="17"/>
  <c r="AJ76" i="16"/>
  <c r="AU44" i="18"/>
  <c r="AU44" i="16"/>
  <c r="AU39" i="10"/>
  <c r="AU50" i="13"/>
  <c r="AU6" i="13" s="1"/>
  <c r="AU51" i="13" s="1"/>
  <c r="AS75" i="17"/>
  <c r="AS75" i="9"/>
  <c r="AS39" i="14"/>
  <c r="AS39" i="15" s="1"/>
  <c r="AS71" i="15" s="1"/>
  <c r="AU76" i="17"/>
  <c r="AU76" i="9"/>
  <c r="AT209" i="10" l="1"/>
  <c r="AJ152" i="18"/>
  <c r="AJ136" i="18"/>
  <c r="AK152" i="18"/>
  <c r="AK136" i="18"/>
  <c r="AL83" i="16"/>
  <c r="AL115" i="16" s="1"/>
  <c r="AL82" i="16"/>
  <c r="AL114" i="16" s="1"/>
  <c r="AL81" i="16"/>
  <c r="AL113" i="16" s="1"/>
  <c r="AL84" i="16"/>
  <c r="AL116" i="16" s="1"/>
  <c r="AL85" i="16"/>
  <c r="AL117" i="16" s="1"/>
  <c r="AL75" i="16"/>
  <c r="AL107" i="16" s="1"/>
  <c r="AL76" i="16"/>
  <c r="AL108" i="16" s="1"/>
  <c r="AL78" i="16"/>
  <c r="AL110" i="16" s="1"/>
  <c r="AL77" i="16"/>
  <c r="AL109" i="16" s="1"/>
  <c r="AS71" i="18"/>
  <c r="AS18" i="18" s="1"/>
  <c r="AT74" i="17"/>
  <c r="AT74" i="9"/>
  <c r="AP81" i="17"/>
  <c r="AP9" i="17" s="1"/>
  <c r="R17" i="7"/>
  <c r="R49" i="7"/>
  <c r="BG123" i="10"/>
  <c r="AL91" i="10"/>
  <c r="AL75" i="10" s="1"/>
  <c r="AH91" i="10"/>
  <c r="AM9" i="16"/>
  <c r="AJ80" i="16"/>
  <c r="AJ112" i="16" s="1"/>
  <c r="AU106" i="10"/>
  <c r="AU74" i="10" s="1"/>
  <c r="L9" i="7"/>
  <c r="L7" i="7" s="1"/>
  <c r="AJ114" i="9"/>
  <c r="AJ115" i="9" s="1"/>
  <c r="AS59" i="15"/>
  <c r="AS64" i="15" s="1"/>
  <c r="AS11" i="15" s="1"/>
  <c r="AS61" i="13"/>
  <c r="AS66" i="13" s="1"/>
  <c r="AS13" i="13" s="1"/>
  <c r="AS67" i="13" s="1"/>
  <c r="AT59" i="14"/>
  <c r="AR203" i="16"/>
  <c r="AR214" i="16" s="1"/>
  <c r="AJ108" i="16"/>
  <c r="AK12" i="15"/>
  <c r="AK8" i="15" s="1"/>
  <c r="AK10" i="15" s="1"/>
  <c r="AK97" i="15" s="1"/>
  <c r="AK81" i="15"/>
  <c r="AU50" i="10"/>
  <c r="AU6" i="10" s="1"/>
  <c r="AL16" i="13"/>
  <c r="AL146" i="13"/>
  <c r="AM4" i="13"/>
  <c r="AM7" i="13" s="1"/>
  <c r="AT53" i="15"/>
  <c r="AT55" i="13"/>
  <c r="AT63" i="14"/>
  <c r="AT80" i="17"/>
  <c r="AT80" i="9"/>
  <c r="AN134" i="13"/>
  <c r="AN135" i="13" s="1"/>
  <c r="AN136" i="13" s="1"/>
  <c r="AN137" i="13" s="1"/>
  <c r="AN138" i="13" s="1"/>
  <c r="AN139" i="13" s="1"/>
  <c r="AN140" i="13" s="1"/>
  <c r="AN141" i="13" s="1"/>
  <c r="AN142" i="13" s="1"/>
  <c r="AN143" i="13" s="1"/>
  <c r="AN144" i="13" s="1"/>
  <c r="AN145" i="13" s="1"/>
  <c r="AM15" i="13"/>
  <c r="AS65" i="13"/>
  <c r="AS63" i="15"/>
  <c r="AM100" i="15"/>
  <c r="AM101" i="15" s="1"/>
  <c r="AM102" i="15" s="1"/>
  <c r="AM103" i="15" s="1"/>
  <c r="AM104" i="15" s="1"/>
  <c r="AM105" i="15" s="1"/>
  <c r="AM106" i="15" s="1"/>
  <c r="AM107" i="15" s="1"/>
  <c r="AM108" i="15" s="1"/>
  <c r="AM109" i="15" s="1"/>
  <c r="AM110" i="15" s="1"/>
  <c r="AM111" i="15" s="1"/>
  <c r="AL13" i="15"/>
  <c r="AU54" i="18"/>
  <c r="AU54" i="16"/>
  <c r="AU49" i="10"/>
  <c r="AK76" i="16"/>
  <c r="AK108" i="16" s="1"/>
  <c r="AT71" i="10"/>
  <c r="AT113" i="10"/>
  <c r="AT81" i="10" s="1"/>
  <c r="AL14" i="13"/>
  <c r="AL8" i="13" s="1"/>
  <c r="AL12" i="13" s="1"/>
  <c r="AL131" i="13" s="1"/>
  <c r="AL83" i="13"/>
  <c r="AT39" i="14"/>
  <c r="AT39" i="15" s="1"/>
  <c r="AT71" i="15" s="1"/>
  <c r="AK78" i="16"/>
  <c r="AK110" i="16" s="1"/>
  <c r="AM117" i="9"/>
  <c r="AM118" i="9" s="1"/>
  <c r="AM119" i="9" s="1"/>
  <c r="AM120" i="9" s="1"/>
  <c r="AM121" i="9" s="1"/>
  <c r="AM122" i="9" s="1"/>
  <c r="AM123" i="9" s="1"/>
  <c r="AM124" i="9" s="1"/>
  <c r="AM125" i="9" s="1"/>
  <c r="AM126" i="9" s="1"/>
  <c r="AM127" i="9" s="1"/>
  <c r="AM128" i="9" s="1"/>
  <c r="AL14" i="9"/>
  <c r="AU53" i="15"/>
  <c r="AU55" i="13"/>
  <c r="AL4" i="15"/>
  <c r="AL7" i="15" s="1"/>
  <c r="AK14" i="15"/>
  <c r="AK112" i="15"/>
  <c r="AL231" i="18"/>
  <c r="AM4" i="18"/>
  <c r="AM7" i="18" s="1"/>
  <c r="AR9" i="15"/>
  <c r="AU110" i="10"/>
  <c r="AU78" i="10" s="1"/>
  <c r="AR214" i="18"/>
  <c r="AS207" i="18"/>
  <c r="AT68" i="15"/>
  <c r="AK77" i="16"/>
  <c r="AK109" i="16" s="1"/>
  <c r="M11" i="7"/>
  <c r="AK129" i="9"/>
  <c r="AL4" i="9"/>
  <c r="AL7" i="9" s="1"/>
  <c r="AK15" i="9"/>
  <c r="M45" i="7"/>
  <c r="M46" i="7" s="1"/>
  <c r="M55" i="7" s="1"/>
  <c r="N26" i="7"/>
  <c r="AH74" i="10"/>
  <c r="BH90" i="10"/>
  <c r="AL74" i="10"/>
  <c r="AU79" i="17"/>
  <c r="AU79" i="9"/>
  <c r="AN219" i="18"/>
  <c r="AN220" i="18" s="1"/>
  <c r="AN221" i="18" s="1"/>
  <c r="AN222" i="18" s="1"/>
  <c r="AN223" i="18" s="1"/>
  <c r="AN224" i="18" s="1"/>
  <c r="AN225" i="18" s="1"/>
  <c r="AN226" i="18" s="1"/>
  <c r="AN227" i="18" s="1"/>
  <c r="AN228" i="18" s="1"/>
  <c r="AN229" i="18" s="1"/>
  <c r="AN230" i="18" s="1"/>
  <c r="AM20" i="18"/>
  <c r="AL15" i="11"/>
  <c r="AM4" i="11"/>
  <c r="AM7" i="11" s="1"/>
  <c r="AM13" i="11" s="1"/>
  <c r="AM8" i="11" s="1"/>
  <c r="AM11" i="11" s="1"/>
  <c r="AM114" i="11" s="1"/>
  <c r="AM115" i="11" s="1"/>
  <c r="AL129" i="11"/>
  <c r="AK129" i="17"/>
  <c r="AL4" i="17"/>
  <c r="AL7" i="17" s="1"/>
  <c r="AK15" i="17"/>
  <c r="AT77" i="17"/>
  <c r="AT77" i="9"/>
  <c r="AK16" i="13"/>
  <c r="AU68" i="15"/>
  <c r="AU200" i="10"/>
  <c r="AU209" i="10" s="1"/>
  <c r="AU208" i="10"/>
  <c r="AU205" i="10"/>
  <c r="AU202" i="10"/>
  <c r="AU201" i="10"/>
  <c r="AU203" i="10"/>
  <c r="AU199" i="10"/>
  <c r="AU206" i="10"/>
  <c r="AU198" i="10"/>
  <c r="AU207" i="10"/>
  <c r="AU204" i="10"/>
  <c r="AU19" i="10"/>
  <c r="R38" i="7"/>
  <c r="AP35" i="10"/>
  <c r="AJ15" i="9"/>
  <c r="AM117" i="17"/>
  <c r="AM118" i="17" s="1"/>
  <c r="AM119" i="17" s="1"/>
  <c r="AM120" i="17" s="1"/>
  <c r="AM121" i="17" s="1"/>
  <c r="AM122" i="17" s="1"/>
  <c r="AM123" i="17" s="1"/>
  <c r="AM124" i="17" s="1"/>
  <c r="AM125" i="17" s="1"/>
  <c r="AM126" i="17" s="1"/>
  <c r="AM127" i="17" s="1"/>
  <c r="AM128" i="17" s="1"/>
  <c r="AL14" i="17"/>
  <c r="AT75" i="17"/>
  <c r="AT75" i="9"/>
  <c r="AT47" i="14"/>
  <c r="AT47" i="15" s="1"/>
  <c r="AT79" i="15" s="1"/>
  <c r="AT78" i="17"/>
  <c r="AT78" i="9"/>
  <c r="AQ214" i="16"/>
  <c r="AS203" i="16"/>
  <c r="AS214" i="16" s="1"/>
  <c r="AT203" i="16"/>
  <c r="AT214" i="16" s="1"/>
  <c r="AL112" i="14"/>
  <c r="AM4" i="14"/>
  <c r="AM7" i="14" s="1"/>
  <c r="AS80" i="15"/>
  <c r="AT71" i="18"/>
  <c r="AT18" i="18" s="1"/>
  <c r="AT73" i="17"/>
  <c r="AT73" i="9"/>
  <c r="AU211" i="16"/>
  <c r="AH219" i="16"/>
  <c r="AH220" i="16" s="1"/>
  <c r="AH221" i="16" s="1"/>
  <c r="AH222" i="16" s="1"/>
  <c r="AH223" i="16" s="1"/>
  <c r="AH224" i="16" s="1"/>
  <c r="AH225" i="16" s="1"/>
  <c r="AH226" i="16" s="1"/>
  <c r="AH227" i="16" s="1"/>
  <c r="AH228" i="16" s="1"/>
  <c r="AH229" i="16" s="1"/>
  <c r="AH230" i="16" s="1"/>
  <c r="AG20" i="16"/>
  <c r="AU39" i="18"/>
  <c r="AU5" i="18" s="1"/>
  <c r="AU40" i="18" s="1"/>
  <c r="AS81" i="17"/>
  <c r="AS9" i="17" s="1"/>
  <c r="AR134" i="16"/>
  <c r="AT127" i="16"/>
  <c r="AT134" i="16" s="1"/>
  <c r="AU127" i="16"/>
  <c r="AU134" i="16" s="1"/>
  <c r="AT79" i="17"/>
  <c r="AT79" i="9"/>
  <c r="AT66" i="10"/>
  <c r="AT13" i="10" s="1"/>
  <c r="AS127" i="16"/>
  <c r="AS134" i="16" s="1"/>
  <c r="AU55" i="16"/>
  <c r="AU6" i="16" s="1"/>
  <c r="AU56" i="16" s="1"/>
  <c r="AT39" i="18"/>
  <c r="AT5" i="18" s="1"/>
  <c r="AT40" i="18" s="1"/>
  <c r="AR80" i="17"/>
  <c r="AR81" i="17" s="1"/>
  <c r="AR9" i="17" s="1"/>
  <c r="AR80" i="9"/>
  <c r="AL12" i="14"/>
  <c r="AL8" i="14" s="1"/>
  <c r="AL10" i="14" s="1"/>
  <c r="AL97" i="14" s="1"/>
  <c r="AU43" i="14"/>
  <c r="AU43" i="15" s="1"/>
  <c r="AU75" i="15" s="1"/>
  <c r="AU70" i="18"/>
  <c r="AU38" i="18" s="1"/>
  <c r="AU70" i="16"/>
  <c r="AU71" i="16" s="1"/>
  <c r="AU18" i="16" s="1"/>
  <c r="AU65" i="10"/>
  <c r="AU33" i="10" s="1"/>
  <c r="AU34" i="10" s="1"/>
  <c r="AU5" i="10" s="1"/>
  <c r="AU35" i="10" s="1"/>
  <c r="AL19" i="18"/>
  <c r="AL8" i="18" s="1"/>
  <c r="AK13" i="9"/>
  <c r="AK8" i="9" s="1"/>
  <c r="AK11" i="9" s="1"/>
  <c r="AR81" i="9"/>
  <c r="AR9" i="9" s="1"/>
  <c r="AQ9" i="15"/>
  <c r="AU71" i="18"/>
  <c r="AU18" i="18" s="1"/>
  <c r="AU44" i="14"/>
  <c r="AU44" i="15" s="1"/>
  <c r="AU76" i="15" s="1"/>
  <c r="AM13" i="14"/>
  <c r="AN100" i="14"/>
  <c r="AN101" i="14" s="1"/>
  <c r="AN102" i="14" s="1"/>
  <c r="AN103" i="14" s="1"/>
  <c r="AN104" i="14" s="1"/>
  <c r="AN105" i="14" s="1"/>
  <c r="AN106" i="14" s="1"/>
  <c r="AN107" i="14" s="1"/>
  <c r="AN108" i="14" s="1"/>
  <c r="AN109" i="14" s="1"/>
  <c r="AN110" i="14" s="1"/>
  <c r="AN111" i="14" s="1"/>
  <c r="AU55" i="18"/>
  <c r="AU6" i="18" s="1"/>
  <c r="AU56" i="18" s="1"/>
  <c r="AK79" i="16"/>
  <c r="AK111" i="16" s="1"/>
  <c r="AN117" i="11"/>
  <c r="AN118" i="11" s="1"/>
  <c r="AN119" i="11" s="1"/>
  <c r="AN120" i="11" s="1"/>
  <c r="AN121" i="11" s="1"/>
  <c r="AN122" i="11" s="1"/>
  <c r="AN123" i="11" s="1"/>
  <c r="AN124" i="11" s="1"/>
  <c r="AN125" i="11" s="1"/>
  <c r="AN126" i="11" s="1"/>
  <c r="AN127" i="11" s="1"/>
  <c r="AN128" i="11" s="1"/>
  <c r="AM14" i="11"/>
  <c r="AU77" i="17"/>
  <c r="AU77" i="9"/>
  <c r="AR34" i="10"/>
  <c r="AR5" i="10" s="1"/>
  <c r="AR35" i="10" s="1"/>
  <c r="AO82" i="9"/>
  <c r="AU69" i="17"/>
  <c r="AU69" i="9"/>
  <c r="AS80" i="17"/>
  <c r="AS80" i="9"/>
  <c r="AS81" i="9"/>
  <c r="AS9" i="9" s="1"/>
  <c r="AT69" i="17"/>
  <c r="AT34" i="10"/>
  <c r="AT5" i="10" s="1"/>
  <c r="AT35" i="10" s="1"/>
  <c r="AT69" i="9"/>
  <c r="AU45" i="14"/>
  <c r="AU45" i="15" s="1"/>
  <c r="AU77" i="15" s="1"/>
  <c r="AS48" i="15"/>
  <c r="AS6" i="15" s="1"/>
  <c r="AG221" i="10"/>
  <c r="BG108" i="10"/>
  <c r="AU46" i="14"/>
  <c r="AU46" i="15" s="1"/>
  <c r="AU78" i="15" s="1"/>
  <c r="AT43" i="14"/>
  <c r="AT43" i="15" s="1"/>
  <c r="AT75" i="15" s="1"/>
  <c r="AO100" i="14" l="1"/>
  <c r="AO101" i="14" s="1"/>
  <c r="AO102" i="14" s="1"/>
  <c r="AO103" i="14" s="1"/>
  <c r="AO104" i="14" s="1"/>
  <c r="AO105" i="14" s="1"/>
  <c r="AO106" i="14" s="1"/>
  <c r="AO107" i="14" s="1"/>
  <c r="AO108" i="14" s="1"/>
  <c r="AO109" i="14" s="1"/>
  <c r="AO110" i="14" s="1"/>
  <c r="AO111" i="14" s="1"/>
  <c r="AN13" i="14"/>
  <c r="AT81" i="17"/>
  <c r="AT9" i="17" s="1"/>
  <c r="AN117" i="17"/>
  <c r="AN118" i="17" s="1"/>
  <c r="AN119" i="17" s="1"/>
  <c r="AN120" i="17" s="1"/>
  <c r="AN121" i="17" s="1"/>
  <c r="AN122" i="17" s="1"/>
  <c r="AN123" i="17" s="1"/>
  <c r="AN124" i="17" s="1"/>
  <c r="AN125" i="17" s="1"/>
  <c r="AN126" i="17" s="1"/>
  <c r="AN127" i="17" s="1"/>
  <c r="AN128" i="17" s="1"/>
  <c r="AM14" i="17"/>
  <c r="BH91" i="10"/>
  <c r="AH75" i="10"/>
  <c r="M9" i="7"/>
  <c r="M7" i="7" s="1"/>
  <c r="AK114" i="9"/>
  <c r="AK115" i="9" s="1"/>
  <c r="AK86" i="16"/>
  <c r="AK118" i="16" s="1"/>
  <c r="AN117" i="9"/>
  <c r="AN118" i="9" s="1"/>
  <c r="AN119" i="9" s="1"/>
  <c r="AN120" i="9" s="1"/>
  <c r="AN121" i="9" s="1"/>
  <c r="AN122" i="9" s="1"/>
  <c r="AN123" i="9" s="1"/>
  <c r="AN124" i="9" s="1"/>
  <c r="AN125" i="9" s="1"/>
  <c r="AN126" i="9" s="1"/>
  <c r="AN127" i="9" s="1"/>
  <c r="AN128" i="9" s="1"/>
  <c r="AM14" i="9"/>
  <c r="AM87" i="16"/>
  <c r="AN9" i="16"/>
  <c r="AN87" i="16" s="1"/>
  <c r="AI219" i="16"/>
  <c r="AI220" i="16" s="1"/>
  <c r="AI221" i="16" s="1"/>
  <c r="AI222" i="16" s="1"/>
  <c r="AI223" i="16" s="1"/>
  <c r="AI224" i="16" s="1"/>
  <c r="AI225" i="16" s="1"/>
  <c r="AI226" i="16" s="1"/>
  <c r="AI227" i="16" s="1"/>
  <c r="AI228" i="16" s="1"/>
  <c r="AI229" i="16" s="1"/>
  <c r="AI230" i="16" s="1"/>
  <c r="AH20" i="16"/>
  <c r="AM14" i="13"/>
  <c r="AM8" i="13" s="1"/>
  <c r="AM12" i="13" s="1"/>
  <c r="AM131" i="13" s="1"/>
  <c r="AM83" i="13"/>
  <c r="AL17" i="18"/>
  <c r="AL216" i="18" s="1"/>
  <c r="AL12" i="18"/>
  <c r="AL13" i="17"/>
  <c r="AL8" i="17" s="1"/>
  <c r="AL11" i="17" s="1"/>
  <c r="AL114" i="17" s="1"/>
  <c r="AN100" i="15"/>
  <c r="AN101" i="15" s="1"/>
  <c r="AN102" i="15" s="1"/>
  <c r="AN103" i="15" s="1"/>
  <c r="AN104" i="15" s="1"/>
  <c r="AN105" i="15" s="1"/>
  <c r="AN106" i="15" s="1"/>
  <c r="AN107" i="15" s="1"/>
  <c r="AN108" i="15" s="1"/>
  <c r="AN109" i="15" s="1"/>
  <c r="AN110" i="15" s="1"/>
  <c r="AN111" i="15" s="1"/>
  <c r="AM13" i="15"/>
  <c r="AS214" i="18"/>
  <c r="AT207" i="18"/>
  <c r="AT214" i="18" s="1"/>
  <c r="AU113" i="10"/>
  <c r="AU81" i="10" s="1"/>
  <c r="AU51" i="10"/>
  <c r="AU18" i="17"/>
  <c r="AU17" i="17" s="1"/>
  <c r="AU18" i="9"/>
  <c r="AU17" i="9" s="1"/>
  <c r="AM112" i="14"/>
  <c r="AN4" i="14"/>
  <c r="AN7" i="14" s="1"/>
  <c r="AN12" i="14" s="1"/>
  <c r="AN8" i="14" s="1"/>
  <c r="AN10" i="14" s="1"/>
  <c r="AN97" i="14" s="1"/>
  <c r="AT81" i="9"/>
  <c r="AT9" i="9" s="1"/>
  <c r="AS9" i="15"/>
  <c r="AO134" i="13"/>
  <c r="AO135" i="13" s="1"/>
  <c r="AO136" i="13" s="1"/>
  <c r="AO137" i="13" s="1"/>
  <c r="AO138" i="13" s="1"/>
  <c r="AO139" i="13" s="1"/>
  <c r="AO140" i="13" s="1"/>
  <c r="AO141" i="13" s="1"/>
  <c r="AO142" i="13" s="1"/>
  <c r="AO143" i="13" s="1"/>
  <c r="AO144" i="13" s="1"/>
  <c r="AO145" i="13" s="1"/>
  <c r="AN15" i="13"/>
  <c r="AT65" i="13"/>
  <c r="AT63" i="15"/>
  <c r="AL14" i="14"/>
  <c r="AM231" i="18"/>
  <c r="AN4" i="18"/>
  <c r="AN7" i="18" s="1"/>
  <c r="AJ86" i="16"/>
  <c r="AJ118" i="16" s="1"/>
  <c r="AM146" i="13"/>
  <c r="AN4" i="13"/>
  <c r="AN7" i="13" s="1"/>
  <c r="AO219" i="18"/>
  <c r="AO220" i="18" s="1"/>
  <c r="AO221" i="18" s="1"/>
  <c r="AO222" i="18" s="1"/>
  <c r="AO223" i="18" s="1"/>
  <c r="AO224" i="18" s="1"/>
  <c r="AO225" i="18" s="1"/>
  <c r="AO226" i="18" s="1"/>
  <c r="AO227" i="18" s="1"/>
  <c r="AO228" i="18" s="1"/>
  <c r="AO229" i="18" s="1"/>
  <c r="AO230" i="18" s="1"/>
  <c r="AN20" i="18"/>
  <c r="AJ119" i="16"/>
  <c r="AJ11" i="16" s="1"/>
  <c r="AT48" i="15"/>
  <c r="AT6" i="15" s="1"/>
  <c r="AM19" i="18"/>
  <c r="AM8" i="18" s="1"/>
  <c r="BG124" i="10"/>
  <c r="AH92" i="10"/>
  <c r="AL92" i="10"/>
  <c r="AG222" i="10"/>
  <c r="BG109" i="10"/>
  <c r="AL12" i="15"/>
  <c r="AL8" i="15" s="1"/>
  <c r="AL10" i="15" s="1"/>
  <c r="AL97" i="15" s="1"/>
  <c r="AL81" i="15"/>
  <c r="AL79" i="16"/>
  <c r="AL111" i="16" s="1"/>
  <c r="AL129" i="17"/>
  <c r="AL15" i="17"/>
  <c r="AM4" i="17"/>
  <c r="AM7" i="17" s="1"/>
  <c r="AM13" i="17" s="1"/>
  <c r="AM8" i="17" s="1"/>
  <c r="AM11" i="17" s="1"/>
  <c r="AM114" i="17" s="1"/>
  <c r="AG21" i="16"/>
  <c r="AG231" i="16"/>
  <c r="AH4" i="16"/>
  <c r="AH7" i="16" s="1"/>
  <c r="AG19" i="16"/>
  <c r="AG8" i="16" s="1"/>
  <c r="AL13" i="9"/>
  <c r="AL8" i="9" s="1"/>
  <c r="AL11" i="9" s="1"/>
  <c r="AL21" i="18"/>
  <c r="AK80" i="16"/>
  <c r="AU207" i="18"/>
  <c r="AU214" i="18" s="1"/>
  <c r="AL15" i="9"/>
  <c r="AL129" i="9"/>
  <c r="N11" i="7"/>
  <c r="AM4" i="9"/>
  <c r="AM7" i="9" s="1"/>
  <c r="N45" i="7"/>
  <c r="N46" i="7" s="1"/>
  <c r="N55" i="7" s="1"/>
  <c r="O26" i="7"/>
  <c r="AT66" i="13"/>
  <c r="AT13" i="13" s="1"/>
  <c r="AT67" i="13" s="1"/>
  <c r="AU80" i="17"/>
  <c r="AU81" i="17" s="1"/>
  <c r="AU9" i="17" s="1"/>
  <c r="AU80" i="9"/>
  <c r="AU81" i="9" s="1"/>
  <c r="AU9" i="9" s="1"/>
  <c r="AT80" i="15"/>
  <c r="AO9" i="16"/>
  <c r="AO87" i="16" s="1"/>
  <c r="AU66" i="10"/>
  <c r="AU13" i="10" s="1"/>
  <c r="AM12" i="14"/>
  <c r="AM8" i="14" s="1"/>
  <c r="AM10" i="14" s="1"/>
  <c r="AM97" i="14" s="1"/>
  <c r="AM129" i="11"/>
  <c r="AM15" i="11"/>
  <c r="AN4" i="11"/>
  <c r="AN7" i="11" s="1"/>
  <c r="AN13" i="11" s="1"/>
  <c r="AN8" i="11" s="1"/>
  <c r="AN11" i="11" s="1"/>
  <c r="AN114" i="11" s="1"/>
  <c r="AN115" i="11" s="1"/>
  <c r="AU39" i="14"/>
  <c r="AO117" i="11"/>
  <c r="AO118" i="11" s="1"/>
  <c r="AO119" i="11" s="1"/>
  <c r="AO120" i="11" s="1"/>
  <c r="AO121" i="11" s="1"/>
  <c r="AO122" i="11" s="1"/>
  <c r="AO123" i="11" s="1"/>
  <c r="AO124" i="11" s="1"/>
  <c r="AO125" i="11" s="1"/>
  <c r="AO126" i="11" s="1"/>
  <c r="AO127" i="11" s="1"/>
  <c r="AO128" i="11" s="1"/>
  <c r="AN14" i="11"/>
  <c r="AM4" i="15"/>
  <c r="AM7" i="15" s="1"/>
  <c r="AL112" i="15"/>
  <c r="AT59" i="15"/>
  <c r="AT64" i="15" s="1"/>
  <c r="AT11" i="15" s="1"/>
  <c r="AT61" i="13"/>
  <c r="AU59" i="14"/>
  <c r="AU203" i="16"/>
  <c r="AU214" i="16" s="1"/>
  <c r="AT9" i="15" l="1"/>
  <c r="AM14" i="14"/>
  <c r="AN14" i="13"/>
  <c r="AN8" i="13" s="1"/>
  <c r="AN12" i="13" s="1"/>
  <c r="AN131" i="13" s="1"/>
  <c r="AN83" i="13"/>
  <c r="AM13" i="9"/>
  <c r="AM8" i="9" s="1"/>
  <c r="AM11" i="9" s="1"/>
  <c r="AG223" i="10"/>
  <c r="BG110" i="10"/>
  <c r="AN19" i="18"/>
  <c r="AN8" i="18" s="1"/>
  <c r="AM21" i="18"/>
  <c r="AN231" i="18"/>
  <c r="AN21" i="18"/>
  <c r="AO4" i="18"/>
  <c r="AO7" i="18" s="1"/>
  <c r="AO117" i="9"/>
  <c r="AO118" i="9" s="1"/>
  <c r="AO119" i="9" s="1"/>
  <c r="AO120" i="9" s="1"/>
  <c r="AO121" i="9" s="1"/>
  <c r="AO122" i="9" s="1"/>
  <c r="AO123" i="9" s="1"/>
  <c r="AO124" i="9" s="1"/>
  <c r="AO125" i="9" s="1"/>
  <c r="AO126" i="9" s="1"/>
  <c r="AO127" i="9" s="1"/>
  <c r="AO128" i="9" s="1"/>
  <c r="AN14" i="9"/>
  <c r="AM16" i="13"/>
  <c r="AO100" i="15"/>
  <c r="AO101" i="15" s="1"/>
  <c r="AO102" i="15" s="1"/>
  <c r="AO103" i="15" s="1"/>
  <c r="AO104" i="15" s="1"/>
  <c r="AO105" i="15" s="1"/>
  <c r="AO106" i="15" s="1"/>
  <c r="AO107" i="15" s="1"/>
  <c r="AO108" i="15" s="1"/>
  <c r="AO109" i="15" s="1"/>
  <c r="AO110" i="15" s="1"/>
  <c r="AO111" i="15" s="1"/>
  <c r="AN13" i="15"/>
  <c r="AO117" i="17"/>
  <c r="AO118" i="17" s="1"/>
  <c r="AO119" i="17" s="1"/>
  <c r="AO120" i="17" s="1"/>
  <c r="AO121" i="17" s="1"/>
  <c r="AO122" i="17" s="1"/>
  <c r="AO123" i="17" s="1"/>
  <c r="AO124" i="17" s="1"/>
  <c r="AO125" i="17" s="1"/>
  <c r="AO126" i="17" s="1"/>
  <c r="AO127" i="17" s="1"/>
  <c r="AO128" i="17" s="1"/>
  <c r="AN14" i="17"/>
  <c r="AP219" i="18"/>
  <c r="AP220" i="18" s="1"/>
  <c r="AP221" i="18" s="1"/>
  <c r="AP222" i="18" s="1"/>
  <c r="AP223" i="18" s="1"/>
  <c r="AP224" i="18" s="1"/>
  <c r="AP225" i="18" s="1"/>
  <c r="AP226" i="18" s="1"/>
  <c r="AP227" i="18" s="1"/>
  <c r="AP228" i="18" s="1"/>
  <c r="AP229" i="18" s="1"/>
  <c r="AP230" i="18" s="1"/>
  <c r="AO20" i="18"/>
  <c r="AN83" i="16"/>
  <c r="AN115" i="16" s="1"/>
  <c r="AN84" i="16"/>
  <c r="AN116" i="16" s="1"/>
  <c r="AN81" i="16"/>
  <c r="AN113" i="16" s="1"/>
  <c r="AM83" i="16"/>
  <c r="AM115" i="16" s="1"/>
  <c r="AM82" i="16"/>
  <c r="AM114" i="16" s="1"/>
  <c r="AM81" i="16"/>
  <c r="AM113" i="16" s="1"/>
  <c r="AM84" i="16"/>
  <c r="AM116" i="16" s="1"/>
  <c r="AM85" i="16"/>
  <c r="AM117" i="16" s="1"/>
  <c r="AM75" i="16"/>
  <c r="AM107" i="16" s="1"/>
  <c r="AM76" i="16"/>
  <c r="AM108" i="16" s="1"/>
  <c r="AM77" i="16"/>
  <c r="AM109" i="16" s="1"/>
  <c r="AM79" i="16"/>
  <c r="AM111" i="16" s="1"/>
  <c r="AM78" i="16"/>
  <c r="AM110" i="16" s="1"/>
  <c r="O11" i="7"/>
  <c r="AM129" i="9"/>
  <c r="O45" i="7"/>
  <c r="O46" i="7" s="1"/>
  <c r="O55" i="7" s="1"/>
  <c r="AN4" i="9"/>
  <c r="AN7" i="9" s="1"/>
  <c r="P26" i="7"/>
  <c r="AL76" i="10"/>
  <c r="AP9" i="16"/>
  <c r="AN129" i="11"/>
  <c r="AN15" i="11"/>
  <c r="AO4" i="11"/>
  <c r="AO7" i="11" s="1"/>
  <c r="AJ219" i="16"/>
  <c r="AJ220" i="16" s="1"/>
  <c r="AJ221" i="16" s="1"/>
  <c r="AJ222" i="16" s="1"/>
  <c r="AJ223" i="16" s="1"/>
  <c r="AJ224" i="16" s="1"/>
  <c r="AJ225" i="16" s="1"/>
  <c r="AJ226" i="16" s="1"/>
  <c r="AJ227" i="16" s="1"/>
  <c r="AJ228" i="16" s="1"/>
  <c r="AJ229" i="16" s="1"/>
  <c r="AJ230" i="16" s="1"/>
  <c r="AI20" i="16"/>
  <c r="AM12" i="15"/>
  <c r="AM8" i="15" s="1"/>
  <c r="AM10" i="15" s="1"/>
  <c r="AM97" i="15" s="1"/>
  <c r="AM81" i="15"/>
  <c r="AN4" i="15"/>
  <c r="AN7" i="15" s="1"/>
  <c r="AM112" i="15"/>
  <c r="AM14" i="15"/>
  <c r="BG125" i="10"/>
  <c r="AL93" i="10"/>
  <c r="AL77" i="10" s="1"/>
  <c r="AH93" i="10"/>
  <c r="AL14" i="15"/>
  <c r="AP117" i="11"/>
  <c r="AP118" i="11" s="1"/>
  <c r="AP119" i="11" s="1"/>
  <c r="AP120" i="11" s="1"/>
  <c r="AP121" i="11" s="1"/>
  <c r="AP122" i="11" s="1"/>
  <c r="AP123" i="11" s="1"/>
  <c r="AP124" i="11" s="1"/>
  <c r="AP125" i="11" s="1"/>
  <c r="AP126" i="11" s="1"/>
  <c r="AP127" i="11" s="1"/>
  <c r="AP128" i="11" s="1"/>
  <c r="AO14" i="11"/>
  <c r="AU39" i="15"/>
  <c r="AU47" i="14"/>
  <c r="AU47" i="15" s="1"/>
  <c r="AU79" i="15" s="1"/>
  <c r="N9" i="7"/>
  <c r="N7" i="7" s="1"/>
  <c r="AL114" i="9"/>
  <c r="AL115" i="9" s="1"/>
  <c r="AN146" i="13"/>
  <c r="AO4" i="13"/>
  <c r="AO7" i="13" s="1"/>
  <c r="AL152" i="18"/>
  <c r="AL136" i="18"/>
  <c r="AN112" i="14"/>
  <c r="AO4" i="14"/>
  <c r="AO7" i="14" s="1"/>
  <c r="AO12" i="14" s="1"/>
  <c r="AO8" i="14" s="1"/>
  <c r="AO10" i="14" s="1"/>
  <c r="AO97" i="14" s="1"/>
  <c r="AN14" i="14"/>
  <c r="AP134" i="13"/>
  <c r="AP135" i="13" s="1"/>
  <c r="AP136" i="13" s="1"/>
  <c r="AP137" i="13" s="1"/>
  <c r="AP138" i="13" s="1"/>
  <c r="AP139" i="13" s="1"/>
  <c r="AP140" i="13" s="1"/>
  <c r="AP141" i="13" s="1"/>
  <c r="AP142" i="13" s="1"/>
  <c r="AP143" i="13" s="1"/>
  <c r="AP144" i="13" s="1"/>
  <c r="AP145" i="13" s="1"/>
  <c r="AO15" i="13"/>
  <c r="AP100" i="14"/>
  <c r="AP101" i="14" s="1"/>
  <c r="AP102" i="14" s="1"/>
  <c r="AP103" i="14" s="1"/>
  <c r="AP104" i="14" s="1"/>
  <c r="AP105" i="14" s="1"/>
  <c r="AP106" i="14" s="1"/>
  <c r="AP107" i="14" s="1"/>
  <c r="AP108" i="14" s="1"/>
  <c r="AP109" i="14" s="1"/>
  <c r="AP110" i="14" s="1"/>
  <c r="AP111" i="14" s="1"/>
  <c r="AO13" i="14"/>
  <c r="AH231" i="16"/>
  <c r="AI4" i="16"/>
  <c r="AI7" i="16" s="1"/>
  <c r="AH76" i="10"/>
  <c r="BH92" i="10"/>
  <c r="AM17" i="18"/>
  <c r="AM216" i="18" s="1"/>
  <c r="AM12" i="18"/>
  <c r="AH19" i="16"/>
  <c r="AH8" i="16" s="1"/>
  <c r="AU59" i="15"/>
  <c r="AU61" i="13"/>
  <c r="AU63" i="14"/>
  <c r="AK112" i="16"/>
  <c r="AK119" i="16" s="1"/>
  <c r="AK11" i="16" s="1"/>
  <c r="AL80" i="16"/>
  <c r="AL112" i="16" s="1"/>
  <c r="AM129" i="17"/>
  <c r="AN4" i="17"/>
  <c r="AN7" i="17" s="1"/>
  <c r="AN13" i="17" s="1"/>
  <c r="AN8" i="17" s="1"/>
  <c r="AN11" i="17" s="1"/>
  <c r="AN114" i="17" s="1"/>
  <c r="AM15" i="17"/>
  <c r="AG12" i="16"/>
  <c r="AG17" i="16"/>
  <c r="AG216" i="16" s="1"/>
  <c r="AM136" i="18" l="1"/>
  <c r="AM152" i="18"/>
  <c r="AN112" i="15"/>
  <c r="AO4" i="15"/>
  <c r="AO7" i="15" s="1"/>
  <c r="AH12" i="16"/>
  <c r="AH17" i="16"/>
  <c r="AH216" i="16" s="1"/>
  <c r="AP100" i="15"/>
  <c r="AP101" i="15" s="1"/>
  <c r="AP102" i="15" s="1"/>
  <c r="AP103" i="15" s="1"/>
  <c r="AP104" i="15" s="1"/>
  <c r="AP105" i="15" s="1"/>
  <c r="AP106" i="15" s="1"/>
  <c r="AP107" i="15" s="1"/>
  <c r="AP108" i="15" s="1"/>
  <c r="AP109" i="15" s="1"/>
  <c r="AP110" i="15" s="1"/>
  <c r="AP111" i="15" s="1"/>
  <c r="AO13" i="15"/>
  <c r="AO75" i="16"/>
  <c r="AO231" i="18"/>
  <c r="AO21" i="18"/>
  <c r="AP4" i="18"/>
  <c r="AP7" i="18" s="1"/>
  <c r="AP19" i="18" s="1"/>
  <c r="AP8" i="18" s="1"/>
  <c r="AO14" i="13"/>
  <c r="AO8" i="13" s="1"/>
  <c r="AO12" i="13" s="1"/>
  <c r="AO131" i="13" s="1"/>
  <c r="AO83" i="13"/>
  <c r="AO78" i="16"/>
  <c r="AO110" i="16" s="1"/>
  <c r="AN12" i="15"/>
  <c r="AN8" i="15" s="1"/>
  <c r="AN10" i="15" s="1"/>
  <c r="AN97" i="15" s="1"/>
  <c r="AN81" i="15"/>
  <c r="AP117" i="9"/>
  <c r="AP118" i="9" s="1"/>
  <c r="AP119" i="9" s="1"/>
  <c r="AP120" i="9" s="1"/>
  <c r="AP121" i="9" s="1"/>
  <c r="AP122" i="9" s="1"/>
  <c r="AP123" i="9" s="1"/>
  <c r="AP124" i="9" s="1"/>
  <c r="AP125" i="9" s="1"/>
  <c r="AP126" i="9" s="1"/>
  <c r="AP127" i="9" s="1"/>
  <c r="AP128" i="9" s="1"/>
  <c r="AO14" i="9"/>
  <c r="AO19" i="18"/>
  <c r="AO8" i="18" s="1"/>
  <c r="AN79" i="16"/>
  <c r="AN111" i="16" s="1"/>
  <c r="AG136" i="16"/>
  <c r="AG152" i="16"/>
  <c r="AG224" i="10"/>
  <c r="BG111" i="10"/>
  <c r="AM15" i="9"/>
  <c r="AU65" i="13"/>
  <c r="AU66" i="13" s="1"/>
  <c r="AU13" i="13" s="1"/>
  <c r="AU67" i="13" s="1"/>
  <c r="AU63" i="15"/>
  <c r="AU71" i="15"/>
  <c r="AU80" i="15" s="1"/>
  <c r="AU9" i="15" s="1"/>
  <c r="AU48" i="15"/>
  <c r="AU6" i="15" s="1"/>
  <c r="AQ117" i="11"/>
  <c r="AQ118" i="11" s="1"/>
  <c r="AQ119" i="11" s="1"/>
  <c r="AQ120" i="11" s="1"/>
  <c r="AQ121" i="11" s="1"/>
  <c r="AQ122" i="11" s="1"/>
  <c r="AQ123" i="11" s="1"/>
  <c r="AQ124" i="11" s="1"/>
  <c r="AQ125" i="11" s="1"/>
  <c r="AQ126" i="11" s="1"/>
  <c r="AQ127" i="11" s="1"/>
  <c r="AQ128" i="11" s="1"/>
  <c r="AP14" i="11"/>
  <c r="AL86" i="16"/>
  <c r="AL118" i="16" s="1"/>
  <c r="AL119" i="16" s="1"/>
  <c r="AL11" i="16" s="1"/>
  <c r="AP87" i="16"/>
  <c r="AQ9" i="16"/>
  <c r="AN78" i="16"/>
  <c r="AN110" i="16" s="1"/>
  <c r="AO81" i="16"/>
  <c r="AO113" i="16" s="1"/>
  <c r="AQ134" i="13"/>
  <c r="AQ135" i="13" s="1"/>
  <c r="AQ136" i="13" s="1"/>
  <c r="AQ137" i="13" s="1"/>
  <c r="AQ138" i="13" s="1"/>
  <c r="AQ139" i="13" s="1"/>
  <c r="AQ140" i="13" s="1"/>
  <c r="AQ141" i="13" s="1"/>
  <c r="AQ142" i="13" s="1"/>
  <c r="AQ143" i="13" s="1"/>
  <c r="AQ144" i="13" s="1"/>
  <c r="AQ145" i="13" s="1"/>
  <c r="AP15" i="13"/>
  <c r="AN82" i="16"/>
  <c r="AN114" i="16" s="1"/>
  <c r="AQ219" i="18"/>
  <c r="AQ220" i="18" s="1"/>
  <c r="AQ221" i="18" s="1"/>
  <c r="AQ222" i="18" s="1"/>
  <c r="AQ223" i="18" s="1"/>
  <c r="AQ224" i="18" s="1"/>
  <c r="AQ225" i="18" s="1"/>
  <c r="AQ226" i="18" s="1"/>
  <c r="AQ227" i="18" s="1"/>
  <c r="AQ228" i="18" s="1"/>
  <c r="AQ229" i="18" s="1"/>
  <c r="AQ230" i="18" s="1"/>
  <c r="AP20" i="18"/>
  <c r="AI21" i="16"/>
  <c r="AI231" i="16"/>
  <c r="AJ4" i="16"/>
  <c r="AJ7" i="16" s="1"/>
  <c r="AH21" i="16"/>
  <c r="AN77" i="16"/>
  <c r="AO82" i="16"/>
  <c r="AO114" i="16" s="1"/>
  <c r="AO146" i="13"/>
  <c r="AP4" i="13"/>
  <c r="AP7" i="13" s="1"/>
  <c r="AO16" i="13"/>
  <c r="AU64" i="15"/>
  <c r="AU11" i="15" s="1"/>
  <c r="AM80" i="16"/>
  <c r="P11" i="7"/>
  <c r="AN129" i="9"/>
  <c r="AN15" i="9"/>
  <c r="AO4" i="9"/>
  <c r="AO7" i="9" s="1"/>
  <c r="AO13" i="9" s="1"/>
  <c r="AO8" i="9" s="1"/>
  <c r="AO11" i="9" s="1"/>
  <c r="P45" i="7"/>
  <c r="P46" i="7" s="1"/>
  <c r="P55" i="7" s="1"/>
  <c r="Q26" i="7"/>
  <c r="AO13" i="11"/>
  <c r="AO8" i="11" s="1"/>
  <c r="AO11" i="11" s="1"/>
  <c r="AO114" i="11" s="1"/>
  <c r="AO115" i="11" s="1"/>
  <c r="AO84" i="16"/>
  <c r="AO116" i="16" s="1"/>
  <c r="AI19" i="16"/>
  <c r="AI8" i="16" s="1"/>
  <c r="BH93" i="10"/>
  <c r="AH77" i="10"/>
  <c r="AN76" i="16"/>
  <c r="AN108" i="16" s="1"/>
  <c r="AN129" i="17"/>
  <c r="AN15" i="17"/>
  <c r="AO4" i="17"/>
  <c r="AO7" i="17" s="1"/>
  <c r="AO13" i="17" s="1"/>
  <c r="AO8" i="17" s="1"/>
  <c r="AO11" i="17" s="1"/>
  <c r="AO114" i="17" s="1"/>
  <c r="AN16" i="13"/>
  <c r="AK219" i="16"/>
  <c r="AK220" i="16" s="1"/>
  <c r="AK221" i="16" s="1"/>
  <c r="AK222" i="16" s="1"/>
  <c r="AK223" i="16" s="1"/>
  <c r="AK224" i="16" s="1"/>
  <c r="AK225" i="16" s="1"/>
  <c r="AK226" i="16" s="1"/>
  <c r="AK227" i="16" s="1"/>
  <c r="AK228" i="16" s="1"/>
  <c r="AK229" i="16" s="1"/>
  <c r="AK230" i="16" s="1"/>
  <c r="AJ20" i="16"/>
  <c r="AO129" i="11"/>
  <c r="AO15" i="11"/>
  <c r="AP4" i="11"/>
  <c r="AP7" i="11" s="1"/>
  <c r="AP13" i="11" s="1"/>
  <c r="AP8" i="11" s="1"/>
  <c r="AP11" i="11" s="1"/>
  <c r="AP114" i="11" s="1"/>
  <c r="AP115" i="11" s="1"/>
  <c r="AO112" i="14"/>
  <c r="AP4" i="14"/>
  <c r="AP7" i="14" s="1"/>
  <c r="AP12" i="14" s="1"/>
  <c r="AP8" i="14" s="1"/>
  <c r="AP10" i="14" s="1"/>
  <c r="AP97" i="14" s="1"/>
  <c r="AO14" i="14"/>
  <c r="AN75" i="16"/>
  <c r="AN12" i="18"/>
  <c r="AN17" i="18"/>
  <c r="AN216" i="18" s="1"/>
  <c r="O9" i="7"/>
  <c r="O7" i="7" s="1"/>
  <c r="AM114" i="9"/>
  <c r="AM115" i="9" s="1"/>
  <c r="AO83" i="16"/>
  <c r="AO115" i="16" s="1"/>
  <c r="AP117" i="17"/>
  <c r="AP118" i="17" s="1"/>
  <c r="AP119" i="17" s="1"/>
  <c r="AP120" i="17" s="1"/>
  <c r="AP121" i="17" s="1"/>
  <c r="AP122" i="17" s="1"/>
  <c r="AP123" i="17" s="1"/>
  <c r="AP124" i="17" s="1"/>
  <c r="AP125" i="17" s="1"/>
  <c r="AP126" i="17" s="1"/>
  <c r="AP127" i="17" s="1"/>
  <c r="AP128" i="17" s="1"/>
  <c r="AO14" i="17"/>
  <c r="AQ100" i="14"/>
  <c r="AQ101" i="14" s="1"/>
  <c r="AQ102" i="14" s="1"/>
  <c r="AQ103" i="14" s="1"/>
  <c r="AQ104" i="14" s="1"/>
  <c r="AQ105" i="14" s="1"/>
  <c r="AQ106" i="14" s="1"/>
  <c r="AQ107" i="14" s="1"/>
  <c r="AQ108" i="14" s="1"/>
  <c r="AQ109" i="14" s="1"/>
  <c r="AQ110" i="14" s="1"/>
  <c r="AQ111" i="14" s="1"/>
  <c r="AP13" i="14"/>
  <c r="AN13" i="9"/>
  <c r="AN8" i="9" s="1"/>
  <c r="AN11" i="9" s="1"/>
  <c r="AN85" i="16"/>
  <c r="AN117" i="16" s="1"/>
  <c r="BG126" i="10"/>
  <c r="AH94" i="10"/>
  <c r="AL94" i="10"/>
  <c r="AL78" i="10" l="1"/>
  <c r="AR117" i="11"/>
  <c r="AR118" i="11" s="1"/>
  <c r="AR119" i="11" s="1"/>
  <c r="AR120" i="11" s="1"/>
  <c r="AR121" i="11" s="1"/>
  <c r="AR122" i="11" s="1"/>
  <c r="AR123" i="11" s="1"/>
  <c r="AR124" i="11" s="1"/>
  <c r="AR125" i="11" s="1"/>
  <c r="AR126" i="11" s="1"/>
  <c r="AR127" i="11" s="1"/>
  <c r="AR128" i="11" s="1"/>
  <c r="AQ14" i="11"/>
  <c r="AO85" i="16"/>
  <c r="AO117" i="16" s="1"/>
  <c r="AL219" i="16"/>
  <c r="AL220" i="16" s="1"/>
  <c r="AL221" i="16" s="1"/>
  <c r="AL222" i="16" s="1"/>
  <c r="AL223" i="16" s="1"/>
  <c r="AL224" i="16" s="1"/>
  <c r="AL225" i="16" s="1"/>
  <c r="AL226" i="16" s="1"/>
  <c r="AL227" i="16" s="1"/>
  <c r="AL228" i="16" s="1"/>
  <c r="AL229" i="16" s="1"/>
  <c r="AL230" i="16" s="1"/>
  <c r="AK20" i="16"/>
  <c r="AN109" i="16"/>
  <c r="AO77" i="16"/>
  <c r="AO109" i="16" s="1"/>
  <c r="AQ117" i="17"/>
  <c r="AQ118" i="17" s="1"/>
  <c r="AQ119" i="17" s="1"/>
  <c r="AQ120" i="17" s="1"/>
  <c r="AQ121" i="17" s="1"/>
  <c r="AQ122" i="17" s="1"/>
  <c r="AQ123" i="17" s="1"/>
  <c r="AQ124" i="17" s="1"/>
  <c r="AQ125" i="17" s="1"/>
  <c r="AQ126" i="17" s="1"/>
  <c r="AQ127" i="17" s="1"/>
  <c r="AQ128" i="17" s="1"/>
  <c r="AP14" i="17"/>
  <c r="AP129" i="11"/>
  <c r="AQ4" i="11"/>
  <c r="AQ7" i="11" s="1"/>
  <c r="AQ13" i="11" s="1"/>
  <c r="AQ8" i="11" s="1"/>
  <c r="AQ11" i="11" s="1"/>
  <c r="AQ114" i="11" s="1"/>
  <c r="AQ115" i="11" s="1"/>
  <c r="AP15" i="11"/>
  <c r="AP17" i="18"/>
  <c r="AP216" i="18" s="1"/>
  <c r="AP12" i="18"/>
  <c r="AP14" i="13"/>
  <c r="AP8" i="13" s="1"/>
  <c r="AP12" i="13" s="1"/>
  <c r="AP131" i="13" s="1"/>
  <c r="AP83" i="13"/>
  <c r="AO107" i="16"/>
  <c r="AJ19" i="16"/>
  <c r="AJ8" i="16" s="1"/>
  <c r="AO12" i="15"/>
  <c r="AO8" i="15" s="1"/>
  <c r="AO10" i="15" s="1"/>
  <c r="AO97" i="15" s="1"/>
  <c r="AO81" i="15"/>
  <c r="AP82" i="16"/>
  <c r="AP114" i="16" s="1"/>
  <c r="AP81" i="16"/>
  <c r="AP113" i="16" s="1"/>
  <c r="AP85" i="16"/>
  <c r="AP117" i="16" s="1"/>
  <c r="AP75" i="16"/>
  <c r="AP107" i="16" s="1"/>
  <c r="AP76" i="16"/>
  <c r="AP108" i="16" s="1"/>
  <c r="AP77" i="16"/>
  <c r="AP109" i="16" s="1"/>
  <c r="AP78" i="16"/>
  <c r="AP110" i="16" s="1"/>
  <c r="AP83" i="16"/>
  <c r="AP115" i="16" s="1"/>
  <c r="AP84" i="16"/>
  <c r="AP116" i="16" s="1"/>
  <c r="AQ100" i="15"/>
  <c r="AQ101" i="15" s="1"/>
  <c r="AQ102" i="15" s="1"/>
  <c r="AQ103" i="15" s="1"/>
  <c r="AQ104" i="15" s="1"/>
  <c r="AQ105" i="15" s="1"/>
  <c r="AQ106" i="15" s="1"/>
  <c r="AQ107" i="15" s="1"/>
  <c r="AQ108" i="15" s="1"/>
  <c r="AQ109" i="15" s="1"/>
  <c r="AQ110" i="15" s="1"/>
  <c r="AQ111" i="15" s="1"/>
  <c r="AP13" i="15"/>
  <c r="BG127" i="10"/>
  <c r="AL95" i="10"/>
  <c r="AL79" i="10" s="1"/>
  <c r="AH95" i="10"/>
  <c r="AQ20" i="18"/>
  <c r="AR219" i="18"/>
  <c r="AR220" i="18" s="1"/>
  <c r="AR221" i="18" s="1"/>
  <c r="AR222" i="18" s="1"/>
  <c r="AR223" i="18" s="1"/>
  <c r="AR224" i="18" s="1"/>
  <c r="AR225" i="18" s="1"/>
  <c r="AR226" i="18" s="1"/>
  <c r="AR227" i="18" s="1"/>
  <c r="AR228" i="18" s="1"/>
  <c r="AR229" i="18" s="1"/>
  <c r="AR230" i="18" s="1"/>
  <c r="AM112" i="16"/>
  <c r="AN80" i="16"/>
  <c r="AN112" i="16" s="1"/>
  <c r="AP4" i="15"/>
  <c r="AP7" i="15" s="1"/>
  <c r="AO14" i="15"/>
  <c r="AO112" i="15"/>
  <c r="AG225" i="10"/>
  <c r="BG112" i="10"/>
  <c r="AP231" i="18"/>
  <c r="AP21" i="18"/>
  <c r="AQ4" i="18"/>
  <c r="AQ7" i="18" s="1"/>
  <c r="AQ19" i="18" s="1"/>
  <c r="AQ8" i="18" s="1"/>
  <c r="AN152" i="18"/>
  <c r="AN136" i="18"/>
  <c r="AN14" i="15"/>
  <c r="AJ231" i="16"/>
  <c r="AJ21" i="16"/>
  <c r="AK4" i="16"/>
  <c r="AK7" i="16" s="1"/>
  <c r="AK19" i="16" s="1"/>
  <c r="AK8" i="16" s="1"/>
  <c r="AO76" i="16"/>
  <c r="AO108" i="16" s="1"/>
  <c r="AP146" i="13"/>
  <c r="AQ4" i="13"/>
  <c r="AQ7" i="13" s="1"/>
  <c r="AO79" i="16"/>
  <c r="AO111" i="16" s="1"/>
  <c r="AM86" i="16"/>
  <c r="AM118" i="16" s="1"/>
  <c r="AP112" i="14"/>
  <c r="AQ4" i="14"/>
  <c r="AQ7" i="14" s="1"/>
  <c r="AQ12" i="14" s="1"/>
  <c r="AQ8" i="14" s="1"/>
  <c r="AQ10" i="14" s="1"/>
  <c r="AQ97" i="14" s="1"/>
  <c r="AP14" i="14"/>
  <c r="AR134" i="13"/>
  <c r="AR135" i="13" s="1"/>
  <c r="AR136" i="13" s="1"/>
  <c r="AR137" i="13" s="1"/>
  <c r="AR138" i="13" s="1"/>
  <c r="AR139" i="13" s="1"/>
  <c r="AR140" i="13" s="1"/>
  <c r="AR141" i="13" s="1"/>
  <c r="AR142" i="13" s="1"/>
  <c r="AR143" i="13" s="1"/>
  <c r="AR144" i="13" s="1"/>
  <c r="AR145" i="13" s="1"/>
  <c r="AQ15" i="13"/>
  <c r="AO17" i="18"/>
  <c r="AO216" i="18" s="1"/>
  <c r="AO12" i="18"/>
  <c r="AQ87" i="16"/>
  <c r="AR9" i="16"/>
  <c r="AR87" i="16" s="1"/>
  <c r="AH78" i="10"/>
  <c r="BH94" i="10"/>
  <c r="P9" i="7"/>
  <c r="P7" i="7" s="1"/>
  <c r="AN114" i="9"/>
  <c r="AN115" i="9" s="1"/>
  <c r="AR100" i="14"/>
  <c r="AR101" i="14" s="1"/>
  <c r="AR102" i="14" s="1"/>
  <c r="AR103" i="14" s="1"/>
  <c r="AR104" i="14" s="1"/>
  <c r="AR105" i="14" s="1"/>
  <c r="AR106" i="14" s="1"/>
  <c r="AR107" i="14" s="1"/>
  <c r="AR108" i="14" s="1"/>
  <c r="AR109" i="14" s="1"/>
  <c r="AR110" i="14" s="1"/>
  <c r="AR111" i="14" s="1"/>
  <c r="AQ13" i="14"/>
  <c r="AO129" i="17"/>
  <c r="AO15" i="17"/>
  <c r="AP4" i="17"/>
  <c r="AP7" i="17" s="1"/>
  <c r="AH152" i="16"/>
  <c r="AH136" i="16"/>
  <c r="AI12" i="16"/>
  <c r="AI17" i="16"/>
  <c r="AI216" i="16" s="1"/>
  <c r="AN107" i="16"/>
  <c r="AN86" i="16"/>
  <c r="AN118" i="16" s="1"/>
  <c r="Q11" i="7"/>
  <c r="AO129" i="9"/>
  <c r="Q45" i="7"/>
  <c r="Q46" i="7" s="1"/>
  <c r="Q55" i="7" s="1"/>
  <c r="AO15" i="9"/>
  <c r="AP4" i="9"/>
  <c r="AP7" i="9" s="1"/>
  <c r="AP13" i="9" s="1"/>
  <c r="AP8" i="9" s="1"/>
  <c r="AP11" i="9" s="1"/>
  <c r="R26" i="7"/>
  <c r="Q9" i="7"/>
  <c r="Q7" i="7" s="1"/>
  <c r="AO114" i="9"/>
  <c r="AO115" i="9" s="1"/>
  <c r="AQ117" i="9"/>
  <c r="AQ118" i="9" s="1"/>
  <c r="AQ119" i="9" s="1"/>
  <c r="AQ120" i="9" s="1"/>
  <c r="AQ121" i="9" s="1"/>
  <c r="AQ122" i="9" s="1"/>
  <c r="AQ123" i="9" s="1"/>
  <c r="AQ124" i="9" s="1"/>
  <c r="AQ125" i="9" s="1"/>
  <c r="AQ126" i="9" s="1"/>
  <c r="AQ127" i="9" s="1"/>
  <c r="AQ128" i="9" s="1"/>
  <c r="AP14" i="9"/>
  <c r="AK17" i="16" l="1"/>
  <c r="AK216" i="16" s="1"/>
  <c r="AK12" i="16"/>
  <c r="AR82" i="16"/>
  <c r="AR114" i="16" s="1"/>
  <c r="AQ4" i="15"/>
  <c r="AQ7" i="15" s="1"/>
  <c r="AP112" i="15"/>
  <c r="AR117" i="17"/>
  <c r="AR118" i="17" s="1"/>
  <c r="AR119" i="17" s="1"/>
  <c r="AR120" i="17" s="1"/>
  <c r="AR121" i="17" s="1"/>
  <c r="AR122" i="17" s="1"/>
  <c r="AR123" i="17" s="1"/>
  <c r="AR124" i="17" s="1"/>
  <c r="AR125" i="17" s="1"/>
  <c r="AR126" i="17" s="1"/>
  <c r="AR127" i="17" s="1"/>
  <c r="AR128" i="17" s="1"/>
  <c r="AQ14" i="17"/>
  <c r="AR117" i="9"/>
  <c r="AR118" i="9" s="1"/>
  <c r="AR119" i="9" s="1"/>
  <c r="AR120" i="9" s="1"/>
  <c r="AR121" i="9" s="1"/>
  <c r="AR122" i="9" s="1"/>
  <c r="AR123" i="9" s="1"/>
  <c r="AR124" i="9" s="1"/>
  <c r="AR125" i="9" s="1"/>
  <c r="AR126" i="9" s="1"/>
  <c r="AR127" i="9" s="1"/>
  <c r="AR128" i="9" s="1"/>
  <c r="AQ14" i="9"/>
  <c r="AP129" i="17"/>
  <c r="AQ4" i="17"/>
  <c r="AQ7" i="17" s="1"/>
  <c r="AN119" i="16"/>
  <c r="AN11" i="16" s="1"/>
  <c r="AR100" i="15"/>
  <c r="AR101" i="15" s="1"/>
  <c r="AR102" i="15" s="1"/>
  <c r="AR103" i="15" s="1"/>
  <c r="AR104" i="15" s="1"/>
  <c r="AR105" i="15" s="1"/>
  <c r="AR106" i="15" s="1"/>
  <c r="AR107" i="15" s="1"/>
  <c r="AR108" i="15" s="1"/>
  <c r="AR109" i="15" s="1"/>
  <c r="AR110" i="15" s="1"/>
  <c r="AR111" i="15" s="1"/>
  <c r="AQ13" i="15"/>
  <c r="R9" i="7"/>
  <c r="AP114" i="9"/>
  <c r="AP115" i="9" s="1"/>
  <c r="AP152" i="18"/>
  <c r="AP136" i="18"/>
  <c r="AS134" i="13"/>
  <c r="AS135" i="13" s="1"/>
  <c r="AS136" i="13" s="1"/>
  <c r="AS137" i="13" s="1"/>
  <c r="AS138" i="13" s="1"/>
  <c r="AS139" i="13" s="1"/>
  <c r="AS140" i="13" s="1"/>
  <c r="AS141" i="13" s="1"/>
  <c r="AS142" i="13" s="1"/>
  <c r="AS143" i="13" s="1"/>
  <c r="AS144" i="13" s="1"/>
  <c r="AS145" i="13" s="1"/>
  <c r="AR15" i="13"/>
  <c r="AM219" i="16"/>
  <c r="AM220" i="16" s="1"/>
  <c r="AM221" i="16" s="1"/>
  <c r="AM222" i="16" s="1"/>
  <c r="AM223" i="16" s="1"/>
  <c r="AM224" i="16" s="1"/>
  <c r="AM225" i="16" s="1"/>
  <c r="AM226" i="16" s="1"/>
  <c r="AM227" i="16" s="1"/>
  <c r="AM228" i="16" s="1"/>
  <c r="AM229" i="16" s="1"/>
  <c r="AM230" i="16" s="1"/>
  <c r="AL20" i="16"/>
  <c r="AM119" i="16"/>
  <c r="AM11" i="16" s="1"/>
  <c r="AP13" i="17"/>
  <c r="AP8" i="17" s="1"/>
  <c r="AP11" i="17" s="1"/>
  <c r="AP114" i="17" s="1"/>
  <c r="AP79" i="16"/>
  <c r="AP111" i="16" s="1"/>
  <c r="AQ129" i="11"/>
  <c r="AQ15" i="11"/>
  <c r="AR4" i="11"/>
  <c r="AR7" i="11" s="1"/>
  <c r="AI136" i="16"/>
  <c r="AI152" i="16"/>
  <c r="AS117" i="11"/>
  <c r="AS118" i="11" s="1"/>
  <c r="AS119" i="11" s="1"/>
  <c r="AS120" i="11" s="1"/>
  <c r="AS121" i="11" s="1"/>
  <c r="AS122" i="11" s="1"/>
  <c r="AS123" i="11" s="1"/>
  <c r="AS124" i="11" s="1"/>
  <c r="AS125" i="11" s="1"/>
  <c r="AS126" i="11" s="1"/>
  <c r="AS127" i="11" s="1"/>
  <c r="AS128" i="11" s="1"/>
  <c r="AR14" i="11"/>
  <c r="AQ82" i="16"/>
  <c r="AQ114" i="16" s="1"/>
  <c r="AQ81" i="16"/>
  <c r="AQ113" i="16" s="1"/>
  <c r="AQ78" i="16"/>
  <c r="AQ110" i="16" s="1"/>
  <c r="AQ85" i="16"/>
  <c r="AQ117" i="16" s="1"/>
  <c r="AQ75" i="16"/>
  <c r="AQ107" i="16" s="1"/>
  <c r="AQ76" i="16"/>
  <c r="AQ108" i="16" s="1"/>
  <c r="AQ77" i="16"/>
  <c r="AQ109" i="16" s="1"/>
  <c r="AQ83" i="16"/>
  <c r="AQ115" i="16" s="1"/>
  <c r="AQ84" i="16"/>
  <c r="AQ116" i="16" s="1"/>
  <c r="AG15" i="10"/>
  <c r="AH214" i="10"/>
  <c r="BG113" i="10"/>
  <c r="AP12" i="15"/>
  <c r="AP8" i="15" s="1"/>
  <c r="AP10" i="15" s="1"/>
  <c r="AP97" i="15" s="1"/>
  <c r="AP81" i="15"/>
  <c r="AK231" i="16"/>
  <c r="AK21" i="16"/>
  <c r="AL4" i="16"/>
  <c r="AL7" i="16" s="1"/>
  <c r="AS9" i="16"/>
  <c r="AQ231" i="18"/>
  <c r="AR4" i="18"/>
  <c r="AR7" i="18" s="1"/>
  <c r="AQ21" i="18"/>
  <c r="AQ17" i="18"/>
  <c r="AQ216" i="18" s="1"/>
  <c r="AQ12" i="18"/>
  <c r="AO152" i="18"/>
  <c r="AO136" i="18"/>
  <c r="BG128" i="10"/>
  <c r="AL96" i="10"/>
  <c r="AL80" i="10" s="1"/>
  <c r="AH96" i="10"/>
  <c r="AQ112" i="14"/>
  <c r="AR4" i="14"/>
  <c r="AR7" i="14" s="1"/>
  <c r="AQ14" i="14"/>
  <c r="AQ14" i="13"/>
  <c r="AQ8" i="13" s="1"/>
  <c r="AQ12" i="13" s="1"/>
  <c r="AQ131" i="13" s="1"/>
  <c r="AQ83" i="13"/>
  <c r="AS100" i="14"/>
  <c r="AS101" i="14" s="1"/>
  <c r="AS102" i="14" s="1"/>
  <c r="AS103" i="14" s="1"/>
  <c r="AS104" i="14" s="1"/>
  <c r="AS105" i="14" s="1"/>
  <c r="AS106" i="14" s="1"/>
  <c r="AS107" i="14" s="1"/>
  <c r="AS108" i="14" s="1"/>
  <c r="AS109" i="14" s="1"/>
  <c r="AS110" i="14" s="1"/>
  <c r="AS111" i="14" s="1"/>
  <c r="AR13" i="14"/>
  <c r="AH79" i="10"/>
  <c r="BH95" i="10"/>
  <c r="AQ146" i="13"/>
  <c r="AR4" i="13"/>
  <c r="AR7" i="13" s="1"/>
  <c r="AQ16" i="13"/>
  <c r="AS219" i="18"/>
  <c r="AS220" i="18" s="1"/>
  <c r="AS221" i="18" s="1"/>
  <c r="AS222" i="18" s="1"/>
  <c r="AS223" i="18" s="1"/>
  <c r="AS224" i="18" s="1"/>
  <c r="AS225" i="18" s="1"/>
  <c r="AS226" i="18" s="1"/>
  <c r="AS227" i="18" s="1"/>
  <c r="AS228" i="18" s="1"/>
  <c r="AS229" i="18" s="1"/>
  <c r="AS230" i="18" s="1"/>
  <c r="AR20" i="18"/>
  <c r="AP16" i="13"/>
  <c r="AP129" i="9"/>
  <c r="AP15" i="9"/>
  <c r="R45" i="7"/>
  <c r="R46" i="7" s="1"/>
  <c r="R55" i="7" s="1"/>
  <c r="AQ4" i="9"/>
  <c r="AQ7" i="9" s="1"/>
  <c r="R11" i="7"/>
  <c r="AJ12" i="16"/>
  <c r="AJ17" i="16"/>
  <c r="AJ216" i="16" s="1"/>
  <c r="AO80" i="16"/>
  <c r="BH96" i="10" l="1"/>
  <c r="AH80" i="10"/>
  <c r="AS4" i="18"/>
  <c r="AS7" i="18" s="1"/>
  <c r="AR14" i="13"/>
  <c r="AR8" i="13" s="1"/>
  <c r="AR12" i="13" s="1"/>
  <c r="AR131" i="13" s="1"/>
  <c r="AR83" i="13"/>
  <c r="AR83" i="16"/>
  <c r="AR115" i="16" s="1"/>
  <c r="AJ136" i="16"/>
  <c r="AJ152" i="16"/>
  <c r="AH215" i="10"/>
  <c r="BH102" i="10"/>
  <c r="AQ129" i="17"/>
  <c r="AQ15" i="17"/>
  <c r="AR4" i="17"/>
  <c r="AR7" i="17" s="1"/>
  <c r="AR13" i="17" s="1"/>
  <c r="AR8" i="17" s="1"/>
  <c r="AR11" i="17" s="1"/>
  <c r="AR114" i="17" s="1"/>
  <c r="AP14" i="15"/>
  <c r="AQ152" i="18"/>
  <c r="AQ136" i="18"/>
  <c r="AR85" i="16"/>
  <c r="AR117" i="16" s="1"/>
  <c r="AQ129" i="9"/>
  <c r="AR4" i="9"/>
  <c r="AR7" i="9" s="1"/>
  <c r="AR76" i="16"/>
  <c r="AR108" i="16" s="1"/>
  <c r="AT134" i="13"/>
  <c r="AT135" i="13" s="1"/>
  <c r="AT136" i="13" s="1"/>
  <c r="AT137" i="13" s="1"/>
  <c r="AT138" i="13" s="1"/>
  <c r="AT139" i="13" s="1"/>
  <c r="AT140" i="13" s="1"/>
  <c r="AT141" i="13" s="1"/>
  <c r="AT142" i="13" s="1"/>
  <c r="AT143" i="13" s="1"/>
  <c r="AT144" i="13" s="1"/>
  <c r="AT145" i="13" s="1"/>
  <c r="AS15" i="13"/>
  <c r="AR75" i="16"/>
  <c r="AS117" i="17"/>
  <c r="AS118" i="17" s="1"/>
  <c r="AS119" i="17" s="1"/>
  <c r="AS120" i="17" s="1"/>
  <c r="AS121" i="17" s="1"/>
  <c r="AS122" i="17" s="1"/>
  <c r="AS123" i="17" s="1"/>
  <c r="AS124" i="17" s="1"/>
  <c r="AS125" i="17" s="1"/>
  <c r="AS126" i="17" s="1"/>
  <c r="AS127" i="17" s="1"/>
  <c r="AS128" i="17" s="1"/>
  <c r="AR14" i="17"/>
  <c r="AN219" i="16"/>
  <c r="AN220" i="16" s="1"/>
  <c r="AN221" i="16" s="1"/>
  <c r="AN222" i="16" s="1"/>
  <c r="AN223" i="16" s="1"/>
  <c r="AN224" i="16" s="1"/>
  <c r="AN225" i="16" s="1"/>
  <c r="AN226" i="16" s="1"/>
  <c r="AN227" i="16" s="1"/>
  <c r="AN228" i="16" s="1"/>
  <c r="AN229" i="16" s="1"/>
  <c r="AN230" i="16" s="1"/>
  <c r="AM20" i="16"/>
  <c r="AQ112" i="15"/>
  <c r="AR4" i="15"/>
  <c r="AR7" i="15" s="1"/>
  <c r="AQ14" i="15"/>
  <c r="AT219" i="18"/>
  <c r="AT220" i="18" s="1"/>
  <c r="AT221" i="18" s="1"/>
  <c r="AT222" i="18" s="1"/>
  <c r="AT223" i="18" s="1"/>
  <c r="AT224" i="18" s="1"/>
  <c r="AT225" i="18" s="1"/>
  <c r="AT226" i="18" s="1"/>
  <c r="AT227" i="18" s="1"/>
  <c r="AT228" i="18" s="1"/>
  <c r="AT229" i="18" s="1"/>
  <c r="AT230" i="18" s="1"/>
  <c r="AS20" i="18"/>
  <c r="AS100" i="15"/>
  <c r="AS101" i="15" s="1"/>
  <c r="AS102" i="15" s="1"/>
  <c r="AS103" i="15" s="1"/>
  <c r="AS104" i="15" s="1"/>
  <c r="AS105" i="15" s="1"/>
  <c r="AS106" i="15" s="1"/>
  <c r="AS107" i="15" s="1"/>
  <c r="AS108" i="15" s="1"/>
  <c r="AS109" i="15" s="1"/>
  <c r="AS110" i="15" s="1"/>
  <c r="AS111" i="15" s="1"/>
  <c r="AR13" i="15"/>
  <c r="AR78" i="16"/>
  <c r="AR110" i="16" s="1"/>
  <c r="R7" i="7"/>
  <c r="AT117" i="11"/>
  <c r="AT118" i="11" s="1"/>
  <c r="AT119" i="11" s="1"/>
  <c r="AT120" i="11" s="1"/>
  <c r="AT121" i="11" s="1"/>
  <c r="AT122" i="11" s="1"/>
  <c r="AT123" i="11" s="1"/>
  <c r="AT124" i="11" s="1"/>
  <c r="AT125" i="11" s="1"/>
  <c r="AT126" i="11" s="1"/>
  <c r="AT127" i="11" s="1"/>
  <c r="AT128" i="11" s="1"/>
  <c r="AS14" i="11"/>
  <c r="BG129" i="10"/>
  <c r="BG130" i="10" s="1"/>
  <c r="AH97" i="10"/>
  <c r="AL97" i="10"/>
  <c r="BG114" i="10"/>
  <c r="AG16" i="10"/>
  <c r="AG259" i="10" s="1"/>
  <c r="AG226" i="10"/>
  <c r="AH4" i="10"/>
  <c r="AH7" i="10" s="1"/>
  <c r="I18" i="7"/>
  <c r="AG14" i="10"/>
  <c r="AG8" i="10" s="1"/>
  <c r="AG12" i="10" s="1"/>
  <c r="AL231" i="16"/>
  <c r="AL21" i="16"/>
  <c r="AM4" i="16"/>
  <c r="AM7" i="16" s="1"/>
  <c r="AM19" i="16" s="1"/>
  <c r="AM8" i="16" s="1"/>
  <c r="AQ79" i="16"/>
  <c r="AQ111" i="16" s="1"/>
  <c r="AS13" i="14"/>
  <c r="AT100" i="14"/>
  <c r="AT101" i="14" s="1"/>
  <c r="AT102" i="14" s="1"/>
  <c r="AT103" i="14" s="1"/>
  <c r="AT104" i="14" s="1"/>
  <c r="AT105" i="14" s="1"/>
  <c r="AT106" i="14" s="1"/>
  <c r="AT107" i="14" s="1"/>
  <c r="AT108" i="14" s="1"/>
  <c r="AT109" i="14" s="1"/>
  <c r="AT110" i="14" s="1"/>
  <c r="AT111" i="14" s="1"/>
  <c r="AR129" i="11"/>
  <c r="AS4" i="11"/>
  <c r="AS7" i="11" s="1"/>
  <c r="AL19" i="16"/>
  <c r="AL8" i="16" s="1"/>
  <c r="AQ13" i="17"/>
  <c r="AQ8" i="17" s="1"/>
  <c r="AQ11" i="17" s="1"/>
  <c r="AQ114" i="17" s="1"/>
  <c r="AR81" i="16"/>
  <c r="AR113" i="16" s="1"/>
  <c r="AR84" i="16"/>
  <c r="AR116" i="16" s="1"/>
  <c r="AR77" i="16"/>
  <c r="AR109" i="16" s="1"/>
  <c r="AR112" i="14"/>
  <c r="AS4" i="14"/>
  <c r="AS7" i="14" s="1"/>
  <c r="AR19" i="18"/>
  <c r="AR8" i="18" s="1"/>
  <c r="AS87" i="16"/>
  <c r="AT9" i="16"/>
  <c r="AP15" i="17"/>
  <c r="AQ13" i="9"/>
  <c r="AQ8" i="9" s="1"/>
  <c r="AQ11" i="9" s="1"/>
  <c r="AQ114" i="9" s="1"/>
  <c r="AQ115" i="9" s="1"/>
  <c r="AP86" i="16"/>
  <c r="AP118" i="16" s="1"/>
  <c r="AQ12" i="15"/>
  <c r="AQ8" i="15" s="1"/>
  <c r="AQ10" i="15" s="1"/>
  <c r="AQ97" i="15" s="1"/>
  <c r="AQ81" i="15"/>
  <c r="AR12" i="14"/>
  <c r="AR8" i="14" s="1"/>
  <c r="AR10" i="14" s="1"/>
  <c r="AR97" i="14" s="1"/>
  <c r="AR13" i="11"/>
  <c r="AR8" i="11" s="1"/>
  <c r="AR11" i="11" s="1"/>
  <c r="AR114" i="11" s="1"/>
  <c r="AR115" i="11" s="1"/>
  <c r="AK152" i="16"/>
  <c r="AK136" i="16"/>
  <c r="AR14" i="9"/>
  <c r="AS117" i="9"/>
  <c r="AS118" i="9" s="1"/>
  <c r="AS119" i="9" s="1"/>
  <c r="AS120" i="9" s="1"/>
  <c r="AS121" i="9" s="1"/>
  <c r="AS122" i="9" s="1"/>
  <c r="AS123" i="9" s="1"/>
  <c r="AS124" i="9" s="1"/>
  <c r="AS125" i="9" s="1"/>
  <c r="AS126" i="9" s="1"/>
  <c r="AS127" i="9" s="1"/>
  <c r="AS128" i="9" s="1"/>
  <c r="AR146" i="13"/>
  <c r="AS4" i="13"/>
  <c r="AS7" i="13" s="1"/>
  <c r="AR16" i="13"/>
  <c r="AO112" i="16"/>
  <c r="AO86" i="16"/>
  <c r="AO118" i="16" s="1"/>
  <c r="AP80" i="16"/>
  <c r="AU219" i="18" l="1"/>
  <c r="AU220" i="18" s="1"/>
  <c r="AU221" i="18" s="1"/>
  <c r="AU222" i="18" s="1"/>
  <c r="AU223" i="18" s="1"/>
  <c r="AU224" i="18" s="1"/>
  <c r="AU225" i="18" s="1"/>
  <c r="AU226" i="18" s="1"/>
  <c r="AU227" i="18" s="1"/>
  <c r="AU228" i="18" s="1"/>
  <c r="AU229" i="18" s="1"/>
  <c r="AU230" i="18" s="1"/>
  <c r="AU20" i="18" s="1"/>
  <c r="AT20" i="18"/>
  <c r="AG131" i="10"/>
  <c r="I16" i="7"/>
  <c r="I13" i="7" s="1"/>
  <c r="I22" i="7" s="1"/>
  <c r="AG147" i="10"/>
  <c r="AH216" i="10"/>
  <c r="BH103" i="10"/>
  <c r="AT87" i="16"/>
  <c r="AU9" i="16"/>
  <c r="AU87" i="16" s="1"/>
  <c r="AS81" i="16"/>
  <c r="AS113" i="16" s="1"/>
  <c r="AS79" i="16"/>
  <c r="AS111" i="16" s="1"/>
  <c r="AS78" i="16"/>
  <c r="AS110" i="16" s="1"/>
  <c r="AS77" i="16"/>
  <c r="AS109" i="16" s="1"/>
  <c r="AS76" i="16"/>
  <c r="AS108" i="16" s="1"/>
  <c r="AS82" i="16"/>
  <c r="AS114" i="16" s="1"/>
  <c r="AS83" i="16"/>
  <c r="AS115" i="16" s="1"/>
  <c r="AS75" i="16"/>
  <c r="AS107" i="16" s="1"/>
  <c r="AS85" i="16"/>
  <c r="AS117" i="16" s="1"/>
  <c r="AS84" i="16"/>
  <c r="AS116" i="16" s="1"/>
  <c r="AR17" i="18"/>
  <c r="AR12" i="18"/>
  <c r="AM231" i="16"/>
  <c r="AM21" i="16"/>
  <c r="AN4" i="16"/>
  <c r="AN7" i="16" s="1"/>
  <c r="AT4" i="18"/>
  <c r="AT7" i="18" s="1"/>
  <c r="AT19" i="18" s="1"/>
  <c r="AT8" i="18" s="1"/>
  <c r="AR12" i="15"/>
  <c r="AR8" i="15" s="1"/>
  <c r="AR10" i="15" s="1"/>
  <c r="AR97" i="15" s="1"/>
  <c r="AR81" i="15"/>
  <c r="AL81" i="10"/>
  <c r="AL82" i="10" s="1"/>
  <c r="AL98" i="10"/>
  <c r="AL10" i="10" s="1"/>
  <c r="AT117" i="17"/>
  <c r="AT118" i="17" s="1"/>
  <c r="AT119" i="17" s="1"/>
  <c r="AT120" i="17" s="1"/>
  <c r="AT121" i="17" s="1"/>
  <c r="AT122" i="17" s="1"/>
  <c r="AT123" i="17" s="1"/>
  <c r="AT124" i="17" s="1"/>
  <c r="AT125" i="17" s="1"/>
  <c r="AT126" i="17" s="1"/>
  <c r="AT127" i="17" s="1"/>
  <c r="AT128" i="17" s="1"/>
  <c r="AS14" i="17"/>
  <c r="AR129" i="17"/>
  <c r="AR15" i="17"/>
  <c r="AS4" i="17"/>
  <c r="AS7" i="17" s="1"/>
  <c r="AS13" i="17" s="1"/>
  <c r="AS8" i="17" s="1"/>
  <c r="AS11" i="17" s="1"/>
  <c r="AS114" i="17" s="1"/>
  <c r="AP112" i="16"/>
  <c r="AP119" i="16" s="1"/>
  <c r="AP11" i="16" s="1"/>
  <c r="AQ80" i="16"/>
  <c r="AQ112" i="16" s="1"/>
  <c r="BH97" i="10"/>
  <c r="BH98" i="10" s="1"/>
  <c r="AH81" i="10"/>
  <c r="AH82" i="10" s="1"/>
  <c r="AH98" i="10"/>
  <c r="AH10" i="10" s="1"/>
  <c r="AR107" i="16"/>
  <c r="AR79" i="16"/>
  <c r="AR111" i="16" s="1"/>
  <c r="AT13" i="14"/>
  <c r="AU100" i="14"/>
  <c r="AU101" i="14" s="1"/>
  <c r="AU102" i="14" s="1"/>
  <c r="AU103" i="14" s="1"/>
  <c r="AU104" i="14" s="1"/>
  <c r="AU105" i="14" s="1"/>
  <c r="AU106" i="14" s="1"/>
  <c r="AU107" i="14" s="1"/>
  <c r="AU108" i="14" s="1"/>
  <c r="AU109" i="14" s="1"/>
  <c r="AU110" i="14" s="1"/>
  <c r="AU111" i="14" s="1"/>
  <c r="AU13" i="14" s="1"/>
  <c r="AT4" i="13"/>
  <c r="AT7" i="13" s="1"/>
  <c r="AS146" i="13"/>
  <c r="AS19" i="18"/>
  <c r="AS8" i="18" s="1"/>
  <c r="AU117" i="11"/>
  <c r="AU118" i="11" s="1"/>
  <c r="AU119" i="11" s="1"/>
  <c r="AU120" i="11" s="1"/>
  <c r="AU121" i="11" s="1"/>
  <c r="AU122" i="11" s="1"/>
  <c r="AU123" i="11" s="1"/>
  <c r="AU124" i="11" s="1"/>
  <c r="AU125" i="11" s="1"/>
  <c r="AU126" i="11" s="1"/>
  <c r="AU127" i="11" s="1"/>
  <c r="AU128" i="11" s="1"/>
  <c r="AU14" i="11" s="1"/>
  <c r="AT14" i="11"/>
  <c r="AT15" i="13"/>
  <c r="AU134" i="13"/>
  <c r="AU135" i="13" s="1"/>
  <c r="AU136" i="13" s="1"/>
  <c r="AU137" i="13" s="1"/>
  <c r="AU138" i="13" s="1"/>
  <c r="AU139" i="13" s="1"/>
  <c r="AU140" i="13" s="1"/>
  <c r="AU141" i="13" s="1"/>
  <c r="AU142" i="13" s="1"/>
  <c r="AU143" i="13" s="1"/>
  <c r="AU144" i="13" s="1"/>
  <c r="AU145" i="13" s="1"/>
  <c r="AU15" i="13" s="1"/>
  <c r="AR21" i="18"/>
  <c r="AS14" i="13"/>
  <c r="AS8" i="13" s="1"/>
  <c r="AS12" i="13" s="1"/>
  <c r="AS131" i="13" s="1"/>
  <c r="AS83" i="13"/>
  <c r="AS4" i="15"/>
  <c r="AS7" i="15" s="1"/>
  <c r="AR14" i="15"/>
  <c r="AR112" i="15"/>
  <c r="AO119" i="16"/>
  <c r="AO11" i="16" s="1"/>
  <c r="AL12" i="16"/>
  <c r="AL17" i="16"/>
  <c r="AL216" i="16" s="1"/>
  <c r="AR13" i="9"/>
  <c r="AR8" i="9" s="1"/>
  <c r="AR11" i="9" s="1"/>
  <c r="AR114" i="9" s="1"/>
  <c r="AR115" i="9" s="1"/>
  <c r="AM17" i="16"/>
  <c r="AM216" i="16" s="1"/>
  <c r="AM12" i="16"/>
  <c r="AQ86" i="10"/>
  <c r="BH118" i="10"/>
  <c r="AM86" i="10"/>
  <c r="AI86" i="10"/>
  <c r="AO86" i="10"/>
  <c r="AN86" i="10"/>
  <c r="AP86" i="10"/>
  <c r="AO219" i="16"/>
  <c r="AO220" i="16" s="1"/>
  <c r="AO221" i="16" s="1"/>
  <c r="AO222" i="16" s="1"/>
  <c r="AO223" i="16" s="1"/>
  <c r="AO224" i="16" s="1"/>
  <c r="AO225" i="16" s="1"/>
  <c r="AO226" i="16" s="1"/>
  <c r="AO227" i="16" s="1"/>
  <c r="AO228" i="16" s="1"/>
  <c r="AO229" i="16" s="1"/>
  <c r="AO230" i="16" s="1"/>
  <c r="AN20" i="16"/>
  <c r="AS14" i="9"/>
  <c r="AT117" i="9"/>
  <c r="AT118" i="9" s="1"/>
  <c r="AT119" i="9" s="1"/>
  <c r="AT120" i="9" s="1"/>
  <c r="AT121" i="9" s="1"/>
  <c r="AT122" i="9" s="1"/>
  <c r="AT123" i="9" s="1"/>
  <c r="AT124" i="9" s="1"/>
  <c r="AT125" i="9" s="1"/>
  <c r="AT126" i="9" s="1"/>
  <c r="AT127" i="9" s="1"/>
  <c r="AT128" i="9" s="1"/>
  <c r="AR15" i="11"/>
  <c r="AQ15" i="9"/>
  <c r="AS129" i="11"/>
  <c r="AT4" i="11"/>
  <c r="AT7" i="11" s="1"/>
  <c r="AS112" i="14"/>
  <c r="AT4" i="14"/>
  <c r="AT7" i="14" s="1"/>
  <c r="AT100" i="15"/>
  <c r="AT101" i="15" s="1"/>
  <c r="AT102" i="15" s="1"/>
  <c r="AT103" i="15" s="1"/>
  <c r="AT104" i="15" s="1"/>
  <c r="AT105" i="15" s="1"/>
  <c r="AT106" i="15" s="1"/>
  <c r="AT107" i="15" s="1"/>
  <c r="AT108" i="15" s="1"/>
  <c r="AT109" i="15" s="1"/>
  <c r="AT110" i="15" s="1"/>
  <c r="AT111" i="15" s="1"/>
  <c r="AS13" i="15"/>
  <c r="AS12" i="14"/>
  <c r="AS8" i="14" s="1"/>
  <c r="AS10" i="14" s="1"/>
  <c r="AS97" i="14" s="1"/>
  <c r="AR14" i="14"/>
  <c r="AR129" i="9"/>
  <c r="AR15" i="9"/>
  <c r="AS4" i="9"/>
  <c r="AS7" i="9" s="1"/>
  <c r="AS13" i="11"/>
  <c r="AS8" i="11" s="1"/>
  <c r="AS11" i="11" s="1"/>
  <c r="AS114" i="11" s="1"/>
  <c r="AS115" i="11" s="1"/>
  <c r="AR80" i="16" l="1"/>
  <c r="AI70" i="10"/>
  <c r="AS17" i="18"/>
  <c r="AS12" i="18"/>
  <c r="N50" i="7"/>
  <c r="N52" i="7" s="1"/>
  <c r="N56" i="7" s="1"/>
  <c r="N15" i="7"/>
  <c r="AL9" i="10"/>
  <c r="AQ86" i="16"/>
  <c r="AQ118" i="16" s="1"/>
  <c r="AQ119" i="16" s="1"/>
  <c r="AQ11" i="16" s="1"/>
  <c r="AM70" i="10"/>
  <c r="AU79" i="16"/>
  <c r="AU111" i="16" s="1"/>
  <c r="AU78" i="16"/>
  <c r="AU110" i="16" s="1"/>
  <c r="AU77" i="16"/>
  <c r="AU109" i="16" s="1"/>
  <c r="AU85" i="16"/>
  <c r="AU117" i="16" s="1"/>
  <c r="AU76" i="16"/>
  <c r="AU108" i="16" s="1"/>
  <c r="AU81" i="16"/>
  <c r="AU113" i="16" s="1"/>
  <c r="AU82" i="16"/>
  <c r="AU114" i="16" s="1"/>
  <c r="AU117" i="9"/>
  <c r="AU118" i="9" s="1"/>
  <c r="AU119" i="9" s="1"/>
  <c r="AU120" i="9" s="1"/>
  <c r="AU121" i="9" s="1"/>
  <c r="AU122" i="9" s="1"/>
  <c r="AU123" i="9" s="1"/>
  <c r="AU124" i="9" s="1"/>
  <c r="AU125" i="9" s="1"/>
  <c r="AU126" i="9" s="1"/>
  <c r="AU127" i="9" s="1"/>
  <c r="AU128" i="9" s="1"/>
  <c r="AU14" i="9" s="1"/>
  <c r="AT14" i="9"/>
  <c r="AP219" i="16"/>
  <c r="AP220" i="16" s="1"/>
  <c r="AP221" i="16" s="1"/>
  <c r="AP222" i="16" s="1"/>
  <c r="AP223" i="16" s="1"/>
  <c r="AP224" i="16" s="1"/>
  <c r="AP225" i="16" s="1"/>
  <c r="AP226" i="16" s="1"/>
  <c r="AP227" i="16" s="1"/>
  <c r="AP228" i="16" s="1"/>
  <c r="AP229" i="16" s="1"/>
  <c r="AP230" i="16" s="1"/>
  <c r="AO20" i="16"/>
  <c r="AS80" i="16"/>
  <c r="AS112" i="16" s="1"/>
  <c r="AU112" i="14"/>
  <c r="AT17" i="18"/>
  <c r="AT12" i="18"/>
  <c r="AH217" i="10"/>
  <c r="BH104" i="10"/>
  <c r="AS129" i="17"/>
  <c r="AS15" i="17"/>
  <c r="AT4" i="17"/>
  <c r="AT7" i="17" s="1"/>
  <c r="AT13" i="17" s="1"/>
  <c r="AT8" i="17" s="1"/>
  <c r="AT11" i="17" s="1"/>
  <c r="AT114" i="17" s="1"/>
  <c r="AT129" i="11"/>
  <c r="AT15" i="11"/>
  <c r="AU4" i="11"/>
  <c r="AU7" i="11" s="1"/>
  <c r="AU13" i="11" s="1"/>
  <c r="AU8" i="11" s="1"/>
  <c r="AU11" i="11" s="1"/>
  <c r="AU114" i="11" s="1"/>
  <c r="AU115" i="11" s="1"/>
  <c r="AT14" i="13"/>
  <c r="AT8" i="13" s="1"/>
  <c r="AT12" i="13" s="1"/>
  <c r="AT131" i="13" s="1"/>
  <c r="AT83" i="13"/>
  <c r="AQ70" i="10"/>
  <c r="AS112" i="15"/>
  <c r="AT4" i="15"/>
  <c r="AT7" i="15" s="1"/>
  <c r="AM152" i="16"/>
  <c r="AM136" i="16"/>
  <c r="AT112" i="14"/>
  <c r="AU4" i="14"/>
  <c r="AU7" i="14" s="1"/>
  <c r="AU12" i="14" s="1"/>
  <c r="AU8" i="14" s="1"/>
  <c r="AU10" i="14" s="1"/>
  <c r="AU97" i="14" s="1"/>
  <c r="AS21" i="18"/>
  <c r="AT146" i="13"/>
  <c r="AU4" i="13"/>
  <c r="AU7" i="13" s="1"/>
  <c r="AU14" i="13" s="1"/>
  <c r="AU8" i="13" s="1"/>
  <c r="AU12" i="13" s="1"/>
  <c r="AU131" i="13" s="1"/>
  <c r="AS16" i="13"/>
  <c r="AU100" i="15"/>
  <c r="AU101" i="15" s="1"/>
  <c r="AU102" i="15" s="1"/>
  <c r="AU103" i="15" s="1"/>
  <c r="AU104" i="15" s="1"/>
  <c r="AU105" i="15" s="1"/>
  <c r="AU106" i="15" s="1"/>
  <c r="AU107" i="15" s="1"/>
  <c r="AU108" i="15" s="1"/>
  <c r="AU109" i="15" s="1"/>
  <c r="AU110" i="15" s="1"/>
  <c r="AU111" i="15" s="1"/>
  <c r="AU13" i="15" s="1"/>
  <c r="AT13" i="15"/>
  <c r="AN19" i="16"/>
  <c r="AN8" i="16" s="1"/>
  <c r="AU146" i="13"/>
  <c r="AU16" i="13"/>
  <c r="AP70" i="10"/>
  <c r="AO70" i="10"/>
  <c r="AT81" i="16"/>
  <c r="AT113" i="16" s="1"/>
  <c r="AT79" i="16"/>
  <c r="AT111" i="16" s="1"/>
  <c r="AT77" i="16"/>
  <c r="AT109" i="16" s="1"/>
  <c r="AT76" i="16"/>
  <c r="AT108" i="16" s="1"/>
  <c r="AT78" i="16"/>
  <c r="AT110" i="16" s="1"/>
  <c r="AT82" i="16"/>
  <c r="AT114" i="16" s="1"/>
  <c r="AT85" i="16"/>
  <c r="AT117" i="16" s="1"/>
  <c r="AT83" i="16"/>
  <c r="AT115" i="16" s="1"/>
  <c r="AT75" i="16"/>
  <c r="AT107" i="16" s="1"/>
  <c r="AT84" i="16"/>
  <c r="AT116" i="16" s="1"/>
  <c r="I23" i="7"/>
  <c r="I28" i="7" s="1"/>
  <c r="I27" i="7"/>
  <c r="AT4" i="9"/>
  <c r="AT7" i="9" s="1"/>
  <c r="AT13" i="9" s="1"/>
  <c r="AT8" i="9" s="1"/>
  <c r="AT11" i="9" s="1"/>
  <c r="AT114" i="9" s="1"/>
  <c r="AT115" i="9" s="1"/>
  <c r="AS129" i="9"/>
  <c r="AS15" i="9"/>
  <c r="AN231" i="16"/>
  <c r="AN21" i="16"/>
  <c r="AO4" i="16"/>
  <c r="AO7" i="16" s="1"/>
  <c r="AQ87" i="10"/>
  <c r="AQ71" i="10" s="1"/>
  <c r="BH119" i="10"/>
  <c r="AN87" i="10"/>
  <c r="AN71" i="10" s="1"/>
  <c r="AO87" i="10"/>
  <c r="AO71" i="10" s="1"/>
  <c r="AP87" i="10"/>
  <c r="AP71" i="10" s="1"/>
  <c r="AM87" i="10"/>
  <c r="AI87" i="10"/>
  <c r="AI71" i="10" s="1"/>
  <c r="AT12" i="14"/>
  <c r="AT8" i="14" s="1"/>
  <c r="AT10" i="14" s="1"/>
  <c r="AT97" i="14" s="1"/>
  <c r="AU129" i="11"/>
  <c r="AS14" i="14"/>
  <c r="AL136" i="16"/>
  <c r="AL152" i="16"/>
  <c r="J15" i="7"/>
  <c r="AH99" i="10"/>
  <c r="AH18" i="9"/>
  <c r="J50" i="7"/>
  <c r="J52" i="7" s="1"/>
  <c r="J56" i="7" s="1"/>
  <c r="AH9" i="10"/>
  <c r="AR152" i="18"/>
  <c r="AR136" i="18"/>
  <c r="AT21" i="18"/>
  <c r="AU4" i="18"/>
  <c r="AU7" i="18" s="1"/>
  <c r="AU19" i="18" s="1"/>
  <c r="AU8" i="18" s="1"/>
  <c r="AU117" i="17"/>
  <c r="AU118" i="17" s="1"/>
  <c r="AU119" i="17" s="1"/>
  <c r="AU120" i="17" s="1"/>
  <c r="AU121" i="17" s="1"/>
  <c r="AU122" i="17" s="1"/>
  <c r="AU123" i="17" s="1"/>
  <c r="AU124" i="17" s="1"/>
  <c r="AU125" i="17" s="1"/>
  <c r="AU126" i="17" s="1"/>
  <c r="AU127" i="17" s="1"/>
  <c r="AU128" i="17" s="1"/>
  <c r="AU14" i="17" s="1"/>
  <c r="AT14" i="17"/>
  <c r="AS13" i="9"/>
  <c r="AS8" i="9" s="1"/>
  <c r="AS11" i="9" s="1"/>
  <c r="AS114" i="9" s="1"/>
  <c r="AS115" i="9" s="1"/>
  <c r="AU21" i="18"/>
  <c r="AS12" i="15"/>
  <c r="AS8" i="15" s="1"/>
  <c r="AS10" i="15" s="1"/>
  <c r="AS97" i="15" s="1"/>
  <c r="AS81" i="15"/>
  <c r="AN70" i="10"/>
  <c r="AS15" i="11"/>
  <c r="AT13" i="11"/>
  <c r="AT8" i="11" s="1"/>
  <c r="AT11" i="11" s="1"/>
  <c r="AT114" i="11" s="1"/>
  <c r="AT115" i="11" s="1"/>
  <c r="AU15" i="11" l="1"/>
  <c r="AU14" i="14"/>
  <c r="AN12" i="16"/>
  <c r="AN17" i="16"/>
  <c r="AN216" i="16" s="1"/>
  <c r="BH120" i="10"/>
  <c r="AQ88" i="10"/>
  <c r="AQ72" i="10" s="1"/>
  <c r="AO88" i="10"/>
  <c r="AO72" i="10" s="1"/>
  <c r="AP88" i="10"/>
  <c r="AN88" i="10"/>
  <c r="AI88" i="10"/>
  <c r="AM88" i="10"/>
  <c r="AO231" i="16"/>
  <c r="AO21" i="16"/>
  <c r="AP4" i="16"/>
  <c r="AP7" i="16" s="1"/>
  <c r="AQ219" i="16"/>
  <c r="AQ220" i="16" s="1"/>
  <c r="AQ221" i="16" s="1"/>
  <c r="AQ222" i="16" s="1"/>
  <c r="AQ223" i="16" s="1"/>
  <c r="AQ224" i="16" s="1"/>
  <c r="AQ225" i="16" s="1"/>
  <c r="AQ226" i="16" s="1"/>
  <c r="AQ227" i="16" s="1"/>
  <c r="AQ228" i="16" s="1"/>
  <c r="AQ229" i="16" s="1"/>
  <c r="AQ230" i="16" s="1"/>
  <c r="AP20" i="16"/>
  <c r="AS152" i="18"/>
  <c r="AS136" i="18"/>
  <c r="AU112" i="15"/>
  <c r="AT16" i="13"/>
  <c r="AT14" i="14"/>
  <c r="AT129" i="9"/>
  <c r="AU4" i="9"/>
  <c r="AU7" i="9" s="1"/>
  <c r="AU13" i="9" s="1"/>
  <c r="AU8" i="9" s="1"/>
  <c r="AU11" i="9" s="1"/>
  <c r="AU114" i="9" s="1"/>
  <c r="AU115" i="9" s="1"/>
  <c r="AT15" i="9"/>
  <c r="AT80" i="16"/>
  <c r="AU129" i="9"/>
  <c r="AU15" i="9"/>
  <c r="AS14" i="15"/>
  <c r="AT12" i="15"/>
  <c r="AT8" i="15" s="1"/>
  <c r="AT10" i="15" s="1"/>
  <c r="AT97" i="15" s="1"/>
  <c r="AT81" i="15"/>
  <c r="AT14" i="15"/>
  <c r="AT112" i="15"/>
  <c r="AU4" i="15"/>
  <c r="AU7" i="15" s="1"/>
  <c r="AU12" i="15" s="1"/>
  <c r="AU8" i="15" s="1"/>
  <c r="AU10" i="15" s="1"/>
  <c r="AU97" i="15" s="1"/>
  <c r="AH218" i="10"/>
  <c r="BH105" i="10"/>
  <c r="AM71" i="10"/>
  <c r="AU129" i="17"/>
  <c r="AU84" i="16"/>
  <c r="AU116" i="16" s="1"/>
  <c r="AR112" i="16"/>
  <c r="AR86" i="16"/>
  <c r="AR118" i="16" s="1"/>
  <c r="AT129" i="17"/>
  <c r="AT15" i="17"/>
  <c r="AU4" i="17"/>
  <c r="AU7" i="17" s="1"/>
  <c r="AU13" i="17" s="1"/>
  <c r="AU8" i="17" s="1"/>
  <c r="AU11" i="17" s="1"/>
  <c r="AU114" i="17" s="1"/>
  <c r="AU17" i="18"/>
  <c r="AU12" i="18"/>
  <c r="AU83" i="16"/>
  <c r="AU115" i="16" s="1"/>
  <c r="AS86" i="16"/>
  <c r="AS118" i="16" s="1"/>
  <c r="AS119" i="16" s="1"/>
  <c r="AS11" i="16" s="1"/>
  <c r="AH18" i="10"/>
  <c r="AH83" i="10"/>
  <c r="AT152" i="18"/>
  <c r="AT136" i="18"/>
  <c r="AO19" i="16"/>
  <c r="AO8" i="16" s="1"/>
  <c r="AU75" i="16"/>
  <c r="AR219" i="16" l="1"/>
  <c r="AR220" i="16" s="1"/>
  <c r="AR221" i="16" s="1"/>
  <c r="AR222" i="16" s="1"/>
  <c r="AR223" i="16" s="1"/>
  <c r="AR224" i="16" s="1"/>
  <c r="AR225" i="16" s="1"/>
  <c r="AR226" i="16" s="1"/>
  <c r="AR227" i="16" s="1"/>
  <c r="AR228" i="16" s="1"/>
  <c r="AR229" i="16" s="1"/>
  <c r="AR230" i="16" s="1"/>
  <c r="AQ20" i="16"/>
  <c r="AI72" i="10"/>
  <c r="L3" i="8"/>
  <c r="L5" i="8" s="1"/>
  <c r="L8" i="8" s="1"/>
  <c r="L15" i="8" s="1"/>
  <c r="AN72" i="10"/>
  <c r="AT112" i="16"/>
  <c r="AU80" i="16"/>
  <c r="AU112" i="16" s="1"/>
  <c r="AU152" i="18"/>
  <c r="AU136" i="18"/>
  <c r="AM72" i="10"/>
  <c r="AP231" i="16"/>
  <c r="AQ4" i="16"/>
  <c r="AQ7" i="16" s="1"/>
  <c r="AQ19" i="16" s="1"/>
  <c r="AQ8" i="16" s="1"/>
  <c r="AP72" i="10"/>
  <c r="AR119" i="16"/>
  <c r="AR11" i="16" s="1"/>
  <c r="AN152" i="16"/>
  <c r="AN136" i="16"/>
  <c r="AU15" i="17"/>
  <c r="BH121" i="10"/>
  <c r="AQ89" i="10"/>
  <c r="AO89" i="10"/>
  <c r="AM89" i="10"/>
  <c r="AI89" i="10"/>
  <c r="AN89" i="10"/>
  <c r="AP89" i="10"/>
  <c r="AP73" i="10" s="1"/>
  <c r="AH219" i="10"/>
  <c r="BH106" i="10"/>
  <c r="AO12" i="16"/>
  <c r="AO17" i="16"/>
  <c r="AO216" i="16" s="1"/>
  <c r="AP19" i="16"/>
  <c r="AP8" i="16" s="1"/>
  <c r="P3" i="8"/>
  <c r="P5" i="8" s="1"/>
  <c r="P8" i="8" s="1"/>
  <c r="P15" i="8" s="1"/>
  <c r="AU14" i="15"/>
  <c r="AU107" i="16"/>
  <c r="AU86" i="16"/>
  <c r="AU118" i="16" s="1"/>
  <c r="AT86" i="16"/>
  <c r="AT118" i="16" s="1"/>
  <c r="AQ17" i="16" l="1"/>
  <c r="AQ216" i="16" s="1"/>
  <c r="AQ12" i="16"/>
  <c r="AQ90" i="10"/>
  <c r="AQ74" i="10" s="1"/>
  <c r="BH122" i="10"/>
  <c r="AO90" i="10"/>
  <c r="AO74" i="10" s="1"/>
  <c r="AI90" i="10"/>
  <c r="AI74" i="10" s="1"/>
  <c r="AN90" i="10"/>
  <c r="AN74" i="10" s="1"/>
  <c r="AP90" i="10"/>
  <c r="AM90" i="10"/>
  <c r="AP12" i="16"/>
  <c r="AP17" i="16"/>
  <c r="AP216" i="16" s="1"/>
  <c r="AU119" i="16"/>
  <c r="AU11" i="16" s="1"/>
  <c r="AO152" i="16"/>
  <c r="AO136" i="16"/>
  <c r="AH220" i="10"/>
  <c r="BH107" i="10"/>
  <c r="AN73" i="10"/>
  <c r="AI73" i="10"/>
  <c r="AM73" i="10"/>
  <c r="AQ73" i="10"/>
  <c r="AQ231" i="16"/>
  <c r="AQ21" i="16"/>
  <c r="AR4" i="16"/>
  <c r="AR7" i="16" s="1"/>
  <c r="AR19" i="16" s="1"/>
  <c r="AR8" i="16" s="1"/>
  <c r="AS219" i="16"/>
  <c r="AS220" i="16" s="1"/>
  <c r="AS221" i="16" s="1"/>
  <c r="AS222" i="16" s="1"/>
  <c r="AS223" i="16" s="1"/>
  <c r="AS224" i="16" s="1"/>
  <c r="AS225" i="16" s="1"/>
  <c r="AS226" i="16" s="1"/>
  <c r="AS227" i="16" s="1"/>
  <c r="AS228" i="16" s="1"/>
  <c r="AS229" i="16" s="1"/>
  <c r="AS230" i="16" s="1"/>
  <c r="AR20" i="16"/>
  <c r="AP21" i="16"/>
  <c r="AT119" i="16"/>
  <c r="AT11" i="16" s="1"/>
  <c r="AO73" i="10"/>
  <c r="AH221" i="10" l="1"/>
  <c r="BH108" i="10"/>
  <c r="AQ91" i="10"/>
  <c r="BH123" i="10"/>
  <c r="AN91" i="10"/>
  <c r="AP91" i="10"/>
  <c r="AP75" i="10" s="1"/>
  <c r="AO91" i="10"/>
  <c r="AM91" i="10"/>
  <c r="AM75" i="10" s="1"/>
  <c r="AI91" i="10"/>
  <c r="AI75" i="10" s="1"/>
  <c r="AR12" i="16"/>
  <c r="AR17" i="16"/>
  <c r="AP152" i="16"/>
  <c r="AP136" i="16"/>
  <c r="AT219" i="16"/>
  <c r="AT220" i="16" s="1"/>
  <c r="AT221" i="16" s="1"/>
  <c r="AT222" i="16" s="1"/>
  <c r="AT223" i="16" s="1"/>
  <c r="AT224" i="16" s="1"/>
  <c r="AT225" i="16" s="1"/>
  <c r="AT226" i="16" s="1"/>
  <c r="AT227" i="16" s="1"/>
  <c r="AT228" i="16" s="1"/>
  <c r="AT229" i="16" s="1"/>
  <c r="AT230" i="16" s="1"/>
  <c r="AS20" i="16"/>
  <c r="AQ152" i="16"/>
  <c r="AQ136" i="16"/>
  <c r="AM74" i="10"/>
  <c r="AS4" i="16"/>
  <c r="AS7" i="16" s="1"/>
  <c r="AR21" i="16"/>
  <c r="AP74" i="10"/>
  <c r="AT4" i="16" l="1"/>
  <c r="AT7" i="16" s="1"/>
  <c r="AQ75" i="10"/>
  <c r="AS19" i="16"/>
  <c r="AS8" i="16" s="1"/>
  <c r="AQ92" i="10"/>
  <c r="AQ76" i="10" s="1"/>
  <c r="BH124" i="10"/>
  <c r="AI92" i="10"/>
  <c r="AI76" i="10" s="1"/>
  <c r="AP92" i="10"/>
  <c r="AO92" i="10"/>
  <c r="AO76" i="10" s="1"/>
  <c r="AM92" i="10"/>
  <c r="AM76" i="10" s="1"/>
  <c r="AN92" i="10"/>
  <c r="AN76" i="10" s="1"/>
  <c r="AR152" i="16"/>
  <c r="AR136" i="16"/>
  <c r="AH222" i="10"/>
  <c r="BH109" i="10"/>
  <c r="AU219" i="16"/>
  <c r="AU220" i="16" s="1"/>
  <c r="AU221" i="16" s="1"/>
  <c r="AU222" i="16" s="1"/>
  <c r="AU223" i="16" s="1"/>
  <c r="AU224" i="16" s="1"/>
  <c r="AU225" i="16" s="1"/>
  <c r="AU226" i="16" s="1"/>
  <c r="AU227" i="16" s="1"/>
  <c r="AU228" i="16" s="1"/>
  <c r="AU229" i="16" s="1"/>
  <c r="AU230" i="16" s="1"/>
  <c r="AU20" i="16" s="1"/>
  <c r="AT20" i="16"/>
  <c r="AO75" i="10"/>
  <c r="AN75" i="10"/>
  <c r="AH223" i="10" l="1"/>
  <c r="BH110" i="10"/>
  <c r="AS21" i="16"/>
  <c r="AP76" i="10"/>
  <c r="AS12" i="16"/>
  <c r="AS17" i="16"/>
  <c r="AT19" i="16"/>
  <c r="AT8" i="16" s="1"/>
  <c r="BH125" i="10"/>
  <c r="AQ93" i="10"/>
  <c r="AQ77" i="10" s="1"/>
  <c r="AO93" i="10"/>
  <c r="AO77" i="10" s="1"/>
  <c r="AN93" i="10"/>
  <c r="AN77" i="10" s="1"/>
  <c r="AI93" i="10"/>
  <c r="AI77" i="10" s="1"/>
  <c r="AM93" i="10"/>
  <c r="AM77" i="10" s="1"/>
  <c r="AP93" i="10"/>
  <c r="AP77" i="10" s="1"/>
  <c r="AU4" i="16"/>
  <c r="AU7" i="16" s="1"/>
  <c r="AU19" i="16" s="1"/>
  <c r="AU8" i="16" s="1"/>
  <c r="AS152" i="16" l="1"/>
  <c r="AS136" i="16"/>
  <c r="AQ94" i="10"/>
  <c r="AQ78" i="10" s="1"/>
  <c r="BH126" i="10"/>
  <c r="AM94" i="10"/>
  <c r="AM78" i="10" s="1"/>
  <c r="AI94" i="10"/>
  <c r="AN94" i="10"/>
  <c r="AO94" i="10"/>
  <c r="AO78" i="10" s="1"/>
  <c r="AP94" i="10"/>
  <c r="AP78" i="10" s="1"/>
  <c r="AT21" i="16"/>
  <c r="AH224" i="10"/>
  <c r="BH111" i="10"/>
  <c r="AU12" i="16"/>
  <c r="AU17" i="16"/>
  <c r="AT12" i="16"/>
  <c r="AT17" i="16"/>
  <c r="AU21" i="16"/>
  <c r="AH225" i="10" l="1"/>
  <c r="BH112" i="10"/>
  <c r="AN78" i="10"/>
  <c r="AT152" i="16"/>
  <c r="AT136" i="16"/>
  <c r="AU152" i="16"/>
  <c r="AU136" i="16"/>
  <c r="BH127" i="10"/>
  <c r="AQ95" i="10"/>
  <c r="AQ79" i="10" s="1"/>
  <c r="AM95" i="10"/>
  <c r="AM79" i="10" s="1"/>
  <c r="AN95" i="10"/>
  <c r="AN79" i="10" s="1"/>
  <c r="AP95" i="10"/>
  <c r="AP79" i="10" s="1"/>
  <c r="AO95" i="10"/>
  <c r="AI95" i="10"/>
  <c r="AI79" i="10" s="1"/>
  <c r="AI78" i="10"/>
  <c r="AO79" i="10" l="1"/>
  <c r="AQ96" i="10"/>
  <c r="AQ80" i="10" s="1"/>
  <c r="BH128" i="10"/>
  <c r="AP96" i="10"/>
  <c r="AP80" i="10" s="1"/>
  <c r="AO96" i="10"/>
  <c r="AO80" i="10" s="1"/>
  <c r="AM96" i="10"/>
  <c r="AM80" i="10" s="1"/>
  <c r="AN96" i="10"/>
  <c r="AN80" i="10" s="1"/>
  <c r="AI96" i="10"/>
  <c r="AI80" i="10" s="1"/>
  <c r="AI214" i="10"/>
  <c r="AI215" i="10" s="1"/>
  <c r="AI216" i="10" s="1"/>
  <c r="AI217" i="10" s="1"/>
  <c r="AI218" i="10" s="1"/>
  <c r="AI219" i="10" s="1"/>
  <c r="AI220" i="10" s="1"/>
  <c r="AI221" i="10" s="1"/>
  <c r="AI222" i="10" s="1"/>
  <c r="AI223" i="10" s="1"/>
  <c r="AI224" i="10" s="1"/>
  <c r="AI225" i="10" s="1"/>
  <c r="AH15" i="10"/>
  <c r="BH113" i="10"/>
  <c r="AJ214" i="10" l="1"/>
  <c r="AJ215" i="10" s="1"/>
  <c r="AJ216" i="10" s="1"/>
  <c r="AJ217" i="10" s="1"/>
  <c r="AJ218" i="10" s="1"/>
  <c r="AJ219" i="10" s="1"/>
  <c r="AJ220" i="10" s="1"/>
  <c r="AJ221" i="10" s="1"/>
  <c r="AJ222" i="10" s="1"/>
  <c r="AJ223" i="10" s="1"/>
  <c r="AJ224" i="10" s="1"/>
  <c r="AJ225" i="10" s="1"/>
  <c r="AI15" i="10"/>
  <c r="AQ97" i="10"/>
  <c r="BH129" i="10"/>
  <c r="BH130" i="10" s="1"/>
  <c r="AP97" i="10"/>
  <c r="AM97" i="10"/>
  <c r="AN97" i="10"/>
  <c r="AO97" i="10"/>
  <c r="AI97" i="10"/>
  <c r="BH114" i="10"/>
  <c r="AH226" i="10"/>
  <c r="AI4" i="10"/>
  <c r="AI7" i="10" s="1"/>
  <c r="AI14" i="10" s="1"/>
  <c r="AI8" i="10" s="1"/>
  <c r="J18" i="7"/>
  <c r="AH14" i="10"/>
  <c r="AH8" i="10" s="1"/>
  <c r="AH12" i="10" s="1"/>
  <c r="AN81" i="10" l="1"/>
  <c r="AN82" i="10" s="1"/>
  <c r="AN98" i="10"/>
  <c r="AN10" i="10" s="1"/>
  <c r="R3" i="8"/>
  <c r="R5" i="8" s="1"/>
  <c r="R8" i="8" s="1"/>
  <c r="R15" i="8" s="1"/>
  <c r="AO81" i="10"/>
  <c r="AO82" i="10" s="1"/>
  <c r="AO98" i="10"/>
  <c r="AO10" i="10" s="1"/>
  <c r="S3" i="8"/>
  <c r="S5" i="8" s="1"/>
  <c r="S8" i="8" s="1"/>
  <c r="S15" i="8" s="1"/>
  <c r="AM81" i="10"/>
  <c r="AM82" i="10" s="1"/>
  <c r="AM98" i="10"/>
  <c r="AM10" i="10" s="1"/>
  <c r="Q3" i="8"/>
  <c r="Q5" i="8" s="1"/>
  <c r="Q8" i="8" s="1"/>
  <c r="Q15" i="8" s="1"/>
  <c r="AQ81" i="10"/>
  <c r="AQ82" i="10" s="1"/>
  <c r="AQ98" i="10"/>
  <c r="AQ10" i="10" s="1"/>
  <c r="AQ9" i="10" s="1"/>
  <c r="AH16" i="10"/>
  <c r="AH259" i="10" s="1"/>
  <c r="AI81" i="10"/>
  <c r="AI82" i="10" s="1"/>
  <c r="AI98" i="10"/>
  <c r="AI10" i="10" s="1"/>
  <c r="M3" i="8"/>
  <c r="M5" i="8" s="1"/>
  <c r="M8" i="8" s="1"/>
  <c r="M15" i="8" s="1"/>
  <c r="AP81" i="10"/>
  <c r="AP82" i="10" s="1"/>
  <c r="AP98" i="10"/>
  <c r="AP10" i="10" s="1"/>
  <c r="AI226" i="10"/>
  <c r="AI16" i="10"/>
  <c r="AI259" i="10" s="1"/>
  <c r="AJ4" i="10"/>
  <c r="AJ7" i="10" s="1"/>
  <c r="AJ14" i="10" s="1"/>
  <c r="AJ8" i="10" s="1"/>
  <c r="AJ12" i="10" s="1"/>
  <c r="K18" i="7"/>
  <c r="AH131" i="10"/>
  <c r="J16" i="7"/>
  <c r="J13" i="7" s="1"/>
  <c r="J22" i="7" s="1"/>
  <c r="AH147" i="10"/>
  <c r="AJ15" i="10"/>
  <c r="AK214" i="10"/>
  <c r="AK215" i="10" s="1"/>
  <c r="AK216" i="10" s="1"/>
  <c r="AK217" i="10" s="1"/>
  <c r="AK218" i="10" s="1"/>
  <c r="AK219" i="10" s="1"/>
  <c r="AK220" i="10" s="1"/>
  <c r="AK221" i="10" s="1"/>
  <c r="AK222" i="10" s="1"/>
  <c r="AK223" i="10" s="1"/>
  <c r="AK224" i="10" s="1"/>
  <c r="AK225" i="10" s="1"/>
  <c r="R50" i="7" l="1"/>
  <c r="R52" i="7" s="1"/>
  <c r="R56" i="7" s="1"/>
  <c r="R15" i="7"/>
  <c r="AP9" i="10"/>
  <c r="K50" i="7"/>
  <c r="K52" i="7" s="1"/>
  <c r="K56" i="7" s="1"/>
  <c r="AI18" i="9"/>
  <c r="AI99" i="10"/>
  <c r="K15" i="7"/>
  <c r="AI9" i="10"/>
  <c r="O50" i="7"/>
  <c r="O52" i="7" s="1"/>
  <c r="O56" i="7" s="1"/>
  <c r="O15" i="7"/>
  <c r="AM9" i="10"/>
  <c r="Q50" i="7"/>
  <c r="Q52" i="7" s="1"/>
  <c r="Q56" i="7" s="1"/>
  <c r="Q15" i="7"/>
  <c r="AO9" i="10"/>
  <c r="AK15" i="10"/>
  <c r="AL214" i="10"/>
  <c r="AL215" i="10" s="1"/>
  <c r="AL216" i="10" s="1"/>
  <c r="AL217" i="10" s="1"/>
  <c r="AL218" i="10" s="1"/>
  <c r="AL219" i="10" s="1"/>
  <c r="AL220" i="10" s="1"/>
  <c r="AL221" i="10" s="1"/>
  <c r="AL222" i="10" s="1"/>
  <c r="AL223" i="10" s="1"/>
  <c r="AL224" i="10" s="1"/>
  <c r="AL225" i="10" s="1"/>
  <c r="AJ147" i="10"/>
  <c r="AJ131" i="10"/>
  <c r="L16" i="7"/>
  <c r="L13" i="7" s="1"/>
  <c r="L22" i="7" s="1"/>
  <c r="AJ226" i="10"/>
  <c r="AJ16" i="10"/>
  <c r="AJ259" i="10" s="1"/>
  <c r="AK4" i="10"/>
  <c r="AK7" i="10" s="1"/>
  <c r="AK14" i="10" s="1"/>
  <c r="AK8" i="10" s="1"/>
  <c r="AK12" i="10" s="1"/>
  <c r="L18" i="7"/>
  <c r="P50" i="7"/>
  <c r="P52" i="7" s="1"/>
  <c r="P56" i="7" s="1"/>
  <c r="P15" i="7"/>
  <c r="AN9" i="10"/>
  <c r="J23" i="7"/>
  <c r="J28" i="7" s="1"/>
  <c r="J27" i="7"/>
  <c r="AM214" i="10" l="1"/>
  <c r="AM215" i="10" s="1"/>
  <c r="AM216" i="10" s="1"/>
  <c r="AM217" i="10" s="1"/>
  <c r="AM218" i="10" s="1"/>
  <c r="AM219" i="10" s="1"/>
  <c r="AM220" i="10" s="1"/>
  <c r="AM221" i="10" s="1"/>
  <c r="AM222" i="10" s="1"/>
  <c r="AM223" i="10" s="1"/>
  <c r="AM224" i="10" s="1"/>
  <c r="AM225" i="10" s="1"/>
  <c r="AL15" i="10"/>
  <c r="AK226" i="10"/>
  <c r="AL4" i="10"/>
  <c r="AL7" i="10" s="1"/>
  <c r="AL14" i="10" s="1"/>
  <c r="AL8" i="10" s="1"/>
  <c r="AL12" i="10" s="1"/>
  <c r="M18" i="7"/>
  <c r="AK16" i="10"/>
  <c r="AK259" i="10" s="1"/>
  <c r="AI18" i="10"/>
  <c r="AI83" i="10"/>
  <c r="AI12" i="10"/>
  <c r="AK131" i="10"/>
  <c r="M16" i="7"/>
  <c r="M13" i="7" s="1"/>
  <c r="M22" i="7" s="1"/>
  <c r="AK147" i="10"/>
  <c r="L23" i="7"/>
  <c r="L28" i="7" s="1"/>
  <c r="L27" i="7"/>
  <c r="M23" i="7" l="1"/>
  <c r="M28" i="7" s="1"/>
  <c r="M27" i="7"/>
  <c r="AL147" i="10"/>
  <c r="AL131" i="10"/>
  <c r="N16" i="7"/>
  <c r="AL226" i="10"/>
  <c r="N18" i="7"/>
  <c r="AM4" i="10"/>
  <c r="AM7" i="10" s="1"/>
  <c r="AL16" i="10"/>
  <c r="AL259" i="10" s="1"/>
  <c r="AI131" i="10"/>
  <c r="K16" i="7"/>
  <c r="K13" i="7" s="1"/>
  <c r="K22" i="7" s="1"/>
  <c r="AI147" i="10"/>
  <c r="AN214" i="10"/>
  <c r="AN215" i="10" s="1"/>
  <c r="AN216" i="10" s="1"/>
  <c r="AN217" i="10" s="1"/>
  <c r="AN218" i="10" s="1"/>
  <c r="AN219" i="10" s="1"/>
  <c r="AN220" i="10" s="1"/>
  <c r="AN221" i="10" s="1"/>
  <c r="AN222" i="10" s="1"/>
  <c r="AN223" i="10" s="1"/>
  <c r="AN224" i="10" s="1"/>
  <c r="AN225" i="10" s="1"/>
  <c r="AM15" i="10"/>
  <c r="K23" i="7" l="1"/>
  <c r="K28" i="7" s="1"/>
  <c r="K27" i="7"/>
  <c r="N13" i="7"/>
  <c r="N22" i="7" s="1"/>
  <c r="AM226" i="10"/>
  <c r="O18" i="7"/>
  <c r="AN4" i="10"/>
  <c r="AN7" i="10" s="1"/>
  <c r="AO214" i="10"/>
  <c r="AO215" i="10" s="1"/>
  <c r="AO216" i="10" s="1"/>
  <c r="AO217" i="10" s="1"/>
  <c r="AO218" i="10" s="1"/>
  <c r="AO219" i="10" s="1"/>
  <c r="AO220" i="10" s="1"/>
  <c r="AO221" i="10" s="1"/>
  <c r="AO222" i="10" s="1"/>
  <c r="AO223" i="10" s="1"/>
  <c r="AO224" i="10" s="1"/>
  <c r="AO225" i="10" s="1"/>
  <c r="AN15" i="10"/>
  <c r="AM14" i="10"/>
  <c r="AM8" i="10" s="1"/>
  <c r="AM12" i="10" s="1"/>
  <c r="AM147" i="10" l="1"/>
  <c r="AM131" i="10"/>
  <c r="O16" i="7"/>
  <c r="O13" i="7" s="1"/>
  <c r="O22" i="7" s="1"/>
  <c r="AN226" i="10"/>
  <c r="AO4" i="10"/>
  <c r="AO7" i="10" s="1"/>
  <c r="P18" i="7"/>
  <c r="AP214" i="10"/>
  <c r="AP215" i="10" s="1"/>
  <c r="AP216" i="10" s="1"/>
  <c r="AP217" i="10" s="1"/>
  <c r="AP218" i="10" s="1"/>
  <c r="AP219" i="10" s="1"/>
  <c r="AP220" i="10" s="1"/>
  <c r="AP221" i="10" s="1"/>
  <c r="AP222" i="10" s="1"/>
  <c r="AP223" i="10" s="1"/>
  <c r="AP224" i="10" s="1"/>
  <c r="AP225" i="10" s="1"/>
  <c r="AO15" i="10"/>
  <c r="AM16" i="10"/>
  <c r="AM259" i="10" s="1"/>
  <c r="AN14" i="10"/>
  <c r="AN8" i="10" s="1"/>
  <c r="AN12" i="10" s="1"/>
  <c r="N23" i="7"/>
  <c r="N28" i="7" s="1"/>
  <c r="N27" i="7"/>
  <c r="AN147" i="10" l="1"/>
  <c r="AN131" i="10"/>
  <c r="P16" i="7"/>
  <c r="P13" i="7" s="1"/>
  <c r="P22" i="7" s="1"/>
  <c r="AQ214" i="10"/>
  <c r="AQ215" i="10" s="1"/>
  <c r="AQ216" i="10" s="1"/>
  <c r="AQ217" i="10" s="1"/>
  <c r="AQ218" i="10" s="1"/>
  <c r="AQ219" i="10" s="1"/>
  <c r="AQ220" i="10" s="1"/>
  <c r="AQ221" i="10" s="1"/>
  <c r="AQ222" i="10" s="1"/>
  <c r="AQ223" i="10" s="1"/>
  <c r="AQ224" i="10" s="1"/>
  <c r="AQ225" i="10" s="1"/>
  <c r="AP15" i="10"/>
  <c r="AN16" i="10"/>
  <c r="AN259" i="10" s="1"/>
  <c r="AO226" i="10"/>
  <c r="AP4" i="10"/>
  <c r="AP7" i="10" s="1"/>
  <c r="AP14" i="10" s="1"/>
  <c r="AP8" i="10" s="1"/>
  <c r="AP12" i="10" s="1"/>
  <c r="Q18" i="7"/>
  <c r="AO14" i="10"/>
  <c r="AO8" i="10" s="1"/>
  <c r="AO12" i="10" s="1"/>
  <c r="O23" i="7"/>
  <c r="O28" i="7" s="1"/>
  <c r="O27" i="7"/>
  <c r="AO147" i="10" l="1"/>
  <c r="AO131" i="10"/>
  <c r="Q16" i="7"/>
  <c r="Q13" i="7" s="1"/>
  <c r="Q22" i="7" s="1"/>
  <c r="AP147" i="10"/>
  <c r="AP131" i="10"/>
  <c r="R16" i="7"/>
  <c r="AO16" i="10"/>
  <c r="AO259" i="10" s="1"/>
  <c r="AP226" i="10"/>
  <c r="AP16" i="10"/>
  <c r="AP259" i="10" s="1"/>
  <c r="R18" i="7"/>
  <c r="AQ4" i="10"/>
  <c r="AQ7" i="10" s="1"/>
  <c r="AQ14" i="10" s="1"/>
  <c r="AQ8" i="10" s="1"/>
  <c r="AQ12" i="10" s="1"/>
  <c r="AR214" i="10"/>
  <c r="AR215" i="10" s="1"/>
  <c r="AR216" i="10" s="1"/>
  <c r="AR217" i="10" s="1"/>
  <c r="AR218" i="10" s="1"/>
  <c r="AR219" i="10" s="1"/>
  <c r="AR220" i="10" s="1"/>
  <c r="AR221" i="10" s="1"/>
  <c r="AR222" i="10" s="1"/>
  <c r="AR223" i="10" s="1"/>
  <c r="AR224" i="10" s="1"/>
  <c r="AR225" i="10" s="1"/>
  <c r="AQ15" i="10"/>
  <c r="P23" i="7"/>
  <c r="P28" i="7" s="1"/>
  <c r="P27" i="7"/>
  <c r="AQ147" i="10" l="1"/>
  <c r="AQ131" i="10"/>
  <c r="AQ226" i="10"/>
  <c r="AR4" i="10"/>
  <c r="AR7" i="10" s="1"/>
  <c r="AQ16" i="10"/>
  <c r="AQ259" i="10" s="1"/>
  <c r="AS214" i="10"/>
  <c r="AS215" i="10" s="1"/>
  <c r="AS216" i="10" s="1"/>
  <c r="AS217" i="10" s="1"/>
  <c r="AS218" i="10" s="1"/>
  <c r="AS219" i="10" s="1"/>
  <c r="AS220" i="10" s="1"/>
  <c r="AS221" i="10" s="1"/>
  <c r="AS222" i="10" s="1"/>
  <c r="AS223" i="10" s="1"/>
  <c r="AS224" i="10" s="1"/>
  <c r="AS225" i="10" s="1"/>
  <c r="AR15" i="10"/>
  <c r="R13" i="7"/>
  <c r="R22" i="7" s="1"/>
  <c r="Q23" i="7"/>
  <c r="Q28" i="7" s="1"/>
  <c r="Q27" i="7"/>
  <c r="R23" i="7" l="1"/>
  <c r="R28" i="7" s="1"/>
  <c r="R27" i="7"/>
  <c r="AS4" i="10"/>
  <c r="AS7" i="10" s="1"/>
  <c r="AT214" i="10"/>
  <c r="AT215" i="10" s="1"/>
  <c r="AT216" i="10" s="1"/>
  <c r="AT217" i="10" s="1"/>
  <c r="AT218" i="10" s="1"/>
  <c r="AT219" i="10" s="1"/>
  <c r="AT220" i="10" s="1"/>
  <c r="AT221" i="10" s="1"/>
  <c r="AT222" i="10" s="1"/>
  <c r="AT223" i="10" s="1"/>
  <c r="AT224" i="10" s="1"/>
  <c r="AT225" i="10" s="1"/>
  <c r="AS15" i="10"/>
  <c r="AR14" i="10"/>
  <c r="AR8" i="10" s="1"/>
  <c r="AR12" i="10" s="1"/>
  <c r="AU214" i="10" l="1"/>
  <c r="AU215" i="10" s="1"/>
  <c r="AU216" i="10" s="1"/>
  <c r="AU217" i="10" s="1"/>
  <c r="AU218" i="10" s="1"/>
  <c r="AU219" i="10" s="1"/>
  <c r="AU220" i="10" s="1"/>
  <c r="AU221" i="10" s="1"/>
  <c r="AU222" i="10" s="1"/>
  <c r="AU223" i="10" s="1"/>
  <c r="AU224" i="10" s="1"/>
  <c r="AU225" i="10" s="1"/>
  <c r="AU15" i="10" s="1"/>
  <c r="AT15" i="10"/>
  <c r="AR16" i="10"/>
  <c r="AR259" i="10" s="1"/>
  <c r="AR147" i="10"/>
  <c r="AR131" i="10"/>
  <c r="AT4" i="10"/>
  <c r="AT7" i="10" s="1"/>
  <c r="AT14" i="10" s="1"/>
  <c r="AT8" i="10" s="1"/>
  <c r="AT12" i="10" s="1"/>
  <c r="AS14" i="10"/>
  <c r="AS8" i="10" s="1"/>
  <c r="AS12" i="10" s="1"/>
  <c r="AS147" i="10" l="1"/>
  <c r="AS131" i="10"/>
  <c r="AS16" i="10"/>
  <c r="AS259" i="10" s="1"/>
  <c r="AT147" i="10"/>
  <c r="AT131" i="10"/>
  <c r="AU4" i="10"/>
  <c r="AU7" i="10" s="1"/>
  <c r="AU14" i="10" s="1"/>
  <c r="AU8" i="10" s="1"/>
  <c r="AU12" i="10" s="1"/>
  <c r="AT16" i="10"/>
  <c r="AT259" i="10" s="1"/>
  <c r="AU16" i="10"/>
  <c r="AU259" i="10" s="1"/>
  <c r="AU147" i="10" l="1"/>
  <c r="AU131" i="10"/>
</calcChain>
</file>

<file path=xl/sharedStrings.xml><?xml version="1.0" encoding="utf-8"?>
<sst xmlns="http://schemas.openxmlformats.org/spreadsheetml/2006/main" count="1989" uniqueCount="257">
  <si>
    <t>Degumming Capacity</t>
  </si>
  <si>
    <t>RBD Refining Capacity</t>
  </si>
  <si>
    <t>Pre-Treatment Capacity</t>
  </si>
  <si>
    <t xml:space="preserve">  Soybean Oil Refining Capacity</t>
  </si>
  <si>
    <t>Crude Demand</t>
  </si>
  <si>
    <t xml:space="preserve">  Inedible Crude Demand</t>
  </si>
  <si>
    <t xml:space="preserve">  Crude Residual</t>
  </si>
  <si>
    <t xml:space="preserve">  Net Crude Trade*</t>
  </si>
  <si>
    <t xml:space="preserve">  Change in Crude Socks</t>
  </si>
  <si>
    <t>Refined Demand</t>
  </si>
  <si>
    <t xml:space="preserve">  Inedible Refined Demand</t>
  </si>
  <si>
    <t xml:space="preserve">  Edible Refined Demand</t>
  </si>
  <si>
    <t xml:space="preserve">  Refined Residual</t>
  </si>
  <si>
    <t xml:space="preserve">  Net Refined Trade*</t>
  </si>
  <si>
    <t xml:space="preserve">  Change in Refined Stocks</t>
  </si>
  <si>
    <t>Total Demand</t>
  </si>
  <si>
    <t>*Positive numbers indicate net exports</t>
  </si>
  <si>
    <t>**Pre-treatment capacity assumes that soybean oil processing capacity is equal to the total multiplied by the average of soybean oil's portion of the feedstock mix for the year</t>
  </si>
  <si>
    <t>SBO Supply</t>
  </si>
  <si>
    <t xml:space="preserve">    Biofuel Use</t>
  </si>
  <si>
    <t xml:space="preserve">    Non-Biofuel Use</t>
  </si>
  <si>
    <t>SBO SUPPLY</t>
  </si>
  <si>
    <t xml:space="preserve"> - CRUSH SUPPLY</t>
  </si>
  <si>
    <t xml:space="preserve"> - DEGUMMED SUPPLY</t>
  </si>
  <si>
    <t xml:space="preserve"> - RBD SUPPLY</t>
  </si>
  <si>
    <t xml:space="preserve"> - REFINING LOSS</t>
  </si>
  <si>
    <t>SBO DEMAND</t>
  </si>
  <si>
    <t xml:space="preserve">  Crude Processing Use</t>
  </si>
  <si>
    <t xml:space="preserve">  Crude Trade Use</t>
  </si>
  <si>
    <t xml:space="preserve">  Crude Inedible Use</t>
  </si>
  <si>
    <t xml:space="preserve">  Crude Inventory Change</t>
  </si>
  <si>
    <t>Total Crude Demand</t>
  </si>
  <si>
    <t xml:space="preserve">  Refined Trade Use</t>
  </si>
  <si>
    <t xml:space="preserve">  Refined Edible Use</t>
  </si>
  <si>
    <t xml:space="preserve">  Refined Inedible Use</t>
  </si>
  <si>
    <t>Total Refined Demand</t>
  </si>
  <si>
    <t>Refining Capacity</t>
  </si>
  <si>
    <t>Excess/(Deficit)</t>
  </si>
  <si>
    <t>Crude</t>
  </si>
  <si>
    <t>Refined</t>
  </si>
  <si>
    <t>REFINED USE</t>
  </si>
  <si>
    <t>REFINED EDIBLE USE</t>
  </si>
  <si>
    <t>REFINED INEDIBLE USE</t>
  </si>
  <si>
    <t>Total Domestic Use</t>
  </si>
  <si>
    <t>REFINED EXPORTS</t>
  </si>
  <si>
    <t>REFINED PRODUCTION</t>
  </si>
  <si>
    <t>REFINED IMPORTS</t>
  </si>
  <si>
    <t>Total Supply</t>
  </si>
  <si>
    <t>US CRUDE SOYBEAN OIL SUPPLY AND DEMAND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</si>
  <si>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</si>
  <si>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</si>
  <si>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</si>
  <si>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</si>
  <si>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</si>
  <si>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</si>
  <si>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</si>
  <si>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</si>
  <si>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</si>
  <si>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</si>
  <si>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</si>
  <si>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</si>
  <si>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</si>
  <si>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</si>
  <si>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</si>
  <si>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</si>
  <si>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</si>
  <si>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</si>
  <si>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</si>
  <si>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</si>
  <si>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</si>
  <si>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</si>
  <si>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</si>
  <si>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</si>
  <si>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</si>
  <si>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>18/19</t>
  </si>
  <si>
    <t>19/20</t>
  </si>
  <si>
    <t>20/21</t>
  </si>
  <si>
    <t>21/22</t>
  </si>
  <si>
    <t>22/23</t>
  </si>
  <si>
    <r>
      <t xml:space="preserve">US CRUDE SOYBEAN OIL SUPPLY AND DEMAND </t>
    </r>
    <r>
      <rPr>
        <sz val="9"/>
        <color theme="1"/>
        <rFont val="Helvetica-Normal"/>
      </rPr>
      <t>(million pounds)</t>
    </r>
  </si>
  <si>
    <t>US Crude soybean oil supply and demand</t>
  </si>
  <si>
    <r>
      <t xml:space="preserve">Beginning Stocks </t>
    </r>
    <r>
      <rPr>
        <sz val="9"/>
        <color theme="1"/>
        <rFont val="Helvetica-Normal"/>
      </rPr>
      <t>(October 1)</t>
    </r>
  </si>
  <si>
    <t>(million pounds)</t>
  </si>
  <si>
    <t>2021/22</t>
  </si>
  <si>
    <t>2022/23</t>
  </si>
  <si>
    <t>Production</t>
  </si>
  <si>
    <t>Imports</t>
  </si>
  <si>
    <t xml:space="preserve">    Total Supply</t>
  </si>
  <si>
    <t>Domestic Use</t>
  </si>
  <si>
    <t xml:space="preserve">  Processing </t>
  </si>
  <si>
    <t xml:space="preserve">  Inedible Use </t>
  </si>
  <si>
    <t xml:space="preserve">  Residual (balance)</t>
  </si>
  <si>
    <t>Exports</t>
  </si>
  <si>
    <t xml:space="preserve">  Residual Use</t>
  </si>
  <si>
    <t xml:space="preserve">    Total Use</t>
  </si>
  <si>
    <r>
      <t xml:space="preserve">Ending Stocks </t>
    </r>
    <r>
      <rPr>
        <sz val="9"/>
        <color theme="1"/>
        <rFont val="Helvetica-Normal"/>
      </rPr>
      <t>(September 30)</t>
    </r>
  </si>
  <si>
    <t>Days of Coverage</t>
  </si>
  <si>
    <r>
      <t xml:space="preserve">Average Price </t>
    </r>
    <r>
      <rPr>
        <sz val="9"/>
        <color theme="1"/>
        <rFont val="Helvetica-Normal"/>
      </rPr>
      <t>(Central Illinois - cents per pound)</t>
    </r>
  </si>
  <si>
    <t>Source: USDA, Fastmarkets</t>
  </si>
  <si>
    <t>Bold Numbers are The Jacobsen Forecasts and Estimates</t>
  </si>
  <si>
    <t>CRUDE SOYBEAN OIL PRODUCTION (Million Pounds)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</si>
  <si>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</si>
  <si>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</si>
  <si>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</si>
  <si>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</si>
  <si>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</si>
  <si>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</si>
  <si>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</si>
  <si>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</si>
  <si>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</si>
  <si>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</si>
  <si>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</si>
  <si>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</si>
  <si>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</si>
  <si>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CRUDE SOYBEAN OIL IMPORTS (Million Pounds)</t>
  </si>
  <si>
    <t>HS Code:</t>
  </si>
  <si>
    <t>CRUDE SOYBEAN OIL EXPORTS (Million Pounds)</t>
  </si>
  <si>
    <t>CRUDE SOYBEAN OIL PROCESSED (million pounds)</t>
  </si>
  <si>
    <t>Difference</t>
  </si>
  <si>
    <t>CRUDE SOYBEAN OIL INEDIBLE USE (million pounds)</t>
  </si>
  <si>
    <t>Combined Crude and Refined Inedible Use</t>
  </si>
  <si>
    <t>EIA Feedstock Use</t>
  </si>
  <si>
    <t>Oct.</t>
  </si>
  <si>
    <t>Nov.</t>
  </si>
  <si>
    <t>Dec.</t>
  </si>
  <si>
    <t>Jan.</t>
  </si>
  <si>
    <t>Feb.</t>
  </si>
  <si>
    <t>Mar.</t>
  </si>
  <si>
    <t>Apr.</t>
  </si>
  <si>
    <t>May.</t>
  </si>
  <si>
    <t>Jun.</t>
  </si>
  <si>
    <t>Jul.</t>
  </si>
  <si>
    <t>Aug.</t>
  </si>
  <si>
    <t>Sep.</t>
  </si>
  <si>
    <t>Tot.</t>
  </si>
  <si>
    <t>CRUDE RESIDUAL (million Pounds)</t>
  </si>
  <si>
    <t>CRUDE SOYBEAN OIL END-OF-MONTH STOCKS (Million Pounds)</t>
  </si>
  <si>
    <t>CRUDE SOYBEAN OIL (The Jacobsen - Central Illinois, cents per pound)</t>
  </si>
  <si>
    <t xml:space="preserve">    Marketing-Year Average</t>
  </si>
  <si>
    <t>CRUDE SOYBEAN OIL (U.S. Gulf, cents per pound)</t>
  </si>
  <si>
    <t>CRUDE SOYBEAN OIL (AMS - Central Illinois, cents per pound)</t>
  </si>
  <si>
    <t>CRUDE SOYBEAN OIL (AMS - The Jacobsen, Central Illinois, cents per pound)</t>
  </si>
  <si>
    <t>US REFINED SOYBEAN OIL SUPPLY AND DEMAND</t>
  </si>
  <si>
    <t>US REFINED SOYBEAN OIL SUPPLY AND DEMAND (Million Pounds)</t>
  </si>
  <si>
    <t>US Refined soybean oil supply and demand</t>
  </si>
  <si>
    <t xml:space="preserve">Production </t>
  </si>
  <si>
    <t>(biod + rd + copro + 85% non-bio + ref exports)</t>
  </si>
  <si>
    <t>Domestic Usage</t>
  </si>
  <si>
    <t xml:space="preserve">  Processed</t>
  </si>
  <si>
    <t xml:space="preserve">    Edible Use </t>
  </si>
  <si>
    <t>(85% non-bio + 10% RD+ biod + copro)</t>
  </si>
  <si>
    <t xml:space="preserve">    Inedible Use </t>
  </si>
  <si>
    <t>(90% RD)</t>
  </si>
  <si>
    <r>
      <t xml:space="preserve">RBD Average Price </t>
    </r>
    <r>
      <rPr>
        <sz val="9"/>
        <color theme="1"/>
        <rFont val="Helvetica-Normal"/>
      </rPr>
      <t>(Central Illinois - cents per pound)</t>
    </r>
  </si>
  <si>
    <t>REFINED SOYBEAN OIL PRODUCTION (Million Pounds)</t>
  </si>
  <si>
    <t>REFINED SOYBEAN OIL IMPORTS (Million Pounds)</t>
  </si>
  <si>
    <t>REFINED SOYBEAN OIL EXPORTS (Million Pounds)</t>
  </si>
  <si>
    <t>REFINED SOYBEAN OIL PROCESSED (Million Pounds)</t>
  </si>
  <si>
    <t>REFINED SOYBEAN OIL EDIBLE USE (million pounds)</t>
  </si>
  <si>
    <t>EDIBLE PERCENT OF CONSUMPTION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</si>
  <si>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</si>
  <si>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</si>
  <si>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</si>
  <si>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</si>
  <si>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</si>
  <si>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</si>
  <si>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</si>
  <si>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</si>
  <si>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</si>
  <si>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</si>
  <si>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</si>
  <si>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 xml:space="preserve">  Avg.</t>
  </si>
  <si>
    <t>REFINED SOYBEAN OIL INEDIBLE USE (million pounds)</t>
  </si>
  <si>
    <t>REFINED SOYBEAN OIL RESIDUAL USE (million pounds)</t>
  </si>
  <si>
    <t>REFINED SOYBEAN OIL BIOMASS-BASED DIESEL USAGE (Million Pounds)</t>
  </si>
  <si>
    <t>REFINED SOYBEAN OIL BIODIESEL USAGE (Million Pounds)</t>
  </si>
  <si>
    <t>REFINED SOYBEAN OIL RENEWABLE DIESEL USAGE (Million Pounds)</t>
  </si>
  <si>
    <t>REFINED SOYBEAN OIL CO-PROCESSING PRODUCTION (Million Pounds)</t>
  </si>
  <si>
    <t>REFINED SOYBEAN OIL NON-BIODIESEL USAGE (Million Pounds)</t>
  </si>
  <si>
    <t>REFINED SOYBEAN OIL END-OF-MONTH STOCKS (Million Pounds)</t>
  </si>
  <si>
    <t>August Supply</t>
  </si>
  <si>
    <t>beginning stocks</t>
  </si>
  <si>
    <t>production</t>
  </si>
  <si>
    <t>imports</t>
  </si>
  <si>
    <t>REFINED SOYBEAN OIL (RBD, CIF, Central Illinois, cents per pound)</t>
  </si>
  <si>
    <t>August Demand</t>
  </si>
  <si>
    <t>exports</t>
  </si>
  <si>
    <t>processed</t>
  </si>
  <si>
    <t>edible use</t>
  </si>
  <si>
    <t>inedible use</t>
  </si>
  <si>
    <t>residual use</t>
  </si>
  <si>
    <t>biofuel feedstock use</t>
  </si>
  <si>
    <t>non-biofuel use</t>
  </si>
  <si>
    <t>August Ending Stocks</t>
  </si>
  <si>
    <t>edible demand</t>
  </si>
  <si>
    <t>inedible demand</t>
  </si>
  <si>
    <t>combined</t>
  </si>
  <si>
    <t>implied ending stocks</t>
  </si>
  <si>
    <t>REFINED MARGIN</t>
  </si>
  <si>
    <t>biofuel feedstock demand</t>
  </si>
  <si>
    <t>non-biofuel feedstock demand</t>
  </si>
  <si>
    <t>US CRUDE CANOLA OIL SUPPLY AND DEMAND</t>
  </si>
  <si>
    <t>US CRUDE CANOLA OIL SUPPLY AND DEMAND (Million Pounds)</t>
  </si>
  <si>
    <t>RD Refined</t>
  </si>
  <si>
    <t>Non-bio edible</t>
  </si>
  <si>
    <t>(biod + co pro + 85% of non-bio + ref exp + rd)</t>
  </si>
  <si>
    <t>(15% of non-bio)</t>
  </si>
  <si>
    <t xml:space="preserve">  Residual </t>
  </si>
  <si>
    <t>(balance)</t>
  </si>
  <si>
    <r>
      <t xml:space="preserve">Average Price </t>
    </r>
    <r>
      <rPr>
        <sz val="9"/>
        <color theme="1"/>
        <rFont val="Helvetica-Normal"/>
      </rPr>
      <t>(Midwest - cents per pound)</t>
    </r>
  </si>
  <si>
    <t>CRUDE CANOLA OIL PRODUCTION (Million Pounds)</t>
  </si>
  <si>
    <t>CRUDE CANOLA OIL IMPORTS (Million Pounds)</t>
  </si>
  <si>
    <t>CRUDE CANOLA OIL EXPORTS (Million Pounds)</t>
  </si>
  <si>
    <t>CRUDE CANOLA OIL PROCESSED (Million Pounds)</t>
  </si>
  <si>
    <t>CRUDE CANOLA OIL INEDIBLE USE (Million Pounds)</t>
  </si>
  <si>
    <t>CRUDE CANOLA OIL RESIDUAL (Million Pounds)</t>
  </si>
  <si>
    <t>CRUDE CANOLA OIL END-OF-MONTH STOCKS (Million Pounds)</t>
  </si>
  <si>
    <t>CRUDE CANOLA OIL (Cents per Pound)</t>
  </si>
  <si>
    <t>US REFINED CANOLA OIL SUPPLY AND DEMAND</t>
  </si>
  <si>
    <t>US REFINED CANOLA OIL SUPPLY AND DEMAND (Million Pounds)</t>
  </si>
  <si>
    <t>(85% non-bio + biod + 10% rd + copro)</t>
  </si>
  <si>
    <t xml:space="preserve">    Indeible Use </t>
  </si>
  <si>
    <t>(90 % rd)</t>
  </si>
  <si>
    <r>
      <t xml:space="preserve">Average Price </t>
    </r>
    <r>
      <rPr>
        <sz val="9"/>
        <color theme="1"/>
        <rFont val="Helvetica-Normal"/>
      </rPr>
      <t>(Los Angeles - cents per pound)</t>
    </r>
  </si>
  <si>
    <t>REFINED CANOLA OIL PRODUCTION (Million Pounds)</t>
  </si>
  <si>
    <t>REFINED CANOLA OIL IMPORTS (Million Pounds)</t>
  </si>
  <si>
    <t>REFINED CANOLA OIL EXPORTS (Million Pounds)</t>
  </si>
  <si>
    <t>REFINED CANOLA OIL PROCESSED (Million Pounds)</t>
  </si>
  <si>
    <t>REFINED CANOLA OIL EDIBLE USE (Million Pounds)</t>
  </si>
  <si>
    <t>5-Yr Avg.</t>
  </si>
  <si>
    <t>REFINED CANOLA OIL INEDIBLE USE (Million Pounds)</t>
  </si>
  <si>
    <t>REFINED CANOLA OIL RESIDUAL USAGE (Million Pounds)</t>
  </si>
  <si>
    <t>REFINED CANOLA OIL END-OF-MONTH STOCKS (Million Pounds)</t>
  </si>
  <si>
    <t>REFINED CANOLA OIL (RBD, Los Angeles, Cents per Pound)</t>
  </si>
  <si>
    <t>REFINING MARGIN (cents per pound)</t>
  </si>
  <si>
    <t xml:space="preserve">  Processing</t>
  </si>
  <si>
    <t>Stocks-to-Usage</t>
  </si>
  <si>
    <r>
      <t xml:space="preserve">Average Price </t>
    </r>
    <r>
      <rPr>
        <sz val="9"/>
        <color theme="1"/>
        <rFont val="Helvetica-Normal"/>
      </rPr>
      <t>(Dollars per Ton)</t>
    </r>
  </si>
  <si>
    <t xml:space="preserve">  Refined Usage</t>
  </si>
  <si>
    <t xml:space="preserve">  Residual</t>
  </si>
  <si>
    <r>
      <t xml:space="preserve">Average Price </t>
    </r>
    <r>
      <rPr>
        <sz val="9"/>
        <color theme="1"/>
        <rFont val="Helvetica-Normal"/>
      </rPr>
      <t>(cents per pound)</t>
    </r>
  </si>
  <si>
    <t>REFINED CANOLA OIL REFINED USAGE (Million Pounds)</t>
  </si>
  <si>
    <t xml:space="preserve">    Edible Use</t>
  </si>
  <si>
    <t xml:space="preserve">    Inedible Use</t>
  </si>
  <si>
    <t xml:space="preserve">  Biomass-Based Diesel Production</t>
  </si>
  <si>
    <t xml:space="preserve">    Biodiesel Production</t>
  </si>
  <si>
    <t xml:space="preserve">    Renewable Diesel Production</t>
  </si>
  <si>
    <t xml:space="preserve">    Co-Processing Use</t>
  </si>
  <si>
    <t xml:space="preserve">  Non-Biodiesel Use</t>
  </si>
  <si>
    <t>Mostly Feed</t>
  </si>
  <si>
    <t>REFINED SOYBEAN OIL (IL/WI, cents per pound)</t>
  </si>
  <si>
    <t>US CRUDE SOYBEAN OIL SUPPLY AND DEMAND (Million Pounds)</t>
  </si>
  <si>
    <t xml:space="preserve">  Processing (biod + 95% rd + co pro + 85% of non-bio + ref exp)</t>
  </si>
  <si>
    <t xml:space="preserve">  Inedible Use (15% of non-bio + 5% rd)</t>
  </si>
  <si>
    <t>Production (biod + 95% rd + copro + 85% non-bio + ref exp)</t>
  </si>
  <si>
    <t xml:space="preserve">    Edible Use (85% non-bio)</t>
  </si>
  <si>
    <t xml:space="preserve">    Inedible Use (biod + 95% RD + copro)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</si>
</sst>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#,##0.0_);[Red]\(#,##0.0\)"/>
    <numFmt numFmtId="167" formatCode="#,##0.0"/>
    <numFmt numFmtId="168" formatCode="0.0_);[Red]\(0.0\)"/>
  </numFmts>
  <fonts count="30">
    <font>
      <sz val="10"/>
      <color theme="1"/>
      <name val="Arial Narrow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rgb="FF6F0791"/>
      <name val="Arial"/>
      <family val="2"/>
    </font>
    <font>
      <b/>
      <sz val="14"/>
      <color theme="0"/>
      <name val="Helvetica-Normal"/>
    </font>
    <font>
      <sz val="14"/>
      <color theme="0"/>
      <name val="Aptos Narrow"/>
      <family val="2"/>
      <scheme val="minor"/>
    </font>
    <font>
      <sz val="11"/>
      <color theme="1"/>
      <name val="Helvetica-Normal"/>
    </font>
    <font>
      <b/>
      <sz val="10"/>
      <name val="Arial"/>
      <family val="2"/>
    </font>
    <font>
      <sz val="9"/>
      <color theme="1"/>
      <name val="Helvetica-Normal"/>
    </font>
    <font>
      <b/>
      <sz val="11"/>
      <color theme="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"/>
      <family val="2"/>
    </font>
    <font>
      <sz val="10"/>
      <color theme="1"/>
      <name val="Helvetica-Normal"/>
    </font>
    <font>
      <sz val="10"/>
      <color theme="1"/>
      <name val="Arial"/>
      <family val="2"/>
    </font>
    <font>
      <b/>
      <sz val="9"/>
      <color theme="1"/>
      <name val="Helvetica-Normal"/>
    </font>
    <font>
      <b/>
      <sz val="10"/>
      <color rgb="FF8E9A44"/>
      <name val="Arial Narrow"/>
      <family val="2"/>
    </font>
    <font>
      <b/>
      <sz val="10"/>
      <color theme="1"/>
      <name val="Arial Narrow"/>
      <family val="2"/>
    </font>
    <font>
      <sz val="8"/>
      <color theme="1"/>
      <name val="Arial Narrow"/>
      <family val="2"/>
    </font>
    <font>
      <sz val="10"/>
      <name val="Arial Narrow"/>
      <family val="2"/>
    </font>
    <font>
      <b/>
      <sz val="10"/>
      <color theme="1"/>
      <name val="Aptos Display"/>
      <family val="2"/>
    </font>
    <font>
      <sz val="10"/>
      <color theme="1"/>
      <name val="Aptos Display"/>
      <family val="2"/>
    </font>
    <font>
      <sz val="9"/>
      <color theme="1"/>
      <name val="Aptos Display"/>
      <family val="2"/>
    </font>
    <font>
      <b/>
      <sz val="10"/>
      <name val="Arial Narrow"/>
      <family val="2"/>
    </font>
    <font>
      <b/>
      <sz val="9"/>
      <color theme="1"/>
      <name val="Aptos Display"/>
      <family val="2"/>
    </font>
    <font>
      <b/>
      <sz val="11"/>
      <color theme="1"/>
      <name val="Helvetica-Normal"/>
    </font>
    <font>
      <b/>
      <sz val="10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rgb="FF6F0791"/>
      </top>
      <bottom style="thin">
        <color rgb="FF6F0791"/>
      </bottom>
      <diagonal/>
    </border>
    <border>
      <left/>
      <right/>
      <top style="thin">
        <color rgb="FF6F0791"/>
      </top>
      <bottom/>
      <diagonal/>
    </border>
    <border>
      <left/>
      <right/>
      <top/>
      <bottom style="medium">
        <color rgb="FF6F0791"/>
      </bottom>
      <diagonal/>
    </border>
    <border>
      <left/>
      <right/>
      <top style="thick">
        <color rgb="FF8C8C8C"/>
      </top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medium">
        <color rgb="FF335163"/>
      </top>
      <bottom/>
      <diagonal/>
    </border>
    <border>
      <left style="thin">
        <color rgb="FF6F0791"/>
      </left>
      <right/>
      <top style="medium">
        <color rgb="FF8C8C8C"/>
      </top>
      <bottom/>
      <diagonal/>
    </border>
    <border>
      <left/>
      <right style="thin">
        <color rgb="FF6F0791"/>
      </right>
      <top style="medium">
        <color rgb="FF8C8C8C"/>
      </top>
      <bottom/>
      <diagonal/>
    </border>
    <border>
      <left style="thin">
        <color rgb="FF6F0791"/>
      </left>
      <right/>
      <top/>
      <bottom/>
      <diagonal/>
    </border>
    <border>
      <left/>
      <right style="thin">
        <color rgb="FF6F0791"/>
      </right>
      <top/>
      <bottom/>
      <diagonal/>
    </border>
    <border>
      <left style="thin">
        <color rgb="FF6F0791"/>
      </left>
      <right/>
      <top/>
      <bottom style="medium">
        <color rgb="FF8C8C8C"/>
      </bottom>
      <diagonal/>
    </border>
    <border>
      <left/>
      <right style="thin">
        <color rgb="FF6F0791"/>
      </right>
      <top/>
      <bottom style="medium">
        <color rgb="FF8C8C8C"/>
      </bottom>
      <diagonal/>
    </border>
    <border>
      <left style="thin">
        <color rgb="FF6F0791"/>
      </left>
      <right style="thin">
        <color rgb="FF6F0791"/>
      </right>
      <top style="medium">
        <color rgb="FF8C8C8C"/>
      </top>
      <bottom/>
      <diagonal/>
    </border>
    <border>
      <left style="thin">
        <color rgb="FF6F0791"/>
      </left>
      <right style="thin">
        <color rgb="FF6F0791"/>
      </right>
      <top/>
      <bottom/>
      <diagonal/>
    </border>
    <border>
      <left/>
      <right/>
      <top style="thin">
        <color rgb="FF8E9A44"/>
      </top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38" fontId="4" fillId="0" borderId="0" xfId="0" applyNumberFormat="1" applyFont="1" applyAlignment="1">
      <alignment horizontal="center"/>
    </xf>
    <xf numFmtId="0" fontId="4" fillId="0" borderId="0" xfId="0" applyFont="1"/>
    <xf numFmtId="38" fontId="3" fillId="0" borderId="0" xfId="0" applyNumberFormat="1" applyFont="1"/>
    <xf numFmtId="0" fontId="5" fillId="0" borderId="0" xfId="0" applyFont="1"/>
    <xf numFmtId="0" fontId="6" fillId="0" borderId="0" xfId="0" applyFont="1"/>
    <xf numFmtId="164" fontId="3" fillId="0" borderId="0" xfId="1" applyNumberFormat="1" applyFont="1"/>
    <xf numFmtId="38" fontId="0" fillId="0" borderId="0" xfId="0" applyNumberFormat="1"/>
    <xf numFmtId="0" fontId="7" fillId="2" borderId="0" xfId="2" applyFont="1" applyFill="1"/>
    <xf numFmtId="0" fontId="8" fillId="2" borderId="0" xfId="2" applyFont="1" applyFill="1"/>
    <xf numFmtId="0" fontId="1" fillId="0" borderId="0" xfId="2"/>
    <xf numFmtId="0" fontId="9" fillId="3" borderId="1" xfId="2" applyFont="1" applyFill="1" applyBorder="1"/>
    <xf numFmtId="38" fontId="10" fillId="3" borderId="1" xfId="3" quotePrefix="1" applyNumberFormat="1" applyFont="1" applyFill="1" applyBorder="1" applyAlignment="1">
      <alignment horizontal="right"/>
    </xf>
    <xf numFmtId="0" fontId="9" fillId="3" borderId="2" xfId="2" applyFont="1" applyFill="1" applyBorder="1"/>
    <xf numFmtId="0" fontId="1" fillId="3" borderId="2" xfId="2" applyFill="1" applyBorder="1"/>
    <xf numFmtId="0" fontId="12" fillId="2" borderId="3" xfId="2" applyFont="1" applyFill="1" applyBorder="1" applyAlignment="1">
      <alignment horizontal="left"/>
    </xf>
    <xf numFmtId="0" fontId="9" fillId="3" borderId="0" xfId="2" applyFont="1" applyFill="1"/>
    <xf numFmtId="38" fontId="13" fillId="3" borderId="0" xfId="2" applyNumberFormat="1" applyFont="1" applyFill="1"/>
    <xf numFmtId="38" fontId="14" fillId="3" borderId="0" xfId="2" applyNumberFormat="1" applyFont="1" applyFill="1"/>
    <xf numFmtId="0" fontId="15" fillId="0" borderId="0" xfId="2" applyFont="1" applyAlignment="1">
      <alignment horizontal="left"/>
    </xf>
    <xf numFmtId="0" fontId="16" fillId="3" borderId="0" xfId="2" applyFont="1" applyFill="1"/>
    <xf numFmtId="0" fontId="17" fillId="3" borderId="0" xfId="2" applyFont="1" applyFill="1"/>
    <xf numFmtId="3" fontId="17" fillId="3" borderId="0" xfId="2" applyNumberFormat="1" applyFont="1" applyFill="1"/>
    <xf numFmtId="38" fontId="13" fillId="3" borderId="2" xfId="2" applyNumberFormat="1" applyFont="1" applyFill="1" applyBorder="1"/>
    <xf numFmtId="38" fontId="14" fillId="3" borderId="2" xfId="2" applyNumberFormat="1" applyFont="1" applyFill="1" applyBorder="1"/>
    <xf numFmtId="0" fontId="17" fillId="3" borderId="3" xfId="2" applyFont="1" applyFill="1" applyBorder="1"/>
    <xf numFmtId="3" fontId="17" fillId="3" borderId="3" xfId="2" applyNumberFormat="1" applyFont="1" applyFill="1" applyBorder="1"/>
    <xf numFmtId="164" fontId="13" fillId="3" borderId="2" xfId="4" applyNumberFormat="1" applyFont="1" applyFill="1" applyBorder="1"/>
    <xf numFmtId="165" fontId="13" fillId="3" borderId="2" xfId="4" applyNumberFormat="1" applyFont="1" applyFill="1" applyBorder="1"/>
    <xf numFmtId="166" fontId="13" fillId="3" borderId="2" xfId="4" applyNumberFormat="1" applyFont="1" applyFill="1" applyBorder="1"/>
    <xf numFmtId="166" fontId="14" fillId="3" borderId="2" xfId="4" applyNumberFormat="1" applyFont="1" applyFill="1" applyBorder="1"/>
    <xf numFmtId="0" fontId="1" fillId="3" borderId="0" xfId="2" applyFill="1"/>
    <xf numFmtId="40" fontId="13" fillId="3" borderId="0" xfId="2" applyNumberFormat="1" applyFont="1" applyFill="1"/>
    <xf numFmtId="40" fontId="14" fillId="3" borderId="0" xfId="2" applyNumberFormat="1" applyFont="1" applyFill="1"/>
    <xf numFmtId="0" fontId="15" fillId="3" borderId="0" xfId="2" applyFont="1" applyFill="1"/>
    <xf numFmtId="0" fontId="18" fillId="3" borderId="4" xfId="2" applyFont="1" applyFill="1" applyBorder="1"/>
    <xf numFmtId="0" fontId="9" fillId="3" borderId="4" xfId="2" applyFont="1" applyFill="1" applyBorder="1"/>
    <xf numFmtId="164" fontId="9" fillId="3" borderId="4" xfId="1" applyNumberFormat="1" applyFont="1" applyFill="1" applyBorder="1"/>
    <xf numFmtId="40" fontId="9" fillId="3" borderId="4" xfId="2" applyNumberFormat="1" applyFont="1" applyFill="1" applyBorder="1"/>
    <xf numFmtId="38" fontId="9" fillId="3" borderId="4" xfId="2" applyNumberFormat="1" applyFont="1" applyFill="1" applyBorder="1"/>
    <xf numFmtId="38" fontId="9" fillId="3" borderId="0" xfId="2" applyNumberFormat="1" applyFont="1" applyFill="1"/>
    <xf numFmtId="0" fontId="16" fillId="0" borderId="0" xfId="2" applyFont="1"/>
    <xf numFmtId="38" fontId="1" fillId="3" borderId="0" xfId="2" applyNumberFormat="1" applyFill="1"/>
    <xf numFmtId="38" fontId="10" fillId="0" borderId="5" xfId="3" quotePrefix="1" applyNumberFormat="1" applyFont="1" applyBorder="1" applyAlignment="1">
      <alignment horizontal="right"/>
    </xf>
    <xf numFmtId="38" fontId="19" fillId="0" borderId="0" xfId="2" applyNumberFormat="1" applyFont="1"/>
    <xf numFmtId="38" fontId="2" fillId="0" borderId="0" xfId="2" applyNumberFormat="1" applyFont="1"/>
    <xf numFmtId="38" fontId="20" fillId="0" borderId="0" xfId="2" applyNumberFormat="1" applyFont="1"/>
    <xf numFmtId="0" fontId="1" fillId="0" borderId="6" xfId="2" applyBorder="1"/>
    <xf numFmtId="38" fontId="1" fillId="0" borderId="6" xfId="2" applyNumberFormat="1" applyBorder="1"/>
    <xf numFmtId="166" fontId="2" fillId="0" borderId="0" xfId="2" applyNumberFormat="1" applyFont="1"/>
    <xf numFmtId="166" fontId="20" fillId="0" borderId="0" xfId="2" applyNumberFormat="1" applyFont="1"/>
    <xf numFmtId="165" fontId="2" fillId="0" borderId="0" xfId="2" applyNumberFormat="1" applyFont="1"/>
    <xf numFmtId="9" fontId="1" fillId="0" borderId="6" xfId="1" applyFont="1" applyBorder="1"/>
    <xf numFmtId="0" fontId="2" fillId="3" borderId="7" xfId="2" applyFont="1" applyFill="1" applyBorder="1" applyAlignment="1">
      <alignment horizontal="center" vertical="center" wrapText="1"/>
    </xf>
    <xf numFmtId="38" fontId="1" fillId="0" borderId="0" xfId="2" applyNumberFormat="1"/>
    <xf numFmtId="9" fontId="1" fillId="0" borderId="0" xfId="1" applyFont="1" applyBorder="1"/>
    <xf numFmtId="0" fontId="21" fillId="3" borderId="8" xfId="2" applyFont="1" applyFill="1" applyBorder="1" applyAlignment="1">
      <alignment horizontal="center" vertical="center" wrapText="1"/>
    </xf>
    <xf numFmtId="0" fontId="2" fillId="3" borderId="9" xfId="2" applyFont="1" applyFill="1" applyBorder="1" applyAlignment="1">
      <alignment horizontal="center" vertical="center" wrapText="1"/>
    </xf>
    <xf numFmtId="0" fontId="21" fillId="3" borderId="10" xfId="2" applyFont="1" applyFill="1" applyBorder="1" applyAlignment="1">
      <alignment horizontal="center" vertical="center" wrapText="1"/>
    </xf>
    <xf numFmtId="0" fontId="2" fillId="3" borderId="11" xfId="2" applyFont="1" applyFill="1" applyBorder="1" applyAlignment="1">
      <alignment horizontal="center" vertical="center" wrapText="1"/>
    </xf>
    <xf numFmtId="0" fontId="21" fillId="3" borderId="12" xfId="2" applyFont="1" applyFill="1" applyBorder="1" applyAlignment="1">
      <alignment horizontal="center" vertical="center" wrapText="1"/>
    </xf>
    <xf numFmtId="38" fontId="3" fillId="3" borderId="0" xfId="2" applyNumberFormat="1" applyFont="1" applyFill="1"/>
    <xf numFmtId="38" fontId="3" fillId="3" borderId="10" xfId="2" applyNumberFormat="1" applyFont="1" applyFill="1" applyBorder="1"/>
    <xf numFmtId="38" fontId="3" fillId="3" borderId="13" xfId="2" applyNumberFormat="1" applyFont="1" applyFill="1" applyBorder="1"/>
    <xf numFmtId="38" fontId="3" fillId="3" borderId="14" xfId="2" applyNumberFormat="1" applyFont="1" applyFill="1" applyBorder="1"/>
    <xf numFmtId="38" fontId="22" fillId="0" borderId="0" xfId="2" applyNumberFormat="1" applyFont="1"/>
    <xf numFmtId="40" fontId="2" fillId="0" borderId="0" xfId="2" applyNumberFormat="1" applyFont="1"/>
    <xf numFmtId="40" fontId="20" fillId="0" borderId="0" xfId="2" applyNumberFormat="1" applyFont="1"/>
    <xf numFmtId="40" fontId="2" fillId="0" borderId="6" xfId="2" applyNumberFormat="1" applyFont="1" applyBorder="1"/>
    <xf numFmtId="38" fontId="10" fillId="3" borderId="5" xfId="3" quotePrefix="1" applyNumberFormat="1" applyFont="1" applyFill="1" applyBorder="1" applyAlignment="1">
      <alignment horizontal="right"/>
    </xf>
    <xf numFmtId="0" fontId="9" fillId="0" borderId="0" xfId="2" applyFont="1"/>
    <xf numFmtId="40" fontId="1" fillId="3" borderId="0" xfId="2" applyNumberFormat="1" applyFill="1"/>
    <xf numFmtId="164" fontId="1" fillId="0" borderId="0" xfId="1" applyNumberFormat="1" applyFont="1"/>
    <xf numFmtId="0" fontId="23" fillId="0" borderId="0" xfId="2" applyFont="1" applyAlignment="1">
      <alignment horizontal="right"/>
    </xf>
    <xf numFmtId="9" fontId="2" fillId="0" borderId="0" xfId="1" applyFont="1"/>
    <xf numFmtId="9" fontId="20" fillId="0" borderId="0" xfId="1" applyFont="1"/>
    <xf numFmtId="38" fontId="24" fillId="0" borderId="0" xfId="2" applyNumberFormat="1" applyFont="1"/>
    <xf numFmtId="38" fontId="23" fillId="0" borderId="0" xfId="2" applyNumberFormat="1" applyFont="1"/>
    <xf numFmtId="164" fontId="24" fillId="0" borderId="0" xfId="1" applyNumberFormat="1" applyFont="1"/>
    <xf numFmtId="164" fontId="23" fillId="0" borderId="0" xfId="1" applyNumberFormat="1" applyFont="1"/>
    <xf numFmtId="38" fontId="25" fillId="0" borderId="6" xfId="2" applyNumberFormat="1" applyFont="1" applyBorder="1"/>
    <xf numFmtId="38" fontId="26" fillId="0" borderId="0" xfId="2" applyNumberFormat="1" applyFont="1"/>
    <xf numFmtId="0" fontId="27" fillId="0" borderId="0" xfId="2" applyFont="1" applyAlignment="1">
      <alignment horizontal="right"/>
    </xf>
    <xf numFmtId="0" fontId="25" fillId="0" borderId="0" xfId="2" applyFont="1" applyAlignment="1">
      <alignment horizontal="right"/>
    </xf>
    <xf numFmtId="38" fontId="24" fillId="0" borderId="0" xfId="2" applyNumberFormat="1" applyFont="1" applyAlignment="1">
      <alignment horizontal="right"/>
    </xf>
    <xf numFmtId="166" fontId="1" fillId="0" borderId="0" xfId="2" applyNumberFormat="1"/>
    <xf numFmtId="9" fontId="1" fillId="0" borderId="0" xfId="1" applyFont="1"/>
    <xf numFmtId="167" fontId="1" fillId="0" borderId="6" xfId="1" applyNumberFormat="1" applyFont="1" applyBorder="1"/>
    <xf numFmtId="164" fontId="1" fillId="0" borderId="0" xfId="1" applyNumberFormat="1" applyFont="1" applyBorder="1"/>
    <xf numFmtId="168" fontId="1" fillId="0" borderId="0" xfId="1" applyNumberFormat="1" applyFont="1" applyBorder="1"/>
    <xf numFmtId="168" fontId="1" fillId="0" borderId="0" xfId="2" applyNumberFormat="1"/>
    <xf numFmtId="2" fontId="2" fillId="0" borderId="0" xfId="2" applyNumberFormat="1" applyFont="1"/>
    <xf numFmtId="2" fontId="20" fillId="0" borderId="0" xfId="2" applyNumberFormat="1" applyFont="1"/>
    <xf numFmtId="9" fontId="9" fillId="3" borderId="4" xfId="1" applyFont="1" applyFill="1" applyBorder="1"/>
    <xf numFmtId="166" fontId="1" fillId="0" borderId="6" xfId="2" applyNumberFormat="1" applyBorder="1"/>
    <xf numFmtId="38" fontId="1" fillId="0" borderId="0" xfId="1" applyNumberFormat="1" applyFont="1" applyBorder="1"/>
    <xf numFmtId="9" fontId="1" fillId="0" borderId="0" xfId="2" applyNumberFormat="1"/>
    <xf numFmtId="164" fontId="2" fillId="0" borderId="0" xfId="1" applyNumberFormat="1" applyFont="1"/>
    <xf numFmtId="0" fontId="28" fillId="0" borderId="0" xfId="2" applyFont="1"/>
    <xf numFmtId="0" fontId="9" fillId="0" borderId="5" xfId="2" applyFont="1" applyBorder="1"/>
    <xf numFmtId="38" fontId="13" fillId="0" borderId="0" xfId="2" applyNumberFormat="1" applyFont="1"/>
    <xf numFmtId="38" fontId="14" fillId="0" borderId="0" xfId="2" applyNumberFormat="1" applyFont="1"/>
    <xf numFmtId="0" fontId="9" fillId="0" borderId="15" xfId="2" applyFont="1" applyBorder="1"/>
    <xf numFmtId="38" fontId="13" fillId="0" borderId="15" xfId="2" applyNumberFormat="1" applyFont="1" applyBorder="1"/>
    <xf numFmtId="38" fontId="14" fillId="0" borderId="15" xfId="2" applyNumberFormat="1" applyFont="1" applyBorder="1"/>
    <xf numFmtId="0" fontId="1" fillId="0" borderId="15" xfId="2" applyBorder="1"/>
    <xf numFmtId="164" fontId="13" fillId="0" borderId="15" xfId="4" applyNumberFormat="1" applyFont="1" applyBorder="1"/>
    <xf numFmtId="164" fontId="14" fillId="0" borderId="15" xfId="4" applyNumberFormat="1" applyFont="1" applyBorder="1"/>
    <xf numFmtId="0" fontId="18" fillId="0" borderId="6" xfId="2" applyFont="1" applyBorder="1"/>
    <xf numFmtId="0" fontId="9" fillId="0" borderId="6" xfId="2" applyFont="1" applyBorder="1"/>
    <xf numFmtId="38" fontId="9" fillId="0" borderId="6" xfId="2" applyNumberFormat="1" applyFont="1" applyBorder="1"/>
    <xf numFmtId="164" fontId="1" fillId="0" borderId="6" xfId="1" applyNumberFormat="1" applyFont="1" applyBorder="1"/>
    <xf numFmtId="2" fontId="13" fillId="0" borderId="0" xfId="2" applyNumberFormat="1" applyFont="1"/>
    <xf numFmtId="38" fontId="29" fillId="0" borderId="0" xfId="2" applyNumberFormat="1" applyFont="1"/>
    <xf numFmtId="0" fontId="28" fillId="3" borderId="0" xfId="2" applyFont="1" applyFill="1"/>
    <xf numFmtId="0" fontId="9" fillId="3" borderId="5" xfId="2" applyFont="1" applyFill="1" applyBorder="1"/>
    <xf numFmtId="0" fontId="9" fillId="3" borderId="15" xfId="2" applyFont="1" applyFill="1" applyBorder="1"/>
    <xf numFmtId="38" fontId="13" fillId="3" borderId="15" xfId="2" applyNumberFormat="1" applyFont="1" applyFill="1" applyBorder="1"/>
    <xf numFmtId="38" fontId="14" fillId="3" borderId="15" xfId="2" applyNumberFormat="1" applyFont="1" applyFill="1" applyBorder="1"/>
    <xf numFmtId="0" fontId="1" fillId="3" borderId="15" xfId="2" applyFill="1" applyBorder="1"/>
    <xf numFmtId="164" fontId="13" fillId="3" borderId="15" xfId="4" applyNumberFormat="1" applyFont="1" applyFill="1" applyBorder="1"/>
    <xf numFmtId="164" fontId="14" fillId="3" borderId="15" xfId="4" applyNumberFormat="1" applyFont="1" applyFill="1" applyBorder="1"/>
    <xf numFmtId="0" fontId="18" fillId="3" borderId="6" xfId="2" applyFont="1" applyFill="1" applyBorder="1"/>
    <xf numFmtId="0" fontId="9" fillId="3" borderId="6" xfId="2" applyFont="1" applyFill="1" applyBorder="1"/>
    <xf numFmtId="164" fontId="9" fillId="3" borderId="6" xfId="1" applyNumberFormat="1" applyFont="1" applyFill="1" applyBorder="1"/>
    <xf numFmtId="38" fontId="9" fillId="3" borderId="6" xfId="2" applyNumberFormat="1" applyFont="1" applyFill="1" applyBorder="1"/>
    <xf numFmtId="0" fontId="3" fillId="3" borderId="0" xfId="2" applyFont="1" applyFill="1"/>
  </cellXfs>
  <cellStyles count="5">
    <cellStyle name="Comma 2" xfId="3" xr:uid="{C9A8287E-B8B3-4A73-93B6-44F812E8CFF2}"/>
    <cellStyle name="Normal" xfId="0" builtinId="0"/>
    <cellStyle name="Normal 2" xfId="2" xr:uid="{80986C68-3D90-478C-A96A-ED2B6AECCC8F}"/>
    <cellStyle name="Percent" xfId="1" builtinId="5"/>
    <cellStyle name="Percent 2" xfId="4" xr:uid="{444545BD-CD8D-4D22-8FCE-B41E4E040C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6.xml"/><Relationship Id="rId18" Type="http://schemas.openxmlformats.org/officeDocument/2006/relationships/worksheet" Target="worksheets/sheet11.xml"/><Relationship Id="rId26" Type="http://schemas.openxmlformats.org/officeDocument/2006/relationships/externalLink" Target="externalLinks/externalLink8.xml"/><Relationship Id="rId3" Type="http://schemas.openxmlformats.org/officeDocument/2006/relationships/chartsheet" Target="chart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1.xml"/><Relationship Id="rId12" Type="http://schemas.openxmlformats.org/officeDocument/2006/relationships/chartsheet" Target="chartsheets/sheet7.xml"/><Relationship Id="rId17" Type="http://schemas.openxmlformats.org/officeDocument/2006/relationships/worksheet" Target="worksheets/sheet10.xml"/><Relationship Id="rId25" Type="http://schemas.openxmlformats.org/officeDocument/2006/relationships/externalLink" Target="externalLinks/externalLink7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9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8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4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7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Crude</a:t>
            </a:r>
            <a:r>
              <a:rPr lang="en-US" sz="2800" baseline="0"/>
              <a:t> soybean oil use gaining more </a:t>
            </a:r>
            <a:br>
              <a:rPr lang="en-US" sz="2800" baseline="0"/>
            </a:br>
            <a:r>
              <a:rPr lang="en-US" sz="2800" baseline="0"/>
              <a:t>space in the U.S. soybean oil demand</a:t>
            </a:r>
            <a:endParaRPr lang="en-US" sz="2800"/>
          </a:p>
        </c:rich>
      </c:tx>
      <c:layout>
        <c:manualLayout>
          <c:xMode val="edge"/>
          <c:yMode val="edge"/>
          <c:x val="0.16214813308652562"/>
          <c:y val="1.4175654968278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49956331049607E-2"/>
          <c:y val="0.17599596533326833"/>
          <c:w val="0.87018266392806531"/>
          <c:h val="0.708312458968269"/>
        </c:manualLayout>
      </c:layout>
      <c:areaChart>
        <c:grouping val="stacked"/>
        <c:varyColors val="0"/>
        <c:ser>
          <c:idx val="1"/>
          <c:order val="1"/>
          <c:tx>
            <c:v>Crude Soybean Oil Demand</c:v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cat>
            <c:strRef>
              <c:f>'Soy Crude'!$AE$2:$AK$2</c:f>
              <c:strCache>
                <c:ptCount val="7"/>
                <c:pt idx="0">
                  <c:v>22/23</c:v>
                </c:pt>
                <c:pt idx="1">
                  <c:v>23/24</c:v>
                </c:pt>
                <c:pt idx="2">
                  <c:v>24/25</c:v>
                </c:pt>
                <c:pt idx="3">
                  <c:v>25/26</c:v>
                </c:pt>
                <c:pt idx="4">
                  <c:v>26/27</c:v>
                </c:pt>
                <c:pt idx="5">
                  <c:v>27/28</c:v>
                </c:pt>
                <c:pt idx="6">
                  <c:v>28/29</c:v>
                </c:pt>
              </c:strCache>
            </c:strRef>
          </c:cat>
          <c:val>
            <c:numRef>
              <c:f>'Soy Crude'!$Z$18:$AH$18</c:f>
              <c:numCache>
                <c:formatCode>#,##0_);[Red]\(#,##0\)</c:formatCode>
                <c:ptCount val="9"/>
                <c:pt idx="0">
                  <c:v>13602.229135999998</c:v>
                </c:pt>
                <c:pt idx="1">
                  <c:v>12937.079679</c:v>
                </c:pt>
                <c:pt idx="2">
                  <c:v>13247.525678</c:v>
                </c:pt>
                <c:pt idx="3">
                  <c:v>14196.423977000002</c:v>
                </c:pt>
                <c:pt idx="4">
                  <c:v>14719.713659000001</c:v>
                </c:pt>
                <c:pt idx="5">
                  <c:v>14275.554407000001</c:v>
                </c:pt>
                <c:pt idx="6">
                  <c:v>14642.07953011883</c:v>
                </c:pt>
                <c:pt idx="7">
                  <c:v>17466.463081648155</c:v>
                </c:pt>
                <c:pt idx="8">
                  <c:v>18548.647612631368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5-46A4-BA04-0ECFA3FE3CEA}"/>
            </c:ext>
          </c:extLst>
        </c:ser>
        <c:ser>
          <c:idx val="2"/>
          <c:order val="2"/>
          <c:tx>
            <c:v>RBD Demand</c:v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cat>
            <c:strRef>
              <c:f>'Soy Crude'!$AE$2:$AK$2</c:f>
              <c:strCache>
                <c:ptCount val="7"/>
                <c:pt idx="0">
                  <c:v>22/23</c:v>
                </c:pt>
                <c:pt idx="1">
                  <c:v>23/24</c:v>
                </c:pt>
                <c:pt idx="2">
                  <c:v>24/25</c:v>
                </c:pt>
                <c:pt idx="3">
                  <c:v>25/26</c:v>
                </c:pt>
                <c:pt idx="4">
                  <c:v>26/27</c:v>
                </c:pt>
                <c:pt idx="5">
                  <c:v>27/28</c:v>
                </c:pt>
                <c:pt idx="6">
                  <c:v>28/29</c:v>
                </c:pt>
              </c:strCache>
            </c:strRef>
          </c:cat>
          <c:val>
            <c:numRef>
              <c:f>'Soy Crude'!$Z$19:$AH$19</c:f>
              <c:numCache>
                <c:formatCode>#,##0_);[Red]\(#,##0\)</c:formatCode>
                <c:ptCount val="9"/>
                <c:pt idx="0">
                  <c:v>7291.4324452223755</c:v>
                </c:pt>
                <c:pt idx="1">
                  <c:v>7844.8416014835948</c:v>
                </c:pt>
                <c:pt idx="2">
                  <c:v>8767.0703771768731</c:v>
                </c:pt>
                <c:pt idx="3">
                  <c:v>8032.5567009999986</c:v>
                </c:pt>
                <c:pt idx="4">
                  <c:v>8745.6557620000003</c:v>
                </c:pt>
                <c:pt idx="5">
                  <c:v>8475.3354108314652</c:v>
                </c:pt>
                <c:pt idx="6">
                  <c:v>8021.3674391482718</c:v>
                </c:pt>
                <c:pt idx="7">
                  <c:v>7594.7841335528219</c:v>
                </c:pt>
                <c:pt idx="8">
                  <c:v>7672.6359391098322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5-46A4-BA04-0ECFA3FE3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833615"/>
        <c:axId val="407828695"/>
      </c:areaChart>
      <c:lineChart>
        <c:grouping val="standard"/>
        <c:varyColors val="0"/>
        <c:ser>
          <c:idx val="0"/>
          <c:order val="0"/>
          <c:tx>
            <c:v>Soybean Oil Production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'Soy Crude'!$Z$2:$AH$2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'Soy Crude'!$Z$33:$AH$33</c:f>
              <c:numCache>
                <c:formatCode>#,##0_);[Red]\(#,##0\)</c:formatCode>
                <c:ptCount val="9"/>
                <c:pt idx="0">
                  <c:v>23772.428000000004</c:v>
                </c:pt>
                <c:pt idx="1">
                  <c:v>24197.199000000004</c:v>
                </c:pt>
                <c:pt idx="2">
                  <c:v>24911.125000000004</c:v>
                </c:pt>
                <c:pt idx="3">
                  <c:v>25022.667000000001</c:v>
                </c:pt>
                <c:pt idx="4">
                  <c:v>26155.173000000003</c:v>
                </c:pt>
                <c:pt idx="5">
                  <c:v>26227.309000000001</c:v>
                </c:pt>
                <c:pt idx="6">
                  <c:v>27131.728000000003</c:v>
                </c:pt>
                <c:pt idx="7">
                  <c:v>28886.85</c:v>
                </c:pt>
                <c:pt idx="8">
                  <c:v>30852.2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5-46A4-BA04-0ECFA3FE3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833615"/>
        <c:axId val="40782869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Refining Capacity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'[2]US Soy diff units'!$U$151:$U$159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2">
                        <c:v>0</c:v>
                      </c:pt>
                      <c:pt idx="3">
                        <c:v>25017.151195361359</c:v>
                      </c:pt>
                      <c:pt idx="4">
                        <c:v>25219.985175368794</c:v>
                      </c:pt>
                      <c:pt idx="5">
                        <c:v>25355.355240858098</c:v>
                      </c:pt>
                      <c:pt idx="6">
                        <c:v>27314.349966921225</c:v>
                      </c:pt>
                      <c:pt idx="7">
                        <c:v>28026.811342181114</c:v>
                      </c:pt>
                      <c:pt idx="8">
                        <c:v>29295.49348759048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FD5-46A4-BA04-0ECFA3FE3CEA}"/>
                  </c:ext>
                </c:extLst>
              </c15:ser>
            </c15:filteredLineSeries>
          </c:ext>
        </c:extLst>
      </c:lineChart>
      <c:catAx>
        <c:axId val="40783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7828695"/>
        <c:crosses val="autoZero"/>
        <c:auto val="1"/>
        <c:lblAlgn val="ctr"/>
        <c:lblOffset val="100"/>
        <c:noMultiLvlLbl val="0"/>
      </c:catAx>
      <c:valAx>
        <c:axId val="407828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(million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7833615"/>
        <c:crosses val="autoZero"/>
        <c:crossBetween val="midCat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323822197149167"/>
          <c:y val="0.80540184455678321"/>
          <c:w val="0.80998601961468075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Soybean Oil Refining</a:t>
            </a:r>
            <a:r>
              <a:rPr lang="en-US" sz="2800" baseline="0"/>
              <a:t> Capacity</a:t>
            </a:r>
            <a:r>
              <a:rPr lang="en-US" sz="2800"/>
              <a:t> vs.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05879054486294"/>
          <c:y val="0.17363335617188855"/>
          <c:w val="0.67188241891027412"/>
          <c:h val="0.71303767729102863"/>
        </c:manualLayout>
      </c:layout>
      <c:areaChart>
        <c:grouping val="stacked"/>
        <c:varyColors val="0"/>
        <c:ser>
          <c:idx val="1"/>
          <c:order val="1"/>
          <c:tx>
            <c:v>Crude Soybean Oil Demand</c:v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cat>
            <c:numRef>
              <c:f>'[2]US Soy diff units'!$E$164:$M$164</c:f>
              <c:numCache>
                <c:formatCode>General</c:formatCode>
                <c:ptCount val="9"/>
                <c:pt idx="0">
                  <c:v>11423911283.749447</c:v>
                </c:pt>
                <c:pt idx="1">
                  <c:v>27898762438.891506</c:v>
                </c:pt>
                <c:pt idx="2">
                  <c:v>2626922565.0316954</c:v>
                </c:pt>
                <c:pt idx="3">
                  <c:v>30525685003.923203</c:v>
                </c:pt>
                <c:pt idx="4">
                  <c:v>34972790000</c:v>
                </c:pt>
                <c:pt idx="5">
                  <c:v>27598412812.128128</c:v>
                </c:pt>
                <c:pt idx="6">
                  <c:v>26029700371.338097</c:v>
                </c:pt>
                <c:pt idx="7">
                  <c:v>26029700371.3381</c:v>
                </c:pt>
                <c:pt idx="8">
                  <c:v>1981000000</c:v>
                </c:pt>
              </c:numCache>
            </c:numRef>
          </c:cat>
          <c:val>
            <c:numRef>
              <c:f>'[2]US Soy diff units'!$E$165:$M$165</c:f>
              <c:numCache>
                <c:formatCode>General</c:formatCode>
                <c:ptCount val="9"/>
                <c:pt idx="0">
                  <c:v>11895152638.556515</c:v>
                </c:pt>
                <c:pt idx="1">
                  <c:v>27334751260.881428</c:v>
                </c:pt>
                <c:pt idx="2">
                  <c:v>2777406741.6815772</c:v>
                </c:pt>
                <c:pt idx="3">
                  <c:v>30112158002.563004</c:v>
                </c:pt>
                <c:pt idx="4">
                  <c:v>34755649999.999992</c:v>
                </c:pt>
                <c:pt idx="5">
                  <c:v>29303654964.457439</c:v>
                </c:pt>
                <c:pt idx="6">
                  <c:v>26493780837.429386</c:v>
                </c:pt>
                <c:pt idx="7">
                  <c:v>26493780837.429382</c:v>
                </c:pt>
                <c:pt idx="8">
                  <c:v>1967000000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A-4E7A-A497-AD5BF35A51BC}"/>
            </c:ext>
          </c:extLst>
        </c:ser>
        <c:ser>
          <c:idx val="2"/>
          <c:order val="2"/>
          <c:tx>
            <c:v>RBD Demand</c:v>
          </c:tx>
          <c:spPr>
            <a:solidFill>
              <a:srgbClr val="8C8C8C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'[2]US Soy diff units'!$E$164:$M$164</c:f>
              <c:numCache>
                <c:formatCode>General</c:formatCode>
                <c:ptCount val="9"/>
                <c:pt idx="0">
                  <c:v>11423911283.749447</c:v>
                </c:pt>
                <c:pt idx="1">
                  <c:v>27898762438.891506</c:v>
                </c:pt>
                <c:pt idx="2">
                  <c:v>2626922565.0316954</c:v>
                </c:pt>
                <c:pt idx="3">
                  <c:v>30525685003.923203</c:v>
                </c:pt>
                <c:pt idx="4">
                  <c:v>34972790000</c:v>
                </c:pt>
                <c:pt idx="5">
                  <c:v>27598412812.128128</c:v>
                </c:pt>
                <c:pt idx="6">
                  <c:v>26029700371.338097</c:v>
                </c:pt>
                <c:pt idx="7">
                  <c:v>26029700371.3381</c:v>
                </c:pt>
                <c:pt idx="8">
                  <c:v>1981000000</c:v>
                </c:pt>
              </c:numCache>
            </c:numRef>
          </c:cat>
          <c:val>
            <c:numRef>
              <c:f>'[2]US Soy diff units'!$E$166:$M$166</c:f>
              <c:numCache>
                <c:formatCode>General</c:formatCode>
                <c:ptCount val="9"/>
                <c:pt idx="0">
                  <c:v>12651318747.952255</c:v>
                </c:pt>
                <c:pt idx="1">
                  <c:v>27404927439.859039</c:v>
                </c:pt>
                <c:pt idx="2">
                  <c:v>2735066118.3066616</c:v>
                </c:pt>
                <c:pt idx="3">
                  <c:v>30139993558.165703</c:v>
                </c:pt>
                <c:pt idx="4">
                  <c:v>35453649999.999992</c:v>
                </c:pt>
                <c:pt idx="5">
                  <c:v>31993105852.546074</c:v>
                </c:pt>
                <c:pt idx="6">
                  <c:v>27493618391.533199</c:v>
                </c:pt>
                <c:pt idx="7">
                  <c:v>27493618391.533199</c:v>
                </c:pt>
                <c:pt idx="8">
                  <c:v>1922000000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A-4E7A-A497-AD5BF35A5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833615"/>
        <c:axId val="407828695"/>
      </c:areaChart>
      <c:lineChart>
        <c:grouping val="standard"/>
        <c:varyColors val="0"/>
        <c:ser>
          <c:idx val="3"/>
          <c:order val="3"/>
          <c:tx>
            <c:v>Refining Capacity *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'[2]US Soy diff units'!$C$151:$C$159</c:f>
              <c:strCache>
                <c:ptCount val="9"/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</c:strCache>
            </c:strRef>
          </c:cat>
          <c:val>
            <c:numRef>
              <c:f>'[2]US Soy diff units'!$U$151:$U$159</c:f>
              <c:numCache>
                <c:formatCode>General</c:formatCode>
                <c:ptCount val="9"/>
                <c:pt idx="2">
                  <c:v>0</c:v>
                </c:pt>
                <c:pt idx="3">
                  <c:v>25017.151195361359</c:v>
                </c:pt>
                <c:pt idx="4">
                  <c:v>25219.985175368794</c:v>
                </c:pt>
                <c:pt idx="5">
                  <c:v>25355.355240858098</c:v>
                </c:pt>
                <c:pt idx="6">
                  <c:v>27314.349966921225</c:v>
                </c:pt>
                <c:pt idx="7">
                  <c:v>28026.811342181114</c:v>
                </c:pt>
                <c:pt idx="8">
                  <c:v>29295.49348759048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D2DA-4E7A-A497-AD5BF35A5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833615"/>
        <c:axId val="4078286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Soybean Oil Production</c:v>
                </c:tx>
                <c:spPr>
                  <a:ln w="158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'[2]US Soy diff units'!$C$151:$C$159</c15:sqref>
                        </c15:formulaRef>
                      </c:ext>
                    </c:extLst>
                    <c:strCache>
                      <c:ptCount val="9"/>
                      <c:pt idx="3">
                        <c:v>2017/18</c:v>
                      </c:pt>
                      <c:pt idx="4">
                        <c:v>2018/19</c:v>
                      </c:pt>
                      <c:pt idx="5">
                        <c:v>2019/20</c:v>
                      </c:pt>
                      <c:pt idx="6">
                        <c:v>2020/21</c:v>
                      </c:pt>
                      <c:pt idx="7">
                        <c:v>2021/22</c:v>
                      </c:pt>
                      <c:pt idx="8">
                        <c:v>2022/23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'Soy Crude'!$Z$33:$AH$33</c15:sqref>
                        </c15:formulaRef>
                      </c:ext>
                    </c:extLst>
                    <c:numCache>
                      <c:formatCode>#,##0_);[Red]\(#,##0\)</c:formatCode>
                      <c:ptCount val="9"/>
                      <c:pt idx="0">
                        <c:v>23772.428000000004</c:v>
                      </c:pt>
                      <c:pt idx="1">
                        <c:v>24197.199000000004</c:v>
                      </c:pt>
                      <c:pt idx="2">
                        <c:v>24911.125000000004</c:v>
                      </c:pt>
                      <c:pt idx="3">
                        <c:v>25022.667000000001</c:v>
                      </c:pt>
                      <c:pt idx="4">
                        <c:v>26155.173000000003</c:v>
                      </c:pt>
                      <c:pt idx="5">
                        <c:v>26227.309000000001</c:v>
                      </c:pt>
                      <c:pt idx="6">
                        <c:v>27131.728000000003</c:v>
                      </c:pt>
                      <c:pt idx="7">
                        <c:v>28886.85</c:v>
                      </c:pt>
                      <c:pt idx="8">
                        <c:v>30852.2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2DA-4E7A-A497-AD5BF35A51B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Processed Demand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'[2]US Soy diff units'!$T$151:$T$159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1">
                        <c:v>0</c:v>
                      </c:pt>
                      <c:pt idx="2">
                        <c:v>0</c:v>
                      </c:pt>
                      <c:pt idx="3">
                        <c:v>17415.957999999999</c:v>
                      </c:pt>
                      <c:pt idx="4">
                        <c:v>18050.575000000001</c:v>
                      </c:pt>
                      <c:pt idx="5">
                        <c:v>18109.181</c:v>
                      </c:pt>
                      <c:pt idx="6">
                        <c:v>19333.914000000001</c:v>
                      </c:pt>
                      <c:pt idx="7">
                        <c:v>20116.268</c:v>
                      </c:pt>
                      <c:pt idx="8">
                        <c:v>20621.315999999999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2DA-4E7A-A497-AD5BF35A51BC}"/>
                  </c:ext>
                </c:extLst>
              </c15:ser>
            </c15:filteredLineSeries>
          </c:ext>
        </c:extLst>
      </c:lineChart>
      <c:catAx>
        <c:axId val="40783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7828695"/>
        <c:crosses val="autoZero"/>
        <c:auto val="1"/>
        <c:lblAlgn val="ctr"/>
        <c:lblOffset val="100"/>
        <c:noMultiLvlLbl val="0"/>
      </c:catAx>
      <c:valAx>
        <c:axId val="407828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(million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7833615"/>
        <c:crosses val="autoZero"/>
        <c:crossBetween val="midCat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34769484305936182"/>
          <c:y val="0.44905971709288561"/>
          <c:w val="0.39494904661491037"/>
          <c:h val="0.15931191786867349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U.S. RBD Soybean Oil Production vs. RBD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422955655920378E-2"/>
          <c:y val="0.11671846024200672"/>
          <c:w val="0.8888570441417718"/>
          <c:h val="0.74611148318337717"/>
        </c:manualLayout>
      </c:layout>
      <c:lineChart>
        <c:grouping val="standard"/>
        <c:varyColors val="0"/>
        <c:ser>
          <c:idx val="0"/>
          <c:order val="0"/>
          <c:tx>
            <c:v>RBD Production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'Soy Refined'!$Z$2:$AH$2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'[2]US Soy diff units'!$K$151:$K$159</c:f>
              <c:numCache>
                <c:formatCode>General</c:formatCode>
                <c:ptCount val="9"/>
                <c:pt idx="2">
                  <c:v>0</c:v>
                </c:pt>
                <c:pt idx="3">
                  <c:v>17415958000.000004</c:v>
                </c:pt>
                <c:pt idx="4">
                  <c:v>18050574999.999996</c:v>
                </c:pt>
                <c:pt idx="5">
                  <c:v>18109180999.999996</c:v>
                </c:pt>
                <c:pt idx="6">
                  <c:v>19333913999.999996</c:v>
                </c:pt>
                <c:pt idx="7">
                  <c:v>20116268000</c:v>
                </c:pt>
                <c:pt idx="8">
                  <c:v>20621316000.000004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1-4581-BC0E-E299A15D5898}"/>
            </c:ext>
          </c:extLst>
        </c:ser>
        <c:ser>
          <c:idx val="1"/>
          <c:order val="1"/>
          <c:tx>
            <c:v>RBD Demand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'Soy Refined'!$Z$2:$AH$2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'[2]US Soy diff units'!$Q$151:$Q$159</c:f>
              <c:numCache>
                <c:formatCode>General</c:formatCode>
                <c:ptCount val="9"/>
                <c:pt idx="2">
                  <c:v>0</c:v>
                </c:pt>
                <c:pt idx="3">
                  <c:v>17415958000</c:v>
                </c:pt>
                <c:pt idx="4">
                  <c:v>18050575000</c:v>
                </c:pt>
                <c:pt idx="5">
                  <c:v>18109181000</c:v>
                </c:pt>
                <c:pt idx="6">
                  <c:v>19333914000</c:v>
                </c:pt>
                <c:pt idx="7">
                  <c:v>20116268000</c:v>
                </c:pt>
                <c:pt idx="8">
                  <c:v>20621316000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1-4581-BC0E-E299A15D5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809848"/>
        <c:axId val="2117810176"/>
      </c:lineChart>
      <c:catAx>
        <c:axId val="211780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810176"/>
        <c:crosses val="autoZero"/>
        <c:auto val="1"/>
        <c:lblAlgn val="ctr"/>
        <c:lblOffset val="100"/>
        <c:noMultiLvlLbl val="0"/>
      </c:catAx>
      <c:valAx>
        <c:axId val="2117810176"/>
        <c:scaling>
          <c:orientation val="minMax"/>
          <c:min val="1500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(million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809848"/>
        <c:crosses val="autoZero"/>
        <c:crossBetween val="between"/>
        <c:dispUnits>
          <c:builtInUnit val="millions"/>
        </c:dispUnits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6476962356734197"/>
          <c:y val="0.76738141118692871"/>
          <c:w val="0.39430075731608771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U.S. RBD Soybean Oil Production vs. RBD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422955655920378E-2"/>
          <c:y val="0.11671846024200672"/>
          <c:w val="0.8888570441417718"/>
          <c:h val="0.74611148318337717"/>
        </c:manualLayout>
      </c:layout>
      <c:lineChart>
        <c:grouping val="standard"/>
        <c:varyColors val="0"/>
        <c:ser>
          <c:idx val="0"/>
          <c:order val="0"/>
          <c:tx>
            <c:v>RBD Production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'Soy Refined'!$Z$2:$AH$2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'Soy Refined'!$Z$18:$AH$18</c:f>
              <c:numCache>
                <c:formatCode>#,##0_);[Red]\(#,##0\)</c:formatCode>
                <c:ptCount val="9"/>
                <c:pt idx="0">
                  <c:v>17415.958000000002</c:v>
                </c:pt>
                <c:pt idx="1">
                  <c:v>18050.574999999997</c:v>
                </c:pt>
                <c:pt idx="2">
                  <c:v>18109.180999999997</c:v>
                </c:pt>
                <c:pt idx="3">
                  <c:v>19333.913999999997</c:v>
                </c:pt>
                <c:pt idx="4">
                  <c:v>20116.268</c:v>
                </c:pt>
                <c:pt idx="5">
                  <c:v>20621.316000000003</c:v>
                </c:pt>
                <c:pt idx="6">
                  <c:v>20813.93</c:v>
                </c:pt>
                <c:pt idx="7">
                  <c:v>23282.247215200976</c:v>
                </c:pt>
                <c:pt idx="8">
                  <c:v>24436.283551741199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7-4C42-A1E5-2D1541CB09DF}"/>
            </c:ext>
          </c:extLst>
        </c:ser>
        <c:ser>
          <c:idx val="1"/>
          <c:order val="1"/>
          <c:tx>
            <c:v>RBD Demand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'Soy Refined'!$Z$2:$AH$2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'Soy Refined'!$Z$19:$AH$19</c:f>
              <c:numCache>
                <c:formatCode>#,##0_);[Red]\(#,##0\)</c:formatCode>
                <c:ptCount val="9"/>
                <c:pt idx="0">
                  <c:v>16865.250864000001</c:v>
                </c:pt>
                <c:pt idx="1">
                  <c:v>17430.082321000002</c:v>
                </c:pt>
                <c:pt idx="2">
                  <c:v>17844.039321999997</c:v>
                </c:pt>
                <c:pt idx="3">
                  <c:v>19296.264023000011</c:v>
                </c:pt>
                <c:pt idx="4">
                  <c:v>20068.641340999995</c:v>
                </c:pt>
                <c:pt idx="5">
                  <c:v>20621.315999999999</c:v>
                </c:pt>
                <c:pt idx="6">
                  <c:v>22919.061586373882</c:v>
                </c:pt>
                <c:pt idx="7">
                  <c:v>25043.387184733318</c:v>
                </c:pt>
                <c:pt idx="8">
                  <c:v>26712.744592358886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7-4C42-A1E5-2D1541CB0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809848"/>
        <c:axId val="2117810176"/>
      </c:lineChart>
      <c:catAx>
        <c:axId val="211780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810176"/>
        <c:crosses val="autoZero"/>
        <c:auto val="1"/>
        <c:lblAlgn val="ctr"/>
        <c:lblOffset val="100"/>
        <c:noMultiLvlLbl val="0"/>
      </c:catAx>
      <c:valAx>
        <c:axId val="2117810176"/>
        <c:scaling>
          <c:orientation val="minMax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(million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809848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6476962356734197"/>
          <c:y val="0.76738141118692871"/>
          <c:w val="0.39430075731608771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Crude Degummed Soybean Oil Demand </a:t>
            </a:r>
          </a:p>
          <a:p>
            <a:pPr>
              <a:defRPr sz="2800"/>
            </a:pPr>
            <a:r>
              <a:rPr lang="en-US" sz="2800"/>
              <a:t>and Degumming/Refining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323632873544665E-2"/>
          <c:y val="0.18288948126355081"/>
          <c:w val="0.82535273425291067"/>
          <c:h val="0.681878025000125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'Refining Capacity and Demand'!$A$2</c:f>
              <c:strCache>
                <c:ptCount val="1"/>
                <c:pt idx="0">
                  <c:v>Degumming Capacity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'Refining Capacity and Demand'!$B$1:$J$1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'Refining Capacity and Demand'!$B$2:$J$2</c:f>
              <c:numCache>
                <c:formatCode>#,##0_);[Red]\(#,##0\)</c:formatCode>
                <c:ptCount val="9"/>
                <c:pt idx="0">
                  <c:v>0</c:v>
                </c:pt>
                <c:pt idx="1">
                  <c:v>4997.9290256840286</c:v>
                </c:pt>
                <c:pt idx="2">
                  <c:v>5035.6967513189202</c:v>
                </c:pt>
                <c:pt idx="3">
                  <c:v>5061.0017601195186</c:v>
                </c:pt>
                <c:pt idx="4">
                  <c:v>6447.19</c:v>
                </c:pt>
                <c:pt idx="5">
                  <c:v>6374.75921867136</c:v>
                </c:pt>
                <c:pt idx="6">
                  <c:v>6612.3207861964529</c:v>
                </c:pt>
                <c:pt idx="7">
                  <c:v>6914.9393490098646</c:v>
                </c:pt>
                <c:pt idx="8">
                  <c:v>7495.1766646258584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A-461D-B8D0-C35CACF7CAC2}"/>
            </c:ext>
          </c:extLst>
        </c:ser>
        <c:ser>
          <c:idx val="1"/>
          <c:order val="1"/>
          <c:tx>
            <c:strRef>
              <c:f>'Refining Capacity and Demand'!$A$3</c:f>
              <c:strCache>
                <c:ptCount val="1"/>
                <c:pt idx="0">
                  <c:v>RBD Refining Capacity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'Refining Capacity and Demand'!$B$1:$J$1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'Refining Capacity and Demand'!$B$3:$J$3</c:f>
              <c:numCache>
                <c:formatCode>#,##0_);[Red]\(#,##0\)</c:formatCode>
                <c:ptCount val="9"/>
                <c:pt idx="0">
                  <c:v>19991.716102736118</c:v>
                </c:pt>
                <c:pt idx="1">
                  <c:v>20142.787005275684</c:v>
                </c:pt>
                <c:pt idx="2">
                  <c:v>20244.007040478074</c:v>
                </c:pt>
                <c:pt idx="3">
                  <c:v>20788.759999999998</c:v>
                </c:pt>
                <c:pt idx="4">
                  <c:v>21499.036874685451</c:v>
                </c:pt>
                <c:pt idx="5">
                  <c:v>22027.802944338073</c:v>
                </c:pt>
                <c:pt idx="6">
                  <c:v>22701.373293825989</c:v>
                </c:pt>
                <c:pt idx="7">
                  <c:v>23992.869254390615</c:v>
                </c:pt>
                <c:pt idx="8">
                  <c:v>24723.500555764225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A-461D-B8D0-C35CACF7C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51664912"/>
        <c:axId val="67109003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'Refining Capacity and Demand'!$A$4</c15:sqref>
                        </c15:formulaRef>
                      </c:ext>
                    </c:extLst>
                    <c:strCache>
                      <c:ptCount val="1"/>
                      <c:pt idx="0">
                        <c:v>Pre-Treatment Capacity</c:v>
                      </c:pt>
                    </c:strCache>
                  </c:strRef>
                </c:tx>
                <c:spPr>
                  <a:solidFill>
                    <a:srgbClr val="6F0791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dLbls>
                  <c:dLbl>
                    <c:idx val="5"/>
                    <c:layout>
                      <c:manualLayout>
                        <c:x val="-1.118582392684031E-8"/>
                        <c:y val="8.8112350786130611E-4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1000" b="1" i="0" u="none" strike="noStrike" kern="1200" baseline="0">
                            <a:solidFill>
                              <a:schemeClr val="bg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5.6875744094505611E-2"/>
                            <c:h val="0.10878251590478721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4-227A-461D-B8D0-C35CACF7CAC2}"/>
                      </c:ext>
                    </c:extLst>
                  </c:dLbl>
                  <c:dLbl>
                    <c:idx val="6"/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227A-461D-B8D0-C35CACF7CAC2}"/>
                      </c:ext>
                    </c:extLst>
                  </c:dLbl>
                  <c:dLbl>
                    <c:idx val="7"/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227A-461D-B8D0-C35CACF7CAC2}"/>
                      </c:ext>
                    </c:extLst>
                  </c:dLbl>
                  <c:dLbl>
                    <c:idx val="8"/>
                    <c:dLblPos val="in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227A-461D-B8D0-C35CACF7CA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22225" cap="flat" cmpd="sng" algn="ctr">
                            <a:solidFill>
                              <a:schemeClr val="tx1"/>
                            </a:solidFill>
                            <a:round/>
                            <a:headEnd type="triangle"/>
                            <a:tailEnd type="triangle"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'Refining Capacity and Demand'!$B$1:$J$1</c15:sqref>
                        </c15:formulaRef>
                      </c:ext>
                    </c:extLst>
                    <c:strCache>
                      <c:ptCount val="9"/>
                      <c:pt idx="0">
                        <c:v>17/18 </c:v>
                      </c:pt>
                      <c:pt idx="1">
                        <c:v>18/19</c:v>
                      </c:pt>
                      <c:pt idx="2">
                        <c:v>19/20</c:v>
                      </c:pt>
                      <c:pt idx="3">
                        <c:v>20/21</c:v>
                      </c:pt>
                      <c:pt idx="4">
                        <c:v>21/22</c:v>
                      </c:pt>
                      <c:pt idx="5">
                        <c:v>22/23</c:v>
                      </c:pt>
                      <c:pt idx="6">
                        <c:v>23/24</c:v>
                      </c:pt>
                      <c:pt idx="7">
                        <c:v>24/25</c:v>
                      </c:pt>
                      <c:pt idx="8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'Refining Capacity and Demand'!$B$4:$J$4</c15:sqref>
                        </c15:formulaRef>
                      </c:ext>
                    </c:extLst>
                    <c:numCache>
                      <c:formatCode>#,##0_);[Red]\(#,##0\)</c:formatCode>
                      <c:ptCount val="9"/>
                      <c:pt idx="0">
                        <c:v>27.506066941213181</c:v>
                      </c:pt>
                      <c:pt idx="1">
                        <c:v>27.506066941213181</c:v>
                      </c:pt>
                      <c:pt idx="2">
                        <c:v>41.501418774190753</c:v>
                      </c:pt>
                      <c:pt idx="3">
                        <c:v>50.346440260506199</c:v>
                      </c:pt>
                      <c:pt idx="4">
                        <c:v>78.399966921228213</c:v>
                      </c:pt>
                      <c:pt idx="5">
                        <c:v>153.01524882430277</c:v>
                      </c:pt>
                      <c:pt idx="6">
                        <c:v>655.36975705595466</c:v>
                      </c:pt>
                      <c:pt idx="7">
                        <c:v>1497.5648498976884</c:v>
                      </c:pt>
                      <c:pt idx="8">
                        <c:v>1851.2467703380848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227A-461D-B8D0-C35CACF7CAC2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3"/>
          <c:order val="3"/>
          <c:tx>
            <c:strRef>
              <c:f>'Refining Capacity and Demand'!$A$7</c:f>
              <c:strCache>
                <c:ptCount val="1"/>
                <c:pt idx="0">
                  <c:v>Crude Demand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'Refining Capacity and Demand'!$B$1:$J$1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'Refining Capacity and Demand'!$B$7:$J$7</c:f>
              <c:numCache>
                <c:formatCode>#,##0_);[Red]\(#,##0\)</c:formatCode>
                <c:ptCount val="9"/>
                <c:pt idx="0">
                  <c:v>6231.3229999999985</c:v>
                </c:pt>
                <c:pt idx="1">
                  <c:v>6409.7860000000055</c:v>
                </c:pt>
                <c:pt idx="2">
                  <c:v>6533.7939999999981</c:v>
                </c:pt>
                <c:pt idx="3">
                  <c:v>5197.5629999999983</c:v>
                </c:pt>
                <c:pt idx="4">
                  <c:v>5554.0120000000034</c:v>
                </c:pt>
                <c:pt idx="5">
                  <c:v>5140.8460000000068</c:v>
                </c:pt>
                <c:pt idx="6">
                  <c:v>5882.9679999999989</c:v>
                </c:pt>
                <c:pt idx="7">
                  <c:v>4859.0302274901251</c:v>
                </c:pt>
                <c:pt idx="8">
                  <c:v>5679.099099949357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A-461D-B8D0-C35CACF7CAC2}"/>
            </c:ext>
          </c:extLst>
        </c:ser>
        <c:ser>
          <c:idx val="4"/>
          <c:order val="4"/>
          <c:tx>
            <c:strRef>
              <c:f>'Refining Capacity and Demand'!$A$13</c:f>
              <c:strCache>
                <c:ptCount val="1"/>
                <c:pt idx="0">
                  <c:v>Refined Demand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'Refining Capacity and Demand'!$B$1:$J$1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'Refining Capacity and Demand'!$B$13:$J$13</c:f>
              <c:numCache>
                <c:formatCode>#,##0_);[Red]\(#,##0\)</c:formatCode>
                <c:ptCount val="9"/>
                <c:pt idx="0">
                  <c:v>17099.032999999999</c:v>
                </c:pt>
                <c:pt idx="1">
                  <c:v>17384.932000000004</c:v>
                </c:pt>
                <c:pt idx="2">
                  <c:v>17934.800999999996</c:v>
                </c:pt>
                <c:pt idx="3">
                  <c:v>19367.987000000005</c:v>
                </c:pt>
                <c:pt idx="4">
                  <c:v>20143.846999999994</c:v>
                </c:pt>
                <c:pt idx="5">
                  <c:v>20633.112999999998</c:v>
                </c:pt>
                <c:pt idx="6">
                  <c:v>20794.489000000001</c:v>
                </c:pt>
                <c:pt idx="7">
                  <c:v>23464.997141328768</c:v>
                </c:pt>
                <c:pt idx="8">
                  <c:v>24583.764390156171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7A-461D-B8D0-C35CACF7C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832655"/>
        <c:axId val="284570447"/>
      </c:lineChart>
      <c:catAx>
        <c:axId val="19516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1090032"/>
        <c:crosses val="autoZero"/>
        <c:auto val="1"/>
        <c:lblAlgn val="ctr"/>
        <c:lblOffset val="100"/>
        <c:noMultiLvlLbl val="0"/>
      </c:catAx>
      <c:valAx>
        <c:axId val="671090032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1664912"/>
        <c:crosses val="autoZero"/>
        <c:crossBetween val="between"/>
      </c:valAx>
      <c:valAx>
        <c:axId val="284570447"/>
        <c:scaling>
          <c:orientation val="minMax"/>
          <c:max val="36000"/>
          <c:min val="6000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0832655"/>
        <c:crosses val="max"/>
        <c:crossBetween val="between"/>
      </c:valAx>
      <c:catAx>
        <c:axId val="280832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570447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4.9999947323340919E-2"/>
          <c:y val="0.91616606947224333"/>
          <c:w val="0.9"/>
          <c:h val="5.0757402268439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Brown" panose="00000400000000000000" pitchFamily="2" charset="0"/>
                <a:ea typeface="+mn-ea"/>
                <a:cs typeface="Arial" panose="020B0604020202020204" pitchFamily="34" charset="0"/>
              </a:defRPr>
            </a:pPr>
            <a:r>
              <a:rPr lang="en-US" sz="4000" b="1">
                <a:latin typeface="Brown" panose="00000400000000000000" pitchFamily="2" charset="0"/>
              </a:rPr>
              <a:t>US Refined Soybean Oil Demand </a:t>
            </a:r>
          </a:p>
          <a:p>
            <a:pPr>
              <a:defRPr sz="4000" b="1">
                <a:latin typeface="Brown" panose="00000400000000000000" pitchFamily="2" charset="0"/>
              </a:defRPr>
            </a:pPr>
            <a:r>
              <a:rPr lang="en-US" sz="4000" b="1">
                <a:latin typeface="Brown" panose="00000400000000000000" pitchFamily="2" charset="0"/>
              </a:rPr>
              <a:t>and Refining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Brown" panose="00000400000000000000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7921138744316"/>
          <c:y val="0.2430797389264395"/>
          <c:w val="0.79919095870288026"/>
          <c:h val="0.65291914616867586"/>
        </c:manualLayout>
      </c:layout>
      <c:barChart>
        <c:barDir val="col"/>
        <c:grouping val="stacked"/>
        <c:varyColors val="0"/>
        <c:ser>
          <c:idx val="0"/>
          <c:order val="2"/>
          <c:tx>
            <c:strRef>
              <c:f>'Refining Capacity and Demand'!$A$3</c:f>
              <c:strCache>
                <c:ptCount val="1"/>
                <c:pt idx="0">
                  <c:v>RBD Refining Capacity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'Refining Capacity and Demand'!$B$1:$J$1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'Refining Capacity and Demand'!$B$3:$J$3</c:f>
              <c:numCache>
                <c:formatCode>#,##0_);[Red]\(#,##0\)</c:formatCode>
                <c:ptCount val="9"/>
                <c:pt idx="0">
                  <c:v>19991.716102736118</c:v>
                </c:pt>
                <c:pt idx="1">
                  <c:v>20142.787005275684</c:v>
                </c:pt>
                <c:pt idx="2">
                  <c:v>20244.007040478074</c:v>
                </c:pt>
                <c:pt idx="3">
                  <c:v>20788.759999999998</c:v>
                </c:pt>
                <c:pt idx="4">
                  <c:v>21499.036874685451</c:v>
                </c:pt>
                <c:pt idx="5">
                  <c:v>22027.802944338073</c:v>
                </c:pt>
                <c:pt idx="6">
                  <c:v>22701.373293825989</c:v>
                </c:pt>
                <c:pt idx="7">
                  <c:v>23992.869254390615</c:v>
                </c:pt>
                <c:pt idx="8">
                  <c:v>24723.500555764225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D-47B4-8640-D917C0191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652848"/>
        <c:axId val="6710914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'Refining Capacity and Demand'!$A$4</c15:sqref>
                        </c15:formulaRef>
                      </c:ext>
                    </c:extLst>
                    <c:strCache>
                      <c:ptCount val="1"/>
                      <c:pt idx="0">
                        <c:v>Pre-Treatment Capacity</c:v>
                      </c:pt>
                    </c:strCache>
                  </c:strRef>
                </c:tx>
                <c:spPr>
                  <a:solidFill>
                    <a:srgbClr val="6F0791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3A3D-47B4-8640-D917C0191D89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3A3D-47B4-8640-D917C0191D89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3A3D-47B4-8640-D917C0191D89}"/>
                      </c:ext>
                    </c:extLst>
                  </c:dLbl>
                  <c:dLbl>
                    <c:idx val="3"/>
                    <c:layout>
                      <c:manualLayout>
                        <c:x val="0"/>
                        <c:y val="-2.359675154942055E-2"/>
                      </c:manualLayout>
                    </c:layout>
                    <c:spPr>
                      <a:solidFill>
                        <a:srgbClr val="6F0791"/>
                      </a:solidFill>
                      <a:ln>
                        <a:solidFill>
                          <a:schemeClr val="tx1"/>
                        </a:solidFill>
                      </a:ln>
                      <a:effectLst/>
                    </c:spPr>
                    <c:txPr>
                      <a:bodyPr rot="-5400000" spcFirstLastPara="1" vertOverflow="ellipsis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1000" b="1" i="0" u="none" strike="noStrike" kern="1200" baseline="0">
                            <a:solidFill>
                              <a:schemeClr val="bg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2.742251336208967E-2"/>
                            <c:h val="5.9275973372040047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5-3A3D-47B4-8640-D917C0191D89}"/>
                      </c:ext>
                    </c:extLst>
                  </c:dLbl>
                  <c:dLbl>
                    <c:idx val="4"/>
                    <c:layout>
                      <c:manualLayout>
                        <c:x val="0"/>
                        <c:y val="-2.5956835473425179E-2"/>
                      </c:manualLayout>
                    </c:layout>
                    <c:spPr>
                      <a:solidFill>
                        <a:srgbClr val="6F0791"/>
                      </a:solidFill>
                      <a:ln>
                        <a:solidFill>
                          <a:schemeClr val="tx1"/>
                        </a:solidFill>
                      </a:ln>
                      <a:effectLst/>
                    </c:spPr>
                    <c:txPr>
                      <a:bodyPr rot="-5400000" spcFirstLastPara="1" vertOverflow="ellipsis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1000" b="1" i="0" u="none" strike="noStrike" kern="1200" baseline="0">
                            <a:solidFill>
                              <a:schemeClr val="bg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2.742251336208967E-2"/>
                            <c:h val="5.9275973372040047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6-3A3D-47B4-8640-D917C0191D89}"/>
                      </c:ext>
                    </c:extLst>
                  </c:dLbl>
                  <c:dLbl>
                    <c:idx val="5"/>
                    <c:layout>
                      <c:manualLayout>
                        <c:x val="0"/>
                        <c:y val="-2.8316361985071842E-2"/>
                      </c:manualLayout>
                    </c:layout>
                    <c:spPr>
                      <a:solidFill>
                        <a:srgbClr val="6F0791"/>
                      </a:solidFill>
                      <a:ln>
                        <a:noFill/>
                      </a:ln>
                      <a:effectLst/>
                    </c:spPr>
                    <c:txPr>
                      <a:bodyPr rot="-5400000" spcFirstLastPara="1" vertOverflow="ellipsis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1000" b="1" i="0" u="none" strike="noStrike" kern="1200" baseline="0">
                            <a:solidFill>
                              <a:schemeClr val="bg1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5.1500817777583037E-2"/>
                            <c:h val="5.9040002140463455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7-3A3D-47B4-8640-D917C0191D8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15875" cap="flat" cmpd="sng" algn="ctr">
                            <a:solidFill>
                              <a:schemeClr val="tx1"/>
                            </a:solidFill>
                            <a:round/>
                            <a:tailEnd type="triangle"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'Refining Capacity and Demand'!$B$1:$J$1</c15:sqref>
                        </c15:formulaRef>
                      </c:ext>
                    </c:extLst>
                    <c:strCache>
                      <c:ptCount val="9"/>
                      <c:pt idx="0">
                        <c:v>17/18 </c:v>
                      </c:pt>
                      <c:pt idx="1">
                        <c:v>18/19</c:v>
                      </c:pt>
                      <c:pt idx="2">
                        <c:v>19/20</c:v>
                      </c:pt>
                      <c:pt idx="3">
                        <c:v>20/21</c:v>
                      </c:pt>
                      <c:pt idx="4">
                        <c:v>21/22</c:v>
                      </c:pt>
                      <c:pt idx="5">
                        <c:v>22/23</c:v>
                      </c:pt>
                      <c:pt idx="6">
                        <c:v>23/24</c:v>
                      </c:pt>
                      <c:pt idx="7">
                        <c:v>24/25</c:v>
                      </c:pt>
                      <c:pt idx="8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'Refining Capacity and Demand'!$B$4:$J$4</c15:sqref>
                        </c15:formulaRef>
                      </c:ext>
                    </c:extLst>
                    <c:numCache>
                      <c:formatCode>#,##0_);[Red]\(#,##0\)</c:formatCode>
                      <c:ptCount val="9"/>
                      <c:pt idx="0">
                        <c:v>27.506066941213181</c:v>
                      </c:pt>
                      <c:pt idx="1">
                        <c:v>27.506066941213181</c:v>
                      </c:pt>
                      <c:pt idx="2">
                        <c:v>41.501418774190753</c:v>
                      </c:pt>
                      <c:pt idx="3">
                        <c:v>50.346440260506199</c:v>
                      </c:pt>
                      <c:pt idx="4">
                        <c:v>78.399966921228213</c:v>
                      </c:pt>
                      <c:pt idx="5">
                        <c:v>153.01524882430277</c:v>
                      </c:pt>
                      <c:pt idx="6">
                        <c:v>655.36975705595466</c:v>
                      </c:pt>
                      <c:pt idx="7">
                        <c:v>1497.5648498976884</c:v>
                      </c:pt>
                      <c:pt idx="8">
                        <c:v>1851.2467703380848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3A3D-47B4-8640-D917C0191D8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0"/>
          <c:tx>
            <c:strRef>
              <c:f>'Refining Capacity and Demand'!$A$13</c:f>
              <c:strCache>
                <c:ptCount val="1"/>
                <c:pt idx="0">
                  <c:v>Refined Demand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numFmt formatCode="#,##0_);[Red]\(#,##0\)" sourceLinked="0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'Refining Capacity and Demand'!$B$1:$J$1</c:f>
              <c:strCache>
                <c:ptCount val="9"/>
                <c:pt idx="0">
                  <c:v>17/18 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'Refining Capacity and Demand'!$B$13:$J$13</c:f>
              <c:numCache>
                <c:formatCode>#,##0_);[Red]\(#,##0\)</c:formatCode>
                <c:ptCount val="9"/>
                <c:pt idx="0">
                  <c:v>17099.032999999999</c:v>
                </c:pt>
                <c:pt idx="1">
                  <c:v>17384.932000000004</c:v>
                </c:pt>
                <c:pt idx="2">
                  <c:v>17934.800999999996</c:v>
                </c:pt>
                <c:pt idx="3">
                  <c:v>19367.987000000005</c:v>
                </c:pt>
                <c:pt idx="4">
                  <c:v>20143.846999999994</c:v>
                </c:pt>
                <c:pt idx="5">
                  <c:v>20633.112999999998</c:v>
                </c:pt>
                <c:pt idx="6">
                  <c:v>20794.489000000001</c:v>
                </c:pt>
                <c:pt idx="7">
                  <c:v>23464.997141328768</c:v>
                </c:pt>
                <c:pt idx="8">
                  <c:v>24583.764390156171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D-47B4-8640-D917C0191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19727"/>
        <c:axId val="351749472"/>
      </c:lineChart>
      <c:catAx>
        <c:axId val="195165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1091472"/>
        <c:crosses val="autoZero"/>
        <c:auto val="1"/>
        <c:lblAlgn val="ctr"/>
        <c:lblOffset val="100"/>
        <c:noMultiLvlLbl val="0"/>
      </c:catAx>
      <c:valAx>
        <c:axId val="671091472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0">
                    <a:solidFill>
                      <a:schemeClr val="tx1"/>
                    </a:solidFill>
                    <a:latin typeface="Aptos Display" panose="020B0004020202020204" pitchFamily="34" charset="0"/>
                  </a:rPr>
                  <a:t>million</a:t>
                </a:r>
                <a:r>
                  <a:rPr lang="en-US" sz="1400" b="0" baseline="0">
                    <a:solidFill>
                      <a:schemeClr val="tx1"/>
                    </a:solidFill>
                    <a:latin typeface="Aptos Display" panose="020B0004020202020204" pitchFamily="34" charset="0"/>
                  </a:rPr>
                  <a:t> pounds</a:t>
                </a:r>
                <a:endParaRPr lang="en-US" sz="1400" b="0">
                  <a:solidFill>
                    <a:schemeClr val="tx1"/>
                  </a:solidFill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1652848"/>
        <c:crosses val="autoZero"/>
        <c:crossBetween val="between"/>
      </c:valAx>
      <c:valAx>
        <c:axId val="351749472"/>
        <c:scaling>
          <c:orientation val="minMax"/>
          <c:max val="25000"/>
          <c:min val="15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Aptos Display" panose="020B0004020202020204" pitchFamily="34" charset="0"/>
                  </a:rPr>
                  <a:t>million</a:t>
                </a:r>
                <a:r>
                  <a:rPr lang="en-US" sz="1400" baseline="0">
                    <a:solidFill>
                      <a:schemeClr val="tx1"/>
                    </a:solidFill>
                    <a:latin typeface="Aptos Display" panose="020B0004020202020204" pitchFamily="34" charset="0"/>
                  </a:rPr>
                  <a:t> pounds</a:t>
                </a:r>
                <a:endParaRPr lang="en-US" sz="1400">
                  <a:solidFill>
                    <a:schemeClr val="tx1"/>
                  </a:solidFill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219727"/>
        <c:crosses val="max"/>
        <c:crossBetween val="between"/>
      </c:valAx>
      <c:catAx>
        <c:axId val="172219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1749472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1169655949475721"/>
          <c:y val="0.25319415604022955"/>
          <c:w val="0.28702286828008855"/>
          <c:h val="0.13092538626818373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Brown" panose="00000400000000000000" pitchFamily="2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Percent of Refined Canola Oil </a:t>
            </a:r>
          </a:p>
          <a:p>
            <a:pPr>
              <a:defRPr sz="3200"/>
            </a:pPr>
            <a:r>
              <a:rPr lang="en-US" sz="3200"/>
              <a:t>Used in Edible End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370217170856931E-2"/>
          <c:y val="0.19021721718514722"/>
          <c:w val="0.92289614578812562"/>
          <c:h val="0.71025377768207798"/>
        </c:manualLayout>
      </c:layout>
      <c:lineChart>
        <c:grouping val="standard"/>
        <c:varyColors val="0"/>
        <c:ser>
          <c:idx val="0"/>
          <c:order val="0"/>
          <c:tx>
            <c:strRef>
              <c:f>'Canola Refined'!$BE$85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'Canola Refined'!$AY$86:$AY$97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'Canola Refined'!$BE$86:$BE$97</c:f>
              <c:numCache>
                <c:formatCode>0%</c:formatCode>
                <c:ptCount val="12"/>
                <c:pt idx="0">
                  <c:v>0.81997060897970275</c:v>
                </c:pt>
                <c:pt idx="1">
                  <c:v>0.80522765223947268</c:v>
                </c:pt>
                <c:pt idx="2">
                  <c:v>0.81976869580023592</c:v>
                </c:pt>
                <c:pt idx="3">
                  <c:v>0.48869501666475573</c:v>
                </c:pt>
                <c:pt idx="4">
                  <c:v>0.79968829848447398</c:v>
                </c:pt>
                <c:pt idx="5">
                  <c:v>0.74827589690816321</c:v>
                </c:pt>
                <c:pt idx="6">
                  <c:v>0.48991687330061168</c:v>
                </c:pt>
                <c:pt idx="7">
                  <c:v>0.61845010526807298</c:v>
                </c:pt>
                <c:pt idx="8">
                  <c:v>0.3807099505335248</c:v>
                </c:pt>
                <c:pt idx="9">
                  <c:v>0.79671264322786106</c:v>
                </c:pt>
                <c:pt idx="10">
                  <c:v>0.70165997962017557</c:v>
                </c:pt>
                <c:pt idx="11">
                  <c:v>0.7612051848534146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E-45A7-8249-8C1222D2C300}"/>
            </c:ext>
          </c:extLst>
        </c:ser>
        <c:ser>
          <c:idx val="1"/>
          <c:order val="1"/>
          <c:tx>
            <c:strRef>
              <c:f>'Canola Refined'!$BF$85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'Canola Refined'!$AY$86:$AY$97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'Canola Refined'!$BF$86:$BF$97</c:f>
              <c:numCache>
                <c:formatCode>0%</c:formatCode>
                <c:ptCount val="12"/>
                <c:pt idx="0">
                  <c:v>0.7748837199568025</c:v>
                </c:pt>
                <c:pt idx="1">
                  <c:v>0.71543813701423009</c:v>
                </c:pt>
                <c:pt idx="2">
                  <c:v>0.73040437131333669</c:v>
                </c:pt>
                <c:pt idx="3">
                  <c:v>0.84483353719731979</c:v>
                </c:pt>
                <c:pt idx="4">
                  <c:v>0.850858610389432</c:v>
                </c:pt>
                <c:pt idx="5">
                  <c:v>0.86173968066682549</c:v>
                </c:pt>
                <c:pt idx="6">
                  <c:v>0.77096077482700587</c:v>
                </c:pt>
                <c:pt idx="7">
                  <c:v>0.73871257605218887</c:v>
                </c:pt>
                <c:pt idx="8">
                  <c:v>0.71688767570908341</c:v>
                </c:pt>
                <c:pt idx="9">
                  <c:v>0.71801138552943899</c:v>
                </c:pt>
                <c:pt idx="10">
                  <c:v>0.75397620413911504</c:v>
                </c:pt>
                <c:pt idx="11">
                  <c:v>0.7200542067244492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E-45A7-8249-8C1222D2C300}"/>
            </c:ext>
          </c:extLst>
        </c:ser>
        <c:ser>
          <c:idx val="2"/>
          <c:order val="2"/>
          <c:tx>
            <c:strRef>
              <c:f>'Canola Refined'!$BG$85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dPt>
            <c:idx val="6"/>
            <c:marker>
              <c:symbol val="circle"/>
              <c:size val="7"/>
              <c:spPr>
                <a:solidFill>
                  <a:schemeClr val="tx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BE-45A7-8249-8C1222D2C300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chemeClr val="tx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BE-45A7-8249-8C1222D2C300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BE-45A7-8249-8C1222D2C300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BE-45A7-8249-8C1222D2C300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BE-45A7-8249-8C1222D2C300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2BE-45A7-8249-8C1222D2C300}"/>
              </c:ext>
            </c:extLst>
          </c:dPt>
          <c:cat>
            <c:strRef>
              <c:f>'Canola Refined'!$AY$86:$AY$97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'Canola Refined'!$BG$86:$BG$97</c:f>
              <c:numCache>
                <c:formatCode>0%</c:formatCode>
                <c:ptCount val="12"/>
                <c:pt idx="0">
                  <c:v>0.71287951164882513</c:v>
                </c:pt>
                <c:pt idx="1">
                  <c:v>0.79608401943766316</c:v>
                </c:pt>
                <c:pt idx="2">
                  <c:v>0.73098443748954456</c:v>
                </c:pt>
                <c:pt idx="3">
                  <c:v>0.61836488814918422</c:v>
                </c:pt>
                <c:pt idx="4">
                  <c:v>0.72624742254762431</c:v>
                </c:pt>
                <c:pt idx="5">
                  <c:v>0.53313912554070064</c:v>
                </c:pt>
                <c:pt idx="6">
                  <c:v>0.75798927017616791</c:v>
                </c:pt>
                <c:pt idx="7">
                  <c:v>0.72789767085010093</c:v>
                </c:pt>
                <c:pt idx="8">
                  <c:v>0.66284314467008421</c:v>
                </c:pt>
                <c:pt idx="9">
                  <c:v>0.7484368297832712</c:v>
                </c:pt>
                <c:pt idx="10">
                  <c:v>0.69245763836455188</c:v>
                </c:pt>
                <c:pt idx="11">
                  <c:v>0.71266355766161038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BE-45A7-8249-8C1222D2C300}"/>
            </c:ext>
          </c:extLst>
        </c:ser>
        <c:ser>
          <c:idx val="3"/>
          <c:order val="3"/>
          <c:tx>
            <c:strRef>
              <c:f>'Canola Refined'!$BJ$85</c:f>
              <c:strCache>
                <c:ptCount val="1"/>
                <c:pt idx="0">
                  <c:v>5-Yr Avg.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'Canola Refined'!$AY$86:$AY$97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'Canola Refined'!$BJ$86:$BJ$97</c:f>
              <c:numCache>
                <c:formatCode>0%</c:formatCode>
                <c:ptCount val="12"/>
                <c:pt idx="0">
                  <c:v>0.77286969602687861</c:v>
                </c:pt>
                <c:pt idx="1">
                  <c:v>0.76297115009145344</c:v>
                </c:pt>
                <c:pt idx="2">
                  <c:v>0.76873585953070722</c:v>
                </c:pt>
                <c:pt idx="3">
                  <c:v>0.72646037271590091</c:v>
                </c:pt>
                <c:pt idx="4">
                  <c:v>0.81603076018655174</c:v>
                </c:pt>
                <c:pt idx="5">
                  <c:v>0.78835638975996658</c:v>
                </c:pt>
                <c:pt idx="6">
                  <c:v>0.67414941804858752</c:v>
                </c:pt>
                <c:pt idx="7">
                  <c:v>0.71787368993346645</c:v>
                </c:pt>
                <c:pt idx="8">
                  <c:v>0.67715257186623301</c:v>
                </c:pt>
                <c:pt idx="9">
                  <c:v>0.77537366490062121</c:v>
                </c:pt>
                <c:pt idx="10">
                  <c:v>0.753373585968939</c:v>
                </c:pt>
                <c:pt idx="11">
                  <c:v>0.76456167098627703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2BE-45A7-8249-8C1222D2C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43231"/>
        <c:axId val="22544311"/>
      </c:lineChart>
      <c:catAx>
        <c:axId val="225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4311"/>
        <c:crosses val="autoZero"/>
        <c:auto val="1"/>
        <c:lblAlgn val="ctr"/>
        <c:lblOffset val="100"/>
        <c:noMultiLvlLbl val="0"/>
      </c:catAx>
      <c:valAx>
        <c:axId val="22544311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323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48321657339054525"/>
          <c:y val="0.63218925626546485"/>
          <c:w val="0.42199899701583204"/>
          <c:h val="7.6842982090795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D7C2AB-0FD5-4B97-9C70-722ACF60A55E}">
  <sheetPr/>
  <sheetViews>
    <sheetView tabSelected="1" zoomScale="115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B6266B-FCC7-4C4C-98AA-1D6E33233A98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ACF407-0662-418E-848A-755ACCCF9ECE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9EA6E4-13A6-41DA-82E7-C21E0B1983D5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65DE1A-98A3-465F-904B-87908815EC51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7DECC0-5340-4CB4-B977-2328C30A7AE0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17E441-3658-4E46-A96B-35C94D7D6390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C1A83-7D47-CE30-4C93-FDF37872F6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0.95592</cdr:y>
    </cdr:from>
    <cdr:to>
      <cdr:x>0.20097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AA761F-76CC-A620-0A8C-46192BEA080F}"/>
            </a:ext>
          </a:extLst>
        </cdr:cNvPr>
        <cdr:cNvSpPr txBox="1"/>
      </cdr:nvSpPr>
      <cdr:spPr>
        <a:xfrm xmlns:a="http://schemas.openxmlformats.org/drawingml/2006/main">
          <a:off x="0" y="5139772"/>
          <a:ext cx="1907348" cy="237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95557-649B-F8CD-0734-BE79B14E95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0.95592</cdr:y>
    </cdr:from>
    <cdr:to>
      <cdr:x>0.20097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AA761F-76CC-A620-0A8C-46192BEA080F}"/>
            </a:ext>
          </a:extLst>
        </cdr:cNvPr>
        <cdr:cNvSpPr txBox="1"/>
      </cdr:nvSpPr>
      <cdr:spPr>
        <a:xfrm xmlns:a="http://schemas.openxmlformats.org/drawingml/2006/main">
          <a:off x="0" y="5139772"/>
          <a:ext cx="1907348" cy="237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0.61257</cdr:x>
      <cdr:y>0.96302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C60F34B-6126-E2A9-BAED-BB07DC5D23A4}"/>
            </a:ext>
          </a:extLst>
        </cdr:cNvPr>
        <cdr:cNvSpPr txBox="1"/>
      </cdr:nvSpPr>
      <cdr:spPr>
        <a:xfrm xmlns:a="http://schemas.openxmlformats.org/drawingml/2006/main">
          <a:off x="5814391" y="5176630"/>
          <a:ext cx="3677479" cy="19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* Refining capacity</a:t>
          </a:r>
          <a:r>
            <a:rPr lang="en-US" sz="900" b="1" baseline="0">
              <a:latin typeface="Arial" panose="020B0604020202020204" pitchFamily="34" charset="0"/>
              <a:cs typeface="Arial" panose="020B0604020202020204" pitchFamily="34" charset="0"/>
            </a:rPr>
            <a:t> includes pre-treatement at biofuel producers</a:t>
          </a:r>
          <a:endParaRPr lang="en-US" sz="9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4AFF4-F68F-5968-E07C-47A37645B8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0.95892</cdr:y>
    </cdr:from>
    <cdr:to>
      <cdr:x>0.176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35D6DB-C101-BCAD-95A2-4FD7F17B0B81}"/>
            </a:ext>
          </a:extLst>
        </cdr:cNvPr>
        <cdr:cNvSpPr txBox="1"/>
      </cdr:nvSpPr>
      <cdr:spPr>
        <a:xfrm xmlns:a="http://schemas.openxmlformats.org/drawingml/2006/main">
          <a:off x="0" y="5155924"/>
          <a:ext cx="1670327" cy="2208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82BB3-3CBF-6409-2883-0375708EE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0.95892</cdr:y>
    </cdr:from>
    <cdr:to>
      <cdr:x>0.176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35D6DB-C101-BCAD-95A2-4FD7F17B0B81}"/>
            </a:ext>
          </a:extLst>
        </cdr:cNvPr>
        <cdr:cNvSpPr txBox="1"/>
      </cdr:nvSpPr>
      <cdr:spPr>
        <a:xfrm xmlns:a="http://schemas.openxmlformats.org/drawingml/2006/main">
          <a:off x="0" y="5155924"/>
          <a:ext cx="1670327" cy="2208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F7727-E951-6311-524C-39E64C2C9B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0.41623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7F7C3D-3454-5A23-2420-D7CD15ECFB2F}"/>
            </a:ext>
          </a:extLst>
        </cdr:cNvPr>
        <cdr:cNvSpPr txBox="1"/>
      </cdr:nvSpPr>
      <cdr:spPr>
        <a:xfrm xmlns:a="http://schemas.openxmlformats.org/drawingml/2006/main">
          <a:off x="0" y="5135217"/>
          <a:ext cx="3950805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USDA, Fastmarkets </a:t>
          </a:r>
          <a:r>
            <a:rPr lang="en-US" sz="1200" b="1" i="1">
              <a:latin typeface="Aptos Display" panose="020B0004020202020204" pitchFamily="34" charset="0"/>
            </a:rPr>
            <a:t>Fats, Fuels, and Oils Report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49598-AA3F-C18F-D4ED-59512E6BA3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0.95537</cdr:y>
    </cdr:from>
    <cdr:to>
      <cdr:x>0.41603</cdr:x>
      <cdr:y>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4B53BA0-6D69-E9A8-C572-65955A5CC169}"/>
            </a:ext>
          </a:extLst>
        </cdr:cNvPr>
        <cdr:cNvSpPr txBox="1"/>
      </cdr:nvSpPr>
      <cdr:spPr>
        <a:xfrm xmlns:a="http://schemas.openxmlformats.org/drawingml/2006/main">
          <a:off x="0" y="5141429"/>
          <a:ext cx="3950805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USDA, Fastmarkets </a:t>
          </a:r>
          <a:r>
            <a:rPr lang="en-US" sz="1200" b="1" i="1">
              <a:latin typeface="Aptos Display" panose="020B0004020202020204" pitchFamily="34" charset="0"/>
            </a:rPr>
            <a:t>Fats, Fuels, and Oils Report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5938D-ED0B-6173-D6E8-7A163FF343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0.95806</cdr:y>
    </cdr:from>
    <cdr:to>
      <cdr:x>0.26667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1CB9713-D0D7-912F-DFCF-CED578B2572F}"/>
            </a:ext>
          </a:extLst>
        </cdr:cNvPr>
        <cdr:cNvSpPr txBox="1"/>
      </cdr:nvSpPr>
      <cdr:spPr>
        <a:xfrm xmlns:a="http://schemas.openxmlformats.org/drawingml/2006/main">
          <a:off x="0" y="5143500"/>
          <a:ext cx="2528454" cy="225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splitvegoilbal%20-%20HOBO.xlsx" TargetMode="External"/><Relationship Id="rId1" Type="http://schemas.openxmlformats.org/officeDocument/2006/relationships/externalLinkPath" Target="/Users/torem/Dropbox/FM%20Files/HOBO/Biofuel%20Model/ussplitvegoil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Plant%20Lists/Oilseed%20Crushing%20Plants/Soy%20and%20Canola%20Crushing%20Plants%20and%20Oil%20Processing.xlsx" TargetMode="External"/><Relationship Id="rId1" Type="http://schemas.openxmlformats.org/officeDocument/2006/relationships/externalLinkPath" Target="https://fmpra-my.sharepoint.com/personal/svc-tjteamreader_fmpra_com/Documents/TJTeam%20-%20Documents/Plant%20Lists/Oilseed%20Crushing%20Plants/Soy%20and%20Canola%20Crushing%20Plants%20and%20Oil%20Process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1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crush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crush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vegoil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vegoiltrad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vegoilspreads.xlsx" TargetMode="External"/><Relationship Id="rId1" Type="http://schemas.openxmlformats.org/officeDocument/2006/relationships/externalLinkPath" Target="https://fmpra-my.sharepoint.com/personal/svc-tjteamreader_fmpra_com/Documents/TJTeam%20-%20Documents/Soybean%20Spreadsheets/vegoilspread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biodiese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biodiese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Plant%20Lists/RD%20Feedstock%20Build%20Up.xlsx" TargetMode="External"/><Relationship Id="rId1" Type="http://schemas.openxmlformats.org/officeDocument/2006/relationships/externalLinkPath" Target="https://fmpra-my.sharepoint.com/personal/svc-tjteamreader_fmpra_com/Documents/TJTeam%20-%20Documents/Plant%20Lists/RD%20Feedstock%20Build%20U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Biofuels/Fats%20&amp;%20Oils%20Forecast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Biofuels/Fats%20&amp;%20Oils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y Oil Production vs. Demand"/>
      <sheetName val="Soy Oil Refining vs. Demand"/>
      <sheetName val="Refined Prod vs. Demand"/>
      <sheetName val="RBD Production vs. Demand"/>
      <sheetName val="Combined Demand v Refining Cap"/>
      <sheetName val="RBD Refining Capacity v Demand"/>
      <sheetName val="Refining Capacity and Demand"/>
      <sheetName val="Sheet1"/>
      <sheetName val="Soy Crude"/>
      <sheetName val="Soy Refined"/>
      <sheetName val="Canola Crude"/>
      <sheetName val="Ref Canola Oil Edible % Chart"/>
      <sheetName val="Canola Refined"/>
      <sheetName val="Canola Crude Match"/>
      <sheetName val="Canola Refined Match"/>
      <sheetName val="Soy Combined"/>
      <sheetName val="Soy Crude Match"/>
      <sheetName val="Soy Refined Match"/>
    </sheetNames>
    <sheetDataSet>
      <sheetData sheetId="6">
        <row r="1">
          <cell r="B1" t="str">
            <v xml:space="preserve">17/18 </v>
          </cell>
          <cell r="C1" t="str">
            <v>18/19</v>
          </cell>
          <cell r="D1" t="str">
            <v>19/20</v>
          </cell>
          <cell r="E1" t="str">
            <v>20/21</v>
          </cell>
          <cell r="F1" t="str">
            <v>21/22</v>
          </cell>
          <cell r="G1" t="str">
            <v>22/23</v>
          </cell>
          <cell r="H1" t="str">
            <v>23/24</v>
          </cell>
          <cell r="I1" t="str">
            <v>24/25</v>
          </cell>
          <cell r="J1" t="str">
            <v>25/26</v>
          </cell>
        </row>
        <row r="2">
          <cell r="A2" t="str">
            <v>Degumming Capacity</v>
          </cell>
          <cell r="B2" t="e">
            <v>#VALUE!</v>
          </cell>
          <cell r="C2">
            <v>4997.9290256840286</v>
          </cell>
          <cell r="D2">
            <v>5035.6967513189202</v>
          </cell>
          <cell r="E2">
            <v>5061.0017601195186</v>
          </cell>
          <cell r="F2">
            <v>6447.19</v>
          </cell>
          <cell r="G2">
            <v>6374.75921867136</v>
          </cell>
          <cell r="H2">
            <v>6612.3207861964529</v>
          </cell>
          <cell r="I2">
            <v>6914.9393490098646</v>
          </cell>
          <cell r="J2">
            <v>7495.1766646258584</v>
          </cell>
        </row>
        <row r="3">
          <cell r="A3" t="str">
            <v>RBD Refining Capacity</v>
          </cell>
          <cell r="B3">
            <v>19991.716102736118</v>
          </cell>
          <cell r="C3">
            <v>20142.787005275684</v>
          </cell>
          <cell r="D3">
            <v>20244.007040478074</v>
          </cell>
          <cell r="E3">
            <v>20788.759999999998</v>
          </cell>
          <cell r="F3">
            <v>21499.036874685451</v>
          </cell>
          <cell r="G3">
            <v>22027.802944338073</v>
          </cell>
          <cell r="H3">
            <v>22701.373293825989</v>
          </cell>
          <cell r="I3">
            <v>23992.869254390615</v>
          </cell>
          <cell r="J3">
            <v>24723.500555764225</v>
          </cell>
        </row>
        <row r="4">
          <cell r="A4" t="str">
            <v>Pre-Treatment Capacity</v>
          </cell>
          <cell r="B4">
            <v>27.506066941213181</v>
          </cell>
          <cell r="C4">
            <v>27.506066941213181</v>
          </cell>
          <cell r="D4">
            <v>41.501418774190753</v>
          </cell>
          <cell r="E4">
            <v>50.346440260506199</v>
          </cell>
          <cell r="F4">
            <v>78.399966921228213</v>
          </cell>
          <cell r="G4">
            <v>153.01524882430277</v>
          </cell>
          <cell r="H4">
            <v>655.36975705595466</v>
          </cell>
          <cell r="I4">
            <v>1497.5648498976884</v>
          </cell>
          <cell r="J4">
            <v>1851.2467703380848</v>
          </cell>
        </row>
        <row r="7">
          <cell r="A7" t="str">
            <v>Crude Demand</v>
          </cell>
          <cell r="B7">
            <v>6231.3229999999985</v>
          </cell>
          <cell r="C7">
            <v>6409.7860000000055</v>
          </cell>
          <cell r="D7">
            <v>6533.7939999999981</v>
          </cell>
          <cell r="E7">
            <v>5197.5629999999983</v>
          </cell>
          <cell r="F7">
            <v>5554.0120000000034</v>
          </cell>
          <cell r="G7">
            <v>5140.8460000000068</v>
          </cell>
          <cell r="H7">
            <v>5882.9679999999989</v>
          </cell>
          <cell r="I7">
            <v>4859.0302274901251</v>
          </cell>
          <cell r="J7">
            <v>5679.099099949357</v>
          </cell>
        </row>
        <row r="13">
          <cell r="A13" t="str">
            <v>Refined Demand</v>
          </cell>
          <cell r="B13">
            <v>17099.032999999999</v>
          </cell>
          <cell r="C13">
            <v>17384.932000000004</v>
          </cell>
          <cell r="D13">
            <v>17934.800999999996</v>
          </cell>
          <cell r="E13">
            <v>19367.987000000005</v>
          </cell>
          <cell r="F13">
            <v>20143.846999999994</v>
          </cell>
          <cell r="G13">
            <v>20633.112999999998</v>
          </cell>
          <cell r="H13">
            <v>20794.489000000001</v>
          </cell>
          <cell r="I13">
            <v>23464.997141328768</v>
          </cell>
          <cell r="J13">
            <v>24583.764390156171</v>
          </cell>
        </row>
      </sheetData>
      <sheetData sheetId="7"/>
      <sheetData sheetId="8">
        <row r="2">
          <cell r="Z2" t="str">
            <v xml:space="preserve">17/18 </v>
          </cell>
          <cell r="AA2" t="str">
            <v>18/19</v>
          </cell>
          <cell r="AB2" t="str">
            <v>19/20</v>
          </cell>
          <cell r="AC2" t="str">
            <v>20/21</v>
          </cell>
          <cell r="AD2" t="str">
            <v>21/22</v>
          </cell>
          <cell r="AE2" t="str">
            <v>22/23</v>
          </cell>
          <cell r="AF2" t="str">
            <v>23/24</v>
          </cell>
          <cell r="AG2" t="str">
            <v>24/25</v>
          </cell>
          <cell r="AH2" t="str">
            <v>25/26</v>
          </cell>
          <cell r="AI2" t="str">
            <v>26/27</v>
          </cell>
          <cell r="AJ2" t="str">
            <v>27/28</v>
          </cell>
          <cell r="AK2" t="str">
            <v>28/29</v>
          </cell>
        </row>
        <row r="18">
          <cell r="Z18">
            <v>13602.229135999998</v>
          </cell>
          <cell r="AA18">
            <v>12937.079679</v>
          </cell>
          <cell r="AB18">
            <v>13247.525678</v>
          </cell>
          <cell r="AC18">
            <v>14196.423977000002</v>
          </cell>
          <cell r="AD18">
            <v>14719.713659000001</v>
          </cell>
          <cell r="AE18">
            <v>14275.554407000001</v>
          </cell>
          <cell r="AF18">
            <v>14642.07953011883</v>
          </cell>
          <cell r="AG18">
            <v>17466.463081648155</v>
          </cell>
          <cell r="AH18">
            <v>18548.647612631368</v>
          </cell>
        </row>
        <row r="19">
          <cell r="Z19">
            <v>7291.4324452223755</v>
          </cell>
          <cell r="AA19">
            <v>7844.8416014835948</v>
          </cell>
          <cell r="AB19">
            <v>8767.0703771768731</v>
          </cell>
          <cell r="AC19">
            <v>8032.5567009999986</v>
          </cell>
          <cell r="AD19">
            <v>8745.6557620000003</v>
          </cell>
          <cell r="AE19">
            <v>8475.3354108314652</v>
          </cell>
          <cell r="AF19">
            <v>8021.3674391482718</v>
          </cell>
          <cell r="AG19">
            <v>7594.7841335528219</v>
          </cell>
          <cell r="AH19">
            <v>7672.6359391098322</v>
          </cell>
        </row>
        <row r="33">
          <cell r="Z33">
            <v>23772.428000000004</v>
          </cell>
          <cell r="AA33">
            <v>24197.199000000004</v>
          </cell>
          <cell r="AB33">
            <v>24911.125000000004</v>
          </cell>
          <cell r="AC33">
            <v>25022.667000000001</v>
          </cell>
          <cell r="AD33">
            <v>26155.173000000003</v>
          </cell>
          <cell r="AE33">
            <v>26227.309000000001</v>
          </cell>
          <cell r="AF33">
            <v>27131.728000000003</v>
          </cell>
          <cell r="AG33">
            <v>28886.85</v>
          </cell>
          <cell r="AH33">
            <v>30852.2</v>
          </cell>
        </row>
      </sheetData>
      <sheetData sheetId="9">
        <row r="2">
          <cell r="Z2" t="str">
            <v xml:space="preserve">17/18 </v>
          </cell>
          <cell r="AA2" t="str">
            <v>18/19</v>
          </cell>
          <cell r="AB2" t="str">
            <v>19/20</v>
          </cell>
          <cell r="AC2" t="str">
            <v>20/21</v>
          </cell>
          <cell r="AD2" t="str">
            <v>21/22</v>
          </cell>
          <cell r="AE2" t="str">
            <v>22/23</v>
          </cell>
          <cell r="AF2" t="str">
            <v>23/24</v>
          </cell>
          <cell r="AG2" t="str">
            <v>24/25</v>
          </cell>
          <cell r="AH2" t="str">
            <v>25/26</v>
          </cell>
        </row>
        <row r="18">
          <cell r="Z18">
            <v>17415.958000000002</v>
          </cell>
          <cell r="AA18">
            <v>18050.574999999997</v>
          </cell>
          <cell r="AB18">
            <v>18109.180999999997</v>
          </cell>
          <cell r="AC18">
            <v>19333.913999999997</v>
          </cell>
          <cell r="AD18">
            <v>20116.268</v>
          </cell>
          <cell r="AE18">
            <v>20621.316000000003</v>
          </cell>
          <cell r="AF18">
            <v>20813.93</v>
          </cell>
          <cell r="AG18">
            <v>23282.247215200976</v>
          </cell>
          <cell r="AH18">
            <v>24436.283551741199</v>
          </cell>
        </row>
        <row r="19">
          <cell r="Z19">
            <v>16865.250864000001</v>
          </cell>
          <cell r="AA19">
            <v>17430.082321000002</v>
          </cell>
          <cell r="AB19">
            <v>17844.039321999997</v>
          </cell>
          <cell r="AC19">
            <v>19296.264023000011</v>
          </cell>
          <cell r="AD19">
            <v>20068.641340999995</v>
          </cell>
          <cell r="AE19">
            <v>20621.315999999999</v>
          </cell>
          <cell r="AF19">
            <v>22919.061586373882</v>
          </cell>
          <cell r="AG19">
            <v>25043.387184733318</v>
          </cell>
          <cell r="AH19">
            <v>26712.744592358886</v>
          </cell>
        </row>
      </sheetData>
      <sheetData sheetId="10"/>
      <sheetData sheetId="12">
        <row r="85">
          <cell r="BE85" t="str">
            <v>20/21</v>
          </cell>
          <cell r="BF85" t="str">
            <v>21/22</v>
          </cell>
          <cell r="BG85" t="str">
            <v>22/23</v>
          </cell>
          <cell r="BJ85" t="str">
            <v>5-Yr Avg.</v>
          </cell>
        </row>
        <row r="86">
          <cell r="AY86" t="str">
            <v>Oct</v>
          </cell>
          <cell r="BE86">
            <v>0.81997060897970275</v>
          </cell>
          <cell r="BF86">
            <v>0.7748837199568025</v>
          </cell>
          <cell r="BG86">
            <v>0.71287951164882513</v>
          </cell>
          <cell r="BJ86">
            <v>0.77286969602687861</v>
          </cell>
        </row>
        <row r="87">
          <cell r="AY87" t="str">
            <v>Nov</v>
          </cell>
          <cell r="BE87">
            <v>0.80522765223947268</v>
          </cell>
          <cell r="BF87">
            <v>0.71543813701423009</v>
          </cell>
          <cell r="BG87">
            <v>0.79608401943766316</v>
          </cell>
          <cell r="BJ87">
            <v>0.76297115009145344</v>
          </cell>
        </row>
        <row r="88">
          <cell r="AY88" t="str">
            <v>Dec</v>
          </cell>
          <cell r="BE88">
            <v>0.81976869580023592</v>
          </cell>
          <cell r="BF88">
            <v>0.73040437131333669</v>
          </cell>
          <cell r="BG88">
            <v>0.73098443748954456</v>
          </cell>
          <cell r="BJ88">
            <v>0.76873585953070722</v>
          </cell>
        </row>
        <row r="89">
          <cell r="AY89" t="str">
            <v>Jan</v>
          </cell>
          <cell r="BE89">
            <v>0.48869501666475573</v>
          </cell>
          <cell r="BF89">
            <v>0.84483353719731979</v>
          </cell>
          <cell r="BG89">
            <v>0.61836488814918422</v>
          </cell>
          <cell r="BJ89">
            <v>0.72646037271590091</v>
          </cell>
        </row>
        <row r="90">
          <cell r="AY90" t="str">
            <v>Feb</v>
          </cell>
          <cell r="BE90">
            <v>0.79968829848447398</v>
          </cell>
          <cell r="BF90">
            <v>0.850858610389432</v>
          </cell>
          <cell r="BG90">
            <v>0.72624742254762431</v>
          </cell>
          <cell r="BJ90">
            <v>0.81603076018655174</v>
          </cell>
        </row>
        <row r="91">
          <cell r="AY91" t="str">
            <v>Mar</v>
          </cell>
          <cell r="BE91">
            <v>0.74827589690816321</v>
          </cell>
          <cell r="BF91">
            <v>0.86173968066682549</v>
          </cell>
          <cell r="BG91">
            <v>0.53313912554070064</v>
          </cell>
          <cell r="BJ91">
            <v>0.78835638975996658</v>
          </cell>
        </row>
        <row r="92">
          <cell r="AY92" t="str">
            <v>Apr</v>
          </cell>
          <cell r="BE92">
            <v>0.48991687330061168</v>
          </cell>
          <cell r="BF92">
            <v>0.77096077482700587</v>
          </cell>
          <cell r="BG92">
            <v>0.75798927017616791</v>
          </cell>
          <cell r="BJ92">
            <v>0.67414941804858752</v>
          </cell>
        </row>
        <row r="93">
          <cell r="AY93" t="str">
            <v>May</v>
          </cell>
          <cell r="BE93">
            <v>0.61845010526807298</v>
          </cell>
          <cell r="BF93">
            <v>0.73871257605218887</v>
          </cell>
          <cell r="BG93">
            <v>0.72789767085010093</v>
          </cell>
          <cell r="BJ93">
            <v>0.71787368993346645</v>
          </cell>
        </row>
        <row r="94">
          <cell r="AY94" t="str">
            <v>Jun</v>
          </cell>
          <cell r="BE94">
            <v>0.3807099505335248</v>
          </cell>
          <cell r="BF94">
            <v>0.71688767570908341</v>
          </cell>
          <cell r="BG94">
            <v>0.66284314467008421</v>
          </cell>
          <cell r="BJ94">
            <v>0.67715257186623301</v>
          </cell>
        </row>
        <row r="95">
          <cell r="AY95" t="str">
            <v>Jul</v>
          </cell>
          <cell r="BE95">
            <v>0.79671264322786106</v>
          </cell>
          <cell r="BF95">
            <v>0.71801138552943899</v>
          </cell>
          <cell r="BG95">
            <v>0.7484368297832712</v>
          </cell>
          <cell r="BJ95">
            <v>0.77537366490062121</v>
          </cell>
        </row>
        <row r="96">
          <cell r="AY96" t="str">
            <v>Aug</v>
          </cell>
          <cell r="BE96">
            <v>0.70165997962017557</v>
          </cell>
          <cell r="BF96">
            <v>0.75397620413911504</v>
          </cell>
          <cell r="BG96">
            <v>0.69245763836455188</v>
          </cell>
          <cell r="BJ96">
            <v>0.753373585968939</v>
          </cell>
        </row>
        <row r="97">
          <cell r="AY97" t="str">
            <v>Sep</v>
          </cell>
          <cell r="BE97">
            <v>0.7612051848534146</v>
          </cell>
          <cell r="BF97">
            <v>0.7200542067244492</v>
          </cell>
          <cell r="BG97">
            <v>0.71266355766161038</v>
          </cell>
          <cell r="BJ97">
            <v>0.76456167098627703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 Soy Crush"/>
      <sheetName val="Chart1"/>
      <sheetName val="Chart2"/>
      <sheetName val="Refined Demand v Capacity"/>
      <sheetName val="Refined Demand v Ref Capacity"/>
      <sheetName val="US Soy Crush v Capacity"/>
      <sheetName val="US Soy diff units"/>
      <sheetName val="Food Plant List"/>
      <sheetName val="Closed"/>
      <sheetName val="Canola Crush"/>
      <sheetName val="Crush Stats "/>
      <sheetName val="Canola Crush (RC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51">
          <cell r="T151"/>
          <cell r="U151"/>
        </row>
        <row r="152">
          <cell r="K152"/>
          <cell r="Q152"/>
          <cell r="T152" t="str">
            <v>million pounds</v>
          </cell>
          <cell r="U152"/>
        </row>
        <row r="153">
          <cell r="E153" t="str">
            <v>Crude</v>
          </cell>
          <cell r="K153" t="str">
            <v>Refined</v>
          </cell>
          <cell r="Q153" t="str">
            <v>Refined Use</v>
          </cell>
          <cell r="T153" t="str">
            <v>Refined Demand</v>
          </cell>
          <cell r="U153" t="str">
            <v>Refining Capacity</v>
          </cell>
        </row>
        <row r="154">
          <cell r="C154" t="str">
            <v>2017/18</v>
          </cell>
          <cell r="E154">
            <v>4997929025.6840286</v>
          </cell>
          <cell r="F154">
            <v>19991716102.736118</v>
          </cell>
          <cell r="G154">
            <v>27506066.941213179</v>
          </cell>
          <cell r="K154">
            <v>17415958000.000004</v>
          </cell>
          <cell r="Q154">
            <v>17415958000</v>
          </cell>
          <cell r="T154">
            <v>17415.957999999999</v>
          </cell>
          <cell r="U154">
            <v>25017.151195361359</v>
          </cell>
        </row>
        <row r="155">
          <cell r="C155" t="str">
            <v>2018/19</v>
          </cell>
          <cell r="E155">
            <v>5035696751.3189201</v>
          </cell>
          <cell r="F155">
            <v>20142787005.275684</v>
          </cell>
          <cell r="G155">
            <v>41501418.774190754</v>
          </cell>
          <cell r="K155">
            <v>18050574999.999996</v>
          </cell>
          <cell r="Q155">
            <v>18050575000</v>
          </cell>
          <cell r="T155">
            <v>18050.575000000001</v>
          </cell>
          <cell r="U155">
            <v>25219.985175368794</v>
          </cell>
        </row>
        <row r="156">
          <cell r="C156" t="str">
            <v>2019/20</v>
          </cell>
          <cell r="E156">
            <v>5061001760.1195183</v>
          </cell>
          <cell r="F156">
            <v>20244007040.478073</v>
          </cell>
          <cell r="G156">
            <v>50346440.260506198</v>
          </cell>
          <cell r="K156">
            <v>18109180999.999996</v>
          </cell>
          <cell r="Q156">
            <v>18109181000</v>
          </cell>
          <cell r="T156">
            <v>18109.181</v>
          </cell>
          <cell r="U156">
            <v>25355.355240858098</v>
          </cell>
        </row>
        <row r="157">
          <cell r="C157" t="str">
            <v>2020/21</v>
          </cell>
          <cell r="E157">
            <v>6447190000</v>
          </cell>
          <cell r="F157">
            <v>20788760000</v>
          </cell>
          <cell r="G157">
            <v>78399966.921228215</v>
          </cell>
          <cell r="K157">
            <v>19333913999.999996</v>
          </cell>
          <cell r="Q157">
            <v>19333914000</v>
          </cell>
          <cell r="T157">
            <v>19333.914000000001</v>
          </cell>
          <cell r="U157">
            <v>27314.349966921225</v>
          </cell>
        </row>
        <row r="158">
          <cell r="C158" t="str">
            <v>2021/22</v>
          </cell>
          <cell r="E158">
            <v>6374759218.67136</v>
          </cell>
          <cell r="F158">
            <v>21499036874.685452</v>
          </cell>
          <cell r="G158">
            <v>153015248.82430276</v>
          </cell>
          <cell r="K158">
            <v>20116268000</v>
          </cell>
          <cell r="Q158">
            <v>20116268000</v>
          </cell>
          <cell r="T158">
            <v>20116.268</v>
          </cell>
          <cell r="U158">
            <v>28026.811342181114</v>
          </cell>
        </row>
        <row r="159">
          <cell r="C159" t="str">
            <v>2022/23</v>
          </cell>
          <cell r="E159">
            <v>6612320786.1964531</v>
          </cell>
          <cell r="F159">
            <v>22027802944.338074</v>
          </cell>
          <cell r="G159">
            <v>655369757.05595469</v>
          </cell>
          <cell r="K159">
            <v>20621316000.000004</v>
          </cell>
          <cell r="Q159">
            <v>20621316000</v>
          </cell>
          <cell r="T159">
            <v>20621.315999999999</v>
          </cell>
          <cell r="U159">
            <v>29295.49348759048</v>
          </cell>
        </row>
        <row r="160">
          <cell r="E160">
            <v>6914939349.0098648</v>
          </cell>
          <cell r="F160">
            <v>22701373293.825989</v>
          </cell>
          <cell r="G160">
            <v>1497564849.8976884</v>
          </cell>
        </row>
        <row r="161">
          <cell r="E161">
            <v>7495176664.6258583</v>
          </cell>
          <cell r="F161">
            <v>23992869254.390614</v>
          </cell>
          <cell r="G161">
            <v>1851246770.3380849</v>
          </cell>
        </row>
        <row r="162">
          <cell r="F162">
            <v>24723500555.764225</v>
          </cell>
          <cell r="G162">
            <v>2134227622.5103543</v>
          </cell>
        </row>
        <row r="163">
          <cell r="F163">
            <v>26241708983.738605</v>
          </cell>
          <cell r="G163">
            <v>2408103700.6991711</v>
          </cell>
        </row>
        <row r="164">
          <cell r="E164">
            <v>11423911283.749447</v>
          </cell>
          <cell r="F164">
            <v>27898762438.891506</v>
          </cell>
          <cell r="G164">
            <v>2626922565.0316954</v>
          </cell>
          <cell r="H164">
            <v>30525685003.923203</v>
          </cell>
          <cell r="I164">
            <v>34972790000</v>
          </cell>
          <cell r="J164">
            <v>27598412812.128128</v>
          </cell>
          <cell r="K164">
            <v>26029700371.338097</v>
          </cell>
          <cell r="L164">
            <v>26029700371.3381</v>
          </cell>
          <cell r="M164">
            <v>1981000000</v>
          </cell>
        </row>
        <row r="165">
          <cell r="E165">
            <v>11895152638.556515</v>
          </cell>
          <cell r="F165">
            <v>27334751260.881428</v>
          </cell>
          <cell r="G165">
            <v>2777406741.6815772</v>
          </cell>
          <cell r="H165">
            <v>30112158002.563004</v>
          </cell>
          <cell r="I165">
            <v>34755649999.999992</v>
          </cell>
          <cell r="J165">
            <v>29303654964.457439</v>
          </cell>
          <cell r="K165">
            <v>26493780837.429386</v>
          </cell>
          <cell r="L165">
            <v>26493780837.429382</v>
          </cell>
          <cell r="M165">
            <v>1967000000</v>
          </cell>
        </row>
        <row r="166">
          <cell r="E166">
            <v>12651318747.952255</v>
          </cell>
          <cell r="F166">
            <v>27404927439.859039</v>
          </cell>
          <cell r="G166">
            <v>2735066118.3066616</v>
          </cell>
          <cell r="H166">
            <v>30139993558.165703</v>
          </cell>
          <cell r="I166">
            <v>35453649999.999992</v>
          </cell>
          <cell r="J166">
            <v>31993105852.546074</v>
          </cell>
          <cell r="K166">
            <v>27493618391.533199</v>
          </cell>
          <cell r="L166">
            <v>27493618391.533199</v>
          </cell>
          <cell r="M166">
            <v>1922000000</v>
          </cell>
        </row>
        <row r="167">
          <cell r="F167">
            <v>28892628136.945267</v>
          </cell>
          <cell r="G167">
            <v>2722833833.5502543</v>
          </cell>
        </row>
        <row r="168">
          <cell r="F168">
            <v>29140042213.953434</v>
          </cell>
          <cell r="G168">
            <v>2733783689.785284</v>
          </cell>
        </row>
        <row r="169">
          <cell r="F169">
            <v>29940387368.733906</v>
          </cell>
        </row>
        <row r="170">
          <cell r="F170">
            <v>30297537231.623661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O_NonBioUse_chart"/>
      <sheetName val="SBO_Nonbiochart_data"/>
      <sheetName val="USDA Comp"/>
      <sheetName val="Long-Term Comparison"/>
      <sheetName val="Chart1"/>
      <sheetName val="Chart2"/>
      <sheetName val="Chart3"/>
      <sheetName val="Chart5 (2)"/>
      <sheetName val="Chart5 (3)"/>
      <sheetName val="Chart4"/>
      <sheetName val="Chart5"/>
      <sheetName val="Chart6"/>
      <sheetName val="Chart7"/>
      <sheetName val="Chart9"/>
      <sheetName val="Chart8"/>
      <sheetName val="Chart10"/>
      <sheetName val="Chart11"/>
      <sheetName val="Chart12"/>
      <sheetName val="Imports % of Feedstock Supply "/>
      <sheetName val="Feedstock CY Bal Sheets"/>
      <sheetName val="FOG CY Balance Sheet"/>
      <sheetName val="VO CY Balance Sheets"/>
      <sheetName val="Chart13"/>
      <sheetName val="VO MY Balance Sheets"/>
      <sheetName val="Soy Complex"/>
      <sheetName val="Chart14"/>
      <sheetName val="Sheet1"/>
      <sheetName val="Chart15"/>
      <sheetName val="Price Spreads"/>
      <sheetName val="Acreage-Yield Scenario"/>
      <sheetName val="Chart16"/>
      <sheetName val="Chart17"/>
      <sheetName val="SBO Biofuel Use Data"/>
      <sheetName val="Slaughter"/>
      <sheetName val="Chart18"/>
      <sheetName val="Chart19"/>
      <sheetName val="Chart20"/>
      <sheetName val="Chart21"/>
      <sheetName val="Crop Progress"/>
      <sheetName val="Soy Monthly Bal"/>
      <sheetName val="Meal Monthly Bal"/>
      <sheetName val="Meal Domestic Use"/>
      <sheetName val="Meal and Co-Product Dom Use"/>
      <sheetName val="Oil Monthly Bal"/>
      <sheetName val="Oil Domestic Supply"/>
      <sheetName val="Chart22"/>
      <sheetName val="Chart23"/>
      <sheetName val="Oil Domestic Use"/>
      <sheetName val="Oil Biodiesel Use"/>
      <sheetName val="Oil Non-Biodiesel Use"/>
      <sheetName val="Chart24"/>
      <sheetName val="Chart25"/>
      <sheetName val="Veg Oil Imports"/>
      <sheetName val="SBO Stocks Cont"/>
      <sheetName val="Veg Oil Stocks"/>
      <sheetName val="Chart26"/>
      <sheetName val="Chart27"/>
      <sheetName val="Sun Complex"/>
      <sheetName val="Sunflower Meal Monthly Bal"/>
      <sheetName val="Sunflower Oil Monthly Bal"/>
      <sheetName val="Canola USDA Comp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anola Complex"/>
      <sheetName val="Canola State Production"/>
      <sheetName val="Canola Meal Monthly Bal"/>
      <sheetName val="Canola Oil Monthly Bal"/>
      <sheetName val="Chart36"/>
      <sheetName val="Chart37"/>
      <sheetName val="Chart38"/>
      <sheetName val="Chart39"/>
      <sheetName val="Cottonseed Complex"/>
      <sheetName val="Peanut Complex"/>
      <sheetName val="Flaxseed Complex"/>
      <sheetName val="Safflower Complex"/>
      <sheetName val="FOG MY Balance Sheet"/>
      <sheetName val="Corn Oil Balance Sheet"/>
      <sheetName val="Distillers' Corn Oil Complex"/>
      <sheetName val="Corn Oil Monthly Bal"/>
      <sheetName val="Chart40"/>
      <sheetName val="Chart41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Inedible Tallow Price Chart"/>
      <sheetName val="Tallow Imports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Grease Complex"/>
      <sheetName val="Chart56"/>
      <sheetName val="Chart52"/>
      <sheetName val="Chart53"/>
      <sheetName val="Chart54"/>
      <sheetName val="China UCO Monthly Export US-EU"/>
      <sheetName val="UCO Imports by Origin"/>
      <sheetName val="Chart55"/>
      <sheetName val="UCO-YG Combined Bal Sheets"/>
      <sheetName val="Yellow Grease Complex"/>
      <sheetName val="Used Cooking Oil Complex"/>
      <sheetName val="Chart57"/>
      <sheetName val="Chart58"/>
      <sheetName val="Chart59"/>
      <sheetName val="CWG Complex"/>
      <sheetName val="Lard Complex"/>
      <sheetName val="Feather Meal Complex"/>
      <sheetName val="Poultry Byproduct Complex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omplex Template Meal-Oil"/>
      <sheetName val="Complex Template"/>
      <sheetName val="Monthly Bal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BM2" t="str">
            <v>23/24</v>
          </cell>
          <cell r="BN2" t="str">
            <v>24/25</v>
          </cell>
          <cell r="BO2" t="str">
            <v>25/26</v>
          </cell>
          <cell r="BP2" t="str">
            <v>26/27</v>
          </cell>
          <cell r="BQ2" t="str">
            <v>27/28</v>
          </cell>
          <cell r="BR2" t="str">
            <v>28/29</v>
          </cell>
          <cell r="BS2" t="str">
            <v>29/30</v>
          </cell>
          <cell r="BT2" t="str">
            <v>30/31</v>
          </cell>
          <cell r="BU2" t="str">
            <v>31/32</v>
          </cell>
          <cell r="BV2" t="str">
            <v>32/33</v>
          </cell>
          <cell r="BW2" t="str">
            <v>33/34</v>
          </cell>
          <cell r="BX2" t="str">
            <v>34/35</v>
          </cell>
          <cell r="BY2" t="str">
            <v>35/36</v>
          </cell>
          <cell r="BZ2" t="str">
            <v>36/37</v>
          </cell>
          <cell r="CA2" t="str">
            <v>37/38</v>
          </cell>
          <cell r="CB2" t="str">
            <v>38/39</v>
          </cell>
        </row>
        <row r="35">
          <cell r="BK35">
            <v>26141.24032389604</v>
          </cell>
          <cell r="BL35">
            <v>26227.309000000001</v>
          </cell>
          <cell r="BM35">
            <v>27262.999143333338</v>
          </cell>
          <cell r="BN35">
            <v>28886.85</v>
          </cell>
          <cell r="BO35">
            <v>30852.2</v>
          </cell>
          <cell r="BP35">
            <v>33044.6</v>
          </cell>
          <cell r="BQ35">
            <v>33633.5</v>
          </cell>
          <cell r="BR35">
            <v>34377.950000000004</v>
          </cell>
          <cell r="BS35">
            <v>36003.85</v>
          </cell>
          <cell r="BT35">
            <v>37266.5</v>
          </cell>
          <cell r="BU35">
            <v>38278.050000000003</v>
          </cell>
          <cell r="BV35">
            <v>38373.599999999999</v>
          </cell>
          <cell r="BW35">
            <v>38951.4</v>
          </cell>
          <cell r="BX35">
            <v>39528.850000000006</v>
          </cell>
          <cell r="BY35">
            <v>40117.799999999996</v>
          </cell>
          <cell r="BZ35">
            <v>40731.1</v>
          </cell>
          <cell r="CA35">
            <v>41249.4</v>
          </cell>
          <cell r="CB35">
            <v>41308.850000000006</v>
          </cell>
        </row>
        <row r="36">
          <cell r="BA36">
            <v>149.034651822</v>
          </cell>
          <cell r="BB36">
            <v>182.106186444</v>
          </cell>
          <cell r="BC36">
            <v>158.92679073599999</v>
          </cell>
          <cell r="BD36">
            <v>264.583800634</v>
          </cell>
          <cell r="BE36">
            <v>287.12950499999999</v>
          </cell>
          <cell r="BF36">
            <v>319.28313099999997</v>
          </cell>
          <cell r="BG36">
            <v>335.84869500000002</v>
          </cell>
          <cell r="BH36">
            <v>397.59858000000003</v>
          </cell>
          <cell r="BI36">
            <v>320.25834199999997</v>
          </cell>
          <cell r="BJ36">
            <v>301.91229899999996</v>
          </cell>
          <cell r="BK36">
            <v>303.52603000000005</v>
          </cell>
        </row>
        <row r="43">
          <cell r="BE43">
            <v>14297.598232233377</v>
          </cell>
          <cell r="BF43">
            <v>13238.57035738396</v>
          </cell>
          <cell r="BG43">
            <v>13728.327805473917</v>
          </cell>
          <cell r="BH43">
            <v>13909.011589983111</v>
          </cell>
          <cell r="BI43">
            <v>12991.65757346084</v>
          </cell>
          <cell r="BJ43">
            <v>14480.816820880038</v>
          </cell>
          <cell r="BK43">
            <v>13089.391012111684</v>
          </cell>
        </row>
        <row r="44">
          <cell r="BD44">
            <v>2005.7764347605596</v>
          </cell>
          <cell r="BE44">
            <v>2234.2991323672795</v>
          </cell>
          <cell r="BF44">
            <v>2552.5065756440799</v>
          </cell>
          <cell r="BG44">
            <v>2436.5741703835401</v>
          </cell>
          <cell r="BH44">
            <v>1932.0763009999998</v>
          </cell>
          <cell r="BI44">
            <v>2829.5818719999993</v>
          </cell>
          <cell r="BJ44">
            <v>1729.1347269999997</v>
          </cell>
          <cell r="BK44">
            <v>1766.2327059999998</v>
          </cell>
          <cell r="BL44">
            <v>373.26156180016</v>
          </cell>
          <cell r="BM44">
            <v>250</v>
          </cell>
          <cell r="BN44">
            <v>250</v>
          </cell>
          <cell r="BO44">
            <v>250</v>
          </cell>
          <cell r="BP44">
            <v>250</v>
          </cell>
          <cell r="BQ44">
            <v>250</v>
          </cell>
          <cell r="BR44">
            <v>250</v>
          </cell>
          <cell r="BS44">
            <v>250</v>
          </cell>
          <cell r="BT44">
            <v>250</v>
          </cell>
          <cell r="BU44">
            <v>250</v>
          </cell>
          <cell r="BV44">
            <v>250</v>
          </cell>
          <cell r="BW44">
            <v>250</v>
          </cell>
          <cell r="BX44">
            <v>250</v>
          </cell>
          <cell r="BY44">
            <v>250</v>
          </cell>
          <cell r="BZ44">
            <v>250</v>
          </cell>
          <cell r="CA44">
            <v>250</v>
          </cell>
          <cell r="CB44">
            <v>250</v>
          </cell>
        </row>
        <row r="276">
          <cell r="BG276">
            <v>2016.8879999999999</v>
          </cell>
          <cell r="BH276">
            <v>2134.5529999999999</v>
          </cell>
          <cell r="BI276">
            <v>2149.9690000000001</v>
          </cell>
          <cell r="BJ276">
            <v>2282.471</v>
          </cell>
          <cell r="BK276">
            <v>2347.58</v>
          </cell>
          <cell r="BL276">
            <v>2338.085</v>
          </cell>
          <cell r="BM276">
            <v>2375.654</v>
          </cell>
          <cell r="BN276">
            <v>2596.75</v>
          </cell>
          <cell r="BO276">
            <v>2726</v>
          </cell>
          <cell r="BP276">
            <v>2950</v>
          </cell>
          <cell r="BQ276">
            <v>3009</v>
          </cell>
          <cell r="BR276">
            <v>3032.6000000000004</v>
          </cell>
          <cell r="BS276">
            <v>3209.6000000000004</v>
          </cell>
          <cell r="BT276">
            <v>3292.2000000000003</v>
          </cell>
          <cell r="BU276">
            <v>3433.8</v>
          </cell>
          <cell r="BV276">
            <v>3410.2000000000003</v>
          </cell>
          <cell r="BW276">
            <v>3469.2000000000003</v>
          </cell>
          <cell r="BX276">
            <v>3516.4</v>
          </cell>
          <cell r="BY276">
            <v>3575.4</v>
          </cell>
          <cell r="BZ276">
            <v>3634.4</v>
          </cell>
          <cell r="CA276">
            <v>3681.6000000000004</v>
          </cell>
          <cell r="CB276">
            <v>3681.6000000000004</v>
          </cell>
        </row>
        <row r="277">
          <cell r="BG277">
            <v>1977.0050000000003</v>
          </cell>
          <cell r="BH277">
            <v>2060.5630000000001</v>
          </cell>
          <cell r="BI277">
            <v>1999.6479999999999</v>
          </cell>
          <cell r="BJ277">
            <v>2206.7919999999999</v>
          </cell>
          <cell r="BK277">
            <v>2235.37</v>
          </cell>
          <cell r="BL277">
            <v>2199.962</v>
          </cell>
          <cell r="BM277">
            <v>2324.6680000000001</v>
          </cell>
          <cell r="BN277">
            <v>2493.1</v>
          </cell>
          <cell r="BO277">
            <v>2644.7999999999997</v>
          </cell>
          <cell r="BP277">
            <v>2818.7999999999997</v>
          </cell>
          <cell r="BQ277">
            <v>2888.4</v>
          </cell>
          <cell r="BR277">
            <v>2911.6</v>
          </cell>
          <cell r="BS277">
            <v>3074</v>
          </cell>
          <cell r="BT277">
            <v>3143.6</v>
          </cell>
          <cell r="BU277">
            <v>3294.4</v>
          </cell>
          <cell r="BV277">
            <v>3271.2</v>
          </cell>
          <cell r="BW277">
            <v>3317.6</v>
          </cell>
          <cell r="BX277">
            <v>3375.6</v>
          </cell>
          <cell r="BY277">
            <v>3422</v>
          </cell>
          <cell r="BZ277">
            <v>3480</v>
          </cell>
          <cell r="CA277">
            <v>3526.4</v>
          </cell>
          <cell r="CB277">
            <v>3526.4</v>
          </cell>
        </row>
        <row r="278">
          <cell r="BG278">
            <v>2015.2560000000001</v>
          </cell>
          <cell r="BH278">
            <v>2135.37</v>
          </cell>
          <cell r="BI278">
            <v>2110.9360000000001</v>
          </cell>
          <cell r="BJ278">
            <v>2233.4859999999999</v>
          </cell>
          <cell r="BK278">
            <v>2324.183</v>
          </cell>
          <cell r="BL278">
            <v>2195.3580000000002</v>
          </cell>
          <cell r="BM278">
            <v>2376.2370000000001</v>
          </cell>
          <cell r="BN278">
            <v>2574.0000000000005</v>
          </cell>
          <cell r="BO278">
            <v>2702.8</v>
          </cell>
          <cell r="BP278">
            <v>2901.6</v>
          </cell>
          <cell r="BQ278">
            <v>2948.3999999999996</v>
          </cell>
          <cell r="BR278">
            <v>3006.8999999999996</v>
          </cell>
          <cell r="BS278">
            <v>3170.7</v>
          </cell>
          <cell r="BT278">
            <v>3252.6</v>
          </cell>
          <cell r="BU278">
            <v>3381.2999999999997</v>
          </cell>
          <cell r="BV278">
            <v>3369.6</v>
          </cell>
          <cell r="BW278">
            <v>3404.7</v>
          </cell>
          <cell r="BX278">
            <v>3474.8999999999996</v>
          </cell>
          <cell r="BY278">
            <v>3533.3999999999996</v>
          </cell>
          <cell r="BZ278">
            <v>3580.2</v>
          </cell>
          <cell r="CA278">
            <v>3627</v>
          </cell>
          <cell r="CB278">
            <v>3627</v>
          </cell>
        </row>
        <row r="279">
          <cell r="BG279">
            <v>1995.5889999999999</v>
          </cell>
          <cell r="BH279">
            <v>2115.799</v>
          </cell>
          <cell r="BI279">
            <v>2154.4270000000001</v>
          </cell>
          <cell r="BJ279">
            <v>2308.752</v>
          </cell>
          <cell r="BK279">
            <v>2277.355</v>
          </cell>
          <cell r="BL279">
            <v>2252.3119999999999</v>
          </cell>
          <cell r="BM279">
            <v>2288.5720000000001</v>
          </cell>
          <cell r="BN279">
            <v>2573.25</v>
          </cell>
          <cell r="BO279">
            <v>2702.5</v>
          </cell>
          <cell r="BP279">
            <v>2855.25</v>
          </cell>
          <cell r="BQ279">
            <v>2937.5</v>
          </cell>
          <cell r="BR279">
            <v>2961</v>
          </cell>
          <cell r="BS279">
            <v>3149</v>
          </cell>
          <cell r="BT279">
            <v>3231.25</v>
          </cell>
          <cell r="BU279">
            <v>3360.5</v>
          </cell>
          <cell r="BV279">
            <v>3348.75</v>
          </cell>
          <cell r="BW279">
            <v>3384</v>
          </cell>
          <cell r="BX279">
            <v>3431</v>
          </cell>
          <cell r="BY279">
            <v>3513.25</v>
          </cell>
          <cell r="BZ279">
            <v>3560.25</v>
          </cell>
          <cell r="CA279">
            <v>3595.5</v>
          </cell>
          <cell r="CB279">
            <v>3607.25</v>
          </cell>
        </row>
        <row r="280">
          <cell r="BG280">
            <v>1889.8409999999999</v>
          </cell>
          <cell r="BH280">
            <v>1899.1959999999999</v>
          </cell>
          <cell r="BI280">
            <v>1999.5239999999999</v>
          </cell>
          <cell r="BJ280">
            <v>1924.749</v>
          </cell>
          <cell r="BK280">
            <v>2064.1990000000001</v>
          </cell>
          <cell r="BL280">
            <v>2091.2179999999998</v>
          </cell>
          <cell r="BM280">
            <v>2292.36</v>
          </cell>
          <cell r="BN280">
            <v>2324.6000000000004</v>
          </cell>
          <cell r="BO280">
            <v>2466.2000000000003</v>
          </cell>
          <cell r="BP280">
            <v>2678.6000000000004</v>
          </cell>
          <cell r="BQ280">
            <v>2725.8</v>
          </cell>
          <cell r="BR280">
            <v>2784.8</v>
          </cell>
          <cell r="BS280">
            <v>2891</v>
          </cell>
          <cell r="BT280">
            <v>3009</v>
          </cell>
          <cell r="BU280">
            <v>3079.8</v>
          </cell>
          <cell r="BV280">
            <v>3091.6000000000004</v>
          </cell>
          <cell r="BW280">
            <v>3138.8</v>
          </cell>
          <cell r="BX280">
            <v>3209.6000000000004</v>
          </cell>
          <cell r="BY280">
            <v>3233.2000000000003</v>
          </cell>
          <cell r="BZ280">
            <v>3280.4</v>
          </cell>
          <cell r="CA280">
            <v>3339.4</v>
          </cell>
          <cell r="CB280">
            <v>3339.4</v>
          </cell>
        </row>
        <row r="281">
          <cell r="BG281">
            <v>2079.123</v>
          </cell>
          <cell r="BH281">
            <v>2094.4180000000001</v>
          </cell>
          <cell r="BI281">
            <v>2201.0680000000002</v>
          </cell>
          <cell r="BJ281">
            <v>2222.123</v>
          </cell>
          <cell r="BK281">
            <v>2277.5410000000002</v>
          </cell>
          <cell r="BL281">
            <v>2339.5810000000001</v>
          </cell>
          <cell r="BM281">
            <v>2463.3000000000002</v>
          </cell>
          <cell r="BN281">
            <v>2584.2000000000003</v>
          </cell>
          <cell r="BO281">
            <v>2737.6000000000004</v>
          </cell>
          <cell r="BP281">
            <v>2938.2000000000003</v>
          </cell>
          <cell r="BQ281">
            <v>2985.4</v>
          </cell>
          <cell r="BR281">
            <v>3056.2000000000003</v>
          </cell>
          <cell r="BS281">
            <v>3186</v>
          </cell>
          <cell r="BT281">
            <v>3304</v>
          </cell>
          <cell r="BU281">
            <v>3398.4</v>
          </cell>
          <cell r="BV281">
            <v>3398.4</v>
          </cell>
          <cell r="BW281">
            <v>3457.4</v>
          </cell>
          <cell r="BX281">
            <v>3516.4</v>
          </cell>
          <cell r="BY281">
            <v>3563.6000000000004</v>
          </cell>
          <cell r="BZ281">
            <v>3610.8</v>
          </cell>
          <cell r="CA281">
            <v>3669.8</v>
          </cell>
          <cell r="CB281">
            <v>3669.8</v>
          </cell>
        </row>
        <row r="282">
          <cell r="BG282">
            <v>1964.922</v>
          </cell>
          <cell r="BH282">
            <v>1989.1010000000001</v>
          </cell>
          <cell r="BI282">
            <v>2099.4650000000001</v>
          </cell>
          <cell r="BJ282">
            <v>1991.877</v>
          </cell>
          <cell r="BK282">
            <v>2143.1179999999999</v>
          </cell>
          <cell r="BL282">
            <v>2236.3009999999999</v>
          </cell>
          <cell r="BM282">
            <v>2192.25</v>
          </cell>
          <cell r="BN282">
            <v>2373.5</v>
          </cell>
          <cell r="BO282">
            <v>2513.4</v>
          </cell>
          <cell r="BP282">
            <v>2725.8</v>
          </cell>
          <cell r="BQ282">
            <v>2761.0499999999997</v>
          </cell>
          <cell r="BR282">
            <v>2808.4</v>
          </cell>
          <cell r="BS282">
            <v>2950</v>
          </cell>
          <cell r="BT282">
            <v>3068</v>
          </cell>
          <cell r="BU282">
            <v>3127</v>
          </cell>
          <cell r="BV282">
            <v>3150.6000000000004</v>
          </cell>
          <cell r="BW282">
            <v>3209.6000000000004</v>
          </cell>
          <cell r="BX282">
            <v>3233.2000000000003</v>
          </cell>
          <cell r="BY282">
            <v>3304</v>
          </cell>
          <cell r="BZ282">
            <v>3339.4</v>
          </cell>
          <cell r="CA282">
            <v>3398.4</v>
          </cell>
          <cell r="CB282">
            <v>3386.6000000000004</v>
          </cell>
        </row>
        <row r="283">
          <cell r="BF283">
            <v>1839.3420000000001</v>
          </cell>
          <cell r="BG283">
            <v>1966.511</v>
          </cell>
          <cell r="BH283">
            <v>1915.9939999999999</v>
          </cell>
          <cell r="BI283">
            <v>2057.6170000000002</v>
          </cell>
          <cell r="BJ283">
            <v>2043.1349999999998</v>
          </cell>
          <cell r="BK283">
            <v>2158.7739999999999</v>
          </cell>
          <cell r="BL283">
            <v>2228.3719999999998</v>
          </cell>
          <cell r="BM283">
            <v>2251.5</v>
          </cell>
          <cell r="BN283">
            <v>2361.75</v>
          </cell>
          <cell r="BO283">
            <v>2548.8000000000002</v>
          </cell>
          <cell r="BP283">
            <v>2761.2000000000003</v>
          </cell>
          <cell r="BQ283">
            <v>2796.6000000000004</v>
          </cell>
          <cell r="BR283">
            <v>2843.8</v>
          </cell>
          <cell r="BS283">
            <v>2961.8</v>
          </cell>
          <cell r="BT283">
            <v>3091.6000000000004</v>
          </cell>
          <cell r="BU283">
            <v>3174.2000000000003</v>
          </cell>
          <cell r="BV283">
            <v>3174.2000000000003</v>
          </cell>
          <cell r="BW283">
            <v>3245</v>
          </cell>
          <cell r="BX283">
            <v>3268.6000000000004</v>
          </cell>
          <cell r="BY283">
            <v>3327.6000000000004</v>
          </cell>
          <cell r="BZ283">
            <v>3374.8</v>
          </cell>
          <cell r="CA283">
            <v>3433.8</v>
          </cell>
          <cell r="CB283">
            <v>3422</v>
          </cell>
        </row>
        <row r="284">
          <cell r="BF284">
            <v>1735.6079999999999</v>
          </cell>
          <cell r="BG284">
            <v>1936.9069999999999</v>
          </cell>
          <cell r="BH284">
            <v>1811.481</v>
          </cell>
          <cell r="BI284">
            <v>2035.269</v>
          </cell>
          <cell r="BJ284">
            <v>1908.6490000000001</v>
          </cell>
          <cell r="BK284">
            <v>2068.578</v>
          </cell>
          <cell r="BL284">
            <v>2074.857</v>
          </cell>
          <cell r="BM284">
            <v>2097.4499999999998</v>
          </cell>
          <cell r="BN284">
            <v>2232.5</v>
          </cell>
          <cell r="BO284">
            <v>2405.5499999999997</v>
          </cell>
          <cell r="BP284">
            <v>2607</v>
          </cell>
          <cell r="BQ284">
            <v>2630.7</v>
          </cell>
          <cell r="BR284">
            <v>2701.7999999999997</v>
          </cell>
          <cell r="BS284">
            <v>2808.45</v>
          </cell>
          <cell r="BT284">
            <v>2938.7999999999997</v>
          </cell>
          <cell r="BU284">
            <v>2998.0499999999997</v>
          </cell>
          <cell r="BV284">
            <v>3021.75</v>
          </cell>
          <cell r="BW284">
            <v>3057.2999999999997</v>
          </cell>
          <cell r="BX284">
            <v>3092.85</v>
          </cell>
          <cell r="BY284">
            <v>3152.1</v>
          </cell>
          <cell r="BZ284">
            <v>3187.65</v>
          </cell>
          <cell r="CA284">
            <v>3246.9</v>
          </cell>
          <cell r="CB284">
            <v>3235.0499999999997</v>
          </cell>
        </row>
        <row r="285">
          <cell r="BF285">
            <v>1801.376</v>
          </cell>
          <cell r="BG285">
            <v>2043.3230000000001</v>
          </cell>
          <cell r="BH285">
            <v>2090.1680000000001</v>
          </cell>
          <cell r="BI285">
            <v>2122.7579999999998</v>
          </cell>
          <cell r="BJ285">
            <v>1972.6880000000001</v>
          </cell>
          <cell r="BK285">
            <v>2169.9299999999998</v>
          </cell>
          <cell r="BL285">
            <v>2180.0360000000001</v>
          </cell>
          <cell r="BM285">
            <v>2237.2000000000003</v>
          </cell>
          <cell r="BN285">
            <v>2324.6000000000004</v>
          </cell>
          <cell r="BO285">
            <v>2512.1999999999998</v>
          </cell>
          <cell r="BP285">
            <v>2713.65</v>
          </cell>
          <cell r="BQ285">
            <v>2761.0499999999997</v>
          </cell>
          <cell r="BR285">
            <v>2832.15</v>
          </cell>
          <cell r="BS285">
            <v>2962.5</v>
          </cell>
          <cell r="BT285">
            <v>3081</v>
          </cell>
          <cell r="BU285">
            <v>3128.4</v>
          </cell>
          <cell r="BV285">
            <v>3163.95</v>
          </cell>
          <cell r="BW285">
            <v>3211.35</v>
          </cell>
          <cell r="BX285">
            <v>3246.9</v>
          </cell>
          <cell r="BY285">
            <v>3294.2999999999997</v>
          </cell>
          <cell r="BZ285">
            <v>3341.7</v>
          </cell>
          <cell r="CA285">
            <v>3400.95</v>
          </cell>
          <cell r="CB285">
            <v>3389.1</v>
          </cell>
        </row>
        <row r="286">
          <cell r="BF286">
            <v>1762.2070000000001</v>
          </cell>
          <cell r="BG286">
            <v>1944.9659999999999</v>
          </cell>
          <cell r="BH286">
            <v>2049.8879999999999</v>
          </cell>
          <cell r="BI286">
            <v>2012.8230000000001</v>
          </cell>
          <cell r="BJ286">
            <v>1989.7330000000002</v>
          </cell>
          <cell r="BK286">
            <v>2095.5810000000001</v>
          </cell>
          <cell r="BL286">
            <v>2014.153</v>
          </cell>
          <cell r="BM286">
            <v>2186.1081433333343</v>
          </cell>
          <cell r="BN286">
            <v>2206.6</v>
          </cell>
          <cell r="BO286">
            <v>2415.7000000000003</v>
          </cell>
          <cell r="BP286">
            <v>2582.3000000000002</v>
          </cell>
          <cell r="BQ286">
            <v>2653.7000000000003</v>
          </cell>
          <cell r="BR286">
            <v>2713.2000000000003</v>
          </cell>
          <cell r="BS286">
            <v>2867.9</v>
          </cell>
          <cell r="BT286">
            <v>2951.2000000000003</v>
          </cell>
          <cell r="BU286">
            <v>3034.5</v>
          </cell>
          <cell r="BV286">
            <v>3046.4</v>
          </cell>
          <cell r="BW286">
            <v>3082.1</v>
          </cell>
          <cell r="BX286">
            <v>3153.5</v>
          </cell>
          <cell r="BY286">
            <v>3153.5</v>
          </cell>
          <cell r="BZ286">
            <v>3236.8</v>
          </cell>
          <cell r="CA286">
            <v>3236.8</v>
          </cell>
          <cell r="CB286">
            <v>3284.4</v>
          </cell>
        </row>
        <row r="287">
          <cell r="BF287">
            <v>1701.7619999999999</v>
          </cell>
          <cell r="BG287">
            <v>1942.097</v>
          </cell>
          <cell r="BH287">
            <v>1900.6679999999999</v>
          </cell>
          <cell r="BI287">
            <v>1967.6210000000001</v>
          </cell>
          <cell r="BJ287">
            <v>1938.212</v>
          </cell>
          <cell r="BK287">
            <v>1979.0313238960368</v>
          </cell>
          <cell r="BL287">
            <v>2077.0740000000001</v>
          </cell>
          <cell r="BM287">
            <v>2177.7000000000003</v>
          </cell>
          <cell r="BN287">
            <v>2242</v>
          </cell>
          <cell r="BO287">
            <v>2476.65</v>
          </cell>
          <cell r="BP287">
            <v>2512.1999999999998</v>
          </cell>
          <cell r="BQ287">
            <v>2535.9</v>
          </cell>
          <cell r="BR287">
            <v>2725.5</v>
          </cell>
          <cell r="BS287">
            <v>2772.9</v>
          </cell>
          <cell r="BT287">
            <v>2903.25</v>
          </cell>
          <cell r="BU287">
            <v>2867.7</v>
          </cell>
          <cell r="BV287">
            <v>2926.95</v>
          </cell>
          <cell r="BW287">
            <v>2974.35</v>
          </cell>
          <cell r="BX287">
            <v>3009.9</v>
          </cell>
          <cell r="BY287">
            <v>3045.45</v>
          </cell>
          <cell r="BZ287">
            <v>3104.7</v>
          </cell>
          <cell r="CA287">
            <v>3092.85</v>
          </cell>
          <cell r="CB287">
            <v>3140.25</v>
          </cell>
        </row>
        <row r="288">
          <cell r="BG288">
            <v>23772.428000000004</v>
          </cell>
          <cell r="BH288">
            <v>24197.199000000004</v>
          </cell>
          <cell r="BI288">
            <v>24911.125000000004</v>
          </cell>
          <cell r="BJ288">
            <v>25022.667000000001</v>
          </cell>
          <cell r="BK288">
            <v>26141.24032389604</v>
          </cell>
          <cell r="BL288">
            <v>26227.309000000001</v>
          </cell>
          <cell r="BM288">
            <v>27262.999143333338</v>
          </cell>
          <cell r="BN288">
            <v>28886.85</v>
          </cell>
          <cell r="BO288">
            <v>30852.2</v>
          </cell>
          <cell r="BP288">
            <v>33044.6</v>
          </cell>
          <cell r="BQ288">
            <v>33633.5</v>
          </cell>
          <cell r="BR288">
            <v>34377.950000000004</v>
          </cell>
          <cell r="BS288">
            <v>36003.85</v>
          </cell>
          <cell r="BT288">
            <v>37266.5</v>
          </cell>
          <cell r="BU288">
            <v>38278.050000000003</v>
          </cell>
          <cell r="BV288">
            <v>38373.599999999999</v>
          </cell>
          <cell r="BW288">
            <v>38951.4</v>
          </cell>
        </row>
        <row r="324">
          <cell r="BL324">
            <v>29.743419000000003</v>
          </cell>
          <cell r="BM324">
            <v>45.332896999999996</v>
          </cell>
          <cell r="BN324">
            <v>39.6</v>
          </cell>
          <cell r="BO324">
            <v>39.6</v>
          </cell>
          <cell r="BP324">
            <v>39.6</v>
          </cell>
          <cell r="BQ324">
            <v>39.6</v>
          </cell>
          <cell r="BR324">
            <v>40.799999999999997</v>
          </cell>
          <cell r="BS324">
            <v>40.75</v>
          </cell>
          <cell r="BT324">
            <v>39.85</v>
          </cell>
          <cell r="BU324">
            <v>40.049999999999997</v>
          </cell>
          <cell r="BV324">
            <v>40.1</v>
          </cell>
          <cell r="BW324">
            <v>40.200000000000003</v>
          </cell>
          <cell r="BX324">
            <v>32.25</v>
          </cell>
          <cell r="BY324">
            <v>32.15</v>
          </cell>
          <cell r="BZ324">
            <v>32.1</v>
          </cell>
          <cell r="CA324">
            <v>32.15</v>
          </cell>
          <cell r="CB324">
            <v>32.15</v>
          </cell>
        </row>
        <row r="325">
          <cell r="BL325">
            <v>25.892174000000001</v>
          </cell>
          <cell r="BM325">
            <v>36.881745000000002</v>
          </cell>
          <cell r="BN325">
            <v>42.05</v>
          </cell>
          <cell r="BO325">
            <v>42.05</v>
          </cell>
          <cell r="BP325">
            <v>42.05</v>
          </cell>
          <cell r="BQ325">
            <v>42.05</v>
          </cell>
          <cell r="BR325">
            <v>39.75</v>
          </cell>
          <cell r="BS325">
            <v>41</v>
          </cell>
          <cell r="BT325">
            <v>41.6</v>
          </cell>
          <cell r="BU325">
            <v>41.4</v>
          </cell>
          <cell r="BV325">
            <v>41.3</v>
          </cell>
          <cell r="BW325">
            <v>41.15</v>
          </cell>
          <cell r="BX325">
            <v>32.799999999999997</v>
          </cell>
          <cell r="BY325">
            <v>33.049999999999997</v>
          </cell>
          <cell r="BZ325">
            <v>33.049999999999997</v>
          </cell>
          <cell r="CA325">
            <v>33</v>
          </cell>
          <cell r="CB325">
            <v>32.950000000000003</v>
          </cell>
        </row>
        <row r="326">
          <cell r="BL326">
            <v>22.590666000000002</v>
          </cell>
          <cell r="BM326">
            <v>48.465584</v>
          </cell>
          <cell r="BN326">
            <v>54.9</v>
          </cell>
          <cell r="BO326">
            <v>54.9</v>
          </cell>
          <cell r="BP326">
            <v>54.9</v>
          </cell>
          <cell r="BQ326">
            <v>54.9</v>
          </cell>
          <cell r="BR326">
            <v>49.6</v>
          </cell>
          <cell r="BS326">
            <v>53.6</v>
          </cell>
          <cell r="BT326">
            <v>53.85</v>
          </cell>
          <cell r="BU326">
            <v>53.6</v>
          </cell>
          <cell r="BV326">
            <v>53.35</v>
          </cell>
          <cell r="BW326">
            <v>53.1</v>
          </cell>
          <cell r="BX326">
            <v>42.25</v>
          </cell>
          <cell r="BY326">
            <v>42.8</v>
          </cell>
          <cell r="BZ326">
            <v>42.7</v>
          </cell>
          <cell r="CA326">
            <v>42.65</v>
          </cell>
          <cell r="CB326">
            <v>42.6</v>
          </cell>
        </row>
        <row r="327">
          <cell r="BL327">
            <v>25.243176999999999</v>
          </cell>
          <cell r="BM327">
            <v>50.653489999999998</v>
          </cell>
          <cell r="BN327">
            <v>37.950000000000003</v>
          </cell>
          <cell r="BO327">
            <v>37.950000000000003</v>
          </cell>
          <cell r="BP327">
            <v>37.950000000000003</v>
          </cell>
          <cell r="BQ327">
            <v>37.950000000000003</v>
          </cell>
          <cell r="BR327">
            <v>39.950000000000003</v>
          </cell>
          <cell r="BS327">
            <v>40.5</v>
          </cell>
          <cell r="BT327">
            <v>38.35</v>
          </cell>
          <cell r="BU327">
            <v>38.85</v>
          </cell>
          <cell r="BV327">
            <v>38.950000000000003</v>
          </cell>
          <cell r="BW327">
            <v>39.1</v>
          </cell>
          <cell r="BX327">
            <v>31.45</v>
          </cell>
          <cell r="BY327">
            <v>31.3</v>
          </cell>
          <cell r="BZ327">
            <v>31.1</v>
          </cell>
          <cell r="CA327">
            <v>31.25</v>
          </cell>
          <cell r="CB327">
            <v>31.25</v>
          </cell>
        </row>
        <row r="328">
          <cell r="BL328">
            <v>33.539386</v>
          </cell>
          <cell r="BM328">
            <v>42</v>
          </cell>
          <cell r="BN328">
            <v>42</v>
          </cell>
          <cell r="BO328">
            <v>42</v>
          </cell>
          <cell r="BP328">
            <v>42</v>
          </cell>
          <cell r="BQ328">
            <v>42</v>
          </cell>
          <cell r="BR328">
            <v>42.4</v>
          </cell>
          <cell r="BS328">
            <v>42</v>
          </cell>
          <cell r="BT328">
            <v>42.1</v>
          </cell>
          <cell r="BU328">
            <v>42.1</v>
          </cell>
          <cell r="BV328">
            <v>42.1</v>
          </cell>
          <cell r="BW328">
            <v>42.1</v>
          </cell>
          <cell r="BX328">
            <v>33.700000000000003</v>
          </cell>
          <cell r="BY328">
            <v>33.65</v>
          </cell>
          <cell r="BZ328">
            <v>33.700000000000003</v>
          </cell>
          <cell r="CA328">
            <v>33.700000000000003</v>
          </cell>
          <cell r="CB328">
            <v>33.700000000000003</v>
          </cell>
        </row>
        <row r="329">
          <cell r="BL329">
            <v>33.468036999999995</v>
          </cell>
          <cell r="BM329">
            <v>36.950000000000003</v>
          </cell>
          <cell r="BN329">
            <v>36.950000000000003</v>
          </cell>
          <cell r="BO329">
            <v>36.950000000000003</v>
          </cell>
          <cell r="BP329">
            <v>36.950000000000003</v>
          </cell>
          <cell r="BQ329">
            <v>36.950000000000003</v>
          </cell>
          <cell r="BR329">
            <v>38.15</v>
          </cell>
          <cell r="BS329">
            <v>36.950000000000003</v>
          </cell>
          <cell r="BT329">
            <v>37.200000000000003</v>
          </cell>
          <cell r="BU329">
            <v>37.200000000000003</v>
          </cell>
          <cell r="BV329">
            <v>37.25</v>
          </cell>
          <cell r="BW329">
            <v>37.299999999999997</v>
          </cell>
          <cell r="BX329">
            <v>29.9</v>
          </cell>
          <cell r="BY329">
            <v>29.75</v>
          </cell>
          <cell r="BZ329">
            <v>29.8</v>
          </cell>
          <cell r="CA329">
            <v>29.8</v>
          </cell>
          <cell r="CB329">
            <v>29.8</v>
          </cell>
        </row>
        <row r="330">
          <cell r="BK330">
            <v>23.505512</v>
          </cell>
          <cell r="BL330">
            <v>34.724314</v>
          </cell>
          <cell r="BM330">
            <v>40.299999999999997</v>
          </cell>
          <cell r="BN330">
            <v>40.299999999999997</v>
          </cell>
          <cell r="BO330">
            <v>40.299999999999997</v>
          </cell>
          <cell r="BP330">
            <v>40.299999999999997</v>
          </cell>
          <cell r="BQ330">
            <v>40.299999999999997</v>
          </cell>
          <cell r="BR330">
            <v>41.25</v>
          </cell>
          <cell r="BS330">
            <v>40.299999999999997</v>
          </cell>
          <cell r="BT330">
            <v>40.5</v>
          </cell>
          <cell r="BU330">
            <v>40.5</v>
          </cell>
          <cell r="BV330">
            <v>40.549999999999997</v>
          </cell>
          <cell r="BW330">
            <v>40.549999999999997</v>
          </cell>
          <cell r="BX330">
            <v>32.5</v>
          </cell>
          <cell r="BY330">
            <v>32.4</v>
          </cell>
          <cell r="BZ330">
            <v>32.450000000000003</v>
          </cell>
          <cell r="CA330">
            <v>32.450000000000003</v>
          </cell>
          <cell r="CB330">
            <v>32.450000000000003</v>
          </cell>
        </row>
        <row r="331">
          <cell r="BK331">
            <v>25.069206999999999</v>
          </cell>
          <cell r="BL331">
            <v>54.1554</v>
          </cell>
          <cell r="BM331">
            <v>42.05</v>
          </cell>
          <cell r="BN331">
            <v>42.05</v>
          </cell>
          <cell r="BO331">
            <v>42.05</v>
          </cell>
          <cell r="BP331">
            <v>42.05</v>
          </cell>
          <cell r="BQ331">
            <v>42.05</v>
          </cell>
          <cell r="BR331">
            <v>46.8</v>
          </cell>
          <cell r="BS331">
            <v>42.05</v>
          </cell>
          <cell r="BT331">
            <v>43</v>
          </cell>
          <cell r="BU331">
            <v>43</v>
          </cell>
          <cell r="BV331">
            <v>43.2</v>
          </cell>
          <cell r="BW331">
            <v>43.4</v>
          </cell>
          <cell r="BX331">
            <v>34.9</v>
          </cell>
          <cell r="BY331">
            <v>34.35</v>
          </cell>
          <cell r="BZ331">
            <v>34.6</v>
          </cell>
          <cell r="CA331">
            <v>34.6</v>
          </cell>
          <cell r="CB331">
            <v>34.65</v>
          </cell>
        </row>
        <row r="332">
          <cell r="BK332">
            <v>24.421099999999999</v>
          </cell>
          <cell r="BL332">
            <v>17.549782999999998</v>
          </cell>
          <cell r="BM332">
            <v>42.5</v>
          </cell>
          <cell r="BN332">
            <v>42.5</v>
          </cell>
          <cell r="BO332">
            <v>42.5</v>
          </cell>
          <cell r="BP332">
            <v>42.5</v>
          </cell>
          <cell r="BQ332">
            <v>42.5</v>
          </cell>
          <cell r="BR332">
            <v>39.450000000000003</v>
          </cell>
          <cell r="BS332">
            <v>42.5</v>
          </cell>
          <cell r="BT332">
            <v>41.9</v>
          </cell>
          <cell r="BU332">
            <v>41.9</v>
          </cell>
          <cell r="BV332">
            <v>41.75</v>
          </cell>
          <cell r="BW332">
            <v>41.65</v>
          </cell>
          <cell r="BX332">
            <v>33.200000000000003</v>
          </cell>
          <cell r="BY332">
            <v>33.549999999999997</v>
          </cell>
          <cell r="BZ332">
            <v>33.4</v>
          </cell>
          <cell r="CA332">
            <v>33.4</v>
          </cell>
          <cell r="CB332">
            <v>33.35</v>
          </cell>
        </row>
        <row r="333">
          <cell r="BK333">
            <v>25.034049</v>
          </cell>
          <cell r="BL333">
            <v>27.467738000000001</v>
          </cell>
          <cell r="BM333">
            <v>45.45</v>
          </cell>
          <cell r="BN333">
            <v>45.45</v>
          </cell>
          <cell r="BO333">
            <v>45.45</v>
          </cell>
          <cell r="BP333">
            <v>45.45</v>
          </cell>
          <cell r="BQ333">
            <v>45.45</v>
          </cell>
          <cell r="BR333">
            <v>44.05</v>
          </cell>
          <cell r="BS333">
            <v>45.45</v>
          </cell>
          <cell r="BT333">
            <v>45.15</v>
          </cell>
          <cell r="BU333">
            <v>45.15</v>
          </cell>
          <cell r="BV333">
            <v>45.1</v>
          </cell>
          <cell r="BW333">
            <v>45.05</v>
          </cell>
          <cell r="BX333">
            <v>36</v>
          </cell>
          <cell r="BY333">
            <v>36.15</v>
          </cell>
          <cell r="BZ333">
            <v>36.1</v>
          </cell>
          <cell r="CA333">
            <v>36.1</v>
          </cell>
          <cell r="CB333">
            <v>36.049999999999997</v>
          </cell>
        </row>
        <row r="334">
          <cell r="BK334">
            <v>21.241515</v>
          </cell>
          <cell r="BL334">
            <v>46.526685000000001</v>
          </cell>
          <cell r="BM334">
            <v>42.3</v>
          </cell>
          <cell r="BN334">
            <v>42.3</v>
          </cell>
          <cell r="BO334">
            <v>42.3</v>
          </cell>
          <cell r="BP334">
            <v>42.3</v>
          </cell>
          <cell r="BQ334">
            <v>42.3</v>
          </cell>
          <cell r="BR334">
            <v>45.4</v>
          </cell>
          <cell r="BS334">
            <v>42.3</v>
          </cell>
          <cell r="BT334">
            <v>42.9</v>
          </cell>
          <cell r="BU334">
            <v>42.9</v>
          </cell>
          <cell r="BV334">
            <v>43.05</v>
          </cell>
          <cell r="BW334">
            <v>43.15</v>
          </cell>
          <cell r="BX334">
            <v>34.65</v>
          </cell>
          <cell r="BY334">
            <v>34.299999999999997</v>
          </cell>
          <cell r="BZ334">
            <v>34.450000000000003</v>
          </cell>
          <cell r="CA334">
            <v>34.450000000000003</v>
          </cell>
          <cell r="CB334">
            <v>34.450000000000003</v>
          </cell>
        </row>
        <row r="335">
          <cell r="BK335">
            <v>22.662388</v>
          </cell>
          <cell r="BL335">
            <v>24.891522000000002</v>
          </cell>
          <cell r="BM335">
            <v>27.116283999999951</v>
          </cell>
          <cell r="BN335">
            <v>33.949999999999989</v>
          </cell>
          <cell r="BO335">
            <v>33.949999999999989</v>
          </cell>
          <cell r="BP335">
            <v>33.949999999999989</v>
          </cell>
          <cell r="BQ335">
            <v>33.949999999999989</v>
          </cell>
          <cell r="BR335">
            <v>32.399999999999977</v>
          </cell>
          <cell r="BS335">
            <v>32.599999999999966</v>
          </cell>
          <cell r="BT335">
            <v>33.60000000000008</v>
          </cell>
          <cell r="BU335">
            <v>33.35000000000008</v>
          </cell>
          <cell r="BV335">
            <v>33.300000000000011</v>
          </cell>
          <cell r="BW335">
            <v>33.250000000000057</v>
          </cell>
          <cell r="BX335">
            <v>26.400000000000034</v>
          </cell>
          <cell r="BY335">
            <v>26.550000000000011</v>
          </cell>
          <cell r="BZ335">
            <v>26.549999999999955</v>
          </cell>
          <cell r="CA335">
            <v>26.449999999999989</v>
          </cell>
          <cell r="CB335">
            <v>26.600000000000023</v>
          </cell>
        </row>
        <row r="340">
          <cell r="BL340">
            <v>23.173483000000001</v>
          </cell>
          <cell r="BM340">
            <v>12.734178334460001</v>
          </cell>
          <cell r="BN340">
            <v>20</v>
          </cell>
          <cell r="BO340">
            <v>20</v>
          </cell>
          <cell r="BP340">
            <v>15</v>
          </cell>
          <cell r="BQ340">
            <v>10</v>
          </cell>
          <cell r="BR340">
            <v>15</v>
          </cell>
          <cell r="BS340">
            <v>15</v>
          </cell>
          <cell r="BT340">
            <v>15</v>
          </cell>
          <cell r="BU340">
            <v>15</v>
          </cell>
          <cell r="BV340">
            <v>15</v>
          </cell>
          <cell r="BW340">
            <v>15</v>
          </cell>
          <cell r="BX340">
            <v>15</v>
          </cell>
          <cell r="BY340">
            <v>15</v>
          </cell>
          <cell r="BZ340">
            <v>15</v>
          </cell>
          <cell r="CA340">
            <v>15</v>
          </cell>
          <cell r="CB340">
            <v>15</v>
          </cell>
        </row>
        <row r="341">
          <cell r="BL341">
            <v>23.246895000000002</v>
          </cell>
          <cell r="BM341">
            <v>13.36303296174</v>
          </cell>
          <cell r="BN341">
            <v>25</v>
          </cell>
          <cell r="BO341">
            <v>25</v>
          </cell>
          <cell r="BP341">
            <v>25</v>
          </cell>
          <cell r="BQ341">
            <v>25</v>
          </cell>
          <cell r="BR341">
            <v>20</v>
          </cell>
          <cell r="BS341">
            <v>25</v>
          </cell>
          <cell r="BT341">
            <v>25</v>
          </cell>
          <cell r="BU341">
            <v>25</v>
          </cell>
          <cell r="BV341">
            <v>25</v>
          </cell>
          <cell r="BW341">
            <v>25</v>
          </cell>
          <cell r="BX341">
            <v>25</v>
          </cell>
          <cell r="BY341">
            <v>25</v>
          </cell>
          <cell r="BZ341">
            <v>25</v>
          </cell>
          <cell r="CA341">
            <v>25</v>
          </cell>
          <cell r="CB341">
            <v>25</v>
          </cell>
        </row>
        <row r="342">
          <cell r="BL342">
            <v>34.420304999999999</v>
          </cell>
          <cell r="BM342">
            <v>12.45798133624</v>
          </cell>
          <cell r="BN342">
            <v>20</v>
          </cell>
          <cell r="BO342">
            <v>25</v>
          </cell>
          <cell r="BP342">
            <v>25</v>
          </cell>
          <cell r="BQ342">
            <v>20</v>
          </cell>
          <cell r="BR342">
            <v>20</v>
          </cell>
          <cell r="BS342">
            <v>20</v>
          </cell>
          <cell r="BT342">
            <v>20</v>
          </cell>
          <cell r="BU342">
            <v>20</v>
          </cell>
          <cell r="BV342">
            <v>20</v>
          </cell>
          <cell r="BW342">
            <v>20</v>
          </cell>
          <cell r="BX342">
            <v>20</v>
          </cell>
          <cell r="BY342">
            <v>20</v>
          </cell>
          <cell r="BZ342">
            <v>20</v>
          </cell>
          <cell r="CA342">
            <v>20</v>
          </cell>
          <cell r="CB342">
            <v>20</v>
          </cell>
        </row>
        <row r="343">
          <cell r="BL343">
            <v>14.77678</v>
          </cell>
          <cell r="BM343">
            <v>11.305611029900003</v>
          </cell>
          <cell r="BN343">
            <v>30</v>
          </cell>
          <cell r="BO343">
            <v>25</v>
          </cell>
          <cell r="BP343">
            <v>40</v>
          </cell>
          <cell r="BQ343">
            <v>30</v>
          </cell>
          <cell r="BR343">
            <v>20</v>
          </cell>
          <cell r="BS343">
            <v>25</v>
          </cell>
          <cell r="BT343">
            <v>30</v>
          </cell>
          <cell r="BU343">
            <v>30</v>
          </cell>
          <cell r="BV343">
            <v>30</v>
          </cell>
          <cell r="BW343">
            <v>25</v>
          </cell>
          <cell r="BX343">
            <v>25</v>
          </cell>
          <cell r="BY343">
            <v>30</v>
          </cell>
          <cell r="BZ343">
            <v>30</v>
          </cell>
          <cell r="CA343">
            <v>30</v>
          </cell>
          <cell r="CB343">
            <v>30</v>
          </cell>
        </row>
        <row r="344">
          <cell r="BL344">
            <v>25.555382000000002</v>
          </cell>
          <cell r="BM344">
            <v>22.398560191917959</v>
          </cell>
          <cell r="BN344">
            <v>30</v>
          </cell>
          <cell r="BO344">
            <v>35</v>
          </cell>
          <cell r="BP344">
            <v>30</v>
          </cell>
          <cell r="BQ344">
            <v>30</v>
          </cell>
          <cell r="BR344">
            <v>25</v>
          </cell>
          <cell r="BS344">
            <v>30</v>
          </cell>
          <cell r="BT344">
            <v>30</v>
          </cell>
          <cell r="BU344">
            <v>30</v>
          </cell>
          <cell r="BV344">
            <v>30</v>
          </cell>
          <cell r="BW344">
            <v>30</v>
          </cell>
          <cell r="BX344">
            <v>30</v>
          </cell>
          <cell r="BY344">
            <v>30</v>
          </cell>
          <cell r="BZ344">
            <v>30</v>
          </cell>
          <cell r="CA344">
            <v>30</v>
          </cell>
          <cell r="CB344">
            <v>30</v>
          </cell>
        </row>
        <row r="345">
          <cell r="BL345">
            <v>12.407886000000001</v>
          </cell>
          <cell r="BM345">
            <v>20</v>
          </cell>
          <cell r="BN345">
            <v>30</v>
          </cell>
          <cell r="BO345">
            <v>30</v>
          </cell>
          <cell r="BP345">
            <v>30</v>
          </cell>
          <cell r="BQ345">
            <v>30</v>
          </cell>
          <cell r="BR345">
            <v>20</v>
          </cell>
          <cell r="BS345">
            <v>30</v>
          </cell>
          <cell r="BT345">
            <v>30</v>
          </cell>
          <cell r="BU345">
            <v>30</v>
          </cell>
          <cell r="BV345">
            <v>30</v>
          </cell>
          <cell r="BW345">
            <v>30</v>
          </cell>
          <cell r="BX345">
            <v>30</v>
          </cell>
          <cell r="BY345">
            <v>30</v>
          </cell>
          <cell r="BZ345">
            <v>30</v>
          </cell>
          <cell r="CA345">
            <v>30</v>
          </cell>
          <cell r="CB345">
            <v>30</v>
          </cell>
        </row>
        <row r="346">
          <cell r="BK346">
            <v>157.14401000000001</v>
          </cell>
          <cell r="BL346">
            <v>60.211432000000002</v>
          </cell>
          <cell r="BM346">
            <v>30</v>
          </cell>
          <cell r="BN346">
            <v>20</v>
          </cell>
          <cell r="BO346">
            <v>20</v>
          </cell>
          <cell r="BP346">
            <v>25</v>
          </cell>
          <cell r="BQ346">
            <v>25</v>
          </cell>
          <cell r="BR346">
            <v>30</v>
          </cell>
          <cell r="BS346">
            <v>25</v>
          </cell>
          <cell r="BT346">
            <v>25</v>
          </cell>
          <cell r="BU346">
            <v>25</v>
          </cell>
          <cell r="BV346">
            <v>25</v>
          </cell>
          <cell r="BW346">
            <v>25</v>
          </cell>
          <cell r="BX346">
            <v>25</v>
          </cell>
          <cell r="BY346">
            <v>25</v>
          </cell>
          <cell r="BZ346">
            <v>25</v>
          </cell>
          <cell r="CA346">
            <v>25</v>
          </cell>
          <cell r="CB346">
            <v>25</v>
          </cell>
        </row>
        <row r="347">
          <cell r="BK347">
            <v>73.388508999999999</v>
          </cell>
          <cell r="BL347">
            <v>49.767444000000005</v>
          </cell>
          <cell r="BM347">
            <v>35</v>
          </cell>
          <cell r="BN347">
            <v>20</v>
          </cell>
          <cell r="BO347">
            <v>20</v>
          </cell>
          <cell r="BP347">
            <v>15</v>
          </cell>
          <cell r="BQ347">
            <v>15</v>
          </cell>
          <cell r="BR347">
            <v>25</v>
          </cell>
          <cell r="BS347">
            <v>20</v>
          </cell>
          <cell r="BT347">
            <v>20</v>
          </cell>
          <cell r="BU347">
            <v>20</v>
          </cell>
          <cell r="BV347">
            <v>20</v>
          </cell>
          <cell r="BW347">
            <v>20</v>
          </cell>
          <cell r="BX347">
            <v>20</v>
          </cell>
          <cell r="BY347">
            <v>20</v>
          </cell>
          <cell r="BZ347">
            <v>20</v>
          </cell>
          <cell r="CA347">
            <v>20</v>
          </cell>
          <cell r="CB347">
            <v>20</v>
          </cell>
        </row>
        <row r="348">
          <cell r="BK348">
            <v>72.60781200000001</v>
          </cell>
          <cell r="BL348">
            <v>39.326995000000004</v>
          </cell>
          <cell r="BM348">
            <v>20</v>
          </cell>
          <cell r="BN348">
            <v>15</v>
          </cell>
          <cell r="BO348">
            <v>15</v>
          </cell>
          <cell r="BP348">
            <v>15</v>
          </cell>
          <cell r="BQ348">
            <v>15</v>
          </cell>
          <cell r="BR348">
            <v>20</v>
          </cell>
          <cell r="BS348">
            <v>15</v>
          </cell>
          <cell r="BT348">
            <v>15</v>
          </cell>
          <cell r="BU348">
            <v>15</v>
          </cell>
          <cell r="BV348">
            <v>15</v>
          </cell>
          <cell r="BW348">
            <v>15</v>
          </cell>
          <cell r="BX348">
            <v>15</v>
          </cell>
          <cell r="BY348">
            <v>15</v>
          </cell>
          <cell r="BZ348">
            <v>15</v>
          </cell>
          <cell r="CA348">
            <v>15</v>
          </cell>
          <cell r="CB348">
            <v>15</v>
          </cell>
        </row>
        <row r="349">
          <cell r="BK349">
            <v>117.776971</v>
          </cell>
          <cell r="BL349">
            <v>36.864678999999995</v>
          </cell>
          <cell r="BM349">
            <v>25</v>
          </cell>
          <cell r="BN349">
            <v>15</v>
          </cell>
          <cell r="BO349">
            <v>15</v>
          </cell>
          <cell r="BP349">
            <v>15</v>
          </cell>
          <cell r="BQ349">
            <v>20</v>
          </cell>
          <cell r="BR349">
            <v>20</v>
          </cell>
          <cell r="BS349">
            <v>20</v>
          </cell>
          <cell r="BT349">
            <v>15</v>
          </cell>
          <cell r="BU349">
            <v>20</v>
          </cell>
          <cell r="BV349">
            <v>20</v>
          </cell>
          <cell r="BW349">
            <v>20</v>
          </cell>
          <cell r="BX349">
            <v>20</v>
          </cell>
          <cell r="BY349">
            <v>20</v>
          </cell>
          <cell r="BZ349">
            <v>20</v>
          </cell>
          <cell r="CA349">
            <v>20</v>
          </cell>
          <cell r="CB349">
            <v>20</v>
          </cell>
        </row>
        <row r="350">
          <cell r="BK350">
            <v>56.546199000000001</v>
          </cell>
          <cell r="BL350">
            <v>25.896604</v>
          </cell>
          <cell r="BM350">
            <v>25</v>
          </cell>
          <cell r="BN350">
            <v>15</v>
          </cell>
          <cell r="BO350">
            <v>15</v>
          </cell>
          <cell r="BP350">
            <v>10</v>
          </cell>
          <cell r="BQ350">
            <v>10</v>
          </cell>
          <cell r="BR350">
            <v>15</v>
          </cell>
          <cell r="BS350">
            <v>15</v>
          </cell>
          <cell r="BT350">
            <v>15</v>
          </cell>
          <cell r="BU350">
            <v>15</v>
          </cell>
          <cell r="BV350">
            <v>15</v>
          </cell>
          <cell r="BW350">
            <v>15</v>
          </cell>
          <cell r="BX350">
            <v>15</v>
          </cell>
          <cell r="BY350">
            <v>15</v>
          </cell>
          <cell r="BZ350">
            <v>15</v>
          </cell>
          <cell r="CA350">
            <v>15</v>
          </cell>
          <cell r="CB350">
            <v>15</v>
          </cell>
        </row>
        <row r="351">
          <cell r="BK351">
            <v>44.700040999999999</v>
          </cell>
          <cell r="BL351">
            <v>27.61367680016</v>
          </cell>
          <cell r="BM351">
            <v>22.74063614574203</v>
          </cell>
          <cell r="BN351">
            <v>10</v>
          </cell>
          <cell r="BO351">
            <v>5</v>
          </cell>
          <cell r="BP351">
            <v>5</v>
          </cell>
          <cell r="BQ351">
            <v>20</v>
          </cell>
          <cell r="BR351">
            <v>20</v>
          </cell>
          <cell r="BS351">
            <v>10</v>
          </cell>
          <cell r="BT351">
            <v>10</v>
          </cell>
          <cell r="BU351">
            <v>5</v>
          </cell>
          <cell r="BV351">
            <v>5</v>
          </cell>
          <cell r="BW351">
            <v>10</v>
          </cell>
          <cell r="BX351">
            <v>10</v>
          </cell>
          <cell r="BY351">
            <v>5</v>
          </cell>
          <cell r="BZ351">
            <v>5</v>
          </cell>
          <cell r="CA351">
            <v>5</v>
          </cell>
          <cell r="CB351">
            <v>5</v>
          </cell>
        </row>
        <row r="404">
          <cell r="AN404">
            <v>0.14845192849800068</v>
          </cell>
          <cell r="AO404">
            <v>0.59380771399200272</v>
          </cell>
          <cell r="AP404">
            <v>0.10594550710612409</v>
          </cell>
          <cell r="AQ404">
            <v>4.7053309611616596</v>
          </cell>
          <cell r="AR404">
            <v>5.6274177871419004</v>
          </cell>
          <cell r="AS404">
            <v>3.2679714900617962</v>
          </cell>
          <cell r="AT404">
            <v>26.33123743930997</v>
          </cell>
          <cell r="AU404">
            <v>88.427799471015888</v>
          </cell>
          <cell r="AV404">
            <v>166.1</v>
          </cell>
          <cell r="AW404">
            <v>246.8</v>
          </cell>
          <cell r="AX404">
            <v>295.3</v>
          </cell>
          <cell r="AY404">
            <v>244</v>
          </cell>
          <cell r="AZ404">
            <v>105</v>
          </cell>
          <cell r="BA404">
            <v>527</v>
          </cell>
          <cell r="BB404">
            <v>307</v>
          </cell>
          <cell r="BC404">
            <v>551</v>
          </cell>
          <cell r="BD404">
            <v>458.81</v>
          </cell>
          <cell r="BE404">
            <v>408</v>
          </cell>
          <cell r="BF404">
            <v>525.96</v>
          </cell>
          <cell r="BG404">
            <v>577.42999999999995</v>
          </cell>
          <cell r="BH404">
            <v>698.88</v>
          </cell>
          <cell r="BI404">
            <v>557.52</v>
          </cell>
          <cell r="BJ404">
            <v>723</v>
          </cell>
          <cell r="BK404">
            <v>644.12309883521937</v>
          </cell>
          <cell r="BL404">
            <v>640.09400000000005</v>
          </cell>
          <cell r="BM404">
            <v>645.47</v>
          </cell>
          <cell r="BN404">
            <v>539.34634245778807</v>
          </cell>
          <cell r="BO404">
            <v>520.74094644447473</v>
          </cell>
          <cell r="BP404">
            <v>278.76270018269003</v>
          </cell>
          <cell r="BQ404">
            <v>251.89480756805472</v>
          </cell>
          <cell r="BR404">
            <v>130.6091741895151</v>
          </cell>
          <cell r="BS404">
            <v>32.130507248161905</v>
          </cell>
          <cell r="BT404">
            <v>32.117236129943763</v>
          </cell>
          <cell r="BU404">
            <v>32.405131872985748</v>
          </cell>
          <cell r="BV404">
            <v>55.525767422006311</v>
          </cell>
          <cell r="BW404">
            <v>37.510613246314676</v>
          </cell>
          <cell r="BX404">
            <v>55.64069262118565</v>
          </cell>
          <cell r="BY404">
            <v>66.676130058442624</v>
          </cell>
          <cell r="BZ404">
            <v>75.966326971872036</v>
          </cell>
          <cell r="CA404">
            <v>84.157070902481678</v>
          </cell>
          <cell r="CB404">
            <v>90.995882587299093</v>
          </cell>
        </row>
        <row r="405">
          <cell r="AN405">
            <v>0.14845192849800068</v>
          </cell>
          <cell r="AO405">
            <v>0.59380771399200272</v>
          </cell>
          <cell r="AP405">
            <v>0.10594550710612409</v>
          </cell>
          <cell r="AQ405">
            <v>4.7053309611616596</v>
          </cell>
          <cell r="AR405">
            <v>5.6274177871419004</v>
          </cell>
          <cell r="AS405">
            <v>3.2679714900617962</v>
          </cell>
          <cell r="AT405">
            <v>26.33123743930997</v>
          </cell>
          <cell r="AU405">
            <v>88.427799471015888</v>
          </cell>
          <cell r="AV405">
            <v>157.6</v>
          </cell>
          <cell r="AW405">
            <v>219.1</v>
          </cell>
          <cell r="AX405">
            <v>252.4</v>
          </cell>
          <cell r="AY405">
            <v>237</v>
          </cell>
          <cell r="AZ405">
            <v>73</v>
          </cell>
          <cell r="BA405">
            <v>538</v>
          </cell>
          <cell r="BB405">
            <v>246</v>
          </cell>
          <cell r="BC405">
            <v>535</v>
          </cell>
          <cell r="BD405">
            <v>447.12</v>
          </cell>
          <cell r="BE405">
            <v>464</v>
          </cell>
          <cell r="BF405">
            <v>595.83000000000004</v>
          </cell>
          <cell r="BG405">
            <v>590.79999999999995</v>
          </cell>
          <cell r="BH405">
            <v>703.79</v>
          </cell>
          <cell r="BI405">
            <v>526.53</v>
          </cell>
          <cell r="BJ405">
            <v>683</v>
          </cell>
          <cell r="BK405">
            <v>432.84409459115193</v>
          </cell>
          <cell r="BL405">
            <v>593.81100000000004</v>
          </cell>
          <cell r="BM405">
            <v>612.95299999999997</v>
          </cell>
          <cell r="BN405">
            <v>523.91295648892287</v>
          </cell>
          <cell r="BO405">
            <v>467.88923963250772</v>
          </cell>
          <cell r="BP405">
            <v>240.01400325863534</v>
          </cell>
          <cell r="BQ405">
            <v>213.76364724583448</v>
          </cell>
          <cell r="BR405">
            <v>95.354619854444877</v>
          </cell>
          <cell r="BS405">
            <v>23.186053244240384</v>
          </cell>
          <cell r="BT405">
            <v>43.425912718004383</v>
          </cell>
          <cell r="BU405">
            <v>76.51497701027705</v>
          </cell>
          <cell r="BV405">
            <v>49.715847772653035</v>
          </cell>
          <cell r="BW405">
            <v>34.643651001617229</v>
          </cell>
          <cell r="BX405">
            <v>56.541524816771698</v>
          </cell>
          <cell r="BY405">
            <v>68.646464240486296</v>
          </cell>
          <cell r="BZ405">
            <v>76.860046010168787</v>
          </cell>
          <cell r="CA405">
            <v>79.998530788908909</v>
          </cell>
          <cell r="CB405">
            <v>86.936207853891375</v>
          </cell>
        </row>
        <row r="406">
          <cell r="AN406">
            <v>0.14845192849800068</v>
          </cell>
          <cell r="AO406">
            <v>0.59380771399200272</v>
          </cell>
          <cell r="AP406">
            <v>0.10594550710612409</v>
          </cell>
          <cell r="AQ406">
            <v>4.7053309611616596</v>
          </cell>
          <cell r="AR406">
            <v>5.6274177871419004</v>
          </cell>
          <cell r="AS406">
            <v>3.2679714900617962</v>
          </cell>
          <cell r="AT406">
            <v>26.33123743930997</v>
          </cell>
          <cell r="AU406">
            <v>88.427799471015888</v>
          </cell>
          <cell r="AV406">
            <v>178.7</v>
          </cell>
          <cell r="AW406">
            <v>219.3</v>
          </cell>
          <cell r="AX406">
            <v>207</v>
          </cell>
          <cell r="AY406">
            <v>241</v>
          </cell>
          <cell r="AZ406">
            <v>63</v>
          </cell>
          <cell r="BA406">
            <v>592</v>
          </cell>
          <cell r="BB406">
            <v>273</v>
          </cell>
          <cell r="BC406">
            <v>559</v>
          </cell>
          <cell r="BD406">
            <v>531.30999999999995</v>
          </cell>
          <cell r="BE406">
            <v>436</v>
          </cell>
          <cell r="BF406">
            <v>610.47</v>
          </cell>
          <cell r="BG406">
            <v>593.99</v>
          </cell>
          <cell r="BH406">
            <v>767.76</v>
          </cell>
          <cell r="BI406">
            <v>541.04999999999995</v>
          </cell>
          <cell r="BJ406">
            <v>744</v>
          </cell>
          <cell r="BK406">
            <v>541.99699766976471</v>
          </cell>
          <cell r="BL406">
            <v>533.59299999999996</v>
          </cell>
          <cell r="BM406">
            <v>603</v>
          </cell>
          <cell r="BN406">
            <v>609.94431507326317</v>
          </cell>
          <cell r="BO406">
            <v>530.82903030764567</v>
          </cell>
          <cell r="BP406">
            <v>244.92890843181772</v>
          </cell>
          <cell r="BQ406">
            <v>198.53463558410408</v>
          </cell>
          <cell r="BR406">
            <v>85.301690950190391</v>
          </cell>
          <cell r="BS406">
            <v>60.609487833119488</v>
          </cell>
          <cell r="BT406">
            <v>39.100463043776358</v>
          </cell>
          <cell r="BU406">
            <v>81.665076171707312</v>
          </cell>
          <cell r="BV406">
            <v>54.347812061181457</v>
          </cell>
          <cell r="BW406">
            <v>39.273575892901732</v>
          </cell>
          <cell r="BX406">
            <v>65.297188720180799</v>
          </cell>
          <cell r="BY406">
            <v>75.164329948635583</v>
          </cell>
          <cell r="BZ406">
            <v>84.80215410171698</v>
          </cell>
          <cell r="CA406">
            <v>88.808889372900296</v>
          </cell>
          <cell r="CB406">
            <v>96.820876441906734</v>
          </cell>
        </row>
        <row r="407">
          <cell r="AN407">
            <v>0.15748480840727289</v>
          </cell>
          <cell r="AO407">
            <v>0.62993923362909154</v>
          </cell>
          <cell r="AP407">
            <v>3.6232368797822416</v>
          </cell>
          <cell r="AQ407">
            <v>6.3683646097343614</v>
          </cell>
          <cell r="AR407">
            <v>5.1705605193162594</v>
          </cell>
          <cell r="AS407">
            <v>12.937129110066229</v>
          </cell>
          <cell r="AT407">
            <v>17.948954341994057</v>
          </cell>
          <cell r="AU407">
            <v>94.4</v>
          </cell>
          <cell r="AV407">
            <v>192.1</v>
          </cell>
          <cell r="AW407">
            <v>289</v>
          </cell>
          <cell r="AX407">
            <v>152</v>
          </cell>
          <cell r="AY407">
            <v>90</v>
          </cell>
          <cell r="AZ407">
            <v>150</v>
          </cell>
          <cell r="BA407">
            <v>306</v>
          </cell>
          <cell r="BB407">
            <v>313</v>
          </cell>
          <cell r="BC407">
            <v>241</v>
          </cell>
          <cell r="BD407">
            <v>306</v>
          </cell>
          <cell r="BE407">
            <v>392.27</v>
          </cell>
          <cell r="BF407">
            <v>390.11</v>
          </cell>
          <cell r="BG407">
            <v>462.12</v>
          </cell>
          <cell r="BH407">
            <v>622.80999999999995</v>
          </cell>
          <cell r="BI407">
            <v>521</v>
          </cell>
          <cell r="BJ407">
            <v>515.40087194059493</v>
          </cell>
          <cell r="BK407">
            <v>543.04</v>
          </cell>
          <cell r="BL407">
            <v>556.82899999999995</v>
          </cell>
          <cell r="BM407">
            <v>544.50800000000004</v>
          </cell>
          <cell r="BN407">
            <v>374.48426626007711</v>
          </cell>
          <cell r="BO407">
            <v>169.21978175418724</v>
          </cell>
          <cell r="BP407">
            <v>191.82003111722241</v>
          </cell>
          <cell r="BQ407">
            <v>101.97351182658872</v>
          </cell>
          <cell r="BR407">
            <v>18.472297518682808</v>
          </cell>
          <cell r="BS407">
            <v>53.274705714035917</v>
          </cell>
          <cell r="BT407">
            <v>29.671406600549801</v>
          </cell>
          <cell r="BU407">
            <v>35.307133951175246</v>
          </cell>
          <cell r="BV407">
            <v>19.25820802529525</v>
          </cell>
          <cell r="BW407">
            <v>14.757180839003823</v>
          </cell>
          <cell r="BX407">
            <v>34.464097809968678</v>
          </cell>
          <cell r="BY407">
            <v>39.217911083580788</v>
          </cell>
          <cell r="BZ407">
            <v>42.840141103043123</v>
          </cell>
          <cell r="CA407">
            <v>45.776120031637021</v>
          </cell>
          <cell r="CB407">
            <v>45.776120031637021</v>
          </cell>
        </row>
        <row r="408">
          <cell r="AN408">
            <v>0.15748480840727289</v>
          </cell>
          <cell r="AO408">
            <v>0.62993923362909154</v>
          </cell>
          <cell r="AP408">
            <v>3.6232368797822416</v>
          </cell>
          <cell r="AQ408">
            <v>6.3683646097343614</v>
          </cell>
          <cell r="AR408">
            <v>5.1705605193162594</v>
          </cell>
          <cell r="AS408">
            <v>12.937129110066229</v>
          </cell>
          <cell r="AT408">
            <v>17.948954341994057</v>
          </cell>
          <cell r="AU408">
            <v>81.599999999999994</v>
          </cell>
          <cell r="AV408">
            <v>158.4</v>
          </cell>
          <cell r="AW408">
            <v>247.5</v>
          </cell>
          <cell r="AX408">
            <v>146</v>
          </cell>
          <cell r="AY408">
            <v>102</v>
          </cell>
          <cell r="AZ408">
            <v>150</v>
          </cell>
          <cell r="BA408">
            <v>321</v>
          </cell>
          <cell r="BB408">
            <v>287</v>
          </cell>
          <cell r="BC408">
            <v>277</v>
          </cell>
          <cell r="BD408">
            <v>311</v>
          </cell>
          <cell r="BE408">
            <v>416</v>
          </cell>
          <cell r="BF408">
            <v>369.18</v>
          </cell>
          <cell r="BG408">
            <v>495.59</v>
          </cell>
          <cell r="BH408">
            <v>559.57000000000005</v>
          </cell>
          <cell r="BI408">
            <v>574.78</v>
          </cell>
          <cell r="BJ408">
            <v>363.23678948435662</v>
          </cell>
          <cell r="BK408">
            <v>536.60199999999998</v>
          </cell>
          <cell r="BL408">
            <v>536.27599999999995</v>
          </cell>
          <cell r="BM408">
            <v>521.55999999999995</v>
          </cell>
          <cell r="BN408">
            <v>396.93286532921485</v>
          </cell>
          <cell r="BO408">
            <v>167.5927586469781</v>
          </cell>
          <cell r="BP408">
            <v>174.55841916926721</v>
          </cell>
          <cell r="BQ408">
            <v>85.169328495641025</v>
          </cell>
          <cell r="BR408">
            <v>15.144635960272979</v>
          </cell>
          <cell r="BS408">
            <v>42.057172737779922</v>
          </cell>
          <cell r="BT408">
            <v>19.140939751630356</v>
          </cell>
          <cell r="BU408">
            <v>27.425578831032226</v>
          </cell>
          <cell r="BV408">
            <v>15.199001390014015</v>
          </cell>
          <cell r="BW408">
            <v>11.691153935066623</v>
          </cell>
          <cell r="BX408">
            <v>29.335765514170419</v>
          </cell>
          <cell r="BY408">
            <v>33.767934637636358</v>
          </cell>
          <cell r="BZ408">
            <v>37.841754684712981</v>
          </cell>
          <cell r="CA408">
            <v>40.856405724377481</v>
          </cell>
          <cell r="CB408">
            <v>40.856405724377481</v>
          </cell>
        </row>
        <row r="409">
          <cell r="AN409">
            <v>0.15748480840727289</v>
          </cell>
          <cell r="AO409">
            <v>0.62993923362909154</v>
          </cell>
          <cell r="AP409">
            <v>3.6232368797822416</v>
          </cell>
          <cell r="AQ409">
            <v>6.3683646097343614</v>
          </cell>
          <cell r="AR409">
            <v>5.1705605193162594</v>
          </cell>
          <cell r="AS409">
            <v>12.937129110066229</v>
          </cell>
          <cell r="AT409">
            <v>17.948954341994057</v>
          </cell>
          <cell r="AU409">
            <v>111.3</v>
          </cell>
          <cell r="AV409">
            <v>222.4</v>
          </cell>
          <cell r="AW409">
            <v>259.5</v>
          </cell>
          <cell r="AX409">
            <v>102</v>
          </cell>
          <cell r="AY409">
            <v>112</v>
          </cell>
          <cell r="AZ409">
            <v>190</v>
          </cell>
          <cell r="BA409">
            <v>388</v>
          </cell>
          <cell r="BB409">
            <v>443</v>
          </cell>
          <cell r="BC409">
            <v>379</v>
          </cell>
          <cell r="BD409">
            <v>381</v>
          </cell>
          <cell r="BE409">
            <v>464.48</v>
          </cell>
          <cell r="BF409">
            <v>369.46</v>
          </cell>
          <cell r="BG409">
            <v>624.15</v>
          </cell>
          <cell r="BH409">
            <v>617.01</v>
          </cell>
          <cell r="BI409">
            <v>656.02</v>
          </cell>
          <cell r="BJ409">
            <v>531.32215736145281</v>
          </cell>
          <cell r="BK409">
            <v>657.06299999999999</v>
          </cell>
          <cell r="BL409">
            <v>592.54200000000003</v>
          </cell>
          <cell r="BM409">
            <v>504.61243674916312</v>
          </cell>
          <cell r="BN409">
            <v>485.94069431926238</v>
          </cell>
          <cell r="BO409">
            <v>185.94948271752099</v>
          </cell>
          <cell r="BP409">
            <v>215.26364963953404</v>
          </cell>
          <cell r="BQ409">
            <v>116.95310587908426</v>
          </cell>
          <cell r="BR409">
            <v>23.067657240619724</v>
          </cell>
          <cell r="BS409">
            <v>67.947911948863862</v>
          </cell>
          <cell r="BT409">
            <v>39.432891961733048</v>
          </cell>
          <cell r="BU409">
            <v>45.469325849672941</v>
          </cell>
          <cell r="BV409">
            <v>23.892713709203822</v>
          </cell>
          <cell r="BW409">
            <v>19.106433714713617</v>
          </cell>
          <cell r="BX409">
            <v>44.722223312477439</v>
          </cell>
          <cell r="BY409">
            <v>49.655856147825261</v>
          </cell>
          <cell r="BZ409">
            <v>53.855692480678584</v>
          </cell>
          <cell r="CA409">
            <v>57.220043849449439</v>
          </cell>
          <cell r="CB409">
            <v>57.220043849449439</v>
          </cell>
        </row>
        <row r="410">
          <cell r="AN410">
            <v>0.34572021789631785</v>
          </cell>
          <cell r="AO410">
            <v>1.3828808715852714</v>
          </cell>
          <cell r="AP410">
            <v>6.6667470785954341</v>
          </cell>
          <cell r="AQ410">
            <v>7.5145764566391513</v>
          </cell>
          <cell r="AR410">
            <v>13.039183905705046</v>
          </cell>
          <cell r="AS410">
            <v>14.863558198765865</v>
          </cell>
          <cell r="AT410">
            <v>41.138238360285243</v>
          </cell>
          <cell r="AU410">
            <v>116.7</v>
          </cell>
          <cell r="AV410">
            <v>214.9</v>
          </cell>
          <cell r="AW410">
            <v>266.5</v>
          </cell>
          <cell r="AX410">
            <v>102</v>
          </cell>
          <cell r="AY410">
            <v>127</v>
          </cell>
          <cell r="AZ410">
            <v>236</v>
          </cell>
          <cell r="BA410">
            <v>350</v>
          </cell>
          <cell r="BB410">
            <v>423</v>
          </cell>
          <cell r="BC410">
            <v>360</v>
          </cell>
          <cell r="BD410">
            <v>384.6</v>
          </cell>
          <cell r="BE410">
            <v>414.75</v>
          </cell>
          <cell r="BF410">
            <v>426.71</v>
          </cell>
          <cell r="BG410">
            <v>519.55999999999995</v>
          </cell>
          <cell r="BH410">
            <v>631.84</v>
          </cell>
          <cell r="BI410">
            <v>671.81</v>
          </cell>
          <cell r="BJ410">
            <v>572.65796175791775</v>
          </cell>
          <cell r="BK410">
            <v>578.07399999999996</v>
          </cell>
          <cell r="BL410">
            <v>578.74400000000003</v>
          </cell>
          <cell r="BM410">
            <v>561.80333406232103</v>
          </cell>
          <cell r="BN410">
            <v>534.0241763597412</v>
          </cell>
          <cell r="BO410">
            <v>261.37284559256642</v>
          </cell>
          <cell r="BP410">
            <v>264.11173412355299</v>
          </cell>
          <cell r="BQ410">
            <v>175.87681000540124</v>
          </cell>
          <cell r="BR410">
            <v>89.561023707477091</v>
          </cell>
          <cell r="BS410">
            <v>65.33166538517969</v>
          </cell>
          <cell r="BT410">
            <v>41.626642068521562</v>
          </cell>
          <cell r="BU410">
            <v>71.996492382049269</v>
          </cell>
          <cell r="BV410">
            <v>37.282383916587612</v>
          </cell>
          <cell r="BW410">
            <v>29.259987058671712</v>
          </cell>
          <cell r="BX410">
            <v>61.100164250487154</v>
          </cell>
          <cell r="BY410">
            <v>68.996041250233304</v>
          </cell>
          <cell r="BZ410">
            <v>75.885418527022381</v>
          </cell>
          <cell r="CA410">
            <v>79.251641896763346</v>
          </cell>
          <cell r="CB410">
            <v>79.251641896763346</v>
          </cell>
        </row>
        <row r="411">
          <cell r="AN411">
            <v>0.34572021789631785</v>
          </cell>
          <cell r="AO411">
            <v>1.3828808715852714</v>
          </cell>
          <cell r="AP411">
            <v>6.6667470785954341</v>
          </cell>
          <cell r="AQ411">
            <v>7.5145764566391513</v>
          </cell>
          <cell r="AR411">
            <v>13.039183905705046</v>
          </cell>
          <cell r="AS411">
            <v>14.863558198765865</v>
          </cell>
          <cell r="AT411">
            <v>41.138238360285243</v>
          </cell>
          <cell r="AU411">
            <v>160.80000000000001</v>
          </cell>
          <cell r="AV411">
            <v>269.10000000000002</v>
          </cell>
          <cell r="AW411">
            <v>269.8</v>
          </cell>
          <cell r="AX411">
            <v>94</v>
          </cell>
          <cell r="AY411">
            <v>98</v>
          </cell>
          <cell r="AZ411">
            <v>264</v>
          </cell>
          <cell r="BA411">
            <v>429</v>
          </cell>
          <cell r="BB411">
            <v>416</v>
          </cell>
          <cell r="BC411">
            <v>364</v>
          </cell>
          <cell r="BD411">
            <v>443</v>
          </cell>
          <cell r="BE411">
            <v>543.78</v>
          </cell>
          <cell r="BF411">
            <v>545.51</v>
          </cell>
          <cell r="BG411">
            <v>581.33000000000004</v>
          </cell>
          <cell r="BH411">
            <v>659.05</v>
          </cell>
          <cell r="BI411">
            <v>805.35</v>
          </cell>
          <cell r="BJ411">
            <v>591.80741599068722</v>
          </cell>
          <cell r="BK411">
            <v>593.74400000000003</v>
          </cell>
          <cell r="BL411">
            <v>662.75699999999995</v>
          </cell>
          <cell r="BM411">
            <v>600.27827713197826</v>
          </cell>
          <cell r="BN411">
            <v>568.9162926527539</v>
          </cell>
          <cell r="BO411">
            <v>279.58867587860425</v>
          </cell>
          <cell r="BP411">
            <v>290.0290770903602</v>
          </cell>
          <cell r="BQ411">
            <v>198.16800773585345</v>
          </cell>
          <cell r="BR411">
            <v>104.93713697381338</v>
          </cell>
          <cell r="BS411">
            <v>81.637655309343245</v>
          </cell>
          <cell r="BT411">
            <v>21.812178252985404</v>
          </cell>
          <cell r="BU411">
            <v>79.456147171977818</v>
          </cell>
          <cell r="BV411">
            <v>40.314240933237748</v>
          </cell>
          <cell r="BW411">
            <v>31.470870194296623</v>
          </cell>
          <cell r="BX411">
            <v>64.583628335125297</v>
          </cell>
          <cell r="BY411">
            <v>71.446764502647454</v>
          </cell>
          <cell r="BZ411">
            <v>80.96756504477753</v>
          </cell>
          <cell r="CA411">
            <v>84.168306420229072</v>
          </cell>
          <cell r="CB411">
            <v>84.168306420229072</v>
          </cell>
        </row>
        <row r="412">
          <cell r="AN412">
            <v>0.34572021789631785</v>
          </cell>
          <cell r="AO412">
            <v>1.3828808715852714</v>
          </cell>
          <cell r="AP412">
            <v>6.6667470785954341</v>
          </cell>
          <cell r="AQ412">
            <v>7.5145764566391513</v>
          </cell>
          <cell r="AR412">
            <v>13.039183905705046</v>
          </cell>
          <cell r="AS412">
            <v>14.863558198765865</v>
          </cell>
          <cell r="AT412">
            <v>41.138238360285243</v>
          </cell>
          <cell r="AU412">
            <v>185.3</v>
          </cell>
          <cell r="AV412">
            <v>255.9</v>
          </cell>
          <cell r="AW412">
            <v>298.8</v>
          </cell>
          <cell r="AX412">
            <v>112</v>
          </cell>
          <cell r="AY412">
            <v>89</v>
          </cell>
          <cell r="AZ412">
            <v>311</v>
          </cell>
          <cell r="BA412">
            <v>369</v>
          </cell>
          <cell r="BB412">
            <v>486</v>
          </cell>
          <cell r="BC412">
            <v>466.61</v>
          </cell>
          <cell r="BD412">
            <v>474</v>
          </cell>
          <cell r="BE412">
            <v>519.69000000000005</v>
          </cell>
          <cell r="BF412">
            <v>548.84</v>
          </cell>
          <cell r="BG412">
            <v>623.61</v>
          </cell>
          <cell r="BH412">
            <v>594.15</v>
          </cell>
          <cell r="BI412">
            <v>747.07</v>
          </cell>
          <cell r="BJ412">
            <v>450.21332781229057</v>
          </cell>
          <cell r="BK412">
            <v>559.88699999999994</v>
          </cell>
          <cell r="BL412">
            <v>627.38300000000004</v>
          </cell>
          <cell r="BM412">
            <v>555.14261733121475</v>
          </cell>
          <cell r="BN412">
            <v>543.78126077107288</v>
          </cell>
          <cell r="BO412">
            <v>259.70963056152135</v>
          </cell>
          <cell r="BP412">
            <v>267.26538710255346</v>
          </cell>
          <cell r="BQ412">
            <v>166.19087377704659</v>
          </cell>
          <cell r="BR412">
            <v>78.781397348508619</v>
          </cell>
          <cell r="BS412">
            <v>55.558874609930342</v>
          </cell>
          <cell r="BT412">
            <v>30.848561601768552</v>
          </cell>
          <cell r="BU412">
            <v>65.287916965043962</v>
          </cell>
          <cell r="BV412">
            <v>33.343784556253212</v>
          </cell>
          <cell r="BW412">
            <v>28.426632327589644</v>
          </cell>
          <cell r="BX412">
            <v>58.248218645009871</v>
          </cell>
          <cell r="BY412">
            <v>67.161232595834946</v>
          </cell>
          <cell r="BZ412">
            <v>74.931658364163582</v>
          </cell>
          <cell r="CA412">
            <v>78.824644609246178</v>
          </cell>
          <cell r="CB412">
            <v>78.824644609246178</v>
          </cell>
        </row>
        <row r="413">
          <cell r="AN413">
            <v>0.40001854693321803</v>
          </cell>
          <cell r="AO413">
            <v>1.6000741877328721</v>
          </cell>
          <cell r="AP413">
            <v>10.637580569212387</v>
          </cell>
          <cell r="AQ413">
            <v>12.961993024509113</v>
          </cell>
          <cell r="AR413">
            <v>15.212707826494727</v>
          </cell>
          <cell r="AS413">
            <v>13.814113468057771</v>
          </cell>
          <cell r="AT413">
            <v>77.428275425543987</v>
          </cell>
          <cell r="AU413">
            <v>163.5</v>
          </cell>
          <cell r="AV413">
            <v>348.1</v>
          </cell>
          <cell r="AW413">
            <v>319.10000000000002</v>
          </cell>
          <cell r="AX413">
            <v>164</v>
          </cell>
          <cell r="AY413">
            <v>96</v>
          </cell>
          <cell r="AZ413">
            <v>367</v>
          </cell>
          <cell r="BA413">
            <v>347</v>
          </cell>
          <cell r="BB413">
            <v>480</v>
          </cell>
          <cell r="BC413">
            <v>434.63</v>
          </cell>
          <cell r="BD413">
            <v>446</v>
          </cell>
          <cell r="BE413">
            <v>535.6</v>
          </cell>
          <cell r="BF413">
            <v>606.15</v>
          </cell>
          <cell r="BG413">
            <v>671.27</v>
          </cell>
          <cell r="BH413">
            <v>708.5</v>
          </cell>
          <cell r="BI413">
            <v>774.83</v>
          </cell>
          <cell r="BJ413">
            <v>591.97520835919272</v>
          </cell>
          <cell r="BK413">
            <v>625.98500000000001</v>
          </cell>
          <cell r="BL413">
            <v>678.70100000000002</v>
          </cell>
          <cell r="BM413">
            <v>614.27544959706256</v>
          </cell>
          <cell r="BN413">
            <v>533.82795002456146</v>
          </cell>
          <cell r="BO413">
            <v>277.121625167226</v>
          </cell>
          <cell r="BP413">
            <v>278.8663726957206</v>
          </cell>
          <cell r="BQ413">
            <v>178.03216279179179</v>
          </cell>
          <cell r="BR413">
            <v>77.611402945224427</v>
          </cell>
          <cell r="BS413">
            <v>49.125111485794434</v>
          </cell>
          <cell r="BT413">
            <v>28.60165366455351</v>
          </cell>
          <cell r="BU413">
            <v>67.401702007560971</v>
          </cell>
          <cell r="BV413">
            <v>33.682909779961989</v>
          </cell>
          <cell r="BW413">
            <v>28.593899390260148</v>
          </cell>
          <cell r="BX413">
            <v>58.115381239058053</v>
          </cell>
          <cell r="BY413">
            <v>67.591529573930274</v>
          </cell>
          <cell r="BZ413">
            <v>75.661285913917993</v>
          </cell>
          <cell r="CA413">
            <v>79.456338545076079</v>
          </cell>
          <cell r="CB413">
            <v>79.456338545076079</v>
          </cell>
        </row>
        <row r="414">
          <cell r="AN414">
            <v>0.40001854693321803</v>
          </cell>
          <cell r="AO414">
            <v>1.6000741877328721</v>
          </cell>
          <cell r="AP414">
            <v>10.637580569212387</v>
          </cell>
          <cell r="AQ414">
            <v>12.961993024509113</v>
          </cell>
          <cell r="AR414">
            <v>15.212707826494727</v>
          </cell>
          <cell r="AS414">
            <v>13.814113468057771</v>
          </cell>
          <cell r="AT414">
            <v>77.428275425543987</v>
          </cell>
          <cell r="AU414">
            <v>208.5</v>
          </cell>
          <cell r="AV414">
            <v>311.5</v>
          </cell>
          <cell r="AW414">
            <v>331.9</v>
          </cell>
          <cell r="AX414">
            <v>168</v>
          </cell>
          <cell r="AY414">
            <v>84</v>
          </cell>
          <cell r="AZ414">
            <v>398</v>
          </cell>
          <cell r="BA414">
            <v>385</v>
          </cell>
          <cell r="BB414">
            <v>513</v>
          </cell>
          <cell r="BC414">
            <v>447.81</v>
          </cell>
          <cell r="BD414">
            <v>463.6</v>
          </cell>
          <cell r="BE414">
            <v>561.04</v>
          </cell>
          <cell r="BF414">
            <v>608.16999999999996</v>
          </cell>
          <cell r="BG414">
            <v>705.13</v>
          </cell>
          <cell r="BH414">
            <v>701.14</v>
          </cell>
          <cell r="BI414">
            <v>745.33</v>
          </cell>
          <cell r="BJ414">
            <v>559.77245693603948</v>
          </cell>
          <cell r="BK414">
            <v>642.899</v>
          </cell>
          <cell r="BL414">
            <v>617.53700000000003</v>
          </cell>
          <cell r="BM414">
            <v>613.05647476717672</v>
          </cell>
          <cell r="BN414">
            <v>558.84071357995595</v>
          </cell>
          <cell r="BO414">
            <v>274.9805299768318</v>
          </cell>
          <cell r="BP414">
            <v>276.56166348345442</v>
          </cell>
          <cell r="BQ414">
            <v>173.86959557185725</v>
          </cell>
          <cell r="BR414">
            <v>72.762522539932149</v>
          </cell>
          <cell r="BS414">
            <v>43.900018022004247</v>
          </cell>
          <cell r="BT414">
            <v>22.32740648489704</v>
          </cell>
          <cell r="BU414">
            <v>64.448930691853434</v>
          </cell>
          <cell r="BV414">
            <v>31.628754520087682</v>
          </cell>
          <cell r="BW414">
            <v>26.006378685837191</v>
          </cell>
          <cell r="BX414">
            <v>55.627183305755608</v>
          </cell>
          <cell r="BY414">
            <v>64.544253445224172</v>
          </cell>
          <cell r="BZ414">
            <v>72.911385271944766</v>
          </cell>
          <cell r="CA414">
            <v>76.661026133474394</v>
          </cell>
          <cell r="CB414">
            <v>76.661026133474394</v>
          </cell>
        </row>
        <row r="415">
          <cell r="AN415">
            <v>0.40001854693321803</v>
          </cell>
          <cell r="AO415">
            <v>1.6000741877328721</v>
          </cell>
          <cell r="AP415">
            <v>10.637580569212387</v>
          </cell>
          <cell r="AQ415">
            <v>12.961993024509113</v>
          </cell>
          <cell r="AR415">
            <v>15.212707826494727</v>
          </cell>
          <cell r="AS415">
            <v>13.814113468057771</v>
          </cell>
          <cell r="AT415">
            <v>77.428275425543987</v>
          </cell>
          <cell r="AU415">
            <v>181.2</v>
          </cell>
          <cell r="AV415">
            <v>286.60000000000002</v>
          </cell>
          <cell r="AW415">
            <v>278.10000000000002</v>
          </cell>
          <cell r="AX415">
            <v>215</v>
          </cell>
          <cell r="AY415">
            <v>102</v>
          </cell>
          <cell r="AZ415">
            <v>430</v>
          </cell>
          <cell r="BA415">
            <v>322</v>
          </cell>
          <cell r="BB415">
            <v>502</v>
          </cell>
          <cell r="BC415">
            <v>395.21</v>
          </cell>
          <cell r="BD415">
            <v>390</v>
          </cell>
          <cell r="BE415">
            <v>536.84</v>
          </cell>
          <cell r="BF415">
            <v>603.91</v>
          </cell>
          <cell r="BG415">
            <v>688.71</v>
          </cell>
          <cell r="BH415">
            <v>598.79999999999995</v>
          </cell>
          <cell r="BI415">
            <v>736.53</v>
          </cell>
          <cell r="BJ415">
            <v>605.76855485648321</v>
          </cell>
          <cell r="BK415">
            <v>595.70399999999995</v>
          </cell>
          <cell r="BL415">
            <v>619.99400000000003</v>
          </cell>
          <cell r="BM415">
            <v>590.69329484750142</v>
          </cell>
          <cell r="BN415">
            <v>539.91357910924069</v>
          </cell>
          <cell r="BO415">
            <v>266.44192805351446</v>
          </cell>
          <cell r="BP415">
            <v>261.86016284592847</v>
          </cell>
          <cell r="BQ415">
            <v>155.56382270131792</v>
          </cell>
          <cell r="BR415">
            <v>51.595986590883797</v>
          </cell>
          <cell r="BS415">
            <v>23.160217851977677</v>
          </cell>
          <cell r="BT415">
            <v>48.922332782130354</v>
          </cell>
          <cell r="BU415">
            <v>61.289819853119241</v>
          </cell>
          <cell r="BV415">
            <v>29.182173804548512</v>
          </cell>
          <cell r="BW415">
            <v>26.609472341759442</v>
          </cell>
          <cell r="BX415">
            <v>57.404841150013112</v>
          </cell>
          <cell r="BY415">
            <v>68.724267661150549</v>
          </cell>
          <cell r="BZ415">
            <v>74.596917550013302</v>
          </cell>
          <cell r="CA415">
            <v>78.906353515832166</v>
          </cell>
          <cell r="CB415">
            <v>78.906353515832166</v>
          </cell>
        </row>
        <row r="420"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32.205699752526151</v>
          </cell>
          <cell r="BG420">
            <v>40.074541115918066</v>
          </cell>
          <cell r="BH420">
            <v>76.782649391669793</v>
          </cell>
          <cell r="BI420">
            <v>133.67071913299699</v>
          </cell>
          <cell r="BJ420">
            <v>52.514866771312022</v>
          </cell>
          <cell r="BK420">
            <v>181.19418933905192</v>
          </cell>
          <cell r="BL420">
            <v>203.62111579805338</v>
          </cell>
          <cell r="BM420">
            <v>373.72544912424399</v>
          </cell>
          <cell r="BN420">
            <v>555.89193081547523</v>
          </cell>
          <cell r="BO420">
            <v>681.59498773166956</v>
          </cell>
          <cell r="BP420">
            <v>1017.0345447306295</v>
          </cell>
          <cell r="BQ420">
            <v>1133.8717308341311</v>
          </cell>
          <cell r="BR420">
            <v>1233.9891446293475</v>
          </cell>
          <cell r="BS420">
            <v>1337.1302657631604</v>
          </cell>
          <cell r="BT420">
            <v>1400.6302678717404</v>
          </cell>
          <cell r="BU420">
            <v>1396.2376725708118</v>
          </cell>
          <cell r="BV420">
            <v>1355.0729472112168</v>
          </cell>
          <cell r="BW420">
            <v>1223.8520178392762</v>
          </cell>
          <cell r="BX420">
            <v>1520.6760824998287</v>
          </cell>
          <cell r="BY420">
            <v>2008.1000987434506</v>
          </cell>
          <cell r="BZ420">
            <v>2112.5827635427013</v>
          </cell>
          <cell r="CA420">
            <v>2089.1683569421825</v>
          </cell>
          <cell r="CB420">
            <v>2362.4744318386879</v>
          </cell>
        </row>
        <row r="421"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43.207306171402365</v>
          </cell>
          <cell r="BG421">
            <v>36.162849437640205</v>
          </cell>
          <cell r="BH421">
            <v>72.646401512383491</v>
          </cell>
          <cell r="BI421">
            <v>113.29948778130169</v>
          </cell>
          <cell r="BJ421">
            <v>108.41118454323085</v>
          </cell>
          <cell r="BK421">
            <v>384.8622005480392</v>
          </cell>
          <cell r="BL421">
            <v>384.8622005480392</v>
          </cell>
          <cell r="BM421">
            <v>425.30358518648586</v>
          </cell>
          <cell r="BN421">
            <v>533.91926677799847</v>
          </cell>
          <cell r="BO421">
            <v>722.06975989083526</v>
          </cell>
          <cell r="BP421">
            <v>1015.7980313863495</v>
          </cell>
          <cell r="BQ421">
            <v>1153.1844638902517</v>
          </cell>
          <cell r="BR421">
            <v>1263.7920481445062</v>
          </cell>
          <cell r="BS421">
            <v>1389.5352844031695</v>
          </cell>
          <cell r="BT421">
            <v>1445.3317586660046</v>
          </cell>
          <cell r="BU421">
            <v>1450.8366116202819</v>
          </cell>
          <cell r="BV421">
            <v>1417.5976910897657</v>
          </cell>
          <cell r="BW421">
            <v>1292.7272296535577</v>
          </cell>
          <cell r="BX421">
            <v>1602.4100490046344</v>
          </cell>
          <cell r="BY421">
            <v>2131.8098676982654</v>
          </cell>
          <cell r="BZ421">
            <v>2340.6753051166229</v>
          </cell>
          <cell r="CA421">
            <v>2333.7606563063482</v>
          </cell>
          <cell r="CB421">
            <v>2663.6644009082302</v>
          </cell>
        </row>
        <row r="422"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43.047906052021773</v>
          </cell>
          <cell r="BG422">
            <v>40.006300452306867</v>
          </cell>
          <cell r="BH422">
            <v>88.582231066262779</v>
          </cell>
          <cell r="BI422">
            <v>152.54672970769172</v>
          </cell>
          <cell r="BJ422">
            <v>128.54105284215927</v>
          </cell>
          <cell r="BK422">
            <v>380.6223663808434</v>
          </cell>
          <cell r="BL422">
            <v>380.6223663808434</v>
          </cell>
          <cell r="BM422">
            <v>518.67887683618949</v>
          </cell>
          <cell r="BN422">
            <v>681.84632222507878</v>
          </cell>
          <cell r="BO422">
            <v>700.6412275978945</v>
          </cell>
          <cell r="BP422">
            <v>1004.6775309634861</v>
          </cell>
          <cell r="BQ422">
            <v>1157.2940473942117</v>
          </cell>
          <cell r="BR422">
            <v>1275.4306655108853</v>
          </cell>
          <cell r="BS422">
            <v>1407.283667808246</v>
          </cell>
          <cell r="BT422">
            <v>1468.6882086139469</v>
          </cell>
          <cell r="BU422">
            <v>1482.0846971060259</v>
          </cell>
          <cell r="BV422">
            <v>1454.6390287644831</v>
          </cell>
          <cell r="BW422">
            <v>1334.919132030418</v>
          </cell>
          <cell r="BX422">
            <v>1654.5040971966621</v>
          </cell>
          <cell r="BY422">
            <v>2328.0216195892945</v>
          </cell>
          <cell r="BZ422">
            <v>2637.2508343333998</v>
          </cell>
          <cell r="CA422">
            <v>2678.2895381507815</v>
          </cell>
          <cell r="CB422">
            <v>3039.1752744425457</v>
          </cell>
        </row>
        <row r="423"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29.006340470770887</v>
          </cell>
          <cell r="BG423">
            <v>28.24203843976337</v>
          </cell>
          <cell r="BH423">
            <v>82.046093698088796</v>
          </cell>
          <cell r="BI423">
            <v>92.996062818355384</v>
          </cell>
          <cell r="BJ423">
            <v>125.5018311880204</v>
          </cell>
          <cell r="BK423">
            <v>208.02023227553957</v>
          </cell>
          <cell r="BL423">
            <v>364.0711854559508</v>
          </cell>
          <cell r="BM423">
            <v>387.00395178274596</v>
          </cell>
          <cell r="BN423">
            <v>623.2372943004674</v>
          </cell>
          <cell r="BO423">
            <v>883.89180558291355</v>
          </cell>
          <cell r="BP423">
            <v>1058.1498641037008</v>
          </cell>
          <cell r="BQ423">
            <v>1111.9051806578414</v>
          </cell>
          <cell r="BR423">
            <v>1197.288892184898</v>
          </cell>
          <cell r="BS423">
            <v>1291.9935414139775</v>
          </cell>
          <cell r="BT423">
            <v>1353.8231433310698</v>
          </cell>
          <cell r="BU423">
            <v>1327.402717038879</v>
          </cell>
          <cell r="BV423">
            <v>1274.2775198353047</v>
          </cell>
          <cell r="BW423">
            <v>1153.3848011738523</v>
          </cell>
          <cell r="BX423">
            <v>1443.4753095918441</v>
          </cell>
          <cell r="BY423">
            <v>1894.6873370679307</v>
          </cell>
          <cell r="BZ423">
            <v>1904.2646883554089</v>
          </cell>
          <cell r="CA423">
            <v>1851.6363220252629</v>
          </cell>
          <cell r="CB423">
            <v>2003.4399564083074</v>
          </cell>
        </row>
        <row r="424"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33.129146096521282</v>
          </cell>
          <cell r="BG424">
            <v>42.629981060204855</v>
          </cell>
          <cell r="BH424">
            <v>92.624976386730111</v>
          </cell>
          <cell r="BI424">
            <v>84.721897631859491</v>
          </cell>
          <cell r="BJ424">
            <v>181.04823570521242</v>
          </cell>
          <cell r="BK424">
            <v>413.90279755230472</v>
          </cell>
          <cell r="BL424">
            <v>358.07215459162524</v>
          </cell>
          <cell r="BM424">
            <v>397.19687310265289</v>
          </cell>
          <cell r="BN424">
            <v>614.37328519627022</v>
          </cell>
          <cell r="BO424">
            <v>910.21258039026702</v>
          </cell>
          <cell r="BP424">
            <v>1084.7696011460112</v>
          </cell>
          <cell r="BQ424">
            <v>1142.5626328650608</v>
          </cell>
          <cell r="BR424">
            <v>1232.699472162933</v>
          </cell>
          <cell r="BS424">
            <v>1327.6788072561092</v>
          </cell>
          <cell r="BT424">
            <v>1394.1872342856434</v>
          </cell>
          <cell r="BU424">
            <v>1369.1472900787792</v>
          </cell>
          <cell r="BV424">
            <v>1319.6675862081872</v>
          </cell>
          <cell r="BW424">
            <v>1202.1531827363588</v>
          </cell>
          <cell r="BX424">
            <v>1497.4476532224028</v>
          </cell>
          <cell r="BY424">
            <v>1970.9914161062804</v>
          </cell>
          <cell r="BZ424">
            <v>1983.8730199277115</v>
          </cell>
          <cell r="CA424">
            <v>1932.3159128043183</v>
          </cell>
          <cell r="CB424">
            <v>2107.3533077023144</v>
          </cell>
        </row>
        <row r="425"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24.662354887155615</v>
          </cell>
          <cell r="BG425">
            <v>48.193083024176111</v>
          </cell>
          <cell r="BH425">
            <v>80.477824436988001</v>
          </cell>
          <cell r="BI425">
            <v>103.78492898255523</v>
          </cell>
          <cell r="BJ425">
            <v>210.67596120328761</v>
          </cell>
          <cell r="BK425">
            <v>451.36686552052311</v>
          </cell>
          <cell r="BL425">
            <v>305.36376124597342</v>
          </cell>
          <cell r="BM425">
            <v>353.46389456007779</v>
          </cell>
          <cell r="BN425">
            <v>621.82807044677634</v>
          </cell>
          <cell r="BO425">
            <v>933.27330216613154</v>
          </cell>
          <cell r="BP425">
            <v>1104.8364486086241</v>
          </cell>
          <cell r="BQ425">
            <v>1164.9710148860572</v>
          </cell>
          <cell r="BR425">
            <v>1258.3891257324326</v>
          </cell>
          <cell r="BS425">
            <v>1353.2109326525374</v>
          </cell>
          <cell r="BT425">
            <v>1422.1062519095972</v>
          </cell>
          <cell r="BU425">
            <v>1398.1248692484132</v>
          </cell>
          <cell r="BV425">
            <v>1350.8186818228626</v>
          </cell>
          <cell r="BW425">
            <v>1235.0798957915397</v>
          </cell>
          <cell r="BX425">
            <v>1533.2927659707545</v>
          </cell>
          <cell r="BY425">
            <v>2020.8753117565388</v>
          </cell>
          <cell r="BZ425">
            <v>2157.7823121698857</v>
          </cell>
          <cell r="CA425">
            <v>2171.7030259563658</v>
          </cell>
          <cell r="CB425">
            <v>2465.6112970867116</v>
          </cell>
        </row>
        <row r="426"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9.9461118527016019</v>
          </cell>
          <cell r="BF426">
            <v>32.140984194543208</v>
          </cell>
          <cell r="BG426">
            <v>52.261125581442222</v>
          </cell>
          <cell r="BH426">
            <v>87.08140509437834</v>
          </cell>
          <cell r="BI426">
            <v>87.344803597202272</v>
          </cell>
          <cell r="BJ426">
            <v>122.71813976609135</v>
          </cell>
          <cell r="BK426">
            <v>350.65289728066853</v>
          </cell>
          <cell r="BL426">
            <v>318.89915658086483</v>
          </cell>
          <cell r="BM426">
            <v>465.98542893853823</v>
          </cell>
          <cell r="BN426">
            <v>644.52615346608411</v>
          </cell>
          <cell r="BO426">
            <v>904.3385772938052</v>
          </cell>
          <cell r="BP426">
            <v>1073.1653977602962</v>
          </cell>
          <cell r="BQ426">
            <v>1130.9888296771403</v>
          </cell>
          <cell r="BR426">
            <v>1221.8765457546829</v>
          </cell>
          <cell r="BS426">
            <v>1318.0468013896141</v>
          </cell>
          <cell r="BT426">
            <v>1384.7514729436402</v>
          </cell>
          <cell r="BU426">
            <v>1361.059279344905</v>
          </cell>
          <cell r="BV426">
            <v>1312.1490179735736</v>
          </cell>
          <cell r="BW426">
            <v>1196.0148501439473</v>
          </cell>
          <cell r="BX426">
            <v>1492.7807344135142</v>
          </cell>
          <cell r="BY426">
            <v>1967.2254082976365</v>
          </cell>
          <cell r="BZ426">
            <v>1981.3491739811234</v>
          </cell>
          <cell r="CA426">
            <v>1931.2754975443456</v>
          </cell>
          <cell r="CB426">
            <v>2109.2605027144846</v>
          </cell>
        </row>
        <row r="427"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19.386708795635037</v>
          </cell>
          <cell r="BF427">
            <v>38.478919110255859</v>
          </cell>
          <cell r="BG427">
            <v>45.536772461558812</v>
          </cell>
          <cell r="BH427">
            <v>90.394201272480217</v>
          </cell>
          <cell r="BI427">
            <v>105.22911798945771</v>
          </cell>
          <cell r="BJ427">
            <v>190.28012182186785</v>
          </cell>
          <cell r="BK427">
            <v>461.73628328556157</v>
          </cell>
          <cell r="BL427">
            <v>434.03828279124673</v>
          </cell>
          <cell r="BM427">
            <v>477.67173507784355</v>
          </cell>
          <cell r="BN427">
            <v>634.65747816405258</v>
          </cell>
          <cell r="BO427">
            <v>914.67165476623609</v>
          </cell>
          <cell r="BP427">
            <v>1092.4326363166961</v>
          </cell>
          <cell r="BQ427">
            <v>1155.1198553674083</v>
          </cell>
          <cell r="BR427">
            <v>1251.1777567797831</v>
          </cell>
          <cell r="BS427">
            <v>1348.6395420914839</v>
          </cell>
          <cell r="BT427">
            <v>1421.3051233518515</v>
          </cell>
          <cell r="BU427">
            <v>1399.5007894067953</v>
          </cell>
          <cell r="BV427">
            <v>1355.0125402975466</v>
          </cell>
          <cell r="BW427">
            <v>1243.6879647442081</v>
          </cell>
          <cell r="BX427">
            <v>1547.3160221616877</v>
          </cell>
          <cell r="BY427">
            <v>2046.6893637727119</v>
          </cell>
          <cell r="BZ427">
            <v>2073.5373464979866</v>
          </cell>
          <cell r="CA427">
            <v>2095.9723575724415</v>
          </cell>
          <cell r="CB427">
            <v>2393.5270323718833</v>
          </cell>
        </row>
        <row r="428"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35.304246779047503</v>
          </cell>
          <cell r="BF428">
            <v>27.827787629827235</v>
          </cell>
          <cell r="BG428">
            <v>25.250448195199827</v>
          </cell>
          <cell r="BH428">
            <v>91.301815925765396</v>
          </cell>
          <cell r="BI428">
            <v>130.33253253024691</v>
          </cell>
          <cell r="BJ428">
            <v>222.16149665509272</v>
          </cell>
          <cell r="BK428">
            <v>354.9491156459776</v>
          </cell>
          <cell r="BL428">
            <v>523.99847140382985</v>
          </cell>
          <cell r="BM428">
            <v>492.78412546029449</v>
          </cell>
          <cell r="BN428">
            <v>650.77384513635411</v>
          </cell>
          <cell r="BO428">
            <v>923.0115126637711</v>
          </cell>
          <cell r="BP428">
            <v>1098.4912681233218</v>
          </cell>
          <cell r="BQ428">
            <v>1162.9153072758186</v>
          </cell>
          <cell r="BR428">
            <v>1258.9914547677988</v>
          </cell>
          <cell r="BS428">
            <v>1355.7690627032016</v>
          </cell>
          <cell r="BT428">
            <v>1428.2029557595872</v>
          </cell>
          <cell r="BU428">
            <v>1405.9834131733605</v>
          </cell>
          <cell r="BV428">
            <v>1361.3159780089493</v>
          </cell>
          <cell r="BW428">
            <v>1249.3272975842763</v>
          </cell>
          <cell r="BX428">
            <v>1552.3148481721666</v>
          </cell>
          <cell r="BY428">
            <v>2052.1021008353009</v>
          </cell>
          <cell r="BZ428">
            <v>2070.2534573941257</v>
          </cell>
          <cell r="CA428">
            <v>2036.4197499819786</v>
          </cell>
          <cell r="CB428">
            <v>2323.3299003323</v>
          </cell>
        </row>
        <row r="429"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30.582117140749503</v>
          </cell>
          <cell r="BF429">
            <v>30.647141806131934</v>
          </cell>
          <cell r="BG429">
            <v>22.156870289602232</v>
          </cell>
          <cell r="BH429">
            <v>105.73463388313826</v>
          </cell>
          <cell r="BI429">
            <v>115.74408021882417</v>
          </cell>
          <cell r="BJ429">
            <v>204.61977974559909</v>
          </cell>
          <cell r="BK429">
            <v>302.4419257636124</v>
          </cell>
          <cell r="BL429">
            <v>564.93434700202397</v>
          </cell>
          <cell r="BM429">
            <v>506.65459746386932</v>
          </cell>
          <cell r="BN429">
            <v>654.80802579293447</v>
          </cell>
          <cell r="BO429">
            <v>918.13957456156299</v>
          </cell>
          <cell r="BP429">
            <v>1090.7172918362694</v>
          </cell>
          <cell r="BQ429">
            <v>1155.1942577975128</v>
          </cell>
          <cell r="BR429">
            <v>1250.1332555727963</v>
          </cell>
          <cell r="BS429">
            <v>1346.8423971647526</v>
          </cell>
          <cell r="BT429">
            <v>1418.0443370867827</v>
          </cell>
          <cell r="BU429">
            <v>1395.5416315904331</v>
          </cell>
          <cell r="BV429">
            <v>1349.9625790851408</v>
          </cell>
          <cell r="BW429">
            <v>1237.1292597185918</v>
          </cell>
          <cell r="BX429">
            <v>1538.8155996776647</v>
          </cell>
          <cell r="BY429">
            <v>2033.0179199893025</v>
          </cell>
          <cell r="BZ429">
            <v>2050.3431335980649</v>
          </cell>
          <cell r="CA429">
            <v>2062.5064595741119</v>
          </cell>
          <cell r="CB429">
            <v>2350.7762302708579</v>
          </cell>
        </row>
        <row r="430"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38.958982120758208</v>
          </cell>
          <cell r="BF430">
            <v>38.810054816326776</v>
          </cell>
          <cell r="BG430">
            <v>31.863051801346842</v>
          </cell>
          <cell r="BH430">
            <v>65.056407189200584</v>
          </cell>
          <cell r="BI430">
            <v>116.79291156878769</v>
          </cell>
          <cell r="BJ430">
            <v>253.89993195054592</v>
          </cell>
          <cell r="BK430">
            <v>402.84369254005657</v>
          </cell>
          <cell r="BL430">
            <v>528.73605194258005</v>
          </cell>
          <cell r="BM430">
            <v>526.12381413628475</v>
          </cell>
          <cell r="BN430">
            <v>671.22430852685034</v>
          </cell>
          <cell r="BO430">
            <v>916.00693230488969</v>
          </cell>
          <cell r="BP430">
            <v>1089.2280633149783</v>
          </cell>
          <cell r="BQ430">
            <v>1154.6888268749663</v>
          </cell>
          <cell r="BR430">
            <v>1250.1524109651448</v>
          </cell>
          <cell r="BS430">
            <v>1347.2564542623668</v>
          </cell>
          <cell r="BT430">
            <v>1419.160030616534</v>
          </cell>
          <cell r="BU430">
            <v>1397.0104955398224</v>
          </cell>
          <cell r="BV430">
            <v>1351.9547427085115</v>
          </cell>
          <cell r="BW430">
            <v>1239.8703474086881</v>
          </cell>
          <cell r="BX430">
            <v>1542.5076085389455</v>
          </cell>
          <cell r="BY430">
            <v>2039.1144169474358</v>
          </cell>
          <cell r="BZ430">
            <v>2057.138752129174</v>
          </cell>
          <cell r="CA430">
            <v>2010.6735813685245</v>
          </cell>
          <cell r="CB430">
            <v>2293.914809677095</v>
          </cell>
        </row>
        <row r="431"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30.206894391230755</v>
          </cell>
          <cell r="BF431">
            <v>34.568675271818044</v>
          </cell>
          <cell r="BG431">
            <v>61.759231954687806</v>
          </cell>
          <cell r="BH431">
            <v>92.202716141610779</v>
          </cell>
          <cell r="BI431">
            <v>136.95908581193558</v>
          </cell>
          <cell r="BJ431">
            <v>166.76707287513659</v>
          </cell>
          <cell r="BK431">
            <v>427.88658901353944</v>
          </cell>
          <cell r="BL431">
            <v>545.17145847429776</v>
          </cell>
          <cell r="BM431">
            <v>541.5063570533755</v>
          </cell>
          <cell r="BN431">
            <v>670.74197901026707</v>
          </cell>
          <cell r="BO431">
            <v>917.00721293028892</v>
          </cell>
          <cell r="BP431">
            <v>1090.7087289921531</v>
          </cell>
          <cell r="BQ431">
            <v>1158.9636226129714</v>
          </cell>
          <cell r="BR431">
            <v>1255.7023515704243</v>
          </cell>
          <cell r="BS431">
            <v>1352.9970387467897</v>
          </cell>
          <cell r="BT431">
            <v>1425.9340824234353</v>
          </cell>
          <cell r="BU431">
            <v>1404.0939125192035</v>
          </cell>
          <cell r="BV431">
            <v>1321.8481399290965</v>
          </cell>
          <cell r="BW431">
            <v>1248.5288579963681</v>
          </cell>
          <cell r="BX431">
            <v>1574.8695692140022</v>
          </cell>
          <cell r="BY431">
            <v>2053.3375949811466</v>
          </cell>
          <cell r="BZ431">
            <v>2072.1405318210141</v>
          </cell>
          <cell r="CA431">
            <v>2041.5766760166873</v>
          </cell>
          <cell r="CB431">
            <v>2331.4233944977327</v>
          </cell>
        </row>
        <row r="436">
          <cell r="BA436">
            <v>4.2415155737704913</v>
          </cell>
          <cell r="BB436">
            <v>4.1290819672131143</v>
          </cell>
          <cell r="BC436">
            <v>29.060771311475406</v>
          </cell>
          <cell r="BD436">
            <v>3.1077442622950811</v>
          </cell>
          <cell r="BE436">
            <v>1.3893491803278686</v>
          </cell>
          <cell r="BF436">
            <v>1.9594180327868851</v>
          </cell>
          <cell r="BG436">
            <v>1.1993127049180325</v>
          </cell>
          <cell r="BH436">
            <v>6.8709901477832522</v>
          </cell>
          <cell r="BI436">
            <v>4.3820556650246312</v>
          </cell>
          <cell r="BJ436">
            <v>9.8874492610837432</v>
          </cell>
          <cell r="BK436">
            <v>8.0244130049261084</v>
          </cell>
          <cell r="BL436">
            <v>28.033793103448271</v>
          </cell>
          <cell r="BM436">
            <v>37.372554401270428</v>
          </cell>
          <cell r="BN436">
            <v>32.755081197795512</v>
          </cell>
          <cell r="BO436">
            <v>65.541113968777097</v>
          </cell>
          <cell r="BP436">
            <v>70.090335800444308</v>
          </cell>
          <cell r="BQ436">
            <v>85.080783537464725</v>
          </cell>
          <cell r="BR436">
            <v>91.82050258754829</v>
          </cell>
          <cell r="BS436">
            <v>98.778229755741677</v>
          </cell>
          <cell r="BT436">
            <v>105.67687252209655</v>
          </cell>
          <cell r="BU436">
            <v>112.74793711933869</v>
          </cell>
          <cell r="BV436">
            <v>119.99643110420439</v>
          </cell>
          <cell r="BW436">
            <v>127.04494274684188</v>
          </cell>
          <cell r="BX436">
            <v>64.713697818192941</v>
          </cell>
          <cell r="BY436">
            <v>66.886344898227946</v>
          </cell>
          <cell r="BZ436">
            <v>69.782794194163458</v>
          </cell>
          <cell r="CA436">
            <v>71.378203099604718</v>
          </cell>
          <cell r="CB436">
            <v>75.565967678899966</v>
          </cell>
          <cell r="DW436">
            <v>783.02353468238039</v>
          </cell>
          <cell r="DZ436">
            <v>834.43943405266532</v>
          </cell>
          <cell r="EA436">
            <v>875.09700138133439</v>
          </cell>
          <cell r="EB436">
            <v>1061.944</v>
          </cell>
          <cell r="EC436">
            <v>1165.2227936867323</v>
          </cell>
          <cell r="ED436">
            <v>1334.506756035667</v>
          </cell>
          <cell r="EE436">
            <v>1620.3441610033819</v>
          </cell>
          <cell r="EF436">
            <v>1807.3656769440408</v>
          </cell>
          <cell r="EG436">
            <v>1697.2257713711265</v>
          </cell>
          <cell r="EH436">
            <v>1743.5817006294983</v>
          </cell>
          <cell r="EI436">
            <v>1938.9993765031024</v>
          </cell>
          <cell r="EJ436">
            <v>2112.0264716759198</v>
          </cell>
          <cell r="EK436">
            <v>2330.5168508833176</v>
          </cell>
          <cell r="EL436">
            <v>2145.7435223977309</v>
          </cell>
          <cell r="EM436">
            <v>2878.4692396524761</v>
          </cell>
          <cell r="EN436">
            <v>4452.8493814685608</v>
          </cell>
        </row>
        <row r="437">
          <cell r="BA437">
            <v>5.6564299180327859</v>
          </cell>
          <cell r="BB437">
            <v>7.0270745901639344</v>
          </cell>
          <cell r="BC437">
            <v>16.304960655737702</v>
          </cell>
          <cell r="BD437">
            <v>1.9158418032786881</v>
          </cell>
          <cell r="BE437">
            <v>1.1482893442622948</v>
          </cell>
          <cell r="BF437">
            <v>1.4146377049180325</v>
          </cell>
          <cell r="BG437">
            <v>2.2038012295081963</v>
          </cell>
          <cell r="BH437">
            <v>7.6559874384236473</v>
          </cell>
          <cell r="BI437">
            <v>5.3084549261083742</v>
          </cell>
          <cell r="BJ437">
            <v>13.488540937931033</v>
          </cell>
          <cell r="BK437">
            <v>1.1880953694581282</v>
          </cell>
          <cell r="BL437">
            <v>41.191857953639214</v>
          </cell>
          <cell r="BM437">
            <v>23.912414813514243</v>
          </cell>
          <cell r="BN437">
            <v>29.454611334890192</v>
          </cell>
          <cell r="BO437">
            <v>60.535567306971075</v>
          </cell>
          <cell r="BP437">
            <v>61.224750467813152</v>
          </cell>
          <cell r="BQ437">
            <v>80.667034553949932</v>
          </cell>
          <cell r="BR437">
            <v>82.632750545868902</v>
          </cell>
          <cell r="BS437">
            <v>91.276034148100337</v>
          </cell>
          <cell r="BT437">
            <v>97.607247216351425</v>
          </cell>
          <cell r="BU437">
            <v>104.18214852519424</v>
          </cell>
          <cell r="BV437">
            <v>111.5825494595413</v>
          </cell>
          <cell r="BW437">
            <v>117.76349624109304</v>
          </cell>
          <cell r="BX437">
            <v>55.354263504347841</v>
          </cell>
          <cell r="BY437">
            <v>57.151261413628021</v>
          </cell>
          <cell r="BZ437">
            <v>59.61853239976908</v>
          </cell>
          <cell r="CA437">
            <v>61.015652222643205</v>
          </cell>
          <cell r="CB437">
            <v>64.528573323182641</v>
          </cell>
          <cell r="DW437">
            <v>784.39340940183888</v>
          </cell>
          <cell r="DZ437">
            <v>820.20644973968263</v>
          </cell>
          <cell r="EA437">
            <v>1020.2967973744441</v>
          </cell>
          <cell r="EB437">
            <v>1062.1690000000001</v>
          </cell>
          <cell r="EC437">
            <v>1109.3325803017517</v>
          </cell>
          <cell r="ED437">
            <v>1278.855059052122</v>
          </cell>
          <cell r="EE437">
            <v>1409.4922292589099</v>
          </cell>
          <cell r="EF437">
            <v>1560.5898176361793</v>
          </cell>
          <cell r="EG437">
            <v>1609.1540829466328</v>
          </cell>
          <cell r="EH437">
            <v>1701.1328434488105</v>
          </cell>
          <cell r="EI437">
            <v>1824.3682914277952</v>
          </cell>
          <cell r="EJ437">
            <v>1917.8474555075572</v>
          </cell>
          <cell r="EK437">
            <v>1948.5532560879901</v>
          </cell>
          <cell r="EL437">
            <v>1844.0042301376761</v>
          </cell>
          <cell r="EM437">
            <v>2561.7500523956433</v>
          </cell>
          <cell r="EN437">
            <v>3453.4866486827368</v>
          </cell>
        </row>
        <row r="438">
          <cell r="BA438">
            <v>3.4817827868852449</v>
          </cell>
          <cell r="BB438">
            <v>8.0349602459016385</v>
          </cell>
          <cell r="BC438">
            <v>2.0980475409836066</v>
          </cell>
          <cell r="BD438">
            <v>2.916287704918032</v>
          </cell>
          <cell r="BE438">
            <v>1.1022971311475409</v>
          </cell>
          <cell r="BF438">
            <v>1.0283311475409835</v>
          </cell>
          <cell r="BG438">
            <v>2.0112639344262293</v>
          </cell>
          <cell r="BH438">
            <v>5.2548029556650251</v>
          </cell>
          <cell r="BI438">
            <v>6.7003559113300497</v>
          </cell>
          <cell r="BJ438">
            <v>18.426394380295566</v>
          </cell>
          <cell r="BK438">
            <v>17.423022660098525</v>
          </cell>
          <cell r="BL438">
            <v>48.2644469130028</v>
          </cell>
          <cell r="BM438">
            <v>19.245093605024735</v>
          </cell>
          <cell r="BN438">
            <v>15.888561340275697</v>
          </cell>
          <cell r="BO438">
            <v>76.302541944104192</v>
          </cell>
          <cell r="BP438">
            <v>78.013669149792491</v>
          </cell>
          <cell r="BQ438">
            <v>85.627436956770907</v>
          </cell>
          <cell r="BR438">
            <v>86.962073644329664</v>
          </cell>
          <cell r="BS438">
            <v>98.03556757433833</v>
          </cell>
          <cell r="BT438">
            <v>108.8217515314108</v>
          </cell>
          <cell r="BU438">
            <v>114.10214853151496</v>
          </cell>
          <cell r="BV438">
            <v>119.8726172079086</v>
          </cell>
          <cell r="BW438">
            <v>126.77236155561863</v>
          </cell>
          <cell r="BX438">
            <v>65.465450177564648</v>
          </cell>
          <cell r="BY438">
            <v>67.968017198482187</v>
          </cell>
          <cell r="BZ438">
            <v>70.408315243121507</v>
          </cell>
          <cell r="CA438">
            <v>71.833398326909773</v>
          </cell>
          <cell r="CB438">
            <v>76.162169743879588</v>
          </cell>
          <cell r="DW438">
            <v>862.13341442805211</v>
          </cell>
          <cell r="DZ438">
            <v>940.97093390345049</v>
          </cell>
          <cell r="EA438">
            <v>962.74585254942554</v>
          </cell>
          <cell r="EB438">
            <v>1141.3201944193002</v>
          </cell>
          <cell r="EC438">
            <v>1356.2159561660569</v>
          </cell>
          <cell r="ED438">
            <v>1385.9482013859486</v>
          </cell>
          <cell r="EE438">
            <v>1594.4789772244058</v>
          </cell>
          <cell r="EF438">
            <v>1790.7569492228658</v>
          </cell>
          <cell r="EG438">
            <v>1918.2009391753329</v>
          </cell>
          <cell r="EH438">
            <v>2081.3297870486949</v>
          </cell>
          <cell r="EI438">
            <v>2255.0095970399589</v>
          </cell>
          <cell r="EJ438">
            <v>2088.6969682725899</v>
          </cell>
          <cell r="EK438">
            <v>2485.910804596916</v>
          </cell>
          <cell r="EL438">
            <v>2318.5371947627063</v>
          </cell>
          <cell r="EM438">
            <v>3507.8415024583555</v>
          </cell>
          <cell r="EN438">
            <v>4898.2649597250456</v>
          </cell>
        </row>
        <row r="439">
          <cell r="BA439">
            <v>1.8912282786885242</v>
          </cell>
          <cell r="BB439">
            <v>1.4893450819672127</v>
          </cell>
          <cell r="BC439">
            <v>0.86406639344262282</v>
          </cell>
          <cell r="BD439">
            <v>0.61247950819672126</v>
          </cell>
          <cell r="BE439">
            <v>0.86795040983606542</v>
          </cell>
          <cell r="BF439">
            <v>1.6583643442622948</v>
          </cell>
          <cell r="BG439">
            <v>1.1868676229508193</v>
          </cell>
          <cell r="BH439">
            <v>6.6093472906403949</v>
          </cell>
          <cell r="BI439">
            <v>9.1530777694581271</v>
          </cell>
          <cell r="BJ439">
            <v>42.873635467980293</v>
          </cell>
          <cell r="BK439">
            <v>6.337819113300494</v>
          </cell>
          <cell r="BL439">
            <v>19.724495524213854</v>
          </cell>
          <cell r="BM439">
            <v>28.141952312384138</v>
          </cell>
          <cell r="BN439">
            <v>36.965510419834615</v>
          </cell>
          <cell r="BO439">
            <v>67.599490515929972</v>
          </cell>
          <cell r="BP439">
            <v>65.972158998625488</v>
          </cell>
          <cell r="BQ439">
            <v>78.40314734649742</v>
          </cell>
          <cell r="BR439">
            <v>88.439164039140479</v>
          </cell>
          <cell r="BS439">
            <v>94.286650964436944</v>
          </cell>
          <cell r="BT439">
            <v>100.59919109884595</v>
          </cell>
          <cell r="BU439">
            <v>106.88020756111862</v>
          </cell>
          <cell r="BV439">
            <v>114.17055504733534</v>
          </cell>
          <cell r="BW439">
            <v>121.91240997107619</v>
          </cell>
          <cell r="BX439">
            <v>58.568248387582329</v>
          </cell>
          <cell r="BY439">
            <v>60.984854719312629</v>
          </cell>
          <cell r="BZ439">
            <v>62.350014111194355</v>
          </cell>
          <cell r="CA439">
            <v>66.127183983799384</v>
          </cell>
          <cell r="CB439">
            <v>66.127183983799384</v>
          </cell>
          <cell r="DW439">
            <v>711.94203871261902</v>
          </cell>
          <cell r="DZ439">
            <v>758.40599702404654</v>
          </cell>
          <cell r="EA439">
            <v>940.87400000000002</v>
          </cell>
          <cell r="EB439">
            <v>960.20300000000009</v>
          </cell>
          <cell r="EC439">
            <v>1046.8018384105699</v>
          </cell>
          <cell r="ED439">
            <v>1133.1257203370005</v>
          </cell>
          <cell r="EE439">
            <v>1324.0738910208504</v>
          </cell>
          <cell r="EF439">
            <v>1313.0923619495504</v>
          </cell>
          <cell r="EG439">
            <v>1335.9200959954235</v>
          </cell>
          <cell r="EH439">
            <v>1486.3845383773375</v>
          </cell>
          <cell r="EI439">
            <v>1542.8872281616527</v>
          </cell>
          <cell r="EJ439">
            <v>1487.3877848379129</v>
          </cell>
          <cell r="EK439">
            <v>1464.8439829864064</v>
          </cell>
          <cell r="EL439">
            <v>1308.3844147889868</v>
          </cell>
          <cell r="EM439">
            <v>1779.2474384782945</v>
          </cell>
          <cell r="EN439">
            <v>2349.6143854359934</v>
          </cell>
        </row>
        <row r="440">
          <cell r="BA440">
            <v>6.3548889344262278</v>
          </cell>
          <cell r="BB440">
            <v>2.1508524590163929</v>
          </cell>
          <cell r="BC440">
            <v>1.9302086065573771</v>
          </cell>
          <cell r="BD440">
            <v>1.4410991803278685</v>
          </cell>
          <cell r="BE440">
            <v>1.1153028688524589</v>
          </cell>
          <cell r="BF440">
            <v>1.3186475409836065</v>
          </cell>
          <cell r="BG440">
            <v>5.3123422131147535</v>
          </cell>
          <cell r="BH440">
            <v>5.2051300492610837</v>
          </cell>
          <cell r="BI440">
            <v>7.6239243073891618</v>
          </cell>
          <cell r="BJ440">
            <v>8.8313733990147778</v>
          </cell>
          <cell r="BK440">
            <v>7.4322317241379316</v>
          </cell>
          <cell r="BL440">
            <v>11.314392063035188</v>
          </cell>
          <cell r="BM440">
            <v>21.262546578955302</v>
          </cell>
          <cell r="BN440">
            <v>26.824840674015007</v>
          </cell>
          <cell r="BO440">
            <v>55.241679757218442</v>
          </cell>
          <cell r="BP440">
            <v>56.849682010006049</v>
          </cell>
          <cell r="BQ440">
            <v>66.21813513273257</v>
          </cell>
          <cell r="BR440">
            <v>75.692170010875145</v>
          </cell>
          <cell r="BS440">
            <v>81.1601787656939</v>
          </cell>
          <cell r="BT440">
            <v>87.191958323012116</v>
          </cell>
          <cell r="BU440">
            <v>93.372156167557137</v>
          </cell>
          <cell r="BV440">
            <v>99.722509136622179</v>
          </cell>
          <cell r="BW440">
            <v>106.86927855975969</v>
          </cell>
          <cell r="BX440">
            <v>43.074859009588693</v>
          </cell>
          <cell r="BY440">
            <v>44.871996535798324</v>
          </cell>
          <cell r="BZ440">
            <v>45.884936170649311</v>
          </cell>
          <cell r="CA440">
            <v>48.621267472885044</v>
          </cell>
          <cell r="CB440">
            <v>48.621267472885044</v>
          </cell>
          <cell r="DW440">
            <v>657.85951157590421</v>
          </cell>
          <cell r="DZ440">
            <v>962.70239118258814</v>
          </cell>
          <cell r="EA440">
            <v>909.98700000000008</v>
          </cell>
          <cell r="EB440">
            <v>942.48529881631521</v>
          </cell>
          <cell r="EC440">
            <v>1062.3695113858651</v>
          </cell>
          <cell r="ED440">
            <v>1188.3062130401047</v>
          </cell>
          <cell r="EE440">
            <v>1354.2870273235185</v>
          </cell>
          <cell r="EF440">
            <v>1325.6070642502482</v>
          </cell>
          <cell r="EG440">
            <v>1359.9492442447656</v>
          </cell>
          <cell r="EH440">
            <v>1532.6645071283317</v>
          </cell>
          <cell r="EI440">
            <v>1565.8468045309523</v>
          </cell>
          <cell r="EJ440">
            <v>1547.3525511115267</v>
          </cell>
          <cell r="EK440">
            <v>1445.9615097502226</v>
          </cell>
          <cell r="EL440">
            <v>1352.8325736034349</v>
          </cell>
          <cell r="EM440">
            <v>2050.3923692738372</v>
          </cell>
          <cell r="EN440">
            <v>2751.8197929073967</v>
          </cell>
        </row>
        <row r="441">
          <cell r="BA441">
            <v>2.3964860655737699</v>
          </cell>
          <cell r="BB441">
            <v>2.5615549180327863</v>
          </cell>
          <cell r="BC441">
            <v>2.7240344262295078</v>
          </cell>
          <cell r="BD441">
            <v>2.5872897540983604</v>
          </cell>
          <cell r="BE441">
            <v>1.6735684426229505</v>
          </cell>
          <cell r="BF441">
            <v>1.6891118852459013</v>
          </cell>
          <cell r="BG441">
            <v>8.3802430327868844</v>
          </cell>
          <cell r="BH441">
            <v>6.3736714285714289</v>
          </cell>
          <cell r="BI441">
            <v>8.1011595862068972</v>
          </cell>
          <cell r="BJ441">
            <v>8.0120039408867001</v>
          </cell>
          <cell r="BK441">
            <v>7.5328630541871933</v>
          </cell>
          <cell r="BL441">
            <v>52.764776131539165</v>
          </cell>
          <cell r="BM441">
            <v>29.078230045429116</v>
          </cell>
          <cell r="BN441">
            <v>39.788713000073272</v>
          </cell>
          <cell r="BO441">
            <v>72.050717708190788</v>
          </cell>
          <cell r="BP441">
            <v>79.28697409982513</v>
          </cell>
          <cell r="BQ441">
            <v>93.377969736664838</v>
          </cell>
          <cell r="BR441">
            <v>97.371978046638674</v>
          </cell>
          <cell r="BS441">
            <v>104.57503769848311</v>
          </cell>
          <cell r="BT441">
            <v>112.30026505908509</v>
          </cell>
          <cell r="BU441">
            <v>120.08142015237303</v>
          </cell>
          <cell r="BV441">
            <v>127.31209183459944</v>
          </cell>
          <cell r="BW441">
            <v>134.72452074710677</v>
          </cell>
          <cell r="BX441">
            <v>72.192479681852006</v>
          </cell>
          <cell r="BY441">
            <v>75.434950906196377</v>
          </cell>
          <cell r="BZ441">
            <v>77.187179819915343</v>
          </cell>
          <cell r="CA441">
            <v>81.670099189509187</v>
          </cell>
          <cell r="CB441">
            <v>81.670099189509187</v>
          </cell>
          <cell r="DW441">
            <v>704.31191658863554</v>
          </cell>
          <cell r="DZ441">
            <v>1120.3742649270771</v>
          </cell>
          <cell r="EA441">
            <v>952.70299999999986</v>
          </cell>
          <cell r="EB441">
            <v>893.00750885511513</v>
          </cell>
          <cell r="EC441">
            <v>1172.7324587500566</v>
          </cell>
          <cell r="ED441">
            <v>1249.2299748788541</v>
          </cell>
          <cell r="EE441">
            <v>1442.5151804552963</v>
          </cell>
          <cell r="EF441">
            <v>1412.0236269204202</v>
          </cell>
          <cell r="EG441">
            <v>1422.3480331415744</v>
          </cell>
          <cell r="EH441">
            <v>1574.8922138972764</v>
          </cell>
          <cell r="EI441">
            <v>1647.3745383301521</v>
          </cell>
          <cell r="EJ441">
            <v>1632.3809738888162</v>
          </cell>
          <cell r="EK441">
            <v>1525.686241907269</v>
          </cell>
          <cell r="EL441">
            <v>1438.2625225894647</v>
          </cell>
          <cell r="EM441">
            <v>2149.6934839260657</v>
          </cell>
          <cell r="EN441">
            <v>2875.9184926938487</v>
          </cell>
        </row>
        <row r="442">
          <cell r="BA442">
            <v>1.3658680327868851</v>
          </cell>
          <cell r="BB442">
            <v>2.3975262295081965</v>
          </cell>
          <cell r="BC442">
            <v>3.3894258196721307</v>
          </cell>
          <cell r="BD442">
            <v>2.0584622950819669</v>
          </cell>
          <cell r="BE442">
            <v>1.4421172131147537</v>
          </cell>
          <cell r="BF442">
            <v>1.2358918032786883</v>
          </cell>
          <cell r="BG442">
            <v>1.0364993296089384</v>
          </cell>
          <cell r="BH442">
            <v>6.6406566502463065</v>
          </cell>
          <cell r="BI442">
            <v>7.0086683546798021</v>
          </cell>
          <cell r="BJ442">
            <v>6.0216000000000003</v>
          </cell>
          <cell r="BK442">
            <v>8.3427310344827585</v>
          </cell>
          <cell r="BL442">
            <v>26.346982404475785</v>
          </cell>
          <cell r="BM442">
            <v>27.879928707455061</v>
          </cell>
          <cell r="BN442">
            <v>31.540503425381612</v>
          </cell>
          <cell r="BO442">
            <v>61.140587172029605</v>
          </cell>
          <cell r="BP442">
            <v>66.808481025243509</v>
          </cell>
          <cell r="BQ442">
            <v>77.401762050372071</v>
          </cell>
          <cell r="BR442">
            <v>85.222863584364433</v>
          </cell>
          <cell r="BS442">
            <v>90.586507563221829</v>
          </cell>
          <cell r="BT442">
            <v>97.550094742532167</v>
          </cell>
          <cell r="BU442">
            <v>104.62160375509976</v>
          </cell>
          <cell r="BV442">
            <v>111.22962863254371</v>
          </cell>
          <cell r="BW442">
            <v>118.51947396107954</v>
          </cell>
          <cell r="BX442">
            <v>55.149795979704173</v>
          </cell>
          <cell r="BY442">
            <v>57.60988407720756</v>
          </cell>
          <cell r="BZ442">
            <v>58.954420666392885</v>
          </cell>
          <cell r="CA442">
            <v>62.39795751025423</v>
          </cell>
          <cell r="CB442">
            <v>62.39795751025423</v>
          </cell>
          <cell r="DW442">
            <v>726.16438988074867</v>
          </cell>
          <cell r="DZ442">
            <v>938.48692617779932</v>
          </cell>
          <cell r="EA442">
            <v>926.59799999999996</v>
          </cell>
          <cell r="EB442">
            <v>1080.4745091431907</v>
          </cell>
          <cell r="EC442">
            <v>1275.0325323578938</v>
          </cell>
          <cell r="ED442">
            <v>1423.3599136874593</v>
          </cell>
          <cell r="EE442">
            <v>1635.2088351903699</v>
          </cell>
          <cell r="EF442">
            <v>1658.7886248318887</v>
          </cell>
          <cell r="EG442">
            <v>1715.0982690892354</v>
          </cell>
          <cell r="EH442">
            <v>1843.2533257961181</v>
          </cell>
          <cell r="EI442">
            <v>1957.0449934678088</v>
          </cell>
          <cell r="EJ442">
            <v>2079.9075758593162</v>
          </cell>
          <cell r="EK442">
            <v>2006.9479102752368</v>
          </cell>
          <cell r="EL442">
            <v>2118.3935423443154</v>
          </cell>
          <cell r="EM442">
            <v>2913.7539262324808</v>
          </cell>
          <cell r="EN442">
            <v>4000.9432822406507</v>
          </cell>
        </row>
        <row r="443">
          <cell r="BA443">
            <v>1.5067696721311472</v>
          </cell>
          <cell r="BB443">
            <v>6.734242622950819</v>
          </cell>
          <cell r="BC443">
            <v>2.8094016393442622</v>
          </cell>
          <cell r="BD443">
            <v>1.2580413934426229</v>
          </cell>
          <cell r="BE443">
            <v>1.140141393442623</v>
          </cell>
          <cell r="BF443">
            <v>1.3549573770491801</v>
          </cell>
          <cell r="BG443">
            <v>0.43263150837988829</v>
          </cell>
          <cell r="BH443">
            <v>7.6882078817733994</v>
          </cell>
          <cell r="BI443">
            <v>9.6779578995073887</v>
          </cell>
          <cell r="BJ443">
            <v>4.392325123152709</v>
          </cell>
          <cell r="BK443">
            <v>13.688070935960591</v>
          </cell>
          <cell r="BL443">
            <v>38.500020123048138</v>
          </cell>
          <cell r="BM443">
            <v>35.395513134660213</v>
          </cell>
          <cell r="BN443">
            <v>42.385387653831039</v>
          </cell>
          <cell r="BO443">
            <v>73.389703892394991</v>
          </cell>
          <cell r="BP443">
            <v>84.012174620374537</v>
          </cell>
          <cell r="BQ443">
            <v>92.925163087226565</v>
          </cell>
          <cell r="BR443">
            <v>101.03557203191856</v>
          </cell>
          <cell r="BS443">
            <v>107.15112924445468</v>
          </cell>
          <cell r="BT443">
            <v>114.96894640963214</v>
          </cell>
          <cell r="BU443">
            <v>123.02005223447881</v>
          </cell>
          <cell r="BV443">
            <v>129.84578862329573</v>
          </cell>
          <cell r="BW443">
            <v>137.94196577533805</v>
          </cell>
          <cell r="BX443">
            <v>75.297387642033286</v>
          </cell>
          <cell r="BY443">
            <v>78.676211040084482</v>
          </cell>
          <cell r="BZ443">
            <v>80.505541543208082</v>
          </cell>
          <cell r="CA443">
            <v>85.149428127638231</v>
          </cell>
          <cell r="CB443">
            <v>85.149428127638231</v>
          </cell>
          <cell r="DW443">
            <v>757.75509364283448</v>
          </cell>
          <cell r="DZ443">
            <v>1069.9035194854077</v>
          </cell>
          <cell r="EA443">
            <v>1140.8710000000001</v>
          </cell>
          <cell r="EB443">
            <v>1139.5427486139188</v>
          </cell>
          <cell r="EC443">
            <v>1316.6993515425281</v>
          </cell>
          <cell r="ED443">
            <v>1491.7839207975676</v>
          </cell>
          <cell r="EE443">
            <v>1736.4129920176617</v>
          </cell>
          <cell r="EF443">
            <v>1768.0861653940274</v>
          </cell>
          <cell r="EG443">
            <v>1829.280880922978</v>
          </cell>
          <cell r="EH443">
            <v>1969.8684874564276</v>
          </cell>
          <cell r="EI443">
            <v>2062.7630702360352</v>
          </cell>
          <cell r="EJ443">
            <v>2238.4237245949098</v>
          </cell>
          <cell r="EK443">
            <v>2174.9853469563805</v>
          </cell>
          <cell r="EL443">
            <v>2181.2718402052428</v>
          </cell>
          <cell r="EM443">
            <v>3151.558116839351</v>
          </cell>
          <cell r="EN443">
            <v>4337.4225557148675</v>
          </cell>
        </row>
        <row r="444">
          <cell r="BA444">
            <v>1.8827483606557376</v>
          </cell>
          <cell r="BB444">
            <v>20.8634606557377</v>
          </cell>
          <cell r="BC444">
            <v>2.8656258196721311</v>
          </cell>
          <cell r="BD444">
            <v>2.0067307377049177</v>
          </cell>
          <cell r="BE444">
            <v>1.9405733606557376</v>
          </cell>
          <cell r="BF444">
            <v>1.3727471311475408</v>
          </cell>
          <cell r="BG444">
            <v>0.93590547486033526</v>
          </cell>
          <cell r="BH444">
            <v>5.487311083743843</v>
          </cell>
          <cell r="BI444">
            <v>7.6244859586206886</v>
          </cell>
          <cell r="BJ444">
            <v>8.2788965517241362</v>
          </cell>
          <cell r="BK444">
            <v>27.05991133004926</v>
          </cell>
          <cell r="BL444">
            <v>52.811228876735974</v>
          </cell>
          <cell r="BM444">
            <v>41.93810780570962</v>
          </cell>
          <cell r="BN444">
            <v>43.596129559874271</v>
          </cell>
          <cell r="BO444">
            <v>76.365718164324178</v>
          </cell>
          <cell r="BP444">
            <v>84.652335667123452</v>
          </cell>
          <cell r="BQ444">
            <v>100.21571109959444</v>
          </cell>
          <cell r="BR444">
            <v>105.91076427546082</v>
          </cell>
          <cell r="BS444">
            <v>111.07589599942962</v>
          </cell>
          <cell r="BT444">
            <v>119.40659425065601</v>
          </cell>
          <cell r="BU444">
            <v>127.7394985084895</v>
          </cell>
          <cell r="BV444">
            <v>135.46003175080659</v>
          </cell>
          <cell r="BW444">
            <v>143.2156570629142</v>
          </cell>
          <cell r="BX444">
            <v>80.638358487842822</v>
          </cell>
          <cell r="BY444">
            <v>84.365249373891956</v>
          </cell>
          <cell r="BZ444">
            <v>86.384288281478049</v>
          </cell>
          <cell r="CA444">
            <v>91.423162503544617</v>
          </cell>
          <cell r="CB444">
            <v>91.423162503544617</v>
          </cell>
          <cell r="DW444">
            <v>691.48587860583257</v>
          </cell>
          <cell r="DZ444">
            <v>944.45584685084839</v>
          </cell>
          <cell r="EA444">
            <v>1206.9200000000003</v>
          </cell>
          <cell r="EB444">
            <v>1115.8131823640867</v>
          </cell>
          <cell r="EC444">
            <v>1309.1017198367892</v>
          </cell>
          <cell r="ED444">
            <v>1479.8368091053944</v>
          </cell>
          <cell r="EE444">
            <v>1712.4365046846522</v>
          </cell>
          <cell r="EF444">
            <v>1743.3916754819036</v>
          </cell>
          <cell r="EG444">
            <v>1807.5555098490772</v>
          </cell>
          <cell r="EH444">
            <v>1944.9400116814681</v>
          </cell>
          <cell r="EI444">
            <v>2071.7228160726954</v>
          </cell>
          <cell r="EJ444">
            <v>2220.0612315182402</v>
          </cell>
          <cell r="EK444">
            <v>2163.3696530054085</v>
          </cell>
          <cell r="EL444">
            <v>2166.2553120944835</v>
          </cell>
          <cell r="EM444">
            <v>3130.0214067693259</v>
          </cell>
          <cell r="EN444">
            <v>4306.7995549878169</v>
          </cell>
        </row>
        <row r="445">
          <cell r="BA445">
            <v>2.0451172131147537</v>
          </cell>
          <cell r="BB445">
            <v>16.072900819672128</v>
          </cell>
          <cell r="BC445">
            <v>5.1059286885245889</v>
          </cell>
          <cell r="BD445">
            <v>1.7564090163934425</v>
          </cell>
          <cell r="BE445">
            <v>1.5683348360655733</v>
          </cell>
          <cell r="BF445">
            <v>1.9047319672131147</v>
          </cell>
          <cell r="BG445">
            <v>9.1795821574874825</v>
          </cell>
          <cell r="BH445">
            <v>6.878651231527094</v>
          </cell>
          <cell r="BI445">
            <v>8.2420385418719206</v>
          </cell>
          <cell r="BJ445">
            <v>10.334126108374386</v>
          </cell>
          <cell r="BK445">
            <v>14.147973399014777</v>
          </cell>
          <cell r="BL445">
            <v>23.921891393826002</v>
          </cell>
          <cell r="BM445">
            <v>27.366058572314493</v>
          </cell>
          <cell r="BN445">
            <v>33.273546864791982</v>
          </cell>
          <cell r="BO445">
            <v>62.546141387288294</v>
          </cell>
          <cell r="BP445">
            <v>65.063541444777968</v>
          </cell>
          <cell r="BQ445">
            <v>76.083830562885083</v>
          </cell>
          <cell r="BR445">
            <v>84.293528908771052</v>
          </cell>
          <cell r="BS445">
            <v>90.395437130550008</v>
          </cell>
          <cell r="BT445">
            <v>96.9245936228169</v>
          </cell>
          <cell r="BU445">
            <v>103.54949361650922</v>
          </cell>
          <cell r="BV445">
            <v>110.30992870938746</v>
          </cell>
          <cell r="BW445">
            <v>117.68322118859827</v>
          </cell>
          <cell r="BX445">
            <v>54.337695343423405</v>
          </cell>
          <cell r="BY445">
            <v>56.653942614609171</v>
          </cell>
          <cell r="BZ445">
            <v>57.940081911078693</v>
          </cell>
          <cell r="CA445">
            <v>61.373652139368829</v>
          </cell>
          <cell r="CB445">
            <v>61.373652139368829</v>
          </cell>
          <cell r="DW445">
            <v>821.47230182376813</v>
          </cell>
          <cell r="DZ445">
            <v>945.88989782251986</v>
          </cell>
          <cell r="EA445">
            <v>1272.7660000000001</v>
          </cell>
          <cell r="EB445">
            <v>1188.8767975953847</v>
          </cell>
          <cell r="EC445">
            <v>1335.3081183249085</v>
          </cell>
          <cell r="ED445">
            <v>1622.6336367050294</v>
          </cell>
          <cell r="EE445">
            <v>1888.617854327465</v>
          </cell>
          <cell r="EF445">
            <v>1966.7798401339569</v>
          </cell>
          <cell r="EG445">
            <v>2056.496207959714</v>
          </cell>
          <cell r="EH445">
            <v>2237.627406474784</v>
          </cell>
          <cell r="EI445">
            <v>2405.8057005616256</v>
          </cell>
          <cell r="EJ445">
            <v>2472.7392769236067</v>
          </cell>
          <cell r="EK445">
            <v>2462.6853556663145</v>
          </cell>
          <cell r="EL445">
            <v>3021.8725157166418</v>
          </cell>
          <cell r="EM445">
            <v>3915.5938905640419</v>
          </cell>
          <cell r="EN445">
            <v>5467.0045530590851</v>
          </cell>
        </row>
        <row r="446">
          <cell r="BA446">
            <v>4.5499721311475403</v>
          </cell>
          <cell r="BB446">
            <v>23.482740983606554</v>
          </cell>
          <cell r="BC446">
            <v>1.8022168032786883</v>
          </cell>
          <cell r="BD446">
            <v>1.6415262295081963</v>
          </cell>
          <cell r="BE446">
            <v>1.7513668032786882</v>
          </cell>
          <cell r="BF446">
            <v>1.6237991803278686</v>
          </cell>
          <cell r="BG446">
            <v>7.8841388711879832</v>
          </cell>
          <cell r="BH446">
            <v>8.0097495073891629</v>
          </cell>
          <cell r="BI446">
            <v>8.3557945182266007</v>
          </cell>
          <cell r="BJ446">
            <v>15.252604926108374</v>
          </cell>
          <cell r="BK446">
            <v>21.433720197044337</v>
          </cell>
          <cell r="BL446">
            <v>43.692452071365082</v>
          </cell>
          <cell r="BM446">
            <v>40.444798206658412</v>
          </cell>
          <cell r="BN446">
            <v>49.589648898961599</v>
          </cell>
          <cell r="BO446">
            <v>82.711492289095844</v>
          </cell>
          <cell r="BP446">
            <v>87.103146602005609</v>
          </cell>
          <cell r="BQ446">
            <v>98.951597432170956</v>
          </cell>
          <cell r="BR446">
            <v>107.08198976111653</v>
          </cell>
          <cell r="BS446">
            <v>114.31902668078872</v>
          </cell>
          <cell r="BT446">
            <v>122.09683975412347</v>
          </cell>
          <cell r="BU446">
            <v>129.58803195190126</v>
          </cell>
          <cell r="BV446">
            <v>137.16981936975046</v>
          </cell>
          <cell r="BW446">
            <v>145.60131129852232</v>
          </cell>
          <cell r="BX446">
            <v>83.284880380937949</v>
          </cell>
          <cell r="BY446">
            <v>86.89327975286632</v>
          </cell>
          <cell r="BZ446">
            <v>88.838095054921169</v>
          </cell>
          <cell r="CA446">
            <v>94.069233378959794</v>
          </cell>
          <cell r="CB446">
            <v>94.069233378959794</v>
          </cell>
          <cell r="DW446">
            <v>774.87161817555568</v>
          </cell>
          <cell r="DZ446">
            <v>1068.5516073174101</v>
          </cell>
          <cell r="EA446">
            <v>1197.1019999999999</v>
          </cell>
          <cell r="EB446">
            <v>1213.6377509925055</v>
          </cell>
          <cell r="EC446">
            <v>1374.7625531744181</v>
          </cell>
          <cell r="ED446">
            <v>1575.7411020672521</v>
          </cell>
          <cell r="EE446">
            <v>1828.6199868909846</v>
          </cell>
          <cell r="EF446">
            <v>1882.9138302178521</v>
          </cell>
          <cell r="EG446">
            <v>1955.9731538043093</v>
          </cell>
          <cell r="EH446">
            <v>2118.0958143234229</v>
          </cell>
          <cell r="EI446">
            <v>2270.6542756728422</v>
          </cell>
          <cell r="EJ446">
            <v>2494.048886345613</v>
          </cell>
          <cell r="EK446">
            <v>2464.3676372832369</v>
          </cell>
          <cell r="EL446">
            <v>2737.4151404119275</v>
          </cell>
          <cell r="EM446">
            <v>3598.7498672967963</v>
          </cell>
          <cell r="EN446">
            <v>4993.308730144423</v>
          </cell>
        </row>
        <row r="447">
          <cell r="BA447">
            <v>3.8365266393442616</v>
          </cell>
          <cell r="BB447">
            <v>29.040145081967211</v>
          </cell>
          <cell r="BC447">
            <v>2.3090385245901635</v>
          </cell>
          <cell r="BD447">
            <v>1.366048770491803</v>
          </cell>
          <cell r="BE447">
            <v>1.3089725409836064</v>
          </cell>
          <cell r="BF447">
            <v>1.4130811475409835</v>
          </cell>
          <cell r="BG447">
            <v>8.0471815270935956</v>
          </cell>
          <cell r="BH447">
            <v>6.7371672413793107</v>
          </cell>
          <cell r="BI447">
            <v>7.4618549556650242</v>
          </cell>
          <cell r="BJ447">
            <v>11.477156650246306</v>
          </cell>
          <cell r="BK447">
            <v>65.731256157635471</v>
          </cell>
          <cell r="BL447">
            <v>40.045928790127995</v>
          </cell>
          <cell r="BM447">
            <v>38.802275907913604</v>
          </cell>
          <cell r="BN447">
            <v>46.985325033684695</v>
          </cell>
          <cell r="BO447">
            <v>79.991945472932542</v>
          </cell>
          <cell r="BP447">
            <v>86.703145923305101</v>
          </cell>
          <cell r="BQ447">
            <v>95.857968532782706</v>
          </cell>
          <cell r="BR447">
            <v>104.28571893134307</v>
          </cell>
          <cell r="BS447">
            <v>111.63942009640404</v>
          </cell>
          <cell r="BT447">
            <v>119.46464101417179</v>
          </cell>
          <cell r="BU447">
            <v>127.00144796703809</v>
          </cell>
          <cell r="BV447">
            <v>134.10375354481624</v>
          </cell>
          <cell r="BW447">
            <v>142.52257435149949</v>
          </cell>
          <cell r="BX447">
            <v>80.155763982760121</v>
          </cell>
          <cell r="BY447">
            <v>83.645444778168226</v>
          </cell>
          <cell r="BZ447">
            <v>85.50375584457133</v>
          </cell>
          <cell r="CA447">
            <v>90.490500919866051</v>
          </cell>
          <cell r="CB447">
            <v>90.490500919866051</v>
          </cell>
          <cell r="DW447">
            <v>698.41458149872585</v>
          </cell>
          <cell r="DZ447">
            <v>1090.7403673008621</v>
          </cell>
          <cell r="EA447">
            <v>1207.4829999999999</v>
          </cell>
          <cell r="EB447">
            <v>1197.8991786446218</v>
          </cell>
          <cell r="EC447">
            <v>1328.3612188274201</v>
          </cell>
          <cell r="ED447">
            <v>1433.4241710790968</v>
          </cell>
          <cell r="EE447">
            <v>1696.8174653250073</v>
          </cell>
          <cell r="EF447">
            <v>1718.3113264795456</v>
          </cell>
          <cell r="EG447">
            <v>1769.1884364449136</v>
          </cell>
          <cell r="EH447">
            <v>1902.1523958042217</v>
          </cell>
          <cell r="EI447">
            <v>2078.4441916193564</v>
          </cell>
          <cell r="EJ447">
            <v>2202.1127878626112</v>
          </cell>
          <cell r="EK447">
            <v>2082.0073354632636</v>
          </cell>
          <cell r="EL447">
            <v>2295.1841179380608</v>
          </cell>
          <cell r="EM447">
            <v>3151.9785024407161</v>
          </cell>
          <cell r="EN447">
            <v>4279.9463812778176</v>
          </cell>
        </row>
        <row r="452">
          <cell r="BF452">
            <v>0.14501861734114077</v>
          </cell>
          <cell r="BG452">
            <v>0.25669047217174951</v>
          </cell>
          <cell r="BH452">
            <v>0.48989514292741276</v>
          </cell>
          <cell r="BI452">
            <v>0.61160987281640455</v>
          </cell>
          <cell r="BJ452">
            <v>0.47367153115931165</v>
          </cell>
          <cell r="BK452">
            <v>1.0977328734679956</v>
          </cell>
          <cell r="BL452">
            <v>3.3480924798327227</v>
          </cell>
          <cell r="BM452">
            <v>5.3759964744855253</v>
          </cell>
          <cell r="BN452">
            <v>37.229439215673473</v>
          </cell>
          <cell r="BO452">
            <v>66.629707890745493</v>
          </cell>
          <cell r="BP452">
            <v>254.45658028961827</v>
          </cell>
          <cell r="BQ452">
            <v>336.51835500439017</v>
          </cell>
          <cell r="BR452">
            <v>240.8069499647155</v>
          </cell>
          <cell r="BS452">
            <v>275.54269786243447</v>
          </cell>
          <cell r="BT452">
            <v>400.57499997932177</v>
          </cell>
          <cell r="BU452">
            <v>570.63573011278334</v>
          </cell>
          <cell r="BV452">
            <v>799.9217051458902</v>
          </cell>
          <cell r="BW452">
            <v>757.33594856529794</v>
          </cell>
          <cell r="BX452">
            <v>1237.4387667132689</v>
          </cell>
          <cell r="BY452">
            <v>2311.1868077684394</v>
          </cell>
          <cell r="BZ452">
            <v>2648.5292229076908</v>
          </cell>
          <cell r="CA452">
            <v>2811.7566457819657</v>
          </cell>
          <cell r="CB452">
            <v>3324.8194900120739</v>
          </cell>
        </row>
        <row r="453">
          <cell r="BF453">
            <v>0.15454649257168471</v>
          </cell>
          <cell r="BG453">
            <v>0.1104410308072984</v>
          </cell>
          <cell r="BH453">
            <v>0.30102045103175035</v>
          </cell>
          <cell r="BI453">
            <v>0.25748026149969844</v>
          </cell>
          <cell r="BJ453">
            <v>0.47313102834002219</v>
          </cell>
          <cell r="BK453">
            <v>1.3120592310333428</v>
          </cell>
          <cell r="BL453">
            <v>0.43173887276556838</v>
          </cell>
          <cell r="BM453">
            <v>0</v>
          </cell>
          <cell r="BN453">
            <v>22.045745699940156</v>
          </cell>
          <cell r="BO453">
            <v>28.360492221807995</v>
          </cell>
          <cell r="BP453">
            <v>92.455444146111972</v>
          </cell>
          <cell r="BQ453">
            <v>112.97467194614322</v>
          </cell>
          <cell r="BR453">
            <v>167.37466440181259</v>
          </cell>
          <cell r="BS453">
            <v>197.13547165330044</v>
          </cell>
          <cell r="BT453">
            <v>238.00337282743465</v>
          </cell>
          <cell r="BU453">
            <v>286.31371835180391</v>
          </cell>
          <cell r="BV453">
            <v>369.65716776603006</v>
          </cell>
          <cell r="BW453">
            <v>398.86985324140824</v>
          </cell>
          <cell r="BX453">
            <v>847.44421506988954</v>
          </cell>
          <cell r="BY453">
            <v>1195.879055330357</v>
          </cell>
          <cell r="BZ453">
            <v>1370.5732035688429</v>
          </cell>
          <cell r="CA453">
            <v>1455.1875075044313</v>
          </cell>
          <cell r="CB453">
            <v>1720.575454283522</v>
          </cell>
        </row>
        <row r="454">
          <cell r="BF454">
            <v>0.1431599689624139</v>
          </cell>
          <cell r="BG454">
            <v>0.32234616509508418</v>
          </cell>
          <cell r="BH454">
            <v>0.53638040612426585</v>
          </cell>
          <cell r="BI454">
            <v>0.38783149714875886</v>
          </cell>
          <cell r="BJ454">
            <v>0.50341605540501866</v>
          </cell>
          <cell r="BK454">
            <v>0.9285471927438459</v>
          </cell>
          <cell r="BL454">
            <v>0.26603925557941022</v>
          </cell>
          <cell r="BM454">
            <v>0.39622397808587473</v>
          </cell>
          <cell r="BN454">
            <v>48.536757527439299</v>
          </cell>
          <cell r="BO454">
            <v>78.175401536304108</v>
          </cell>
          <cell r="BP454">
            <v>266.85886867930924</v>
          </cell>
          <cell r="BQ454">
            <v>349.3008292877791</v>
          </cell>
          <cell r="BR454">
            <v>470.50650906992746</v>
          </cell>
          <cell r="BS454">
            <v>515.40106383299087</v>
          </cell>
          <cell r="BT454">
            <v>638.3991738508247</v>
          </cell>
          <cell r="BU454">
            <v>410.84504646334165</v>
          </cell>
          <cell r="BV454">
            <v>857.05134656334258</v>
          </cell>
          <cell r="BW454">
            <v>817.57212528376772</v>
          </cell>
          <cell r="BX454">
            <v>1722.5747663639481</v>
          </cell>
          <cell r="BY454">
            <v>2427.1109929886338</v>
          </cell>
          <cell r="BZ454">
            <v>2785.4495368091352</v>
          </cell>
          <cell r="CA454">
            <v>2994.5709150180787</v>
          </cell>
          <cell r="CB454">
            <v>3497.0382126651489</v>
          </cell>
        </row>
        <row r="455">
          <cell r="BF455">
            <v>0.16843230165704626</v>
          </cell>
          <cell r="BG455">
            <v>0.29536970568960913</v>
          </cell>
          <cell r="BH455">
            <v>0.47659772388989907</v>
          </cell>
          <cell r="BI455">
            <v>0.10223318370635069</v>
          </cell>
          <cell r="BJ455">
            <v>0</v>
          </cell>
          <cell r="BK455">
            <v>1.0079456352064935</v>
          </cell>
          <cell r="BL455">
            <v>0.24931901983541738</v>
          </cell>
          <cell r="BM455">
            <v>0.54909590486985005</v>
          </cell>
          <cell r="BN455">
            <v>12.114767430190758</v>
          </cell>
          <cell r="BO455">
            <v>12.414642483969644</v>
          </cell>
          <cell r="BP455">
            <v>8.1318368013015814</v>
          </cell>
          <cell r="BQ455">
            <v>20.810522118622785</v>
          </cell>
          <cell r="BR455">
            <v>31.719742252702147</v>
          </cell>
          <cell r="BS455">
            <v>46.829640284887077</v>
          </cell>
          <cell r="BT455">
            <v>58.793487131187163</v>
          </cell>
          <cell r="BU455">
            <v>17.797726286739959</v>
          </cell>
          <cell r="BV455">
            <v>57.137700078471141</v>
          </cell>
          <cell r="BW455">
            <v>18.330022805054256</v>
          </cell>
          <cell r="BX455">
            <v>242.73978268889937</v>
          </cell>
          <cell r="BY455">
            <v>354.72428256516969</v>
          </cell>
          <cell r="BZ455">
            <v>396.94220298236536</v>
          </cell>
          <cell r="CA455">
            <v>421.23338595472978</v>
          </cell>
          <cell r="CB455">
            <v>485.64554873445235</v>
          </cell>
        </row>
        <row r="456">
          <cell r="BF456">
            <v>0.15264940596711601</v>
          </cell>
          <cell r="BG456">
            <v>0.50314791985988672</v>
          </cell>
          <cell r="BH456">
            <v>0.45940513991296344</v>
          </cell>
          <cell r="BI456">
            <v>0</v>
          </cell>
          <cell r="BJ456">
            <v>1.142752463522958</v>
          </cell>
          <cell r="BK456">
            <v>4.765361906145448</v>
          </cell>
          <cell r="BL456">
            <v>4.3244533453395935</v>
          </cell>
          <cell r="BM456">
            <v>2.4658791347070772</v>
          </cell>
          <cell r="BN456">
            <v>24.238520186364948</v>
          </cell>
          <cell r="BO456">
            <v>55.25919424564114</v>
          </cell>
          <cell r="BP456">
            <v>38.109324998234058</v>
          </cell>
          <cell r="BQ456">
            <v>31.656967756813572</v>
          </cell>
          <cell r="BR456">
            <v>36.41296611068455</v>
          </cell>
          <cell r="BS456">
            <v>81.768348368748804</v>
          </cell>
          <cell r="BT456">
            <v>65.326672170666455</v>
          </cell>
          <cell r="BU456">
            <v>57.407526034158195</v>
          </cell>
          <cell r="BV456">
            <v>11.372413015399218</v>
          </cell>
          <cell r="BW456">
            <v>32.118958372249722</v>
          </cell>
          <cell r="BX456">
            <v>480.53409152767563</v>
          </cell>
          <cell r="BY456">
            <v>702.18844562768163</v>
          </cell>
          <cell r="BZ456">
            <v>785.75729058970467</v>
          </cell>
          <cell r="CA456">
            <v>833.93170762109662</v>
          </cell>
          <cell r="CB456">
            <v>961.35920831151236</v>
          </cell>
        </row>
        <row r="457">
          <cell r="BF457">
            <v>0.14800718940034313</v>
          </cell>
          <cell r="BG457">
            <v>0.21942269030680195</v>
          </cell>
          <cell r="BH457">
            <v>0.45042072307613434</v>
          </cell>
          <cell r="BI457">
            <v>0.70084281385904801</v>
          </cell>
          <cell r="BJ457">
            <v>1.1035175566562632</v>
          </cell>
          <cell r="BK457">
            <v>4.4115363523666709</v>
          </cell>
          <cell r="BL457">
            <v>2.0324626224873286</v>
          </cell>
          <cell r="BM457">
            <v>5.8529475004450813</v>
          </cell>
          <cell r="BN457">
            <v>25.174980983944639</v>
          </cell>
          <cell r="BO457">
            <v>57.956472287010797</v>
          </cell>
          <cell r="BP457">
            <v>43.128108107313224</v>
          </cell>
          <cell r="BQ457">
            <v>36.721536418613766</v>
          </cell>
          <cell r="BR457">
            <v>43.519272121883716</v>
          </cell>
          <cell r="BS457">
            <v>49.158331597391822</v>
          </cell>
          <cell r="BT457">
            <v>73.535129399736775</v>
          </cell>
          <cell r="BU457">
            <v>68.70535863835704</v>
          </cell>
          <cell r="BV457">
            <v>23.662754540603089</v>
          </cell>
          <cell r="BW457">
            <v>49.351672336104684</v>
          </cell>
          <cell r="BX457">
            <v>499.48601496098195</v>
          </cell>
          <cell r="BY457">
            <v>729.95237388328883</v>
          </cell>
          <cell r="BZ457">
            <v>816.90463937344737</v>
          </cell>
          <cell r="CA457">
            <v>866.95376433468516</v>
          </cell>
          <cell r="CB457">
            <v>999.44000166296485</v>
          </cell>
        </row>
        <row r="458">
          <cell r="BF458">
            <v>0</v>
          </cell>
          <cell r="BG458">
            <v>0.39033518645443754</v>
          </cell>
          <cell r="BH458">
            <v>0.60232813612401959</v>
          </cell>
          <cell r="BI458">
            <v>3.0807325704378896</v>
          </cell>
          <cell r="BJ458">
            <v>0.75647408875029154</v>
          </cell>
          <cell r="BK458">
            <v>1.4172978626480921</v>
          </cell>
          <cell r="BL458">
            <v>2.6078610146592935</v>
          </cell>
          <cell r="BM458">
            <v>24.805817434876502</v>
          </cell>
          <cell r="BN458">
            <v>64.941699106686968</v>
          </cell>
          <cell r="BO458">
            <v>196.50790362905803</v>
          </cell>
          <cell r="BP458">
            <v>231.12322228127738</v>
          </cell>
          <cell r="BQ458">
            <v>274.52122309897504</v>
          </cell>
          <cell r="BR458">
            <v>318.43783604271101</v>
          </cell>
          <cell r="BS458">
            <v>369.28835145810251</v>
          </cell>
          <cell r="BT458">
            <v>433.11678371311496</v>
          </cell>
          <cell r="BU458">
            <v>542.23020037726212</v>
          </cell>
          <cell r="BV458">
            <v>546.28687975253206</v>
          </cell>
          <cell r="BW458">
            <v>774.5992311806167</v>
          </cell>
          <cell r="BX458">
            <v>1304.7232315887757</v>
          </cell>
          <cell r="BY458">
            <v>1907.1119486155728</v>
          </cell>
          <cell r="BZ458">
            <v>2134.6176866501714</v>
          </cell>
          <cell r="CA458">
            <v>2265.4795105707926</v>
          </cell>
          <cell r="CB458">
            <v>2611.52006150336</v>
          </cell>
        </row>
        <row r="459">
          <cell r="BF459">
            <v>0.10769510004872256</v>
          </cell>
          <cell r="BG459">
            <v>0.13867336809664124</v>
          </cell>
          <cell r="BH459">
            <v>0.62268448858097247</v>
          </cell>
          <cell r="BI459">
            <v>0</v>
          </cell>
          <cell r="BJ459">
            <v>0.94608384012079827</v>
          </cell>
          <cell r="BK459">
            <v>0.73516526388565107</v>
          </cell>
          <cell r="BL459">
            <v>5.5756970857052313</v>
          </cell>
          <cell r="BM459">
            <v>26.197223269436883</v>
          </cell>
          <cell r="BN459">
            <v>70.740193071890715</v>
          </cell>
          <cell r="BO459">
            <v>224.13388626033216</v>
          </cell>
          <cell r="BP459">
            <v>269.93910399023093</v>
          </cell>
          <cell r="BQ459">
            <v>321.87313920353898</v>
          </cell>
          <cell r="BR459">
            <v>372.1304151374631</v>
          </cell>
          <cell r="BS459">
            <v>432.44016081114569</v>
          </cell>
          <cell r="BT459">
            <v>504.67682222156611</v>
          </cell>
          <cell r="BU459">
            <v>636.44673578165816</v>
          </cell>
          <cell r="BV459">
            <v>649.81277710230074</v>
          </cell>
          <cell r="BW459">
            <v>768.17103949140005</v>
          </cell>
          <cell r="BX459">
            <v>1464.361078700505</v>
          </cell>
          <cell r="BY459">
            <v>2140.6102163994242</v>
          </cell>
          <cell r="BZ459">
            <v>2395.9101894072041</v>
          </cell>
          <cell r="CA459">
            <v>2542.6882480072231</v>
          </cell>
          <cell r="CB459">
            <v>2931.0800116213295</v>
          </cell>
        </row>
        <row r="460">
          <cell r="BF460">
            <v>0.10207831429758497</v>
          </cell>
          <cell r="BG460">
            <v>0.30907733682069316</v>
          </cell>
          <cell r="BH460">
            <v>0.5467515963233458</v>
          </cell>
          <cell r="BI460">
            <v>1.2690693945856366</v>
          </cell>
          <cell r="BJ460">
            <v>1.2277223756023365</v>
          </cell>
          <cell r="BK460">
            <v>2.5598198748214838</v>
          </cell>
          <cell r="BL460">
            <v>2.7272997194342055</v>
          </cell>
          <cell r="BM460">
            <v>25.948331766867923</v>
          </cell>
          <cell r="BN460">
            <v>70.950484369487924</v>
          </cell>
          <cell r="BO460">
            <v>220.74994771577789</v>
          </cell>
          <cell r="BP460">
            <v>262.02751379165352</v>
          </cell>
          <cell r="BQ460">
            <v>314.06978332944396</v>
          </cell>
          <cell r="BR460">
            <v>363.871893457309</v>
          </cell>
          <cell r="BS460">
            <v>422.53617836890669</v>
          </cell>
          <cell r="BT460">
            <v>493.26470446068367</v>
          </cell>
          <cell r="BU460">
            <v>621.05040287134636</v>
          </cell>
          <cell r="BV460">
            <v>633.24985868939928</v>
          </cell>
          <cell r="BW460">
            <v>745.28572511970333</v>
          </cell>
          <cell r="BX460">
            <v>1438.8199814643067</v>
          </cell>
          <cell r="BY460">
            <v>2103.1709721827892</v>
          </cell>
          <cell r="BZ460">
            <v>2353.9918137343643</v>
          </cell>
          <cell r="CA460">
            <v>2498.3116978924841</v>
          </cell>
          <cell r="CB460">
            <v>2879.9205083429501</v>
          </cell>
        </row>
        <row r="461">
          <cell r="BF461">
            <v>9.6624891006275165E-2</v>
          </cell>
          <cell r="BG461">
            <v>0.22594875261688763</v>
          </cell>
          <cell r="BH461">
            <v>0.3590167091027579</v>
          </cell>
          <cell r="BI461">
            <v>4.1738338082889062</v>
          </cell>
          <cell r="BJ461">
            <v>3.5050254368624625</v>
          </cell>
          <cell r="BK461">
            <v>3.314998659892713</v>
          </cell>
          <cell r="BL461">
            <v>5.2087616041501965</v>
          </cell>
          <cell r="BM461">
            <v>40.580691962138083</v>
          </cell>
          <cell r="BN461">
            <v>113.39859564262073</v>
          </cell>
          <cell r="BO461">
            <v>364.82629558895189</v>
          </cell>
          <cell r="BP461">
            <v>453.97064835069716</v>
          </cell>
          <cell r="BQ461">
            <v>557.46958898176729</v>
          </cell>
          <cell r="BR461">
            <v>644.45802053292198</v>
          </cell>
          <cell r="BS461">
            <v>751.26446069368706</v>
          </cell>
          <cell r="BT461">
            <v>862.23511618747284</v>
          </cell>
          <cell r="BU461">
            <v>906.24644970910322</v>
          </cell>
          <cell r="BV461">
            <v>968.72993809182435</v>
          </cell>
          <cell r="BW461">
            <v>1638.4661354191919</v>
          </cell>
          <cell r="BX461">
            <v>2264.3252143038958</v>
          </cell>
          <cell r="BY461">
            <v>3309.7411608812426</v>
          </cell>
          <cell r="BZ461">
            <v>3704.4792930629537</v>
          </cell>
          <cell r="CA461">
            <v>3931.6578636663407</v>
          </cell>
          <cell r="CB461">
            <v>4532.1890715915351</v>
          </cell>
        </row>
        <row r="462">
          <cell r="BF462">
            <v>0.13947870804168683</v>
          </cell>
          <cell r="BG462">
            <v>0.16116297939453317</v>
          </cell>
          <cell r="BH462">
            <v>0.66546147896597296</v>
          </cell>
          <cell r="BI462">
            <v>0.18515849285677899</v>
          </cell>
          <cell r="BJ462">
            <v>2.4648741168192307</v>
          </cell>
          <cell r="BK462">
            <v>1.3751945803091721</v>
          </cell>
          <cell r="BL462">
            <v>7.1364959860548627</v>
          </cell>
          <cell r="BM462">
            <v>34.012663882385667</v>
          </cell>
          <cell r="BN462">
            <v>95.10788216865032</v>
          </cell>
          <cell r="BO462">
            <v>302.04214749643455</v>
          </cell>
          <cell r="BP462">
            <v>375.7271134905464</v>
          </cell>
          <cell r="BQ462">
            <v>455.40381033885762</v>
          </cell>
          <cell r="BR462">
            <v>525.9762305381156</v>
          </cell>
          <cell r="BS462">
            <v>612.62031535826304</v>
          </cell>
          <cell r="BT462">
            <v>707.06999881728757</v>
          </cell>
          <cell r="BU462">
            <v>903.00142816203629</v>
          </cell>
          <cell r="BV462">
            <v>943.61432068488739</v>
          </cell>
          <cell r="BW462">
            <v>1325.9371030188802</v>
          </cell>
          <cell r="BX462">
            <v>1917.3301950711573</v>
          </cell>
          <cell r="BY462">
            <v>2802.7567799988969</v>
          </cell>
          <cell r="BZ462">
            <v>3137.0698448334074</v>
          </cell>
          <cell r="CA462">
            <v>3329.2285452996657</v>
          </cell>
          <cell r="CB462">
            <v>3837.765748157191</v>
          </cell>
        </row>
        <row r="463">
          <cell r="BE463">
            <v>0.18481579462575515</v>
          </cell>
          <cell r="BF463">
            <v>0.11047146106942317</v>
          </cell>
          <cell r="BG463">
            <v>0.32604011506134528</v>
          </cell>
          <cell r="BH463">
            <v>0.67469811573580651</v>
          </cell>
          <cell r="BI463">
            <v>1.1339184786636336</v>
          </cell>
          <cell r="BJ463">
            <v>1.0025563133512623</v>
          </cell>
          <cell r="BK463">
            <v>1.4185221296873636</v>
          </cell>
          <cell r="BL463">
            <v>2.2716127355741516</v>
          </cell>
          <cell r="BM463">
            <v>26.897250835831336</v>
          </cell>
          <cell r="BN463">
            <v>70.720335674227485</v>
          </cell>
          <cell r="BO463">
            <v>169.98308462236079</v>
          </cell>
          <cell r="BP463">
            <v>257.54542756362065</v>
          </cell>
          <cell r="BQ463">
            <v>307.9259126324738</v>
          </cell>
          <cell r="BR463">
            <v>357.60437935226236</v>
          </cell>
          <cell r="BS463">
            <v>414.35571910905014</v>
          </cell>
          <cell r="BT463">
            <v>484.12313539961895</v>
          </cell>
          <cell r="BU463">
            <v>609.72760752325041</v>
          </cell>
          <cell r="BV463">
            <v>596.87326818480233</v>
          </cell>
          <cell r="BW463">
            <v>877.52321324843388</v>
          </cell>
          <cell r="BX463">
            <v>1439.5483280939407</v>
          </cell>
          <cell r="BY463">
            <v>2074.2390738573517</v>
          </cell>
          <cell r="BZ463">
            <v>2321.7163913530462</v>
          </cell>
          <cell r="CA463">
            <v>2463.9636866525575</v>
          </cell>
          <cell r="CB463">
            <v>2840.3316439836872</v>
          </cell>
        </row>
        <row r="468">
          <cell r="BE468">
            <v>1332.2766235878721</v>
          </cell>
          <cell r="BF468">
            <v>1134.4078231419862</v>
          </cell>
          <cell r="BG468">
            <v>1302.8299077602915</v>
          </cell>
          <cell r="BH468">
            <v>1188.5628793176199</v>
          </cell>
          <cell r="BI468">
            <v>1186.5107583291619</v>
          </cell>
          <cell r="BJ468">
            <v>1314.3809434364448</v>
          </cell>
          <cell r="BK468">
            <v>1002.1183669473349</v>
          </cell>
          <cell r="BL468">
            <v>1335.7709360000008</v>
          </cell>
          <cell r="BM468">
            <v>1446.9357186655402</v>
          </cell>
          <cell r="BN468">
            <v>1193.3</v>
          </cell>
          <cell r="BO468">
            <v>1242.8499999999999</v>
          </cell>
          <cell r="BP468">
            <v>1256.6500000000001</v>
          </cell>
          <cell r="BQ468">
            <v>1241.1500000000001</v>
          </cell>
          <cell r="BR468">
            <v>1284.45</v>
          </cell>
          <cell r="BS468">
            <v>1266.55</v>
          </cell>
          <cell r="BT468">
            <v>1228</v>
          </cell>
          <cell r="BU468">
            <v>1239.8</v>
          </cell>
          <cell r="BV468">
            <v>1238.2</v>
          </cell>
          <cell r="BW468">
            <v>1242</v>
          </cell>
          <cell r="BX468">
            <v>832.15</v>
          </cell>
          <cell r="BY468">
            <v>706.1</v>
          </cell>
          <cell r="BZ468">
            <v>623.4</v>
          </cell>
          <cell r="CA468">
            <v>634.04999999999995</v>
          </cell>
          <cell r="CB468">
            <v>643.04999999999995</v>
          </cell>
        </row>
        <row r="469">
          <cell r="BE469">
            <v>1196.655721672638</v>
          </cell>
          <cell r="BF469">
            <v>1137.7955880174877</v>
          </cell>
          <cell r="BG469">
            <v>1173.7204679088043</v>
          </cell>
          <cell r="BH469">
            <v>1243.7851805981609</v>
          </cell>
          <cell r="BI469">
            <v>1062.1144990310902</v>
          </cell>
          <cell r="BJ469">
            <v>1163.5432084904978</v>
          </cell>
          <cell r="BK469">
            <v>1200.9571732603176</v>
          </cell>
          <cell r="BL469">
            <v>1240.6072789999994</v>
          </cell>
          <cell r="BM469">
            <v>1200.7207120382602</v>
          </cell>
          <cell r="BN469">
            <v>1170.25</v>
          </cell>
          <cell r="BO469">
            <v>1160.25</v>
          </cell>
          <cell r="BP469">
            <v>1193.5</v>
          </cell>
          <cell r="BQ469">
            <v>1191.5999999999999</v>
          </cell>
          <cell r="BR469">
            <v>1183.25</v>
          </cell>
          <cell r="BS469">
            <v>1174.3499999999999</v>
          </cell>
          <cell r="BT469">
            <v>1164.9000000000001</v>
          </cell>
          <cell r="BU469">
            <v>1163.2</v>
          </cell>
          <cell r="BV469">
            <v>1165.3499999999999</v>
          </cell>
          <cell r="BW469">
            <v>1166.0999999999999</v>
          </cell>
          <cell r="BX469">
            <v>778.15</v>
          </cell>
          <cell r="BY469">
            <v>662.85</v>
          </cell>
          <cell r="BZ469">
            <v>586.5</v>
          </cell>
          <cell r="CA469">
            <v>595.15</v>
          </cell>
          <cell r="CB469">
            <v>603.85</v>
          </cell>
        </row>
        <row r="470">
          <cell r="BE470">
            <v>1187.5585998511729</v>
          </cell>
          <cell r="BF470">
            <v>1016.3392692354744</v>
          </cell>
          <cell r="BG470">
            <v>977.42327290131198</v>
          </cell>
          <cell r="BH470">
            <v>1115.1947185719478</v>
          </cell>
          <cell r="BI470">
            <v>1007.4008508838294</v>
          </cell>
          <cell r="BJ470">
            <v>945.19701572213967</v>
          </cell>
          <cell r="BK470">
            <v>1190.7591410965495</v>
          </cell>
          <cell r="BL470">
            <v>1104.0033610000005</v>
          </cell>
          <cell r="BM470">
            <v>1038.9964082444599</v>
          </cell>
          <cell r="BN470">
            <v>1211.7</v>
          </cell>
          <cell r="BO470">
            <v>1195.25</v>
          </cell>
          <cell r="BP470">
            <v>1096.55</v>
          </cell>
          <cell r="BQ470">
            <v>1145.3</v>
          </cell>
          <cell r="BR470">
            <v>1120.05</v>
          </cell>
          <cell r="BS470">
            <v>1129</v>
          </cell>
          <cell r="BT470">
            <v>939.25</v>
          </cell>
          <cell r="BU470">
            <v>1120.45</v>
          </cell>
          <cell r="BV470">
            <v>1071.1500000000001</v>
          </cell>
          <cell r="BW470">
            <v>1282.0999999999999</v>
          </cell>
          <cell r="BX470">
            <v>715.5</v>
          </cell>
          <cell r="BY470">
            <v>629.70000000000005</v>
          </cell>
          <cell r="BZ470">
            <v>553.15</v>
          </cell>
          <cell r="CA470">
            <v>581.1</v>
          </cell>
          <cell r="CB470">
            <v>589</v>
          </cell>
        </row>
        <row r="471">
          <cell r="BE471">
            <v>1184.4684634920834</v>
          </cell>
          <cell r="BF471">
            <v>1068.4922216140494</v>
          </cell>
          <cell r="BG471">
            <v>1056.5499309361962</v>
          </cell>
          <cell r="BH471">
            <v>1155.2800092873806</v>
          </cell>
          <cell r="BI471">
            <v>1217.1866842284799</v>
          </cell>
          <cell r="BJ471">
            <v>1046.4774434034041</v>
          </cell>
          <cell r="BK471">
            <v>1184.3850230000003</v>
          </cell>
          <cell r="BL471">
            <v>1271.6503970000001</v>
          </cell>
          <cell r="BM471">
            <v>1162.785878970099</v>
          </cell>
          <cell r="BN471">
            <v>1163.1500000000001</v>
          </cell>
          <cell r="BO471">
            <v>1163.0999999999999</v>
          </cell>
          <cell r="BP471">
            <v>1164</v>
          </cell>
          <cell r="BQ471">
            <v>1186.0999999999999</v>
          </cell>
          <cell r="BR471">
            <v>1175.2</v>
          </cell>
          <cell r="BS471">
            <v>1159</v>
          </cell>
          <cell r="BT471">
            <v>1155.5999999999999</v>
          </cell>
          <cell r="BU471">
            <v>1152.25</v>
          </cell>
          <cell r="BV471">
            <v>1152</v>
          </cell>
          <cell r="BW471">
            <v>1156.3499999999999</v>
          </cell>
          <cell r="BX471">
            <v>770.55</v>
          </cell>
          <cell r="BY471">
            <v>656.2</v>
          </cell>
          <cell r="BZ471">
            <v>581</v>
          </cell>
          <cell r="CA471">
            <v>589.35</v>
          </cell>
          <cell r="CB471">
            <v>597.95000000000005</v>
          </cell>
        </row>
        <row r="472">
          <cell r="BE472">
            <v>1123.1137090223672</v>
          </cell>
          <cell r="BF472">
            <v>1048.370249660888</v>
          </cell>
          <cell r="BG472">
            <v>1022.3248666819409</v>
          </cell>
          <cell r="BH472">
            <v>1035.1433354240955</v>
          </cell>
          <cell r="BI472">
            <v>944.50779706075105</v>
          </cell>
          <cell r="BJ472">
            <v>1118.7584739478937</v>
          </cell>
          <cell r="BK472">
            <v>1027.1673699999997</v>
          </cell>
          <cell r="BL472">
            <v>1181.8190040000004</v>
          </cell>
          <cell r="BM472">
            <v>1249.9481409917671</v>
          </cell>
          <cell r="BN472">
            <v>1050.75</v>
          </cell>
          <cell r="BO472">
            <v>1091.8499999999999</v>
          </cell>
          <cell r="BP472">
            <v>1124.05</v>
          </cell>
          <cell r="BQ472">
            <v>1117.55</v>
          </cell>
          <cell r="BR472">
            <v>1130.3499999999999</v>
          </cell>
          <cell r="BS472">
            <v>1118.3499999999999</v>
          </cell>
          <cell r="BT472">
            <v>1189</v>
          </cell>
          <cell r="BU472">
            <v>1099.95</v>
          </cell>
          <cell r="BV472">
            <v>1120.3</v>
          </cell>
          <cell r="BW472">
            <v>1122.05</v>
          </cell>
          <cell r="BX472">
            <v>752.45</v>
          </cell>
          <cell r="BY472">
            <v>641.9</v>
          </cell>
          <cell r="BZ472">
            <v>569.9</v>
          </cell>
          <cell r="CA472">
            <v>571.15</v>
          </cell>
          <cell r="CB472">
            <v>582.75</v>
          </cell>
        </row>
        <row r="473">
          <cell r="BE473">
            <v>1218.097884697137</v>
          </cell>
          <cell r="BF473">
            <v>1070.9282796416983</v>
          </cell>
          <cell r="BG473">
            <v>1197.601223005649</v>
          </cell>
          <cell r="BH473">
            <v>1066.5429024113646</v>
          </cell>
          <cell r="BI473">
            <v>1186.5453996173792</v>
          </cell>
          <cell r="BJ473">
            <v>1454.073677937716</v>
          </cell>
          <cell r="BK473">
            <v>1237.4232029999994</v>
          </cell>
          <cell r="BL473">
            <v>1384.2221510000004</v>
          </cell>
          <cell r="BM473">
            <v>1240.7</v>
          </cell>
          <cell r="BN473">
            <v>1203</v>
          </cell>
          <cell r="BO473">
            <v>1235.8</v>
          </cell>
          <cell r="BP473">
            <v>1302</v>
          </cell>
          <cell r="BQ473">
            <v>1257.1500000000001</v>
          </cell>
          <cell r="BR473">
            <v>1262.7</v>
          </cell>
          <cell r="BS473">
            <v>1238.3499999999999</v>
          </cell>
          <cell r="BT473">
            <v>1236.3499999999999</v>
          </cell>
          <cell r="BU473">
            <v>1240.6500000000001</v>
          </cell>
          <cell r="BV473">
            <v>1242.0999999999999</v>
          </cell>
          <cell r="BW473">
            <v>1237.0999999999999</v>
          </cell>
          <cell r="BX473">
            <v>827.25</v>
          </cell>
          <cell r="BY473">
            <v>703.8</v>
          </cell>
          <cell r="BZ473">
            <v>623.75</v>
          </cell>
          <cell r="CA473">
            <v>633.20000000000005</v>
          </cell>
          <cell r="CB473">
            <v>642</v>
          </cell>
        </row>
        <row r="474">
          <cell r="BE474">
            <v>1223.032928835984</v>
          </cell>
          <cell r="BF474">
            <v>1156.7456800859779</v>
          </cell>
          <cell r="BG474">
            <v>964.36663827361485</v>
          </cell>
          <cell r="BH474">
            <v>1119.8316301192522</v>
          </cell>
          <cell r="BI474">
            <v>851.03593447768003</v>
          </cell>
          <cell r="BJ474">
            <v>907.5693513872402</v>
          </cell>
          <cell r="BK474">
            <v>1177.004502</v>
          </cell>
          <cell r="BL474">
            <v>1132.0498820000003</v>
          </cell>
          <cell r="BM474">
            <v>1013.95</v>
          </cell>
          <cell r="BN474">
            <v>1027.05</v>
          </cell>
          <cell r="BO474">
            <v>1004.75</v>
          </cell>
          <cell r="BP474">
            <v>1050</v>
          </cell>
          <cell r="BQ474">
            <v>1068.3499999999999</v>
          </cell>
          <cell r="BR474">
            <v>1037</v>
          </cell>
          <cell r="BS474">
            <v>1025.05</v>
          </cell>
          <cell r="BT474">
            <v>1074.3499999999999</v>
          </cell>
          <cell r="BU474">
            <v>1021.75</v>
          </cell>
          <cell r="BV474">
            <v>1036.55</v>
          </cell>
          <cell r="BW474">
            <v>1036.95</v>
          </cell>
          <cell r="BX474">
            <v>690.85</v>
          </cell>
          <cell r="BY474">
            <v>590.20000000000005</v>
          </cell>
          <cell r="BZ474">
            <v>524.20000000000005</v>
          </cell>
          <cell r="CA474">
            <v>527.70000000000005</v>
          </cell>
          <cell r="CB474">
            <v>537.35</v>
          </cell>
        </row>
        <row r="475">
          <cell r="BE475">
            <v>1195.4606608239026</v>
          </cell>
          <cell r="BF475">
            <v>1095.5651590386865</v>
          </cell>
          <cell r="BG475">
            <v>1257.0906200276845</v>
          </cell>
          <cell r="BH475">
            <v>1226.7035153571665</v>
          </cell>
          <cell r="BI475">
            <v>959.70708011103579</v>
          </cell>
          <cell r="BJ475">
            <v>1312.4258562241707</v>
          </cell>
          <cell r="BK475">
            <v>1294.5276979999994</v>
          </cell>
          <cell r="BL475">
            <v>1245.3459559999988</v>
          </cell>
          <cell r="BM475">
            <v>1172.1500000000001</v>
          </cell>
          <cell r="BN475">
            <v>1195.55</v>
          </cell>
          <cell r="BO475">
            <v>1183.2</v>
          </cell>
          <cell r="BP475">
            <v>1242.2</v>
          </cell>
          <cell r="BQ475">
            <v>1215.1500000000001</v>
          </cell>
          <cell r="BR475">
            <v>1197.8</v>
          </cell>
          <cell r="BS475">
            <v>1192.5999999999999</v>
          </cell>
          <cell r="BT475">
            <v>1191.5999999999999</v>
          </cell>
          <cell r="BU475">
            <v>1188.4000000000001</v>
          </cell>
          <cell r="BV475">
            <v>1191.3499999999999</v>
          </cell>
          <cell r="BW475">
            <v>1187.55</v>
          </cell>
          <cell r="BX475">
            <v>792.9</v>
          </cell>
          <cell r="BY475">
            <v>676.2</v>
          </cell>
          <cell r="BZ475">
            <v>598.79999999999995</v>
          </cell>
          <cell r="CA475">
            <v>607.29999999999995</v>
          </cell>
          <cell r="CB475">
            <v>616.04999999999995</v>
          </cell>
        </row>
        <row r="476">
          <cell r="BE476">
            <v>1130.6604699702759</v>
          </cell>
          <cell r="BF476">
            <v>1170.9274703269684</v>
          </cell>
          <cell r="BG476">
            <v>1160.542989011919</v>
          </cell>
          <cell r="BH476">
            <v>1064.6116963941674</v>
          </cell>
          <cell r="BI476">
            <v>1181.9869451165459</v>
          </cell>
          <cell r="BJ476">
            <v>1292.5062416052908</v>
          </cell>
          <cell r="BK476">
            <v>1279.4612879999995</v>
          </cell>
          <cell r="BL476">
            <v>1029.3467879999998</v>
          </cell>
          <cell r="BM476">
            <v>1107.75</v>
          </cell>
          <cell r="BN476">
            <v>1157.8</v>
          </cell>
          <cell r="BO476">
            <v>1164.8</v>
          </cell>
          <cell r="BP476">
            <v>1171.6500000000001</v>
          </cell>
          <cell r="BQ476">
            <v>1145</v>
          </cell>
          <cell r="BR476">
            <v>1117.05</v>
          </cell>
          <cell r="BS476">
            <v>1140.75</v>
          </cell>
          <cell r="BT476">
            <v>1136.75</v>
          </cell>
          <cell r="BU476">
            <v>1130.95</v>
          </cell>
          <cell r="BV476">
            <v>1126.5999999999999</v>
          </cell>
          <cell r="BW476">
            <v>1125.05</v>
          </cell>
          <cell r="BX476">
            <v>751.7</v>
          </cell>
          <cell r="BY476">
            <v>643.1</v>
          </cell>
          <cell r="BZ476">
            <v>568.5</v>
          </cell>
          <cell r="CA476">
            <v>576.1</v>
          </cell>
          <cell r="CB476">
            <v>583.9</v>
          </cell>
        </row>
        <row r="477">
          <cell r="BE477">
            <v>1169.9762412351247</v>
          </cell>
          <cell r="BF477">
            <v>1129.3413961382084</v>
          </cell>
          <cell r="BG477">
            <v>1120.4601957265941</v>
          </cell>
          <cell r="BH477">
            <v>1106.5794061762317</v>
          </cell>
          <cell r="BI477">
            <v>1230.7951254310149</v>
          </cell>
          <cell r="BJ477">
            <v>1333.4310683499712</v>
          </cell>
          <cell r="BK477">
            <v>1169.409077999999</v>
          </cell>
          <cell r="BL477">
            <v>964.7060590000001</v>
          </cell>
          <cell r="BM477">
            <v>1104</v>
          </cell>
          <cell r="BN477">
            <v>1149.25</v>
          </cell>
          <cell r="BO477">
            <v>1147.25</v>
          </cell>
          <cell r="BP477">
            <v>1142.5</v>
          </cell>
          <cell r="BQ477">
            <v>1104.2</v>
          </cell>
          <cell r="BR477">
            <v>1092.5</v>
          </cell>
          <cell r="BS477">
            <v>1120.95</v>
          </cell>
          <cell r="BT477">
            <v>1112.95</v>
          </cell>
          <cell r="BU477">
            <v>1104.95</v>
          </cell>
          <cell r="BV477">
            <v>1099.3499999999999</v>
          </cell>
          <cell r="BW477">
            <v>1098.3</v>
          </cell>
          <cell r="BX477">
            <v>735.55</v>
          </cell>
          <cell r="BY477">
            <v>629.04999999999995</v>
          </cell>
          <cell r="BZ477">
            <v>555.54999999999995</v>
          </cell>
          <cell r="CA477">
            <v>562.79999999999995</v>
          </cell>
          <cell r="CB477">
            <v>570.45000000000005</v>
          </cell>
        </row>
        <row r="478">
          <cell r="BE478">
            <v>1195.8205892371836</v>
          </cell>
          <cell r="BF478">
            <v>1160.3059526301638</v>
          </cell>
          <cell r="BG478">
            <v>1198.4599120188495</v>
          </cell>
          <cell r="BH478">
            <v>1376.235551824444</v>
          </cell>
          <cell r="BI478">
            <v>1143.1148334201293</v>
          </cell>
          <cell r="BJ478">
            <v>1330.2036670704874</v>
          </cell>
          <cell r="BK478">
            <v>1298.6393159999998</v>
          </cell>
          <cell r="BL478">
            <v>1201.5000809999999</v>
          </cell>
          <cell r="BM478">
            <v>1282</v>
          </cell>
          <cell r="BN478">
            <v>1207.0999999999999</v>
          </cell>
          <cell r="BO478">
            <v>1186.8499999999999</v>
          </cell>
          <cell r="BP478">
            <v>1262.05</v>
          </cell>
          <cell r="BQ478">
            <v>1232.2</v>
          </cell>
          <cell r="BR478">
            <v>1217.8</v>
          </cell>
          <cell r="BS478">
            <v>1224.75</v>
          </cell>
          <cell r="BT478">
            <v>1205.8499999999999</v>
          </cell>
          <cell r="BU478">
            <v>1206.6500000000001</v>
          </cell>
          <cell r="BV478">
            <v>1211.75</v>
          </cell>
          <cell r="BW478">
            <v>1207.75</v>
          </cell>
          <cell r="BX478">
            <v>806.85</v>
          </cell>
          <cell r="BY478">
            <v>688.15</v>
          </cell>
          <cell r="BZ478">
            <v>608.20000000000005</v>
          </cell>
          <cell r="CA478">
            <v>617.54999999999995</v>
          </cell>
          <cell r="CB478">
            <v>626.54999999999995</v>
          </cell>
        </row>
        <row r="479">
          <cell r="BE479">
            <v>1140.4763398076398</v>
          </cell>
          <cell r="BF479">
            <v>1049.3512678523721</v>
          </cell>
          <cell r="BG479">
            <v>1296.9577812210568</v>
          </cell>
          <cell r="BH479">
            <v>1210.5407645012735</v>
          </cell>
          <cell r="BI479">
            <v>1020.7516657537362</v>
          </cell>
          <cell r="BJ479">
            <v>1262.2498733047823</v>
          </cell>
          <cell r="BK479">
            <v>1137.0766708960364</v>
          </cell>
          <cell r="BL479">
            <v>1032.0158451998398</v>
          </cell>
          <cell r="BM479">
            <v>980.06314108987317</v>
          </cell>
          <cell r="BN479">
            <v>1071.1000000000004</v>
          </cell>
          <cell r="BO479">
            <v>1024.0500000000011</v>
          </cell>
          <cell r="BP479">
            <v>1094.8500000000004</v>
          </cell>
          <cell r="BQ479">
            <v>1046.2499999999982</v>
          </cell>
          <cell r="BR479">
            <v>1031.8500000000022</v>
          </cell>
          <cell r="BS479">
            <v>1035.2999999999993</v>
          </cell>
          <cell r="BT479">
            <v>1090.3999999999978</v>
          </cell>
          <cell r="BU479">
            <v>1031</v>
          </cell>
          <cell r="BV479">
            <v>1045.2999999999993</v>
          </cell>
          <cell r="BW479">
            <v>838.70000000000255</v>
          </cell>
          <cell r="BX479">
            <v>696.10000000000036</v>
          </cell>
          <cell r="BY479">
            <v>572.75</v>
          </cell>
          <cell r="BZ479">
            <v>507.04999999999927</v>
          </cell>
          <cell r="CA479">
            <v>504.54999999999927</v>
          </cell>
          <cell r="CB479">
            <v>507.09999999999945</v>
          </cell>
        </row>
        <row r="480">
          <cell r="BH480">
            <v>13909.011589983105</v>
          </cell>
          <cell r="BI480">
            <v>12991.657573460836</v>
          </cell>
          <cell r="BJ480">
            <v>14480.816820880038</v>
          </cell>
          <cell r="BK480">
            <v>14198.928830200231</v>
          </cell>
          <cell r="BL480">
            <v>14123.037739199843</v>
          </cell>
          <cell r="BM480">
            <v>14000</v>
          </cell>
          <cell r="BN480">
            <v>13800</v>
          </cell>
          <cell r="BO480">
            <v>13800</v>
          </cell>
          <cell r="BP480">
            <v>14100</v>
          </cell>
          <cell r="BQ480">
            <v>13950</v>
          </cell>
          <cell r="BR480">
            <v>13850</v>
          </cell>
          <cell r="BS480">
            <v>13825</v>
          </cell>
          <cell r="BT480">
            <v>13725</v>
          </cell>
          <cell r="BU480">
            <v>13700</v>
          </cell>
          <cell r="BV480">
            <v>13700</v>
          </cell>
          <cell r="BW480">
            <v>13700</v>
          </cell>
          <cell r="BX480">
            <v>9150</v>
          </cell>
          <cell r="BY480">
            <v>7800</v>
          </cell>
          <cell r="BZ480">
            <v>6900</v>
          </cell>
          <cell r="CA480">
            <v>7000</v>
          </cell>
          <cell r="CB480">
            <v>7100</v>
          </cell>
        </row>
        <row r="514">
          <cell r="BJ514">
            <v>33.909999999999997</v>
          </cell>
          <cell r="BK514">
            <v>70.42</v>
          </cell>
          <cell r="BL514">
            <v>72.67</v>
          </cell>
          <cell r="BM514">
            <v>58.163636363636378</v>
          </cell>
          <cell r="BN514">
            <v>39.25</v>
          </cell>
          <cell r="BO514">
            <v>64.393036652580619</v>
          </cell>
          <cell r="BP514">
            <v>79.06411338653443</v>
          </cell>
          <cell r="BQ514">
            <v>75.524209593121213</v>
          </cell>
          <cell r="BR514">
            <v>84.886015223230203</v>
          </cell>
          <cell r="BS514">
            <v>96.268999783456678</v>
          </cell>
          <cell r="BT514">
            <v>101.82201688712453</v>
          </cell>
          <cell r="BU514">
            <v>95.549209021757918</v>
          </cell>
          <cell r="BV514">
            <v>97.785660186832686</v>
          </cell>
          <cell r="BW514">
            <v>111.69859563572527</v>
          </cell>
          <cell r="BX514">
            <v>103.22997972080631</v>
          </cell>
          <cell r="BY514">
            <v>-10.937526312805064</v>
          </cell>
          <cell r="BZ514">
            <v>-378.70480712003956</v>
          </cell>
          <cell r="CA514">
            <v>-794.40287876287084</v>
          </cell>
          <cell r="CB514">
            <v>-1249.4636457112047</v>
          </cell>
        </row>
        <row r="515">
          <cell r="BJ515">
            <v>37.79</v>
          </cell>
          <cell r="BK515">
            <v>66.459999999999994</v>
          </cell>
          <cell r="BL515">
            <v>79.180000000000007</v>
          </cell>
          <cell r="BM515">
            <v>55.421428571428564</v>
          </cell>
          <cell r="BN515">
            <v>39.25</v>
          </cell>
          <cell r="BO515">
            <v>69.470779214199354</v>
          </cell>
          <cell r="BP515">
            <v>84.335099721357068</v>
          </cell>
          <cell r="BQ515">
            <v>78.960013752271877</v>
          </cell>
          <cell r="BR515">
            <v>88.337559238838864</v>
          </cell>
          <cell r="BS515">
            <v>101.64772211886481</v>
          </cell>
          <cell r="BT515">
            <v>106.08557758951225</v>
          </cell>
          <cell r="BU515">
            <v>100.74978222065292</v>
          </cell>
          <cell r="BV515">
            <v>101.64305011953705</v>
          </cell>
          <cell r="BW515">
            <v>119.02558587275064</v>
          </cell>
          <cell r="BX515">
            <v>119.33818205554267</v>
          </cell>
          <cell r="BY515">
            <v>-27.005226974287915</v>
          </cell>
          <cell r="BZ515">
            <v>-400.75884616988054</v>
          </cell>
          <cell r="CA515">
            <v>-817.50005955249731</v>
          </cell>
          <cell r="CB515">
            <v>-1286.7340404199481</v>
          </cell>
        </row>
        <row r="516">
          <cell r="BJ516">
            <v>40.85</v>
          </cell>
          <cell r="BK516">
            <v>63.69</v>
          </cell>
          <cell r="BL516">
            <v>68.14</v>
          </cell>
          <cell r="BM516">
            <v>52.085500000000003</v>
          </cell>
          <cell r="BN516">
            <v>40.25</v>
          </cell>
          <cell r="BO516">
            <v>72.992456214302109</v>
          </cell>
          <cell r="BP516">
            <v>89.885274346715491</v>
          </cell>
          <cell r="BQ516">
            <v>80.098378984659433</v>
          </cell>
          <cell r="BR516">
            <v>88.371197264521456</v>
          </cell>
          <cell r="BS516">
            <v>101.60142015628905</v>
          </cell>
          <cell r="BT516">
            <v>108.48040340355639</v>
          </cell>
          <cell r="BU516">
            <v>105.51385048152397</v>
          </cell>
          <cell r="BV516">
            <v>98.229992335047811</v>
          </cell>
          <cell r="BW516">
            <v>115.45448757522946</v>
          </cell>
          <cell r="BX516">
            <v>102.908382811499</v>
          </cell>
          <cell r="BY516">
            <v>-71.89996696785785</v>
          </cell>
          <cell r="BZ516">
            <v>-458.35467997212697</v>
          </cell>
          <cell r="CA516">
            <v>-880.48074950669366</v>
          </cell>
          <cell r="CB516">
            <v>-1369.9389636959063</v>
          </cell>
        </row>
        <row r="517">
          <cell r="BJ517">
            <v>44.31</v>
          </cell>
          <cell r="BK517">
            <v>65.7</v>
          </cell>
          <cell r="BL517">
            <v>66</v>
          </cell>
          <cell r="BM517">
            <v>48.421428571428564</v>
          </cell>
          <cell r="BN517">
            <v>40.25</v>
          </cell>
          <cell r="BO517">
            <v>82.542048881922312</v>
          </cell>
          <cell r="BP517">
            <v>98.215585276571389</v>
          </cell>
          <cell r="BQ517">
            <v>90.225316167348907</v>
          </cell>
          <cell r="BR517">
            <v>100.07796008947653</v>
          </cell>
          <cell r="BS517">
            <v>114.54177112825805</v>
          </cell>
          <cell r="BT517">
            <v>121.99859605288144</v>
          </cell>
          <cell r="BU517">
            <v>122.11494715079478</v>
          </cell>
          <cell r="BV517">
            <v>114.98034903245428</v>
          </cell>
          <cell r="BW517">
            <v>136.5713820691135</v>
          </cell>
          <cell r="BX517">
            <v>122.82017911151188</v>
          </cell>
          <cell r="BY517">
            <v>-60.938133233649644</v>
          </cell>
          <cell r="BZ517">
            <v>-446.07335897218735</v>
          </cell>
          <cell r="CA517">
            <v>-867.16648960062639</v>
          </cell>
          <cell r="CB517">
            <v>-1361.7094759257834</v>
          </cell>
        </row>
        <row r="518">
          <cell r="BJ518">
            <v>48.37</v>
          </cell>
          <cell r="BK518">
            <v>70.91</v>
          </cell>
          <cell r="BL518">
            <v>63.242500000000007</v>
          </cell>
          <cell r="BM518">
            <v>43.989999999999995</v>
          </cell>
          <cell r="BN518">
            <v>40.75</v>
          </cell>
          <cell r="BO518">
            <v>86.972598124188139</v>
          </cell>
          <cell r="BP518">
            <v>103.08951923974666</v>
          </cell>
          <cell r="BQ518">
            <v>96.978593324683558</v>
          </cell>
          <cell r="BR518">
            <v>107.95386993311301</v>
          </cell>
          <cell r="BS518">
            <v>120.91185413158428</v>
          </cell>
          <cell r="BT518">
            <v>128.74533205274022</v>
          </cell>
          <cell r="BU518">
            <v>132.33177464106203</v>
          </cell>
          <cell r="BV518">
            <v>127.31342092280858</v>
          </cell>
          <cell r="BW518">
            <v>152.10579479756913</v>
          </cell>
          <cell r="BX518">
            <v>132.32332175874438</v>
          </cell>
          <cell r="BY518">
            <v>-64.430502156108133</v>
          </cell>
          <cell r="BZ518">
            <v>-449.14499428302923</v>
          </cell>
          <cell r="CA518">
            <v>-868.96089908220574</v>
          </cell>
          <cell r="CB518">
            <v>-1370.6938589093534</v>
          </cell>
        </row>
        <row r="519">
          <cell r="BJ519">
            <v>56</v>
          </cell>
          <cell r="BK519">
            <v>76.405000000000001</v>
          </cell>
          <cell r="BL519">
            <v>58.83</v>
          </cell>
          <cell r="BM519">
            <v>44.706499999999991</v>
          </cell>
          <cell r="BN519">
            <v>41</v>
          </cell>
          <cell r="BO519">
            <v>92.994075582724378</v>
          </cell>
          <cell r="BP519">
            <v>107.77576750195139</v>
          </cell>
          <cell r="BQ519">
            <v>104.46866421996849</v>
          </cell>
          <cell r="BR519">
            <v>117.85419938816383</v>
          </cell>
          <cell r="BS519">
            <v>130.55941153612193</v>
          </cell>
          <cell r="BT519">
            <v>139.58953127763488</v>
          </cell>
          <cell r="BU519">
            <v>144.63255720464073</v>
          </cell>
          <cell r="BV519">
            <v>142.02637698982301</v>
          </cell>
          <cell r="BW519">
            <v>170.29855783178249</v>
          </cell>
          <cell r="BX519">
            <v>144.76517642311751</v>
          </cell>
          <cell r="BY519">
            <v>-64.753002174943362</v>
          </cell>
          <cell r="BZ519">
            <v>-451.7880832148644</v>
          </cell>
          <cell r="CA519">
            <v>-872.09323698064895</v>
          </cell>
          <cell r="CB519">
            <v>-1383.7899322002504</v>
          </cell>
        </row>
        <row r="520">
          <cell r="BI520">
            <v>25.69</v>
          </cell>
          <cell r="BJ520">
            <v>62.88</v>
          </cell>
          <cell r="BK520">
            <v>83.846000000000004</v>
          </cell>
          <cell r="BL520">
            <v>55.474999999999994</v>
          </cell>
          <cell r="BM520">
            <v>43.676874999999995</v>
          </cell>
          <cell r="BN520">
            <v>41.25</v>
          </cell>
          <cell r="BO520">
            <v>95.403611648873067</v>
          </cell>
          <cell r="BP520">
            <v>109.04278450130589</v>
          </cell>
          <cell r="BQ520">
            <v>105.61599018656649</v>
          </cell>
          <cell r="BR520">
            <v>119.58264277689035</v>
          </cell>
          <cell r="BS520">
            <v>133.02820339825948</v>
          </cell>
          <cell r="BT520">
            <v>140.95314031248702</v>
          </cell>
          <cell r="BU520">
            <v>145.63676214017724</v>
          </cell>
          <cell r="BV520">
            <v>144.92372002065412</v>
          </cell>
          <cell r="BW520">
            <v>172.04061130831323</v>
          </cell>
          <cell r="BX520">
            <v>136.58526824185475</v>
          </cell>
          <cell r="BY520">
            <v>-93.863809715732017</v>
          </cell>
          <cell r="BZ520">
            <v>-484.29890525113069</v>
          </cell>
          <cell r="CA520">
            <v>-905.3387165310171</v>
          </cell>
          <cell r="CB520">
            <v>-1429.5393814239387</v>
          </cell>
        </row>
        <row r="521">
          <cell r="BI521">
            <v>25.27</v>
          </cell>
          <cell r="BJ521">
            <v>74.75</v>
          </cell>
          <cell r="BK521">
            <v>87.385000000000005</v>
          </cell>
          <cell r="BL521">
            <v>52.484999999999999</v>
          </cell>
          <cell r="BM521">
            <v>41</v>
          </cell>
          <cell r="BN521">
            <v>42</v>
          </cell>
          <cell r="BO521">
            <v>93.082242202058126</v>
          </cell>
          <cell r="BP521">
            <v>104.75370443884094</v>
          </cell>
          <cell r="BQ521">
            <v>102.02326185587448</v>
          </cell>
          <cell r="BR521">
            <v>115.58874069130465</v>
          </cell>
          <cell r="BS521">
            <v>128.60726894252753</v>
          </cell>
          <cell r="BT521">
            <v>137.49162165624898</v>
          </cell>
          <cell r="BU521">
            <v>140.45481509843495</v>
          </cell>
          <cell r="BV521">
            <v>141.135417316347</v>
          </cell>
          <cell r="BW521">
            <v>169.79490831026501</v>
          </cell>
          <cell r="BX521">
            <v>121.49764560590842</v>
          </cell>
          <cell r="BY521">
            <v>-132.14880256761651</v>
          </cell>
          <cell r="BZ521">
            <v>-526.44931568653408</v>
          </cell>
          <cell r="CA521">
            <v>-950.36960234473179</v>
          </cell>
          <cell r="CB521">
            <v>-1490.7545175363277</v>
          </cell>
        </row>
        <row r="522">
          <cell r="BI522">
            <v>26.61</v>
          </cell>
          <cell r="BJ522">
            <v>74.75</v>
          </cell>
          <cell r="BK522">
            <v>80.297499999999999</v>
          </cell>
          <cell r="BL522">
            <v>60.007999999999996</v>
          </cell>
          <cell r="BM522">
            <v>41.75</v>
          </cell>
          <cell r="BN522">
            <v>41.25</v>
          </cell>
          <cell r="BO522">
            <v>88.212297752255338</v>
          </cell>
          <cell r="BP522">
            <v>98.992232303501737</v>
          </cell>
          <cell r="BQ522">
            <v>96.707294119322029</v>
          </cell>
          <cell r="BR522">
            <v>110.41697510203339</v>
          </cell>
          <cell r="BS522">
            <v>122.27139284967987</v>
          </cell>
          <cell r="BT522">
            <v>131.34160986601779</v>
          </cell>
          <cell r="BU522">
            <v>132.94172654619234</v>
          </cell>
          <cell r="BV522">
            <v>135.56565994424528</v>
          </cell>
          <cell r="BW522">
            <v>165.00859570872726</v>
          </cell>
          <cell r="BX522">
            <v>103.77340879734629</v>
          </cell>
          <cell r="BY522">
            <v>-173.04539865492933</v>
          </cell>
          <cell r="BZ522">
            <v>-571.22664600017868</v>
          </cell>
          <cell r="CA522">
            <v>-996.72075750072133</v>
          </cell>
          <cell r="CB522">
            <v>-1552.9227901524623</v>
          </cell>
        </row>
        <row r="523">
          <cell r="BI523">
            <v>28.71</v>
          </cell>
          <cell r="BJ523">
            <v>72.930000000000007</v>
          </cell>
          <cell r="BK523">
            <v>67.74799999999999</v>
          </cell>
          <cell r="BL523">
            <v>70.887499999999989</v>
          </cell>
          <cell r="BM523">
            <v>42</v>
          </cell>
          <cell r="BN523">
            <v>41</v>
          </cell>
          <cell r="BO523">
            <v>83.027681801129532</v>
          </cell>
          <cell r="BP523">
            <v>92.440348655911862</v>
          </cell>
          <cell r="BQ523">
            <v>90.223962180765042</v>
          </cell>
          <cell r="BR523">
            <v>103.08837846912819</v>
          </cell>
          <cell r="BS523">
            <v>112.99117265162145</v>
          </cell>
          <cell r="BT523">
            <v>121.13870351971637</v>
          </cell>
          <cell r="BU523">
            <v>123.26241883725379</v>
          </cell>
          <cell r="BV523">
            <v>127.07468575425041</v>
          </cell>
          <cell r="BW523">
            <v>144.94266142426676</v>
          </cell>
          <cell r="BX523">
            <v>72.100118244527394</v>
          </cell>
          <cell r="BY523">
            <v>-236.71456401393687</v>
          </cell>
          <cell r="BZ523">
            <v>-641.76001325878462</v>
          </cell>
          <cell r="CA523">
            <v>-1071.6878931419017</v>
          </cell>
          <cell r="CB523">
            <v>-1648.6959168143244</v>
          </cell>
        </row>
        <row r="524">
          <cell r="BI524">
            <v>32.130000000000003</v>
          </cell>
          <cell r="BJ524">
            <v>70.010000000000005</v>
          </cell>
          <cell r="BK524">
            <v>72.334999999999994</v>
          </cell>
          <cell r="BL524">
            <v>70.966999999999999</v>
          </cell>
          <cell r="BM524">
            <v>42.5</v>
          </cell>
          <cell r="BN524">
            <v>40</v>
          </cell>
          <cell r="BO524">
            <v>75.682980378361577</v>
          </cell>
          <cell r="BP524">
            <v>81.5197987479809</v>
          </cell>
          <cell r="BQ524">
            <v>80.377788619587832</v>
          </cell>
          <cell r="BR524">
            <v>92.224683047629256</v>
          </cell>
          <cell r="BS524">
            <v>101.67306554239954</v>
          </cell>
          <cell r="BT524">
            <v>108.55467416802426</v>
          </cell>
          <cell r="BU524">
            <v>108.63293738446964</v>
          </cell>
          <cell r="BV524">
            <v>113.28423576916504</v>
          </cell>
          <cell r="BW524">
            <v>125.71008959716637</v>
          </cell>
          <cell r="BX524">
            <v>43.713875373294428</v>
          </cell>
          <cell r="BY524">
            <v>-294.47037977806178</v>
          </cell>
          <cell r="BZ524">
            <v>-704.11235678286448</v>
          </cell>
          <cell r="CA524">
            <v>-1137.8345441978672</v>
          </cell>
          <cell r="CB524">
            <v>-1732.1743837010231</v>
          </cell>
        </row>
        <row r="525">
          <cell r="BI525">
            <v>34.200000000000003</v>
          </cell>
          <cell r="BJ525">
            <v>65.930000000000007</v>
          </cell>
          <cell r="BK525">
            <v>70.626000000000005</v>
          </cell>
          <cell r="BL525">
            <v>65.227999999999994</v>
          </cell>
          <cell r="BM525">
            <v>40.5</v>
          </cell>
          <cell r="BN525">
            <v>40.75</v>
          </cell>
          <cell r="BO525">
            <v>76.700791107254744</v>
          </cell>
          <cell r="BP525">
            <v>75.678045999703983</v>
          </cell>
          <cell r="BQ525">
            <v>75.343834290272994</v>
          </cell>
          <cell r="BR525">
            <v>90.510928995110447</v>
          </cell>
          <cell r="BS525">
            <v>97.957139975290275</v>
          </cell>
          <cell r="BT525">
            <v>102.34140741337579</v>
          </cell>
          <cell r="BU525">
            <v>100.75425194533418</v>
          </cell>
          <cell r="BV525">
            <v>109.17315413136919</v>
          </cell>
          <cell r="BW525">
            <v>122.34530080684102</v>
          </cell>
          <cell r="BX525">
            <v>24.672954104131989</v>
          </cell>
          <cell r="BY525">
            <v>-335.73540811452852</v>
          </cell>
          <cell r="BZ525">
            <v>-748.82346893338195</v>
          </cell>
          <cell r="CA525">
            <v>-1185.5553710434056</v>
          </cell>
          <cell r="CB525">
            <v>-1794.2056145318224</v>
          </cell>
        </row>
        <row r="526">
          <cell r="AS526">
            <v>29.964166666666671</v>
          </cell>
          <cell r="AT526">
            <v>23.014166666666668</v>
          </cell>
          <cell r="AU526">
            <v>23.41</v>
          </cell>
          <cell r="AV526">
            <v>31.021666666666672</v>
          </cell>
          <cell r="AW526">
            <v>52.029166666666669</v>
          </cell>
          <cell r="AX526">
            <v>32.156666666666659</v>
          </cell>
          <cell r="AY526">
            <v>35.945833333333333</v>
          </cell>
          <cell r="AZ526">
            <v>53.197499999999998</v>
          </cell>
          <cell r="BA526">
            <v>51.903333333333329</v>
          </cell>
          <cell r="BB526">
            <v>47.134166666666665</v>
          </cell>
          <cell r="BC526">
            <v>38.230833333333337</v>
          </cell>
          <cell r="BD526">
            <v>31.604166666666668</v>
          </cell>
          <cell r="BE526">
            <v>29.860833333333332</v>
          </cell>
          <cell r="BF526">
            <v>32.547500000000007</v>
          </cell>
          <cell r="BG526">
            <v>30.042500000000004</v>
          </cell>
          <cell r="BH526">
            <v>28.257500000000004</v>
          </cell>
          <cell r="BI526">
            <v>29.664999999999996</v>
          </cell>
          <cell r="BJ526">
            <v>56.873333333333335</v>
          </cell>
          <cell r="BK526">
            <v>72.985208333333333</v>
          </cell>
          <cell r="BL526">
            <v>65.259416666666667</v>
          </cell>
          <cell r="BM526">
            <v>46.184614042207791</v>
          </cell>
          <cell r="BN526">
            <v>40.583333333333336</v>
          </cell>
          <cell r="BO526">
            <v>81.789549963320781</v>
          </cell>
          <cell r="BP526">
            <v>93.732689510010132</v>
          </cell>
          <cell r="BQ526">
            <v>89.712275607870197</v>
          </cell>
          <cell r="BR526">
            <v>101.57442918495333</v>
          </cell>
          <cell r="BS526">
            <v>113.5049518511961</v>
          </cell>
          <cell r="BT526">
            <v>120.71188451660998</v>
          </cell>
          <cell r="BU526">
            <v>121.04791938935786</v>
          </cell>
          <cell r="BV526">
            <v>121.09464354354452</v>
          </cell>
          <cell r="BW526">
            <v>142.08304757814585</v>
          </cell>
          <cell r="BX526">
            <v>102.31070768735709</v>
          </cell>
          <cell r="BY526">
            <v>-130.4952267220381</v>
          </cell>
          <cell r="BZ526">
            <v>-521.79128963708365</v>
          </cell>
          <cell r="CA526">
            <v>-945.67593318709896</v>
          </cell>
          <cell r="CB526">
            <v>-1472.5518767518622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34">
          <cell r="BK34">
            <v>1475.2470000000003</v>
          </cell>
          <cell r="BL34">
            <v>1792.4069999999997</v>
          </cell>
          <cell r="BM34">
            <v>1967.3793600958522</v>
          </cell>
          <cell r="BN34">
            <v>2084.1392959077025</v>
          </cell>
          <cell r="BO34">
            <v>2077.9241984356377</v>
          </cell>
          <cell r="BP34">
            <v>2116.0409792235796</v>
          </cell>
          <cell r="BQ34">
            <v>2140.4864105973529</v>
          </cell>
          <cell r="BR34">
            <v>2223.2814033386276</v>
          </cell>
          <cell r="BS34">
            <v>2292.5057539694735</v>
          </cell>
          <cell r="BT34">
            <v>2348.9070993554756</v>
          </cell>
          <cell r="BU34">
            <v>2350.8036468036998</v>
          </cell>
          <cell r="BV34">
            <v>2355.6245676794447</v>
          </cell>
          <cell r="BW34">
            <v>2345.8299146912555</v>
          </cell>
          <cell r="BX34">
            <v>2350.9537226315788</v>
          </cell>
          <cell r="BY34">
            <v>2337.1401540016077</v>
          </cell>
          <cell r="BZ34">
            <v>2337.0809680443163</v>
          </cell>
          <cell r="CA34">
            <v>2354.8145039635456</v>
          </cell>
          <cell r="CB34">
            <v>2356.9893668670957</v>
          </cell>
        </row>
        <row r="35">
          <cell r="BH35">
            <v>3898.1773969999999</v>
          </cell>
          <cell r="BI35">
            <v>4016.9625139999994</v>
          </cell>
          <cell r="BJ35">
            <v>4115.8037349999995</v>
          </cell>
          <cell r="BK35">
            <v>4372.3951019999995</v>
          </cell>
          <cell r="BL35">
            <v>6045.021315</v>
          </cell>
          <cell r="BM35">
            <v>7355</v>
          </cell>
          <cell r="BN35">
            <v>6665</v>
          </cell>
          <cell r="BO35">
            <v>7100</v>
          </cell>
          <cell r="BP35">
            <v>6250</v>
          </cell>
          <cell r="BQ35">
            <v>5800</v>
          </cell>
          <cell r="BR35">
            <v>4900</v>
          </cell>
          <cell r="BS35">
            <v>5125</v>
          </cell>
          <cell r="BT35">
            <v>4400</v>
          </cell>
          <cell r="BU35">
            <v>4825</v>
          </cell>
          <cell r="BV35">
            <v>4600</v>
          </cell>
          <cell r="BW35">
            <v>4775</v>
          </cell>
          <cell r="BX35">
            <v>5100</v>
          </cell>
          <cell r="BY35">
            <v>5400</v>
          </cell>
          <cell r="BZ35">
            <v>5600</v>
          </cell>
          <cell r="CA35">
            <v>5900</v>
          </cell>
          <cell r="CB35">
            <v>6100</v>
          </cell>
        </row>
        <row r="43">
          <cell r="BF43">
            <v>274.25562249090001</v>
          </cell>
          <cell r="BG43">
            <v>237.47034347167997</v>
          </cell>
          <cell r="BH43">
            <v>211.92651899999998</v>
          </cell>
          <cell r="BI43">
            <v>251.61722799999998</v>
          </cell>
          <cell r="BJ43">
            <v>349.37268699999993</v>
          </cell>
          <cell r="BK43">
            <v>231.20477899999997</v>
          </cell>
          <cell r="BL43">
            <v>158.47797</v>
          </cell>
          <cell r="BM43">
            <v>175</v>
          </cell>
          <cell r="BN43">
            <v>150</v>
          </cell>
          <cell r="BO43">
            <v>150</v>
          </cell>
          <cell r="BP43">
            <v>100</v>
          </cell>
          <cell r="BQ43">
            <v>100</v>
          </cell>
          <cell r="BR43">
            <v>100</v>
          </cell>
          <cell r="BS43">
            <v>100</v>
          </cell>
          <cell r="BT43">
            <v>100</v>
          </cell>
          <cell r="BU43">
            <v>100</v>
          </cell>
          <cell r="BV43">
            <v>100</v>
          </cell>
          <cell r="BW43">
            <v>100</v>
          </cell>
          <cell r="BX43">
            <v>100</v>
          </cell>
          <cell r="BY43">
            <v>100</v>
          </cell>
          <cell r="BZ43">
            <v>100</v>
          </cell>
          <cell r="CA43">
            <v>100</v>
          </cell>
          <cell r="CB43">
            <v>100</v>
          </cell>
        </row>
        <row r="211">
          <cell r="BL211">
            <v>171.28200000000001</v>
          </cell>
          <cell r="BM211">
            <v>165.33699999999999</v>
          </cell>
          <cell r="BN211">
            <v>199.13932881696374</v>
          </cell>
          <cell r="BO211">
            <v>198.4563212482993</v>
          </cell>
          <cell r="BP211">
            <v>204.83981400029518</v>
          </cell>
          <cell r="BQ211">
            <v>199.34440664786888</v>
          </cell>
          <cell r="BR211">
            <v>206.67408935986322</v>
          </cell>
          <cell r="BS211">
            <v>215.49354052664015</v>
          </cell>
          <cell r="BT211">
            <v>223.79653851676349</v>
          </cell>
          <cell r="BU211">
            <v>223.45970159747469</v>
          </cell>
          <cell r="BV211">
            <v>223.3233468324388</v>
          </cell>
          <cell r="BW211">
            <v>222.52686159100014</v>
          </cell>
          <cell r="BX211">
            <v>223.48153482960328</v>
          </cell>
          <cell r="BY211">
            <v>222.05099199410162</v>
          </cell>
          <cell r="BZ211">
            <v>221.94016528697887</v>
          </cell>
          <cell r="CA211">
            <v>223.56112150914487</v>
          </cell>
          <cell r="CB211">
            <v>223.83225642045352</v>
          </cell>
        </row>
        <row r="212">
          <cell r="BL212">
            <v>144.96899999999999</v>
          </cell>
          <cell r="BM212">
            <v>176.09100000000001</v>
          </cell>
          <cell r="BN212">
            <v>179.00942255064069</v>
          </cell>
          <cell r="BO212">
            <v>181.05719862459182</v>
          </cell>
          <cell r="BP212">
            <v>185.66955698305006</v>
          </cell>
          <cell r="BQ212">
            <v>184.79407804583883</v>
          </cell>
          <cell r="BR212">
            <v>193.34685416032679</v>
          </cell>
          <cell r="BS212">
            <v>197.39184670183747</v>
          </cell>
          <cell r="BT212">
            <v>205.91115800703608</v>
          </cell>
          <cell r="BU212">
            <v>205.86310141397695</v>
          </cell>
          <cell r="BV212">
            <v>206.19093720697896</v>
          </cell>
          <cell r="BW212">
            <v>205.42289222383943</v>
          </cell>
          <cell r="BX212">
            <v>205.80613797991256</v>
          </cell>
          <cell r="BY212">
            <v>204.67095663415887</v>
          </cell>
          <cell r="BZ212">
            <v>204.62498010297671</v>
          </cell>
          <cell r="CA212">
            <v>206.1761337501716</v>
          </cell>
          <cell r="CB212">
            <v>206.37715459867266</v>
          </cell>
        </row>
        <row r="213">
          <cell r="BL213">
            <v>145.91399999999999</v>
          </cell>
          <cell r="BM213">
            <v>154.91999999999999</v>
          </cell>
          <cell r="BN213">
            <v>183.55097596741246</v>
          </cell>
          <cell r="BO213">
            <v>182.79907397973147</v>
          </cell>
          <cell r="BP213">
            <v>185.59768114878878</v>
          </cell>
          <cell r="BQ213">
            <v>181.72783311399303</v>
          </cell>
          <cell r="BR213">
            <v>189.39274253646187</v>
          </cell>
          <cell r="BS213">
            <v>197.32762035769076</v>
          </cell>
          <cell r="BT213">
            <v>204.62385476809263</v>
          </cell>
          <cell r="BU213">
            <v>204.07972228662413</v>
          </cell>
          <cell r="BV213">
            <v>204.08205790939573</v>
          </cell>
          <cell r="BW213">
            <v>203.56242347361993</v>
          </cell>
          <cell r="BX213">
            <v>204.35603620248125</v>
          </cell>
          <cell r="BY213">
            <v>202.98743816953828</v>
          </cell>
          <cell r="BZ213">
            <v>202.85851246938961</v>
          </cell>
          <cell r="CA213">
            <v>204.39543383824659</v>
          </cell>
          <cell r="CB213">
            <v>204.65767061002273</v>
          </cell>
        </row>
        <row r="214">
          <cell r="BL214">
            <v>165.78100000000001</v>
          </cell>
          <cell r="BM214">
            <v>166.01400000000001</v>
          </cell>
          <cell r="BN214">
            <v>178.69250318387458</v>
          </cell>
          <cell r="BO214">
            <v>177.913750397439</v>
          </cell>
          <cell r="BP214">
            <v>183.48501415783772</v>
          </cell>
          <cell r="BQ214">
            <v>186.28680862093225</v>
          </cell>
          <cell r="BR214">
            <v>190.52136888775487</v>
          </cell>
          <cell r="BS214">
            <v>195.8875144238618</v>
          </cell>
          <cell r="BT214">
            <v>203.91731042103996</v>
          </cell>
          <cell r="BU214">
            <v>204.47348776819342</v>
          </cell>
          <cell r="BV214">
            <v>204.92742798591516</v>
          </cell>
          <cell r="BW214">
            <v>203.57374876358639</v>
          </cell>
          <cell r="BX214">
            <v>204.16836052057008</v>
          </cell>
          <cell r="BY214">
            <v>203.0758122410482</v>
          </cell>
          <cell r="BZ214">
            <v>203.08668584803513</v>
          </cell>
          <cell r="CA214">
            <v>204.58632355627498</v>
          </cell>
          <cell r="CB214">
            <v>204.72504497462467</v>
          </cell>
        </row>
        <row r="215">
          <cell r="BL215">
            <v>142.42400000000001</v>
          </cell>
          <cell r="BM215">
            <v>167.315</v>
          </cell>
          <cell r="BN215">
            <v>166.14683061672201</v>
          </cell>
          <cell r="BO215">
            <v>161.58017955873902</v>
          </cell>
          <cell r="BP215">
            <v>170.25579017369384</v>
          </cell>
          <cell r="BQ215">
            <v>172.49355015119573</v>
          </cell>
          <cell r="BR215">
            <v>178.28240164265094</v>
          </cell>
          <cell r="BS215">
            <v>181.37814271259995</v>
          </cell>
          <cell r="BT215">
            <v>188.89988533974201</v>
          </cell>
          <cell r="BU215">
            <v>189.73687398711499</v>
          </cell>
          <cell r="BV215">
            <v>190.14580542772961</v>
          </cell>
          <cell r="BW215">
            <v>189.0970266822936</v>
          </cell>
          <cell r="BX215">
            <v>189.38438364541184</v>
          </cell>
          <cell r="BY215">
            <v>188.37231650003005</v>
          </cell>
          <cell r="BZ215">
            <v>188.44871452704197</v>
          </cell>
          <cell r="CA215">
            <v>189.862025113859</v>
          </cell>
          <cell r="CB215">
            <v>189.98909727525427</v>
          </cell>
        </row>
        <row r="216">
          <cell r="BL216">
            <v>154.876</v>
          </cell>
          <cell r="BM216">
            <v>171.65845488126681</v>
          </cell>
          <cell r="BN216">
            <v>186.38312579269487</v>
          </cell>
          <cell r="BO216">
            <v>183.25430378109564</v>
          </cell>
          <cell r="BP216">
            <v>189.73122411849965</v>
          </cell>
          <cell r="BQ216">
            <v>188.28665312534676</v>
          </cell>
          <cell r="BR216">
            <v>196.06760345844907</v>
          </cell>
          <cell r="BS216">
            <v>201.6677510718269</v>
          </cell>
          <cell r="BT216">
            <v>209.67224950258171</v>
          </cell>
          <cell r="BU216">
            <v>209.64471557730249</v>
          </cell>
          <cell r="BV216">
            <v>209.9804182628427</v>
          </cell>
          <cell r="BW216">
            <v>209.16942700019743</v>
          </cell>
          <cell r="BX216">
            <v>209.71361773737206</v>
          </cell>
          <cell r="BY216">
            <v>208.42854719495733</v>
          </cell>
          <cell r="BZ216">
            <v>208.41062712223788</v>
          </cell>
          <cell r="CA216">
            <v>209.9911707811236</v>
          </cell>
          <cell r="CB216">
            <v>210.19805450297952</v>
          </cell>
        </row>
        <row r="217">
          <cell r="BL217">
            <v>136.571</v>
          </cell>
          <cell r="BM217">
            <v>162.13323248071652</v>
          </cell>
          <cell r="BN217">
            <v>172.07874973477578</v>
          </cell>
          <cell r="BO217">
            <v>168.62105523412262</v>
          </cell>
          <cell r="BP217">
            <v>172.94801473403427</v>
          </cell>
          <cell r="BQ217">
            <v>173.21443466636862</v>
          </cell>
          <cell r="BR217">
            <v>181.23385624922113</v>
          </cell>
          <cell r="BS217">
            <v>185.39870490261958</v>
          </cell>
          <cell r="BT217">
            <v>192.55151226407122</v>
          </cell>
          <cell r="BU217">
            <v>192.74600727172447</v>
          </cell>
          <cell r="BV217">
            <v>193.23417221304541</v>
          </cell>
          <cell r="BW217">
            <v>192.46397752770901</v>
          </cell>
          <cell r="BX217">
            <v>192.81827956165378</v>
          </cell>
          <cell r="BY217">
            <v>191.67719014773451</v>
          </cell>
          <cell r="BZ217">
            <v>191.68517213670171</v>
          </cell>
          <cell r="CA217">
            <v>193.15196702138289</v>
          </cell>
          <cell r="CB217">
            <v>193.33056935450017</v>
          </cell>
        </row>
        <row r="218">
          <cell r="BK218">
            <v>76.861000000000004</v>
          </cell>
          <cell r="BL218">
            <v>114.408</v>
          </cell>
          <cell r="BM218">
            <v>177.27594911718231</v>
          </cell>
          <cell r="BN218">
            <v>159.24711177408273</v>
          </cell>
          <cell r="BO218">
            <v>149.94895009113466</v>
          </cell>
          <cell r="BP218">
            <v>155.9798179243179</v>
          </cell>
          <cell r="BQ218">
            <v>161.19049370348696</v>
          </cell>
          <cell r="BR218">
            <v>171.87171767665427</v>
          </cell>
          <cell r="BS218">
            <v>170.50980692972541</v>
          </cell>
          <cell r="BT218">
            <v>176.86741847726535</v>
          </cell>
          <cell r="BU218">
            <v>178.00534342538245</v>
          </cell>
          <cell r="BV218">
            <v>179.32607029268772</v>
          </cell>
          <cell r="BW218">
            <v>178.4984425443381</v>
          </cell>
          <cell r="BX218">
            <v>178.06165499111748</v>
          </cell>
          <cell r="BY218">
            <v>177.13987877817951</v>
          </cell>
          <cell r="BZ218">
            <v>177.37679155127009</v>
          </cell>
          <cell r="CA218">
            <v>178.79882336989567</v>
          </cell>
          <cell r="CB218">
            <v>178.87263707498826</v>
          </cell>
        </row>
        <row r="219">
          <cell r="BK219">
            <v>119.992</v>
          </cell>
          <cell r="BL219">
            <v>127.999</v>
          </cell>
          <cell r="BM219">
            <v>135.27089508886127</v>
          </cell>
          <cell r="BN219">
            <v>142.67913288710966</v>
          </cell>
          <cell r="BO219">
            <v>152.49754235306219</v>
          </cell>
          <cell r="BP219">
            <v>145.81605352844988</v>
          </cell>
          <cell r="BQ219">
            <v>150.3586948682528</v>
          </cell>
          <cell r="BR219">
            <v>156.65185777819559</v>
          </cell>
          <cell r="BS219">
            <v>163.95994843040339</v>
          </cell>
          <cell r="BT219">
            <v>163.26264488648494</v>
          </cell>
          <cell r="BU219">
            <v>162.45341502580669</v>
          </cell>
          <cell r="BV219">
            <v>162.85549177574279</v>
          </cell>
          <cell r="BW219">
            <v>162.46764135214733</v>
          </cell>
          <cell r="BX219">
            <v>162.85934701833003</v>
          </cell>
          <cell r="BY219">
            <v>161.86727523657007</v>
          </cell>
          <cell r="BZ219">
            <v>161.74193699691506</v>
          </cell>
          <cell r="CA219">
            <v>163.01398552263447</v>
          </cell>
          <cell r="CB219">
            <v>163.20722949506984</v>
          </cell>
        </row>
        <row r="220">
          <cell r="BK220">
            <v>119.152</v>
          </cell>
          <cell r="BL220">
            <v>163.41499999999999</v>
          </cell>
          <cell r="BM220">
            <v>159.89199394483765</v>
          </cell>
          <cell r="BN220">
            <v>169.07811153853262</v>
          </cell>
          <cell r="BO220">
            <v>168.32902196609305</v>
          </cell>
          <cell r="BP220">
            <v>168.06501746145352</v>
          </cell>
          <cell r="BQ220">
            <v>177.78376547700154</v>
          </cell>
          <cell r="BR220">
            <v>181.52444137512089</v>
          </cell>
          <cell r="BS220">
            <v>189.25010953789356</v>
          </cell>
          <cell r="BT220">
            <v>187.98939948953083</v>
          </cell>
          <cell r="BU220">
            <v>188.48233326840477</v>
          </cell>
          <cell r="BV220">
            <v>189.01382407185091</v>
          </cell>
          <cell r="BW220">
            <v>187.95320074661785</v>
          </cell>
          <cell r="BX220">
            <v>188.41551572353879</v>
          </cell>
          <cell r="BY220">
            <v>187.3193500786534</v>
          </cell>
          <cell r="BZ220">
            <v>187.34128967174038</v>
          </cell>
          <cell r="CA220">
            <v>188.76730434879545</v>
          </cell>
          <cell r="CB220">
            <v>188.91239387803341</v>
          </cell>
        </row>
        <row r="221">
          <cell r="BK221">
            <v>136.548</v>
          </cell>
          <cell r="BL221">
            <v>154.31800000000001</v>
          </cell>
          <cell r="BM221">
            <v>157.86209304612123</v>
          </cell>
          <cell r="BN221">
            <v>164.89738410482133</v>
          </cell>
          <cell r="BO221">
            <v>166.35355322945645</v>
          </cell>
          <cell r="BP221">
            <v>167.94985264035179</v>
          </cell>
          <cell r="BQ221">
            <v>172.73373318005341</v>
          </cell>
          <cell r="BR221">
            <v>179.00602170142744</v>
          </cell>
          <cell r="BS221">
            <v>186.69164745743575</v>
          </cell>
          <cell r="BT221">
            <v>185.21291784090653</v>
          </cell>
          <cell r="BU221">
            <v>185.59191919159076</v>
          </cell>
          <cell r="BV221">
            <v>185.89533722358391</v>
          </cell>
          <cell r="BW221">
            <v>185.22077973065086</v>
          </cell>
          <cell r="BX221">
            <v>185.54994889568209</v>
          </cell>
          <cell r="BY221">
            <v>184.44274545921968</v>
          </cell>
          <cell r="BZ221">
            <v>184.48342360201812</v>
          </cell>
          <cell r="CA221">
            <v>185.86801385529256</v>
          </cell>
          <cell r="CB221">
            <v>186.04134820286149</v>
          </cell>
        </row>
        <row r="222">
          <cell r="BK222">
            <v>148.45699999999999</v>
          </cell>
          <cell r="BL222">
            <v>170.45</v>
          </cell>
          <cell r="BM222">
            <v>173.60974153686655</v>
          </cell>
          <cell r="BN222">
            <v>183.23661894007208</v>
          </cell>
          <cell r="BO222">
            <v>187.11324797187225</v>
          </cell>
          <cell r="BP222">
            <v>185.70314235280713</v>
          </cell>
          <cell r="BQ222">
            <v>192.27195899701451</v>
          </cell>
          <cell r="BR222">
            <v>198.70844851250132</v>
          </cell>
          <cell r="BS222">
            <v>207.54912091693856</v>
          </cell>
          <cell r="BT222">
            <v>206.20220984196106</v>
          </cell>
          <cell r="BU222">
            <v>206.26702599010386</v>
          </cell>
          <cell r="BV222">
            <v>206.64967847723284</v>
          </cell>
          <cell r="BW222">
            <v>205.87349305525558</v>
          </cell>
          <cell r="BX222">
            <v>206.33890552590555</v>
          </cell>
          <cell r="BY222">
            <v>205.1076515674163</v>
          </cell>
          <cell r="BZ222">
            <v>205.08266872901061</v>
          </cell>
          <cell r="CA222">
            <v>206.64220129672384</v>
          </cell>
          <cell r="CB222">
            <v>206.84591047963517</v>
          </cell>
        </row>
        <row r="227">
          <cell r="BL227">
            <v>160.29</v>
          </cell>
          <cell r="BM227">
            <v>173.893</v>
          </cell>
          <cell r="BN227">
            <v>193.42635002618627</v>
          </cell>
          <cell r="BO227">
            <v>192.76293681779663</v>
          </cell>
          <cell r="BP227">
            <v>198.96329769463813</v>
          </cell>
          <cell r="BQ227">
            <v>193.62554451247345</v>
          </cell>
          <cell r="BR227">
            <v>200.74495072044664</v>
          </cell>
          <cell r="BS227">
            <v>209.31138638415132</v>
          </cell>
          <cell r="BT227">
            <v>217.37618506076265</v>
          </cell>
          <cell r="BU227">
            <v>217.04901143695284</v>
          </cell>
          <cell r="BV227">
            <v>216.91656846515889</v>
          </cell>
          <cell r="BW227">
            <v>216.14293307120411</v>
          </cell>
          <cell r="BX227">
            <v>217.07021830967355</v>
          </cell>
          <cell r="BY227">
            <v>215.68071538792009</v>
          </cell>
          <cell r="BZ227">
            <v>215.57306811617559</v>
          </cell>
          <cell r="CA227">
            <v>217.14752177868635</v>
          </cell>
          <cell r="CB227">
            <v>217.41087827672553</v>
          </cell>
        </row>
        <row r="228">
          <cell r="BL228">
            <v>144.38200000000001</v>
          </cell>
          <cell r="BM228">
            <v>157.76900000000001</v>
          </cell>
          <cell r="BN228">
            <v>174.02102286749641</v>
          </cell>
          <cell r="BO228">
            <v>176.01173420500575</v>
          </cell>
          <cell r="BP228">
            <v>180.49556141328182</v>
          </cell>
          <cell r="BQ228">
            <v>179.64447917424857</v>
          </cell>
          <cell r="BR228">
            <v>187.95891774732891</v>
          </cell>
          <cell r="BS228">
            <v>191.89118974472026</v>
          </cell>
          <cell r="BT228">
            <v>200.17309606190247</v>
          </cell>
          <cell r="BU228">
            <v>200.12637864691661</v>
          </cell>
          <cell r="BV228">
            <v>200.44507874224064</v>
          </cell>
          <cell r="BW228">
            <v>199.69843662882687</v>
          </cell>
          <cell r="BX228">
            <v>200.07100259508266</v>
          </cell>
          <cell r="BY228">
            <v>198.96745499343464</v>
          </cell>
          <cell r="BZ228">
            <v>198.92275967589092</v>
          </cell>
          <cell r="CA228">
            <v>200.43068780874179</v>
          </cell>
          <cell r="CB228">
            <v>200.62610687202576</v>
          </cell>
        </row>
        <row r="229">
          <cell r="BL229">
            <v>134.93799999999999</v>
          </cell>
          <cell r="BM229">
            <v>156.14400000000001</v>
          </cell>
          <cell r="BN229">
            <v>177.11489064173529</v>
          </cell>
          <cell r="BO229">
            <v>176.38935356616528</v>
          </cell>
          <cell r="BP229">
            <v>179.08982955156543</v>
          </cell>
          <cell r="BQ229">
            <v>175.35567500473988</v>
          </cell>
          <cell r="BR229">
            <v>182.75181979222603</v>
          </cell>
          <cell r="BS229">
            <v>190.40846672725513</v>
          </cell>
          <cell r="BT229">
            <v>197.4488638315681</v>
          </cell>
          <cell r="BU229">
            <v>196.92381097122799</v>
          </cell>
          <cell r="BV229">
            <v>196.92606469703682</v>
          </cell>
          <cell r="BW229">
            <v>196.42465087572077</v>
          </cell>
          <cell r="BX229">
            <v>197.19043613479298</v>
          </cell>
          <cell r="BY229">
            <v>195.86982702520032</v>
          </cell>
          <cell r="BZ229">
            <v>195.74542201366393</v>
          </cell>
          <cell r="CA229">
            <v>197.22845232028774</v>
          </cell>
          <cell r="CB229">
            <v>197.4814939448859</v>
          </cell>
        </row>
        <row r="230">
          <cell r="BL230">
            <v>157.184</v>
          </cell>
          <cell r="BM230">
            <v>154.97800000000001</v>
          </cell>
          <cell r="BN230">
            <v>172.66767581794613</v>
          </cell>
          <cell r="BO230">
            <v>171.91517959524666</v>
          </cell>
          <cell r="BP230">
            <v>177.29860166241039</v>
          </cell>
          <cell r="BQ230">
            <v>180.00593033844507</v>
          </cell>
          <cell r="BR230">
            <v>184.09771743838238</v>
          </cell>
          <cell r="BS230">
            <v>189.28293708280697</v>
          </cell>
          <cell r="BT230">
            <v>197.0419990883255</v>
          </cell>
          <cell r="BU230">
            <v>197.57942426377764</v>
          </cell>
          <cell r="BV230">
            <v>198.01805935454948</v>
          </cell>
          <cell r="BW230">
            <v>196.71002101517922</v>
          </cell>
          <cell r="BX230">
            <v>197.28458473924741</v>
          </cell>
          <cell r="BY230">
            <v>196.2288730066191</v>
          </cell>
          <cell r="BZ230">
            <v>196.23937999719084</v>
          </cell>
          <cell r="CA230">
            <v>197.68845566089831</v>
          </cell>
          <cell r="CB230">
            <v>197.82249992389666</v>
          </cell>
        </row>
        <row r="231">
          <cell r="BL231">
            <v>147.04499999999999</v>
          </cell>
          <cell r="BM231">
            <v>149.297</v>
          </cell>
          <cell r="BN231">
            <v>161.49440919612402</v>
          </cell>
          <cell r="BO231">
            <v>157.05563289280047</v>
          </cell>
          <cell r="BP231">
            <v>165.48831021488439</v>
          </cell>
          <cell r="BQ231">
            <v>167.66340873556015</v>
          </cell>
          <cell r="BR231">
            <v>173.29016157861179</v>
          </cell>
          <cell r="BS231">
            <v>176.29921611946486</v>
          </cell>
          <cell r="BT231">
            <v>183.61033591143851</v>
          </cell>
          <cell r="BU231">
            <v>184.42388731419248</v>
          </cell>
          <cell r="BV231">
            <v>184.82136791107564</v>
          </cell>
          <cell r="BW231">
            <v>183.80195692837469</v>
          </cell>
          <cell r="BX231">
            <v>184.08126736008691</v>
          </cell>
          <cell r="BY231">
            <v>183.09753998410534</v>
          </cell>
          <cell r="BZ231">
            <v>183.17179872374089</v>
          </cell>
          <cell r="CA231">
            <v>184.54553397575523</v>
          </cell>
          <cell r="CB231">
            <v>184.66904787941277</v>
          </cell>
        </row>
        <row r="232">
          <cell r="BL232">
            <v>152.471</v>
          </cell>
          <cell r="BM232">
            <v>166.93432472212652</v>
          </cell>
          <cell r="BN232">
            <v>181.2537650145081</v>
          </cell>
          <cell r="BO232">
            <v>178.21104981563653</v>
          </cell>
          <cell r="BP232">
            <v>184.50972192911564</v>
          </cell>
          <cell r="BQ232">
            <v>183.10490628270924</v>
          </cell>
          <cell r="BR232">
            <v>190.67172080665023</v>
          </cell>
          <cell r="BS232">
            <v>196.11774943850574</v>
          </cell>
          <cell r="BT232">
            <v>203.90195989992239</v>
          </cell>
          <cell r="BU232">
            <v>203.87518372261954</v>
          </cell>
          <cell r="BV232">
            <v>204.20164769526116</v>
          </cell>
          <cell r="BW232">
            <v>203.41297533491121</v>
          </cell>
          <cell r="BX232">
            <v>203.9421896593272</v>
          </cell>
          <cell r="BY232">
            <v>202.69248492811147</v>
          </cell>
          <cell r="BZ232">
            <v>202.67505802513452</v>
          </cell>
          <cell r="CA232">
            <v>204.21210429863396</v>
          </cell>
          <cell r="CB232">
            <v>204.41329447262166</v>
          </cell>
        </row>
        <row r="233">
          <cell r="BL233">
            <v>151.18299999999999</v>
          </cell>
          <cell r="BM233">
            <v>157.28091571945293</v>
          </cell>
          <cell r="BN233">
            <v>166.92878393924005</v>
          </cell>
          <cell r="BO233">
            <v>163.57457117841369</v>
          </cell>
          <cell r="BP233">
            <v>167.77203361109562</v>
          </cell>
          <cell r="BQ233">
            <v>168.03048013857384</v>
          </cell>
          <cell r="BR233">
            <v>175.8098967997534</v>
          </cell>
          <cell r="BS233">
            <v>179.85010003271708</v>
          </cell>
          <cell r="BT233">
            <v>186.78883846752723</v>
          </cell>
          <cell r="BU233">
            <v>186.97751263653328</v>
          </cell>
          <cell r="BV233">
            <v>187.45106779742372</v>
          </cell>
          <cell r="BW233">
            <v>186.70392346718054</v>
          </cell>
          <cell r="BX233">
            <v>187.04762196432068</v>
          </cell>
          <cell r="BY233">
            <v>185.94068302778686</v>
          </cell>
          <cell r="BZ233">
            <v>185.94842613211418</v>
          </cell>
          <cell r="CA233">
            <v>187.37132283938055</v>
          </cell>
          <cell r="CB233">
            <v>187.5445799691652</v>
          </cell>
        </row>
        <row r="234">
          <cell r="BK234">
            <v>91.441999999999993</v>
          </cell>
          <cell r="BL234">
            <v>107.90900000000001</v>
          </cell>
          <cell r="BM234">
            <v>172.28949633295963</v>
          </cell>
          <cell r="BN234">
            <v>154.76777767467595</v>
          </cell>
          <cell r="BO234">
            <v>145.73115651340035</v>
          </cell>
          <cell r="BP234">
            <v>151.59238690931241</v>
          </cell>
          <cell r="BQ234">
            <v>156.65649577471731</v>
          </cell>
          <cell r="BR234">
            <v>167.03727617792973</v>
          </cell>
          <cell r="BS234">
            <v>165.71367352451105</v>
          </cell>
          <cell r="BT234">
            <v>171.89245692328004</v>
          </cell>
          <cell r="BU234">
            <v>172.99837409451578</v>
          </cell>
          <cell r="BV234">
            <v>174.28195129658181</v>
          </cell>
          <cell r="BW234">
            <v>173.4776032244128</v>
          </cell>
          <cell r="BX234">
            <v>173.05310171744784</v>
          </cell>
          <cell r="BY234">
            <v>172.1572534072306</v>
          </cell>
          <cell r="BZ234">
            <v>172.38750225121586</v>
          </cell>
          <cell r="CA234">
            <v>173.7695348789949</v>
          </cell>
          <cell r="CB234">
            <v>173.84127233766429</v>
          </cell>
        </row>
        <row r="235">
          <cell r="BK235">
            <v>124.41</v>
          </cell>
          <cell r="BL235">
            <v>134.81</v>
          </cell>
          <cell r="BM235">
            <v>131.47249312636765</v>
          </cell>
          <cell r="BN235">
            <v>138.67270786856247</v>
          </cell>
          <cell r="BO235">
            <v>148.2154167430497</v>
          </cell>
          <cell r="BP235">
            <v>141.72154388894691</v>
          </cell>
          <cell r="BQ235">
            <v>146.13662802016717</v>
          </cell>
          <cell r="BR235">
            <v>152.25307913758638</v>
          </cell>
          <cell r="BS235">
            <v>159.3559588620688</v>
          </cell>
          <cell r="BT235">
            <v>158.67823557706663</v>
          </cell>
          <cell r="BU235">
            <v>157.89172886233112</v>
          </cell>
          <cell r="BV235">
            <v>158.28251531131204</v>
          </cell>
          <cell r="BW235">
            <v>157.90555571392991</v>
          </cell>
          <cell r="BX235">
            <v>158.2862622988234</v>
          </cell>
          <cell r="BY235">
            <v>157.32204785770051</v>
          </cell>
          <cell r="BZ235">
            <v>157.20022911139378</v>
          </cell>
          <cell r="CA235">
            <v>158.43655855938175</v>
          </cell>
          <cell r="CB235">
            <v>158.62437624788771</v>
          </cell>
        </row>
        <row r="236">
          <cell r="BK236">
            <v>121.26600000000001</v>
          </cell>
          <cell r="BL236">
            <v>166.43</v>
          </cell>
          <cell r="BM236">
            <v>154.608255809615</v>
          </cell>
          <cell r="BN236">
            <v>163.4908119888392</v>
          </cell>
          <cell r="BO236">
            <v>162.766476583528</v>
          </cell>
          <cell r="BP236">
            <v>162.51119628473904</v>
          </cell>
          <cell r="BQ236">
            <v>171.90878175643832</v>
          </cell>
          <cell r="BR236">
            <v>175.52584451166811</v>
          </cell>
          <cell r="BS236">
            <v>182.99621279053414</v>
          </cell>
          <cell r="BT236">
            <v>181.77716375092893</v>
          </cell>
          <cell r="BU236">
            <v>182.25380820260568</v>
          </cell>
          <cell r="BV236">
            <v>182.76773553612813</v>
          </cell>
          <cell r="BW236">
            <v>181.74216121974399</v>
          </cell>
          <cell r="BX236">
            <v>182.18919868830585</v>
          </cell>
          <cell r="BY236">
            <v>181.12925657205068</v>
          </cell>
          <cell r="BZ236">
            <v>181.15047115657526</v>
          </cell>
          <cell r="CA236">
            <v>182.52936222259362</v>
          </cell>
          <cell r="CB236">
            <v>182.66965717106652</v>
          </cell>
        </row>
        <row r="237">
          <cell r="BK237">
            <v>135.102</v>
          </cell>
          <cell r="BL237">
            <v>155.251</v>
          </cell>
          <cell r="BM237">
            <v>152.04328167500029</v>
          </cell>
          <cell r="BN237">
            <v>158.81925125365672</v>
          </cell>
          <cell r="BO237">
            <v>160.22174584948507</v>
          </cell>
          <cell r="BP237">
            <v>161.75920551624299</v>
          </cell>
          <cell r="BQ237">
            <v>166.3667517761605</v>
          </cell>
          <cell r="BR237">
            <v>172.40784316168725</v>
          </cell>
          <cell r="BS237">
            <v>179.81017604047406</v>
          </cell>
          <cell r="BT237">
            <v>178.38595253457243</v>
          </cell>
          <cell r="BU237">
            <v>178.75098386036672</v>
          </cell>
          <cell r="BV237">
            <v>179.04321787559755</v>
          </cell>
          <cell r="BW237">
            <v>178.39352463433261</v>
          </cell>
          <cell r="BX237">
            <v>178.71056059345261</v>
          </cell>
          <cell r="BY237">
            <v>177.64416877820915</v>
          </cell>
          <cell r="BZ237">
            <v>177.68334752089638</v>
          </cell>
          <cell r="CA237">
            <v>179.01690164919214</v>
          </cell>
          <cell r="CB237">
            <v>179.18384687665517</v>
          </cell>
        </row>
        <row r="238">
          <cell r="BK238">
            <v>156.67400000000001</v>
          </cell>
          <cell r="BL238">
            <v>147.90299999999999</v>
          </cell>
          <cell r="BM238">
            <v>168.24516333192253</v>
          </cell>
          <cell r="BN238">
            <v>177.57456816105628</v>
          </cell>
          <cell r="BO238">
            <v>181.38056960681979</v>
          </cell>
          <cell r="BP238">
            <v>179.98263617750899</v>
          </cell>
          <cell r="BQ238">
            <v>186.38142226065975</v>
          </cell>
          <cell r="BR238">
            <v>192.58860218067798</v>
          </cell>
          <cell r="BS238">
            <v>201.20338764351072</v>
          </cell>
          <cell r="BT238">
            <v>199.83801147714848</v>
          </cell>
          <cell r="BU238">
            <v>199.90141284281344</v>
          </cell>
          <cell r="BV238">
            <v>200.26940182713452</v>
          </cell>
          <cell r="BW238">
            <v>199.51648751397533</v>
          </cell>
          <cell r="BX238">
            <v>199.97054879816278</v>
          </cell>
          <cell r="BY238">
            <v>198.7765051281649</v>
          </cell>
          <cell r="BZ238">
            <v>198.75197546479467</v>
          </cell>
          <cell r="CA238">
            <v>200.26300525331817</v>
          </cell>
          <cell r="CB238">
            <v>200.46059063110215</v>
          </cell>
        </row>
        <row r="275">
          <cell r="BL275">
            <v>438.816575</v>
          </cell>
          <cell r="BM275">
            <v>615.48032650544008</v>
          </cell>
          <cell r="BN275">
            <v>431.90372667625002</v>
          </cell>
          <cell r="BO275">
            <v>576.93518249552517</v>
          </cell>
          <cell r="BP275">
            <v>478.857339368353</v>
          </cell>
          <cell r="BQ275">
            <v>451.35217417032487</v>
          </cell>
          <cell r="BR275">
            <v>272.75949393549814</v>
          </cell>
          <cell r="BS275">
            <v>244.69278986226863</v>
          </cell>
          <cell r="BT275">
            <v>266.84697487358574</v>
          </cell>
          <cell r="BU275">
            <v>334.83052022928035</v>
          </cell>
          <cell r="BV275">
            <v>297.89387543592591</v>
          </cell>
          <cell r="BW275">
            <v>299.36332638378536</v>
          </cell>
          <cell r="BX275">
            <v>369.85208588029673</v>
          </cell>
          <cell r="BY275">
            <v>328.58117718179841</v>
          </cell>
          <cell r="BZ275">
            <v>353.88543740971181</v>
          </cell>
          <cell r="CA275">
            <v>372.51011857329763</v>
          </cell>
          <cell r="CB275">
            <v>378.28620315707752</v>
          </cell>
        </row>
        <row r="276">
          <cell r="BL276">
            <v>420.02805000000001</v>
          </cell>
          <cell r="BM276">
            <v>541.75454882164001</v>
          </cell>
          <cell r="BN276">
            <v>491.28428244397759</v>
          </cell>
          <cell r="BO276">
            <v>527.18491796847775</v>
          </cell>
          <cell r="BP276">
            <v>458.18606603793995</v>
          </cell>
          <cell r="BQ276">
            <v>230.05904767921163</v>
          </cell>
          <cell r="BR276">
            <v>257.57408104568117</v>
          </cell>
          <cell r="BS276">
            <v>197.40436908728191</v>
          </cell>
          <cell r="BT276">
            <v>181.38918895560045</v>
          </cell>
          <cell r="BU276">
            <v>276.25435903255214</v>
          </cell>
          <cell r="BV276">
            <v>230.14990228163515</v>
          </cell>
          <cell r="BW276">
            <v>217.81644685415424</v>
          </cell>
          <cell r="BX276">
            <v>298.27065324977457</v>
          </cell>
          <cell r="BY276">
            <v>251.05488040213316</v>
          </cell>
          <cell r="BZ276">
            <v>271.57023492821003</v>
          </cell>
          <cell r="CA276">
            <v>290.95538535293207</v>
          </cell>
          <cell r="CB276">
            <v>290.97965857394865</v>
          </cell>
        </row>
        <row r="277">
          <cell r="BL277">
            <v>521.59022600000003</v>
          </cell>
          <cell r="BM277">
            <v>614.99655351112006</v>
          </cell>
          <cell r="BN277">
            <v>548.76687500568801</v>
          </cell>
          <cell r="BO277">
            <v>590.17687553676137</v>
          </cell>
          <cell r="BP277">
            <v>215.15096852218778</v>
          </cell>
          <cell r="BQ277">
            <v>185.09258936201661</v>
          </cell>
          <cell r="BR277">
            <v>65.235120695334786</v>
          </cell>
          <cell r="BS277">
            <v>332.83666844832948</v>
          </cell>
          <cell r="BT277">
            <v>129.83749595105809</v>
          </cell>
          <cell r="BU277">
            <v>229.63067605396196</v>
          </cell>
          <cell r="BV277">
            <v>161.26546091418561</v>
          </cell>
          <cell r="BW277">
            <v>179.68345024704976</v>
          </cell>
          <cell r="BX277">
            <v>239.81399380886231</v>
          </cell>
          <cell r="BY277">
            <v>235.17682860774534</v>
          </cell>
          <cell r="BZ277">
            <v>212.09643629650188</v>
          </cell>
          <cell r="CA277">
            <v>238.8718457629293</v>
          </cell>
          <cell r="CB277">
            <v>235.75265549750014</v>
          </cell>
        </row>
        <row r="278">
          <cell r="BL278">
            <v>485.27781400000003</v>
          </cell>
          <cell r="BM278">
            <v>619.96329850346808</v>
          </cell>
          <cell r="BN278">
            <v>542.31252252165905</v>
          </cell>
          <cell r="BO278">
            <v>579.87191007883791</v>
          </cell>
          <cell r="BP278">
            <v>500.06904362788327</v>
          </cell>
          <cell r="BQ278">
            <v>466.91069180497345</v>
          </cell>
          <cell r="BR278">
            <v>399.96154300780393</v>
          </cell>
          <cell r="BS278">
            <v>418.57938697621989</v>
          </cell>
          <cell r="BT278">
            <v>356.57343736223646</v>
          </cell>
          <cell r="BU278">
            <v>391.19174556184538</v>
          </cell>
          <cell r="BV278">
            <v>372.1863219181846</v>
          </cell>
          <cell r="BW278">
            <v>387.56927115788238</v>
          </cell>
          <cell r="BX278">
            <v>505.95871726598142</v>
          </cell>
          <cell r="BY278">
            <v>438.3958221316077</v>
          </cell>
          <cell r="BZ278">
            <v>454.19879807816028</v>
          </cell>
          <cell r="CA278">
            <v>478.69433031595196</v>
          </cell>
          <cell r="CB278">
            <v>494.95054422428871</v>
          </cell>
        </row>
        <row r="279">
          <cell r="BL279">
            <v>462.92660899999998</v>
          </cell>
          <cell r="BM279">
            <v>529.8261075580042</v>
          </cell>
          <cell r="BN279">
            <v>478.91335163140906</v>
          </cell>
          <cell r="BO279">
            <v>514.38197243638103</v>
          </cell>
          <cell r="BP279">
            <v>453.54410972720859</v>
          </cell>
          <cell r="BQ279">
            <v>425.55819315608608</v>
          </cell>
          <cell r="BR279">
            <v>357.74334614485383</v>
          </cell>
          <cell r="BS279">
            <v>371.16058605242932</v>
          </cell>
          <cell r="BT279">
            <v>319.47323072186651</v>
          </cell>
          <cell r="BU279">
            <v>351.00336251137367</v>
          </cell>
          <cell r="BV279">
            <v>334.89728206576933</v>
          </cell>
          <cell r="BW279">
            <v>347.86756012978287</v>
          </cell>
          <cell r="BX279">
            <v>452.65741516412675</v>
          </cell>
          <cell r="BY279">
            <v>392.48770984187979</v>
          </cell>
          <cell r="BZ279">
            <v>407.37295320525067</v>
          </cell>
          <cell r="CA279">
            <v>429.2580307959845</v>
          </cell>
          <cell r="CB279">
            <v>443.8054817474262</v>
          </cell>
        </row>
        <row r="280">
          <cell r="BL280">
            <v>549.99348099999997</v>
          </cell>
          <cell r="BM280">
            <v>643.79960835333407</v>
          </cell>
          <cell r="BN280">
            <v>601.13663680814068</v>
          </cell>
          <cell r="BO280">
            <v>639.37097188074597</v>
          </cell>
          <cell r="BP280">
            <v>556.40102360386186</v>
          </cell>
          <cell r="BQ280">
            <v>521.29792503810847</v>
          </cell>
          <cell r="BR280">
            <v>438.55840455464352</v>
          </cell>
          <cell r="BS280">
            <v>457.65093756802764</v>
          </cell>
          <cell r="BT280">
            <v>394.91342446023771</v>
          </cell>
          <cell r="BU280">
            <v>432.18757299962277</v>
          </cell>
          <cell r="BV280">
            <v>411.57997696069663</v>
          </cell>
          <cell r="BW280">
            <v>427.86444964325574</v>
          </cell>
          <cell r="BX280">
            <v>557.2197996009055</v>
          </cell>
          <cell r="BY280">
            <v>483.48410338511854</v>
          </cell>
          <cell r="BZ280">
            <v>501.63485407945308</v>
          </cell>
          <cell r="CA280">
            <v>528.27809584815623</v>
          </cell>
          <cell r="CB280">
            <v>546.19839926253837</v>
          </cell>
        </row>
        <row r="281">
          <cell r="BK281">
            <v>365.64202</v>
          </cell>
          <cell r="BL281">
            <v>521.38098300000001</v>
          </cell>
          <cell r="BM281">
            <v>609.70369147667418</v>
          </cell>
          <cell r="BN281">
            <v>562.87806676740229</v>
          </cell>
          <cell r="BO281">
            <v>591.95358338896438</v>
          </cell>
          <cell r="BP281">
            <v>522.18501112670856</v>
          </cell>
          <cell r="BQ281">
            <v>487.64420634601152</v>
          </cell>
          <cell r="BR281">
            <v>411.78176771193756</v>
          </cell>
          <cell r="BS281">
            <v>428.65897996433603</v>
          </cell>
          <cell r="BT281">
            <v>369.08180353249253</v>
          </cell>
          <cell r="BU281">
            <v>403.89815327148756</v>
          </cell>
          <cell r="BV281">
            <v>385.60975017695318</v>
          </cell>
          <cell r="BW281">
            <v>400.50239318145378</v>
          </cell>
          <cell r="BX281">
            <v>521.75952118411385</v>
          </cell>
          <cell r="BY281">
            <v>452.42806460207811</v>
          </cell>
          <cell r="BZ281">
            <v>469.39653895429626</v>
          </cell>
          <cell r="CA281">
            <v>494.4343661666955</v>
          </cell>
          <cell r="CB281">
            <v>511.32132463922028</v>
          </cell>
        </row>
        <row r="282">
          <cell r="BK282">
            <v>372.96908200000001</v>
          </cell>
          <cell r="BL282">
            <v>542.70693000000006</v>
          </cell>
          <cell r="BM282">
            <v>619.49448292933744</v>
          </cell>
          <cell r="BN282">
            <v>583.4551967873075</v>
          </cell>
          <cell r="BO282">
            <v>620.15992476222664</v>
          </cell>
          <cell r="BP282">
            <v>545.32413210628306</v>
          </cell>
          <cell r="BQ282">
            <v>503.68604598234606</v>
          </cell>
          <cell r="BR282">
            <v>426.89152078630832</v>
          </cell>
          <cell r="BS282">
            <v>443.76285455708285</v>
          </cell>
          <cell r="BT282">
            <v>383.84743642740278</v>
          </cell>
          <cell r="BU282">
            <v>420.03952381447272</v>
          </cell>
          <cell r="BV282">
            <v>400.23248926735965</v>
          </cell>
          <cell r="BW282">
            <v>415.21100786368663</v>
          </cell>
          <cell r="BX282">
            <v>541.52901717851569</v>
          </cell>
          <cell r="BY282">
            <v>469.57655993348885</v>
          </cell>
          <cell r="BZ282">
            <v>487.44463474272101</v>
          </cell>
          <cell r="CA282">
            <v>513.25741446425513</v>
          </cell>
          <cell r="CB282">
            <v>530.65269266215068</v>
          </cell>
        </row>
        <row r="283">
          <cell r="BK283">
            <v>360.42589099999998</v>
          </cell>
          <cell r="BL283">
            <v>407.073286</v>
          </cell>
          <cell r="BM283">
            <v>615.40016159002471</v>
          </cell>
          <cell r="BN283">
            <v>529.08351136598571</v>
          </cell>
          <cell r="BO283">
            <v>566.7082444300712</v>
          </cell>
          <cell r="BP283">
            <v>497.28810092652509</v>
          </cell>
          <cell r="BQ283">
            <v>455.85244388280904</v>
          </cell>
          <cell r="BR283">
            <v>383.54640179081912</v>
          </cell>
          <cell r="BS283">
            <v>411.65824144562873</v>
          </cell>
          <cell r="BT283">
            <v>348.45861274762569</v>
          </cell>
          <cell r="BU283">
            <v>382.86659166053101</v>
          </cell>
          <cell r="BV283">
            <v>364.31718540697545</v>
          </cell>
          <cell r="BW283">
            <v>377.87925916340919</v>
          </cell>
          <cell r="BX283">
            <v>493.52296774616713</v>
          </cell>
          <cell r="BY283">
            <v>429.08204039159193</v>
          </cell>
          <cell r="BZ283">
            <v>443.72406258442561</v>
          </cell>
          <cell r="CA283">
            <v>467.81186686447938</v>
          </cell>
          <cell r="CB283">
            <v>483.53404674002525</v>
          </cell>
        </row>
        <row r="284">
          <cell r="BK284">
            <v>364.41671700000001</v>
          </cell>
          <cell r="BL284">
            <v>561.04668100000004</v>
          </cell>
          <cell r="BM284">
            <v>678.31002916520765</v>
          </cell>
          <cell r="BN284">
            <v>633.08890269691847</v>
          </cell>
          <cell r="BO284">
            <v>663.47053183419439</v>
          </cell>
          <cell r="BP284">
            <v>594.98430811658625</v>
          </cell>
          <cell r="BQ284">
            <v>533.39596292266117</v>
          </cell>
          <cell r="BR284">
            <v>459.11723575338522</v>
          </cell>
          <cell r="BS284">
            <v>479.47406965691249</v>
          </cell>
          <cell r="BT284">
            <v>413.14831651715707</v>
          </cell>
          <cell r="BU284">
            <v>451.56411902207515</v>
          </cell>
          <cell r="BV284">
            <v>430.9179039715516</v>
          </cell>
          <cell r="BW284">
            <v>445.41880582793266</v>
          </cell>
          <cell r="BX284">
            <v>583.14590103286093</v>
          </cell>
          <cell r="BY284">
            <v>505.40886663757203</v>
          </cell>
          <cell r="BZ284">
            <v>524.28971841614634</v>
          </cell>
          <cell r="CA284">
            <v>552.06536376777365</v>
          </cell>
          <cell r="CB284">
            <v>570.82726672575143</v>
          </cell>
        </row>
        <row r="285">
          <cell r="BK285">
            <v>391.45234399999998</v>
          </cell>
          <cell r="BL285">
            <v>530.31818299999998</v>
          </cell>
          <cell r="BM285">
            <v>640.73230006987694</v>
          </cell>
          <cell r="BN285">
            <v>581.52790821372889</v>
          </cell>
          <cell r="BO285">
            <v>613.97579988776931</v>
          </cell>
          <cell r="BP285">
            <v>551.05474835280279</v>
          </cell>
          <cell r="BQ285">
            <v>507.22093694939514</v>
          </cell>
          <cell r="BR285">
            <v>427.8400324482472</v>
          </cell>
          <cell r="BS285">
            <v>447.22256343238047</v>
          </cell>
          <cell r="BT285">
            <v>384.14863987460694</v>
          </cell>
          <cell r="BU285">
            <v>421.27816422161504</v>
          </cell>
          <cell r="BV285">
            <v>402.66061706758035</v>
          </cell>
          <cell r="BW285">
            <v>417.01863707875526</v>
          </cell>
          <cell r="BX285">
            <v>543.71525602103054</v>
          </cell>
          <cell r="BY285">
            <v>471.6785903917667</v>
          </cell>
          <cell r="BZ285">
            <v>489.24065900810047</v>
          </cell>
          <cell r="CA285">
            <v>515.48780105349124</v>
          </cell>
          <cell r="CB285">
            <v>533.01932080301219</v>
          </cell>
        </row>
        <row r="286">
          <cell r="BK286">
            <v>366.50003499999997</v>
          </cell>
          <cell r="BL286">
            <v>603.86249699999996</v>
          </cell>
          <cell r="BM286">
            <v>625.53889151587191</v>
          </cell>
          <cell r="BN286">
            <v>680.64901908153206</v>
          </cell>
          <cell r="BO286">
            <v>615.81008530004419</v>
          </cell>
          <cell r="BP286">
            <v>876.9551484836602</v>
          </cell>
          <cell r="BQ286">
            <v>1031.9297827060554</v>
          </cell>
          <cell r="BR286">
            <v>998.99105212548784</v>
          </cell>
          <cell r="BS286">
            <v>891.89855294910194</v>
          </cell>
          <cell r="BT286">
            <v>852.28143857613031</v>
          </cell>
          <cell r="BU286">
            <v>730.25521162118184</v>
          </cell>
          <cell r="BV286">
            <v>808.28923453318203</v>
          </cell>
          <cell r="BW286">
            <v>858.80539246885201</v>
          </cell>
          <cell r="BX286">
            <v>1117.554671867364</v>
          </cell>
          <cell r="BY286">
            <v>942.64535649321988</v>
          </cell>
          <cell r="BZ286">
            <v>985.14567229702152</v>
          </cell>
          <cell r="CA286">
            <v>1018.375381034054</v>
          </cell>
          <cell r="CB286">
            <v>1080.6724059670605</v>
          </cell>
        </row>
        <row r="291">
          <cell r="BL291">
            <v>22.434956</v>
          </cell>
          <cell r="BM291">
            <v>14.531094</v>
          </cell>
          <cell r="BN291">
            <v>14.633363467036384</v>
          </cell>
          <cell r="BO291">
            <v>15.541624728363711</v>
          </cell>
          <cell r="BP291">
            <v>10.782095893266632</v>
          </cell>
          <cell r="BQ291">
            <v>12.238680523901618</v>
          </cell>
          <cell r="BR291">
            <v>10.623786572440167</v>
          </cell>
          <cell r="BS291">
            <v>10.033608683343459</v>
          </cell>
          <cell r="BT291">
            <v>10.636591864168086</v>
          </cell>
          <cell r="BU291">
            <v>10.767235709330107</v>
          </cell>
          <cell r="BV291">
            <v>10.862952707423993</v>
          </cell>
          <cell r="BW291">
            <v>10.859980670636688</v>
          </cell>
          <cell r="BX291">
            <v>10.584835107341162</v>
          </cell>
          <cell r="BY291">
            <v>10.632073926980466</v>
          </cell>
          <cell r="BZ291">
            <v>10.742319211780007</v>
          </cell>
          <cell r="CA291">
            <v>10.741415624342485</v>
          </cell>
          <cell r="CB291">
            <v>10.736432324832464</v>
          </cell>
        </row>
        <row r="292">
          <cell r="BL292">
            <v>12.384458</v>
          </cell>
          <cell r="BM292">
            <v>20.358083999999998</v>
          </cell>
          <cell r="BN292">
            <v>12.243745844952901</v>
          </cell>
          <cell r="BO292">
            <v>12.55296259568115</v>
          </cell>
          <cell r="BP292">
            <v>8.8485438502052727</v>
          </cell>
          <cell r="BQ292">
            <v>9.1533762564556564</v>
          </cell>
          <cell r="BR292">
            <v>9.0510958755638313</v>
          </cell>
          <cell r="BS292">
            <v>9.3565500070066641</v>
          </cell>
          <cell r="BT292">
            <v>8.6416207371431355</v>
          </cell>
          <cell r="BU292">
            <v>8.9022779245295602</v>
          </cell>
          <cell r="BV292">
            <v>9.0102373452749109</v>
          </cell>
          <cell r="BW292">
            <v>9.0209841601397702</v>
          </cell>
          <cell r="BX292">
            <v>8.9923563779036186</v>
          </cell>
          <cell r="BY292">
            <v>8.9863340348188068</v>
          </cell>
          <cell r="BZ292">
            <v>8.9134953089982005</v>
          </cell>
          <cell r="CA292">
            <v>8.9824379685333327</v>
          </cell>
          <cell r="CB292">
            <v>8.9846814454270625</v>
          </cell>
        </row>
        <row r="293">
          <cell r="BL293">
            <v>11.371272000000001</v>
          </cell>
          <cell r="BM293">
            <v>13.918908</v>
          </cell>
          <cell r="BN293">
            <v>13.104741939609317</v>
          </cell>
          <cell r="BO293">
            <v>13.135296402558518</v>
          </cell>
          <cell r="BP293">
            <v>8.6090644190468009</v>
          </cell>
          <cell r="BQ293">
            <v>8.7675358887225627</v>
          </cell>
          <cell r="BR293">
            <v>8.1991941436515994</v>
          </cell>
          <cell r="BS293">
            <v>8.5237846888795854</v>
          </cell>
          <cell r="BT293">
            <v>8.6359721322647989</v>
          </cell>
          <cell r="BU293">
            <v>8.5881591896107405</v>
          </cell>
          <cell r="BV293">
            <v>8.5471102545130702</v>
          </cell>
          <cell r="BW293">
            <v>8.542929208625857</v>
          </cell>
          <cell r="BX293">
            <v>8.4988440817839592</v>
          </cell>
          <cell r="BY293">
            <v>8.5675910947788108</v>
          </cell>
          <cell r="BZ293">
            <v>8.5626029733596862</v>
          </cell>
          <cell r="CA293">
            <v>8.5489267658624879</v>
          </cell>
          <cell r="CB293">
            <v>8.5438155226122774</v>
          </cell>
        </row>
        <row r="294">
          <cell r="BL294">
            <v>23.681640999999999</v>
          </cell>
          <cell r="BM294">
            <v>14.454119821309733</v>
          </cell>
          <cell r="BN294">
            <v>12.578972249310102</v>
          </cell>
          <cell r="BO294">
            <v>12.434367143395981</v>
          </cell>
          <cell r="BP294">
            <v>8.7826395983582763</v>
          </cell>
          <cell r="BQ294">
            <v>10.350337313600761</v>
          </cell>
          <cell r="BR294">
            <v>9.806939370295483</v>
          </cell>
          <cell r="BS294">
            <v>8.6815460927370154</v>
          </cell>
          <cell r="BT294">
            <v>8.9922092791601003</v>
          </cell>
          <cell r="BU294">
            <v>9.1010599124340938</v>
          </cell>
          <cell r="BV294">
            <v>9.3227343308303272</v>
          </cell>
          <cell r="BW294">
            <v>9.3864183936454904</v>
          </cell>
          <cell r="BX294">
            <v>9.1808977970914043</v>
          </cell>
          <cell r="BY294">
            <v>9.0967936017614068</v>
          </cell>
          <cell r="BZ294">
            <v>9.1966639426322843</v>
          </cell>
          <cell r="CA294">
            <v>9.2175808071525438</v>
          </cell>
          <cell r="CB294">
            <v>9.2367016131921833</v>
          </cell>
        </row>
        <row r="295">
          <cell r="BL295">
            <v>7.2683200000000001</v>
          </cell>
          <cell r="BM295">
            <v>15.004192391436392</v>
          </cell>
          <cell r="BN295">
            <v>12.023634602785194</v>
          </cell>
          <cell r="BO295">
            <v>12.523573306266931</v>
          </cell>
          <cell r="BP295">
            <v>8.2448314275818966</v>
          </cell>
          <cell r="BQ295">
            <v>8.0400196928744929</v>
          </cell>
          <cell r="BR295">
            <v>7.5073218256398917</v>
          </cell>
          <cell r="BS295">
            <v>8.2720372475473933</v>
          </cell>
          <cell r="BT295">
            <v>8.0565634758580682</v>
          </cell>
          <cell r="BU295">
            <v>8.1068697272564751</v>
          </cell>
          <cell r="BV295">
            <v>8.0241547339003496</v>
          </cell>
          <cell r="BW295">
            <v>7.996562393835263</v>
          </cell>
          <cell r="BX295">
            <v>7.9933894020404352</v>
          </cell>
          <cell r="BY295">
            <v>8.0912375156795093</v>
          </cell>
          <cell r="BZ295">
            <v>8.0355079465781181</v>
          </cell>
          <cell r="CA295">
            <v>8.0424427545424066</v>
          </cell>
          <cell r="CB295">
            <v>8.0281703984067345</v>
          </cell>
        </row>
        <row r="296">
          <cell r="BL296">
            <v>7.6715990000000005</v>
          </cell>
          <cell r="BM296">
            <v>16.55283345425449</v>
          </cell>
          <cell r="BN296">
            <v>14.465439188644453</v>
          </cell>
          <cell r="BO296">
            <v>14.022981041732807</v>
          </cell>
          <cell r="BP296">
            <v>10.28693148304154</v>
          </cell>
          <cell r="BQ296">
            <v>9.5433134036807008</v>
          </cell>
          <cell r="BR296">
            <v>8.5891855985358756</v>
          </cell>
          <cell r="BS296">
            <v>9.6105923809413323</v>
          </cell>
          <cell r="BT296">
            <v>9.48464178593923</v>
          </cell>
          <cell r="BU296">
            <v>9.4641825287149555</v>
          </cell>
          <cell r="BV296">
            <v>9.5029329304277361</v>
          </cell>
          <cell r="BW296">
            <v>9.3383831395624206</v>
          </cell>
          <cell r="BX296">
            <v>9.3303070449118266</v>
          </cell>
          <cell r="BY296">
            <v>9.4801465531171338</v>
          </cell>
          <cell r="BZ296">
            <v>9.4240894859112334</v>
          </cell>
          <cell r="CA296">
            <v>9.4231904393468131</v>
          </cell>
          <cell r="CB296">
            <v>9.4151718307860683</v>
          </cell>
        </row>
        <row r="297">
          <cell r="BK297">
            <v>22.234987</v>
          </cell>
          <cell r="BL297">
            <v>8.5652099999999987</v>
          </cell>
          <cell r="BM297">
            <v>15.516863422179501</v>
          </cell>
          <cell r="BN297">
            <v>12.181083695281373</v>
          </cell>
          <cell r="BO297">
            <v>12.756510487516183</v>
          </cell>
          <cell r="BP297">
            <v>8.0574898841511917</v>
          </cell>
          <cell r="BQ297">
            <v>8.2405546643994683</v>
          </cell>
          <cell r="BR297">
            <v>7.7817139469271641</v>
          </cell>
          <cell r="BS297">
            <v>8.4077780968189195</v>
          </cell>
          <cell r="BT297">
            <v>8.1695587797125633</v>
          </cell>
          <cell r="BU297">
            <v>8.2261903781478054</v>
          </cell>
          <cell r="BV297">
            <v>8.1314190744018617</v>
          </cell>
          <cell r="BW297">
            <v>8.1651591732011841</v>
          </cell>
          <cell r="BX297">
            <v>8.1433320552016628</v>
          </cell>
          <cell r="BY297">
            <v>8.2200211004564672</v>
          </cell>
          <cell r="BZ297">
            <v>8.1671318921330158</v>
          </cell>
          <cell r="CA297">
            <v>8.1772243562817959</v>
          </cell>
          <cell r="CB297">
            <v>8.1654126590788376</v>
          </cell>
        </row>
        <row r="298">
          <cell r="BK298">
            <v>9.0476890000000001</v>
          </cell>
          <cell r="BL298">
            <v>18.733843</v>
          </cell>
          <cell r="BM298">
            <v>11.610127767023723</v>
          </cell>
          <cell r="BN298">
            <v>11.149772874908068</v>
          </cell>
          <cell r="BO298">
            <v>10.895597286695539</v>
          </cell>
          <cell r="BP298">
            <v>7.1697692677293725</v>
          </cell>
          <cell r="BQ298">
            <v>7.1051527279431523</v>
          </cell>
          <cell r="BR298">
            <v>8.1200953037971555</v>
          </cell>
          <cell r="BS298">
            <v>7.1008029517481264</v>
          </cell>
          <cell r="BT298">
            <v>7.4067312435122146</v>
          </cell>
          <cell r="BU298">
            <v>7.3438940978024263</v>
          </cell>
          <cell r="BV298">
            <v>7.3805102989460041</v>
          </cell>
          <cell r="BW298">
            <v>7.415335264960615</v>
          </cell>
          <cell r="BX298">
            <v>7.4704067791611859</v>
          </cell>
          <cell r="BY298">
            <v>7.3294547713938769</v>
          </cell>
          <cell r="BZ298">
            <v>7.4033755368764886</v>
          </cell>
          <cell r="CA298">
            <v>7.3879202424528225</v>
          </cell>
          <cell r="CB298">
            <v>7.3998165302676346</v>
          </cell>
        </row>
        <row r="299">
          <cell r="BK299">
            <v>8.8075810000000008</v>
          </cell>
          <cell r="BL299">
            <v>14.488783</v>
          </cell>
          <cell r="BM299">
            <v>14.160296621611696</v>
          </cell>
          <cell r="BN299">
            <v>12.234770285886682</v>
          </cell>
          <cell r="BO299">
            <v>11.913591758759608</v>
          </cell>
          <cell r="BP299">
            <v>6.861047971517376</v>
          </cell>
          <cell r="BQ299">
            <v>7.1245809792671126</v>
          </cell>
          <cell r="BR299">
            <v>8.1336443735011361</v>
          </cell>
          <cell r="BS299">
            <v>7.7473018691914781</v>
          </cell>
          <cell r="BT299">
            <v>7.7112725614886521</v>
          </cell>
          <cell r="BU299">
            <v>7.5963939913157654</v>
          </cell>
          <cell r="BV299">
            <v>7.5155695509931508</v>
          </cell>
          <cell r="BW299">
            <v>7.6626387549528285</v>
          </cell>
          <cell r="BX299">
            <v>7.7408364692980358</v>
          </cell>
          <cell r="BY299">
            <v>7.6466353455883747</v>
          </cell>
          <cell r="BZ299">
            <v>7.6453422656096874</v>
          </cell>
          <cell r="CA299">
            <v>7.6324148224296309</v>
          </cell>
          <cell r="CB299">
            <v>7.6422044772884155</v>
          </cell>
        </row>
        <row r="300">
          <cell r="BK300">
            <v>7.7244109999999999</v>
          </cell>
          <cell r="BL300">
            <v>14.353174000000001</v>
          </cell>
          <cell r="BM300">
            <v>13.413878799822511</v>
          </cell>
          <cell r="BN300">
            <v>11.686605727554367</v>
          </cell>
          <cell r="BO300">
            <v>11.452065688977484</v>
          </cell>
          <cell r="BP300">
            <v>7.3577956447164725</v>
          </cell>
          <cell r="BQ300">
            <v>6.7805371720622079</v>
          </cell>
          <cell r="BR300">
            <v>7.9434587327920481</v>
          </cell>
          <cell r="BS300">
            <v>7.5097604493530437</v>
          </cell>
          <cell r="BT300">
            <v>7.5367438276837619</v>
          </cell>
          <cell r="BU300">
            <v>7.4624759432547734</v>
          </cell>
          <cell r="BV300">
            <v>7.4256591653215063</v>
          </cell>
          <cell r="BW300">
            <v>7.446595225029168</v>
          </cell>
          <cell r="BX300">
            <v>7.5756196236810265</v>
          </cell>
          <cell r="BY300">
            <v>7.4762469221284507</v>
          </cell>
          <cell r="BZ300">
            <v>7.4894187569940467</v>
          </cell>
          <cell r="CA300">
            <v>7.4773193758829848</v>
          </cell>
          <cell r="CB300">
            <v>7.4827079386308393</v>
          </cell>
        </row>
        <row r="301">
          <cell r="BK301">
            <v>5.8718539999999999</v>
          </cell>
          <cell r="BL301">
            <v>6.8355690000000005</v>
          </cell>
          <cell r="BM301">
            <v>12.940679584419129</v>
          </cell>
          <cell r="BN301">
            <v>10.180562545750544</v>
          </cell>
          <cell r="BO301">
            <v>9.4518534902032094</v>
          </cell>
          <cell r="BP301">
            <v>6.190868906022831</v>
          </cell>
          <cell r="BQ301">
            <v>5.2366626572276944</v>
          </cell>
          <cell r="BR301">
            <v>6.2168920392245326</v>
          </cell>
          <cell r="BS301">
            <v>6.5186114346108752</v>
          </cell>
          <cell r="BT301">
            <v>6.2128066064048015</v>
          </cell>
          <cell r="BU301">
            <v>6.1117979140525707</v>
          </cell>
          <cell r="BV301">
            <v>6.0751683286981466</v>
          </cell>
          <cell r="BW301">
            <v>6.0593541303040936</v>
          </cell>
          <cell r="BX301">
            <v>6.2270552645981851</v>
          </cell>
          <cell r="BY301">
            <v>6.1955476828140972</v>
          </cell>
          <cell r="BZ301">
            <v>6.1372364488115592</v>
          </cell>
          <cell r="CA301">
            <v>6.1337846640934188</v>
          </cell>
          <cell r="CB301">
            <v>6.1388723710452169</v>
          </cell>
        </row>
        <row r="302">
          <cell r="BK302">
            <v>14.088013</v>
          </cell>
          <cell r="BL302">
            <v>10.689145</v>
          </cell>
          <cell r="BM302">
            <v>12.538922137942848</v>
          </cell>
          <cell r="BN302">
            <v>13.517307578280622</v>
          </cell>
          <cell r="BO302">
            <v>13.319576069848893</v>
          </cell>
          <cell r="BP302">
            <v>8.8089216543623223</v>
          </cell>
          <cell r="BQ302">
            <v>7.4192487198645836</v>
          </cell>
          <cell r="BR302">
            <v>8.0266722176311021</v>
          </cell>
          <cell r="BS302">
            <v>8.2376260978221154</v>
          </cell>
          <cell r="BT302">
            <v>8.51528770666458</v>
          </cell>
          <cell r="BU302">
            <v>8.3294626835507302</v>
          </cell>
          <cell r="BV302">
            <v>8.2015512792689549</v>
          </cell>
          <cell r="BW302">
            <v>8.1056594851066279</v>
          </cell>
          <cell r="BX302">
            <v>8.2621199969875079</v>
          </cell>
          <cell r="BY302">
            <v>8.2779174504826045</v>
          </cell>
          <cell r="BZ302">
            <v>8.2828162303156745</v>
          </cell>
          <cell r="CA302">
            <v>8.2353421790792822</v>
          </cell>
          <cell r="CB302">
            <v>8.2260128884322796</v>
          </cell>
        </row>
        <row r="307">
          <cell r="BE307">
            <v>412.34583279315729</v>
          </cell>
          <cell r="BF307">
            <v>510.67182391919198</v>
          </cell>
          <cell r="BG307">
            <v>587.77896667495975</v>
          </cell>
          <cell r="BH307">
            <v>441.02823100000001</v>
          </cell>
          <cell r="BI307">
            <v>497.42615599999999</v>
          </cell>
          <cell r="BJ307">
            <v>446.51194199999986</v>
          </cell>
          <cell r="BK307">
            <v>514.12541099999999</v>
          </cell>
          <cell r="BL307">
            <v>582.59861899999987</v>
          </cell>
        </row>
        <row r="308">
          <cell r="BE308">
            <v>390.36044835015787</v>
          </cell>
          <cell r="BF308">
            <v>467.55502071452804</v>
          </cell>
          <cell r="BG308">
            <v>478.97514186908001</v>
          </cell>
          <cell r="BH308">
            <v>409.74395200000004</v>
          </cell>
          <cell r="BI308">
            <v>437.78496100000001</v>
          </cell>
          <cell r="BJ308">
            <v>447.73935300000005</v>
          </cell>
          <cell r="BK308">
            <v>466.23566</v>
          </cell>
          <cell r="BL308">
            <v>556.35659199999998</v>
          </cell>
        </row>
        <row r="309">
          <cell r="BE309">
            <v>369.96825308546482</v>
          </cell>
          <cell r="BF309">
            <v>483.65984493543999</v>
          </cell>
          <cell r="BG309">
            <v>458.51614979760012</v>
          </cell>
          <cell r="BH309">
            <v>385.74099599999994</v>
          </cell>
          <cell r="BI309">
            <v>482.34848</v>
          </cell>
          <cell r="BJ309">
            <v>419.65380999999996</v>
          </cell>
          <cell r="BK309">
            <v>468.14928199999991</v>
          </cell>
          <cell r="BL309">
            <v>636.36095399999999</v>
          </cell>
        </row>
        <row r="310">
          <cell r="BE310">
            <v>414.76053512608587</v>
          </cell>
          <cell r="BF310">
            <v>548.03775023910498</v>
          </cell>
          <cell r="BG310">
            <v>469.11247760222005</v>
          </cell>
          <cell r="BH310">
            <v>459.13976600000001</v>
          </cell>
          <cell r="BI310">
            <v>493.238989</v>
          </cell>
          <cell r="BJ310">
            <v>445.64685100000008</v>
          </cell>
          <cell r="BK310">
            <v>411.95113199999992</v>
          </cell>
          <cell r="BL310">
            <v>633.00517300000001</v>
          </cell>
        </row>
        <row r="311">
          <cell r="BE311">
            <v>375.21400821991449</v>
          </cell>
          <cell r="BF311">
            <v>439.66347157240182</v>
          </cell>
          <cell r="BG311">
            <v>536.32376379886909</v>
          </cell>
          <cell r="BH311">
            <v>366.70928300000003</v>
          </cell>
          <cell r="BI311">
            <v>401.20549499999998</v>
          </cell>
          <cell r="BJ311">
            <v>425.97611299999994</v>
          </cell>
          <cell r="BK311">
            <v>394.64355899999998</v>
          </cell>
          <cell r="BL311">
            <v>612.86728899999991</v>
          </cell>
        </row>
        <row r="312">
          <cell r="BE312">
            <v>411.97114075207696</v>
          </cell>
          <cell r="BF312">
            <v>405.09739023349323</v>
          </cell>
          <cell r="BG312">
            <v>423.37554398188126</v>
          </cell>
          <cell r="BH312">
            <v>438.22925800000002</v>
          </cell>
          <cell r="BI312">
            <v>547.37657400000001</v>
          </cell>
          <cell r="BJ312">
            <v>487.16431399999999</v>
          </cell>
          <cell r="BK312">
            <v>494.73472500000003</v>
          </cell>
          <cell r="BL312">
            <v>689.92288199999996</v>
          </cell>
        </row>
        <row r="313">
          <cell r="BE313">
            <v>491.6437869176923</v>
          </cell>
          <cell r="BF313">
            <v>513.73163565210007</v>
          </cell>
          <cell r="BG313">
            <v>367.27844155026958</v>
          </cell>
          <cell r="BH313">
            <v>468.93216900000004</v>
          </cell>
          <cell r="BI313">
            <v>438.52927000000005</v>
          </cell>
          <cell r="BJ313">
            <v>425.01539700000001</v>
          </cell>
          <cell r="BK313">
            <v>443.40003299999989</v>
          </cell>
        </row>
        <row r="314">
          <cell r="BE314">
            <v>432.24017866908787</v>
          </cell>
          <cell r="BF314">
            <v>464.11024119290005</v>
          </cell>
          <cell r="BG314">
            <v>395.92316347199989</v>
          </cell>
          <cell r="BH314">
            <v>432.37022100000002</v>
          </cell>
          <cell r="BI314">
            <v>472.16102699999999</v>
          </cell>
          <cell r="BJ314">
            <v>457.54202100000003</v>
          </cell>
          <cell r="BK314">
            <v>466.107393</v>
          </cell>
        </row>
        <row r="315">
          <cell r="BE315">
            <v>536.65256383420797</v>
          </cell>
          <cell r="BF315">
            <v>489.24595065545998</v>
          </cell>
          <cell r="BG315">
            <v>483.47834141146001</v>
          </cell>
          <cell r="BH315">
            <v>447.0556059999999</v>
          </cell>
          <cell r="BI315">
            <v>454.92200500000001</v>
          </cell>
          <cell r="BJ315">
            <v>471.11748699999998</v>
          </cell>
          <cell r="BK315">
            <v>442.00830999999999</v>
          </cell>
        </row>
        <row r="316">
          <cell r="BE316">
            <v>495.80958552201241</v>
          </cell>
          <cell r="BF316">
            <v>477.17748278790009</v>
          </cell>
          <cell r="BG316">
            <v>469.29769236207989</v>
          </cell>
          <cell r="BH316">
            <v>489.68070999999998</v>
          </cell>
          <cell r="BI316">
            <v>481.2417640000001</v>
          </cell>
          <cell r="BJ316">
            <v>604.70558499999993</v>
          </cell>
          <cell r="BK316">
            <v>471.50130599999989</v>
          </cell>
        </row>
        <row r="317">
          <cell r="BE317">
            <v>396.90784218498254</v>
          </cell>
          <cell r="BF317">
            <v>527.38282271616015</v>
          </cell>
          <cell r="BG317">
            <v>491.37540384253168</v>
          </cell>
          <cell r="BH317">
            <v>462.29962400000005</v>
          </cell>
          <cell r="BI317">
            <v>433.50454500000001</v>
          </cell>
          <cell r="BJ317">
            <v>474.76366000000002</v>
          </cell>
          <cell r="BK317">
            <v>542.25648999999999</v>
          </cell>
        </row>
        <row r="318">
          <cell r="BE318">
            <v>577.06968750301996</v>
          </cell>
          <cell r="BF318">
            <v>507.44361359804003</v>
          </cell>
          <cell r="BG318">
            <v>426.9561273991485</v>
          </cell>
          <cell r="BH318">
            <v>453.39606199999997</v>
          </cell>
          <cell r="BI318">
            <v>462.85901999999999</v>
          </cell>
          <cell r="BJ318">
            <v>441.86051499999991</v>
          </cell>
          <cell r="BK318">
            <v>470.16602199999983</v>
          </cell>
        </row>
        <row r="339">
          <cell r="BM339">
            <v>164.71883830433185</v>
          </cell>
          <cell r="BN339">
            <v>110.53846709622023</v>
          </cell>
          <cell r="BO339">
            <v>53.713252089184074</v>
          </cell>
          <cell r="BP339">
            <v>110.53846709622023</v>
          </cell>
          <cell r="BQ339">
            <v>110.53846709622023</v>
          </cell>
          <cell r="BR339">
            <v>110.53846709622023</v>
          </cell>
          <cell r="BS339">
            <v>110.53846709622023</v>
          </cell>
          <cell r="BT339">
            <v>110.53846709622023</v>
          </cell>
          <cell r="BU339">
            <v>110.53846709622023</v>
          </cell>
          <cell r="BV339">
            <v>110.53846709622023</v>
          </cell>
          <cell r="BW339">
            <v>110.53846709622023</v>
          </cell>
          <cell r="BX339">
            <v>110.53846709622023</v>
          </cell>
          <cell r="BY339">
            <v>110.53846709622023</v>
          </cell>
          <cell r="BZ339">
            <v>110.53846709622023</v>
          </cell>
          <cell r="CA339">
            <v>110.53846709622023</v>
          </cell>
          <cell r="CB339">
            <v>110.53846709622023</v>
          </cell>
        </row>
        <row r="340">
          <cell r="BM340">
            <v>137.553</v>
          </cell>
          <cell r="BN340">
            <v>53.145602568043245</v>
          </cell>
          <cell r="BO340">
            <v>46.349472006889428</v>
          </cell>
          <cell r="BP340">
            <v>25.512197760899223</v>
          </cell>
          <cell r="BQ340">
            <v>22.961265400982985</v>
          </cell>
          <cell r="BR340">
            <v>16.185582735022933</v>
          </cell>
          <cell r="BS340">
            <v>10.642414480332674</v>
          </cell>
          <cell r="BT340">
            <v>13.792896599805065</v>
          </cell>
          <cell r="BU340">
            <v>11.005638467002241</v>
          </cell>
          <cell r="BV340">
            <v>8.8747228179641215</v>
          </cell>
          <cell r="BW340">
            <v>7.091578193524315</v>
          </cell>
          <cell r="BX340">
            <v>5.7556935736869965</v>
          </cell>
          <cell r="BY340">
            <v>5.7184818389146947</v>
          </cell>
          <cell r="BZ340">
            <v>5.23311433175801</v>
          </cell>
          <cell r="CA340">
            <v>4.7672945588579285</v>
          </cell>
          <cell r="CB340">
            <v>4.4160121522809872</v>
          </cell>
        </row>
        <row r="341">
          <cell r="BM341">
            <v>150.25401660311525</v>
          </cell>
          <cell r="BN341">
            <v>58.672663806040603</v>
          </cell>
          <cell r="BO341">
            <v>51.170731648981203</v>
          </cell>
          <cell r="BP341">
            <v>26.675803296373381</v>
          </cell>
          <cell r="BQ341">
            <v>25.206505179985353</v>
          </cell>
          <cell r="BR341">
            <v>17.96198950433547</v>
          </cell>
          <cell r="BS341">
            <v>11.65548701521486</v>
          </cell>
          <cell r="BT341">
            <v>15.078298954306689</v>
          </cell>
          <cell r="BU341">
            <v>11.941782748832573</v>
          </cell>
          <cell r="BV341">
            <v>9.7329411118787377</v>
          </cell>
          <cell r="BW341">
            <v>7.7716583684873886</v>
          </cell>
          <cell r="BX341">
            <v>6.2838409877653998</v>
          </cell>
          <cell r="BY341">
            <v>6.2363028327159959</v>
          </cell>
          <cell r="BZ341">
            <v>5.7066045398638785</v>
          </cell>
          <cell r="CA341">
            <v>5.2086376561869221</v>
          </cell>
          <cell r="CB341">
            <v>4.8223039663885618</v>
          </cell>
        </row>
        <row r="342">
          <cell r="BM342">
            <v>152.10138173249337</v>
          </cell>
          <cell r="BN342">
            <v>46.55780365498569</v>
          </cell>
          <cell r="BO342">
            <v>25.924577867526256</v>
          </cell>
          <cell r="BP342">
            <v>20.958141823433365</v>
          </cell>
          <cell r="BQ342">
            <v>16.735855023426605</v>
          </cell>
          <cell r="BR342">
            <v>12.99377135748635</v>
          </cell>
          <cell r="BS342">
            <v>8.3107304785339373</v>
          </cell>
          <cell r="BT342">
            <v>9.987491663926571</v>
          </cell>
          <cell r="BU342">
            <v>7.7768118827533064</v>
          </cell>
          <cell r="BV342">
            <v>6.0932164921005505</v>
          </cell>
          <cell r="BW342">
            <v>4.4819638656035563</v>
          </cell>
          <cell r="BX342">
            <v>4.2743069224715162</v>
          </cell>
          <cell r="BY342">
            <v>4.2195896217835482</v>
          </cell>
          <cell r="BZ342">
            <v>3.7988108894774761</v>
          </cell>
          <cell r="CA342">
            <v>3.4920770437684996</v>
          </cell>
          <cell r="CB342">
            <v>3.4920770437684996</v>
          </cell>
        </row>
        <row r="343">
          <cell r="BM343">
            <v>129.77799999999999</v>
          </cell>
          <cell r="BN343">
            <v>37.2188780886692</v>
          </cell>
          <cell r="BO343">
            <v>17.56919171335802</v>
          </cell>
          <cell r="BP343">
            <v>16.942904670747236</v>
          </cell>
          <cell r="BQ343">
            <v>13.240507611225024</v>
          </cell>
          <cell r="BR343">
            <v>10.775041781231218</v>
          </cell>
          <cell r="BS343">
            <v>6.4933528714568025</v>
          </cell>
          <cell r="BT343">
            <v>7.7015666885320817</v>
          </cell>
          <cell r="BU343">
            <v>6.2053275261000822</v>
          </cell>
          <cell r="BV343">
            <v>4.8467810712819519</v>
          </cell>
          <cell r="BW343">
            <v>3.5699067381636724</v>
          </cell>
          <cell r="BX343">
            <v>3.3691248056947409</v>
          </cell>
          <cell r="BY343">
            <v>3.3284597397379709</v>
          </cell>
          <cell r="BZ343">
            <v>3.0146799590275193</v>
          </cell>
          <cell r="CA343">
            <v>2.7676960255524778</v>
          </cell>
          <cell r="CB343">
            <v>2.7676960255524778</v>
          </cell>
        </row>
        <row r="344">
          <cell r="BM344">
            <v>134.87843307934978</v>
          </cell>
          <cell r="BN344">
            <v>51.517381681290992</v>
          </cell>
          <cell r="BO344">
            <v>24.060280909953768</v>
          </cell>
          <cell r="BP344">
            <v>23.214710201496821</v>
          </cell>
          <cell r="BQ344">
            <v>18.653370280045678</v>
          </cell>
          <cell r="BR344">
            <v>13.901687998656277</v>
          </cell>
          <cell r="BS344">
            <v>8.8572455231422751</v>
          </cell>
          <cell r="BT344">
            <v>10.472918997257675</v>
          </cell>
          <cell r="BU344">
            <v>8.4432093865325566</v>
          </cell>
          <cell r="BV344">
            <v>6.5865831741788901</v>
          </cell>
          <cell r="BW344">
            <v>4.8007762980082731</v>
          </cell>
          <cell r="BX344">
            <v>4.5759743820098793</v>
          </cell>
          <cell r="BY344">
            <v>4.5155677306227489</v>
          </cell>
          <cell r="BZ344">
            <v>4.0880737658542525</v>
          </cell>
          <cell r="CA344">
            <v>3.7501287996484862</v>
          </cell>
          <cell r="CB344">
            <v>3.7501287996484862</v>
          </cell>
        </row>
        <row r="345">
          <cell r="BL345">
            <v>101.21904967247224</v>
          </cell>
          <cell r="BM345">
            <v>138.9352096589698</v>
          </cell>
          <cell r="BN345">
            <v>63.349764596135692</v>
          </cell>
          <cell r="BO345">
            <v>31.360093227899085</v>
          </cell>
          <cell r="BP345">
            <v>26.60548510181987</v>
          </cell>
          <cell r="BQ345">
            <v>20.362081239374508</v>
          </cell>
          <cell r="BR345">
            <v>16.796466668013672</v>
          </cell>
          <cell r="BS345">
            <v>10.935408684456414</v>
          </cell>
          <cell r="BT345">
            <v>12.860363095998398</v>
          </cell>
          <cell r="BU345">
            <v>10.195660844501832</v>
          </cell>
          <cell r="BV345">
            <v>8.0963007744098281</v>
          </cell>
          <cell r="BW345">
            <v>6.1773822343764886</v>
          </cell>
          <cell r="BX345">
            <v>5.864563211195323</v>
          </cell>
          <cell r="BY345">
            <v>5.7525166207097795</v>
          </cell>
          <cell r="BZ345">
            <v>5.1955394821263345</v>
          </cell>
          <cell r="CA345">
            <v>4.779712982714126</v>
          </cell>
          <cell r="CB345">
            <v>4.779712982714126</v>
          </cell>
        </row>
        <row r="346">
          <cell r="BL346">
            <v>115.97539281134237</v>
          </cell>
          <cell r="BM346">
            <v>128.39380195823628</v>
          </cell>
          <cell r="BN346">
            <v>59.369352095541352</v>
          </cell>
          <cell r="BO346">
            <v>30.32211815625487</v>
          </cell>
          <cell r="BP346">
            <v>27.65265293354382</v>
          </cell>
          <cell r="BQ346">
            <v>20.329303374581478</v>
          </cell>
          <cell r="BR346">
            <v>15.679516339144554</v>
          </cell>
          <cell r="BS346">
            <v>10.61054998535281</v>
          </cell>
          <cell r="BT346">
            <v>12.628445143692069</v>
          </cell>
          <cell r="BU346">
            <v>10.072292288850591</v>
          </cell>
          <cell r="BV346">
            <v>7.8860082782272061</v>
          </cell>
          <cell r="BW346">
            <v>5.9835923895852083</v>
          </cell>
          <cell r="BX346">
            <v>5.7309677338176321</v>
          </cell>
          <cell r="BY346">
            <v>5.628476366872242</v>
          </cell>
          <cell r="BZ346">
            <v>5.0793914767766601</v>
          </cell>
          <cell r="CA346">
            <v>4.6605486403719096</v>
          </cell>
          <cell r="CB346">
            <v>4.6605486403719096</v>
          </cell>
        </row>
        <row r="347">
          <cell r="BL347">
            <v>124.80191743756359</v>
          </cell>
          <cell r="BM347">
            <v>156.0877104967069</v>
          </cell>
          <cell r="BN347">
            <v>74.47463756981746</v>
          </cell>
          <cell r="BO347">
            <v>39.844703481868201</v>
          </cell>
          <cell r="BP347">
            <v>32.317190719141259</v>
          </cell>
          <cell r="BQ347">
            <v>24.561389194268223</v>
          </cell>
          <cell r="BR347">
            <v>19.525578002994713</v>
          </cell>
          <cell r="BS347">
            <v>13.294846025359433</v>
          </cell>
          <cell r="BT347">
            <v>15.775111757892706</v>
          </cell>
          <cell r="BU347">
            <v>12.360678646514492</v>
          </cell>
          <cell r="BV347">
            <v>9.8224094601474938</v>
          </cell>
          <cell r="BW347">
            <v>7.5366835263886776</v>
          </cell>
          <cell r="BX347">
            <v>7.2049603678155725</v>
          </cell>
          <cell r="BY347">
            <v>7.0574266650343418</v>
          </cell>
          <cell r="BZ347">
            <v>6.3572416064817894</v>
          </cell>
          <cell r="CA347">
            <v>5.8491585940526569</v>
          </cell>
          <cell r="CB347">
            <v>5.8491585940526569</v>
          </cell>
        </row>
        <row r="348">
          <cell r="BL348">
            <v>115.6023616051632</v>
          </cell>
          <cell r="BM348">
            <v>111.90203957136949</v>
          </cell>
          <cell r="BN348">
            <v>49.166721604847744</v>
          </cell>
          <cell r="BO348">
            <v>27.48051762639815</v>
          </cell>
          <cell r="BP348">
            <v>26.614655362323766</v>
          </cell>
          <cell r="BQ348">
            <v>18.810272744697514</v>
          </cell>
          <cell r="BR348">
            <v>14.097335089192612</v>
          </cell>
          <cell r="BS348">
            <v>9.6109273257311134</v>
          </cell>
          <cell r="BT348">
            <v>11.73059668254772</v>
          </cell>
          <cell r="BU348">
            <v>9.4336937513653929</v>
          </cell>
          <cell r="BV348">
            <v>7.3358077400686375</v>
          </cell>
          <cell r="BW348">
            <v>5.5967509466595002</v>
          </cell>
          <cell r="BX348">
            <v>5.3782127336879704</v>
          </cell>
          <cell r="BY348">
            <v>5.2956163396386087</v>
          </cell>
          <cell r="BZ348">
            <v>4.7767656842088773</v>
          </cell>
          <cell r="CA348">
            <v>4.3736411207031498</v>
          </cell>
          <cell r="CB348">
            <v>4.3736411207031498</v>
          </cell>
        </row>
        <row r="349">
          <cell r="BL349">
            <v>174.26973049476186</v>
          </cell>
          <cell r="BM349">
            <v>134.40814610864615</v>
          </cell>
          <cell r="BN349">
            <v>62.991765302187041</v>
          </cell>
          <cell r="BO349">
            <v>33.615947587445902</v>
          </cell>
          <cell r="BP349">
            <v>32.834693044914786</v>
          </cell>
          <cell r="BQ349">
            <v>24.692487754370653</v>
          </cell>
          <cell r="BR349">
            <v>17.477962892947026</v>
          </cell>
          <cell r="BS349">
            <v>12.118140181408965</v>
          </cell>
          <cell r="BT349">
            <v>14.688552956226165</v>
          </cell>
          <cell r="BU349">
            <v>11.879764804723486</v>
          </cell>
          <cell r="BV349">
            <v>9.2972606779168654</v>
          </cell>
          <cell r="BW349">
            <v>7.0174030145441142</v>
          </cell>
          <cell r="BX349">
            <v>6.7645767395662153</v>
          </cell>
          <cell r="BY349">
            <v>6.6566746168443061</v>
          </cell>
          <cell r="BZ349">
            <v>6.0124596158325749</v>
          </cell>
          <cell r="CA349">
            <v>5.5061245038727096</v>
          </cell>
          <cell r="CB349">
            <v>5.5061245038727096</v>
          </cell>
        </row>
        <row r="350">
          <cell r="BL350">
            <v>161.10431598724756</v>
          </cell>
          <cell r="BM350">
            <v>119.50102344544892</v>
          </cell>
          <cell r="BN350">
            <v>53.282912691773944</v>
          </cell>
          <cell r="BO350">
            <v>29.547819959083618</v>
          </cell>
          <cell r="BP350">
            <v>30.190857896713851</v>
          </cell>
          <cell r="BQ350">
            <v>22.212091674297682</v>
          </cell>
          <cell r="BR350">
            <v>15.999819403339259</v>
          </cell>
          <cell r="BS350">
            <v>10.819714995610525</v>
          </cell>
          <cell r="BT350">
            <v>13.283393507059433</v>
          </cell>
          <cell r="BU350">
            <v>10.840282759593002</v>
          </cell>
          <cell r="BV350">
            <v>8.4587211452161366</v>
          </cell>
          <cell r="BW350">
            <v>6.4147211781024032</v>
          </cell>
          <cell r="BX350">
            <v>6.1675732950629705</v>
          </cell>
          <cell r="BY350">
            <v>6.0799989192951989</v>
          </cell>
          <cell r="BZ350">
            <v>5.49674611771741</v>
          </cell>
          <cell r="CA350">
            <v>5.0285138711692312</v>
          </cell>
          <cell r="CB350">
            <v>5.0285138711692312</v>
          </cell>
        </row>
        <row r="355"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120.15600000000001</v>
          </cell>
          <cell r="BN355">
            <v>184.03289413593888</v>
          </cell>
          <cell r="BO355">
            <v>228.27968793603188</v>
          </cell>
          <cell r="BP355">
            <v>181.40692504690313</v>
          </cell>
          <cell r="BQ355">
            <v>176.67895311738641</v>
          </cell>
          <cell r="BR355">
            <v>95.102748845441965</v>
          </cell>
          <cell r="BS355">
            <v>118.15531425880472</v>
          </cell>
          <cell r="BT355">
            <v>58.657048318768062</v>
          </cell>
          <cell r="BU355">
            <v>71.258543319145815</v>
          </cell>
          <cell r="BV355">
            <v>55.507719793896747</v>
          </cell>
          <cell r="BW355">
            <v>52.413999911443568</v>
          </cell>
          <cell r="BX355">
            <v>243.45364672812974</v>
          </cell>
          <cell r="BY355">
            <v>237.20599869994058</v>
          </cell>
          <cell r="BZ355">
            <v>253.35336622868206</v>
          </cell>
          <cell r="CA355">
            <v>268.16047725257829</v>
          </cell>
          <cell r="CB355">
            <v>259.3803232369923</v>
          </cell>
        </row>
        <row r="356"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153.48099999999999</v>
          </cell>
          <cell r="BN356">
            <v>180.20700997068749</v>
          </cell>
          <cell r="BO356">
            <v>224.03115262779545</v>
          </cell>
          <cell r="BP356">
            <v>181.21592424237375</v>
          </cell>
          <cell r="BQ356">
            <v>156.35629845959238</v>
          </cell>
          <cell r="BR356">
            <v>96.612345555860998</v>
          </cell>
          <cell r="BS356">
            <v>105.39551639746865</v>
          </cell>
          <cell r="BT356">
            <v>60.198942496878274</v>
          </cell>
          <cell r="BU356">
            <v>74.198470450956563</v>
          </cell>
          <cell r="BV356">
            <v>57.852608246817283</v>
          </cell>
          <cell r="BW356">
            <v>55.097038206430007</v>
          </cell>
          <cell r="BX356">
            <v>256.53890034403383</v>
          </cell>
          <cell r="BY356">
            <v>251.81916430469698</v>
          </cell>
          <cell r="BZ356">
            <v>280.70756707546968</v>
          </cell>
          <cell r="CA356">
            <v>299.55573915755997</v>
          </cell>
          <cell r="CB356">
            <v>292.44851245425957</v>
          </cell>
        </row>
        <row r="357"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51.556572499689658</v>
          </cell>
          <cell r="BM357">
            <v>192.931591131</v>
          </cell>
          <cell r="BN357">
            <v>369.89666749436776</v>
          </cell>
          <cell r="BO357">
            <v>279.63814427348603</v>
          </cell>
          <cell r="BP357">
            <v>9.4981712255043362</v>
          </cell>
          <cell r="BQ357">
            <v>156.7074598031258</v>
          </cell>
          <cell r="BR357">
            <v>97.201872629328037</v>
          </cell>
          <cell r="BS357">
            <v>106.67785743419752</v>
          </cell>
          <cell r="BT357">
            <v>61.004579480257711</v>
          </cell>
          <cell r="BU357">
            <v>75.881050661048974</v>
          </cell>
          <cell r="BV357">
            <v>59.241783149522881</v>
          </cell>
          <cell r="BW357">
            <v>56.740626470386125</v>
          </cell>
          <cell r="BX357">
            <v>264.87893156510188</v>
          </cell>
          <cell r="BY357">
            <v>274.99659684060498</v>
          </cell>
          <cell r="BZ357">
            <v>316.27465110398822</v>
          </cell>
          <cell r="CA357">
            <v>306.08611665386803</v>
          </cell>
          <cell r="CB357">
            <v>333.67652764193315</v>
          </cell>
        </row>
        <row r="358"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146.0799643726111</v>
          </cell>
          <cell r="BM358">
            <v>223.56100000000001</v>
          </cell>
          <cell r="BN358">
            <v>204.17153702994224</v>
          </cell>
          <cell r="BO358">
            <v>252.00168514218265</v>
          </cell>
          <cell r="BP358">
            <v>187.75789498593912</v>
          </cell>
          <cell r="BQ358">
            <v>152.82900949076577</v>
          </cell>
          <cell r="BR358">
            <v>93.243782978793803</v>
          </cell>
          <cell r="BS358">
            <v>98.880276107144383</v>
          </cell>
          <cell r="BT358">
            <v>57.042524249414207</v>
          </cell>
          <cell r="BU358">
            <v>67.141125747651969</v>
          </cell>
          <cell r="BV358">
            <v>52.477619181720463</v>
          </cell>
          <cell r="BW358">
            <v>49.668944965344146</v>
          </cell>
          <cell r="BX358">
            <v>231.09413774987161</v>
          </cell>
          <cell r="BY358">
            <v>223.80916284728869</v>
          </cell>
          <cell r="BZ358">
            <v>228.37063584491528</v>
          </cell>
          <cell r="CA358">
            <v>211.6127338701707</v>
          </cell>
          <cell r="CB358">
            <v>219.96128147497129</v>
          </cell>
        </row>
        <row r="359"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101.2013087028801</v>
          </cell>
          <cell r="BM359">
            <v>214.72223521652634</v>
          </cell>
          <cell r="BN359">
            <v>201.79327373950429</v>
          </cell>
          <cell r="BO359">
            <v>254.31220246875685</v>
          </cell>
          <cell r="BP359">
            <v>191.86977231824758</v>
          </cell>
          <cell r="BQ359">
            <v>155.51663732464203</v>
          </cell>
          <cell r="BR359">
            <v>95.037423488406645</v>
          </cell>
          <cell r="BS359">
            <v>101.4732787057098</v>
          </cell>
          <cell r="BT359">
            <v>58.739772528988489</v>
          </cell>
          <cell r="BU359">
            <v>69.376166878912031</v>
          </cell>
          <cell r="BV359">
            <v>54.179899525672177</v>
          </cell>
          <cell r="BW359">
            <v>51.568720397898005</v>
          </cell>
          <cell r="BX359">
            <v>239.73487592583007</v>
          </cell>
          <cell r="BY359">
            <v>232.82255081758797</v>
          </cell>
          <cell r="BZ359">
            <v>237.91773578899961</v>
          </cell>
          <cell r="CA359">
            <v>220.83313453373557</v>
          </cell>
          <cell r="CB359">
            <v>231.37011548563245</v>
          </cell>
        </row>
        <row r="360"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194.28717525736315</v>
          </cell>
          <cell r="BM360">
            <v>176.87698894275206</v>
          </cell>
          <cell r="BN360">
            <v>203.79343437685989</v>
          </cell>
          <cell r="BO360">
            <v>255.53692664452961</v>
          </cell>
          <cell r="BP360">
            <v>194.96944287777501</v>
          </cell>
          <cell r="BQ360">
            <v>157.5740591302096</v>
          </cell>
          <cell r="BR360">
            <v>96.33867309653948</v>
          </cell>
          <cell r="BS360">
            <v>103.32852248595009</v>
          </cell>
          <cell r="BT360">
            <v>60.345279740519587</v>
          </cell>
          <cell r="BU360">
            <v>70.927651937019419</v>
          </cell>
          <cell r="BV360">
            <v>55.348170515227345</v>
          </cell>
          <cell r="BW360">
            <v>52.851382617410216</v>
          </cell>
          <cell r="BX360">
            <v>245.47352304232948</v>
          </cell>
          <cell r="BY360">
            <v>238.71506548564031</v>
          </cell>
          <cell r="BZ360">
            <v>258.77396228500442</v>
          </cell>
          <cell r="CA360">
            <v>248.19129383576592</v>
          </cell>
          <cell r="CB360">
            <v>270.70390544603316</v>
          </cell>
        </row>
        <row r="361"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154.89005930184885</v>
          </cell>
          <cell r="BM361">
            <v>208.34067546200748</v>
          </cell>
          <cell r="BN361">
            <v>209.88345718409863</v>
          </cell>
          <cell r="BO361">
            <v>249.90617960014859</v>
          </cell>
          <cell r="BP361">
            <v>190.07730303932954</v>
          </cell>
          <cell r="BQ361">
            <v>154.6648600043157</v>
          </cell>
          <cell r="BR361">
            <v>94.489213341878752</v>
          </cell>
          <cell r="BS361">
            <v>100.7733871495782</v>
          </cell>
          <cell r="BT361">
            <v>59.032083324975197</v>
          </cell>
          <cell r="BU361">
            <v>68.943127675396809</v>
          </cell>
          <cell r="BV361">
            <v>53.897927897446294</v>
          </cell>
          <cell r="BW361">
            <v>51.329601257949477</v>
          </cell>
          <cell r="BX361">
            <v>238.98772246160235</v>
          </cell>
          <cell r="BY361">
            <v>232.37769269327427</v>
          </cell>
          <cell r="BZ361">
            <v>237.61506131988747</v>
          </cell>
          <cell r="CA361">
            <v>220.71423153161567</v>
          </cell>
          <cell r="CB361">
            <v>231.57950986131999</v>
          </cell>
        </row>
        <row r="362"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177.85943319808453</v>
          </cell>
          <cell r="BM362">
            <v>211.53134049914456</v>
          </cell>
          <cell r="BN362">
            <v>209.91142576926288</v>
          </cell>
          <cell r="BO362">
            <v>251.91701418364576</v>
          </cell>
          <cell r="BP362">
            <v>193.05346021737824</v>
          </cell>
          <cell r="BQ362">
            <v>156.73070592956921</v>
          </cell>
          <cell r="BR362">
            <v>95.973397986918016</v>
          </cell>
          <cell r="BS362">
            <v>102.99635100497224</v>
          </cell>
          <cell r="BT362">
            <v>60.317116298530536</v>
          </cell>
          <cell r="BU362">
            <v>71.001319911641531</v>
          </cell>
          <cell r="BV362">
            <v>55.505454331208618</v>
          </cell>
          <cell r="BW362">
            <v>53.186710495721066</v>
          </cell>
          <cell r="BX362">
            <v>247.71858554970657</v>
          </cell>
          <cell r="BY362">
            <v>241.76433976874011</v>
          </cell>
          <cell r="BZ362">
            <v>248.67080987406504</v>
          </cell>
          <cell r="CA362">
            <v>239.53647669704759</v>
          </cell>
          <cell r="CB362">
            <v>262.78964418248108</v>
          </cell>
        </row>
        <row r="363"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190.89723412640649</v>
          </cell>
          <cell r="BM363">
            <v>208.3671596912119</v>
          </cell>
          <cell r="BN363">
            <v>210.46440005218986</v>
          </cell>
          <cell r="BO363">
            <v>253.53996482217136</v>
          </cell>
          <cell r="BP363">
            <v>195.1210738924222</v>
          </cell>
          <cell r="BQ363">
            <v>157.39807095446304</v>
          </cell>
          <cell r="BR363">
            <v>96.369182671887273</v>
          </cell>
          <cell r="BS363">
            <v>103.51440418564614</v>
          </cell>
          <cell r="BT363">
            <v>60.559607595323357</v>
          </cell>
          <cell r="BU363">
            <v>71.348405285898636</v>
          </cell>
          <cell r="BV363">
            <v>55.741854472757105</v>
          </cell>
          <cell r="BW363">
            <v>53.406391068303201</v>
          </cell>
          <cell r="BX363">
            <v>248.51887591766575</v>
          </cell>
          <cell r="BY363">
            <v>242.40371710925965</v>
          </cell>
          <cell r="BZ363">
            <v>248.27698655355783</v>
          </cell>
          <cell r="CA363">
            <v>232.7305559277188</v>
          </cell>
          <cell r="CB363">
            <v>255.08257461450867</v>
          </cell>
        </row>
        <row r="364"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178.36637044196914</v>
          </cell>
          <cell r="BM364">
            <v>213.92888442077398</v>
          </cell>
          <cell r="BN364">
            <v>208.27700450692353</v>
          </cell>
          <cell r="BO364">
            <v>252.59187731864534</v>
          </cell>
          <cell r="BP364">
            <v>195.03762059931171</v>
          </cell>
          <cell r="BQ364">
            <v>156.7370754871269</v>
          </cell>
          <cell r="BR364">
            <v>95.920491209385602</v>
          </cell>
          <cell r="BS364">
            <v>102.86576485533759</v>
          </cell>
          <cell r="BT364">
            <v>60.202484303544097</v>
          </cell>
          <cell r="BU364">
            <v>70.789343122317035</v>
          </cell>
          <cell r="BV364">
            <v>55.316063779562874</v>
          </cell>
          <cell r="BW364">
            <v>52.931215720667609</v>
          </cell>
          <cell r="BX364">
            <v>246.35770477024224</v>
          </cell>
          <cell r="BY364">
            <v>240.14940609170728</v>
          </cell>
          <cell r="BZ364">
            <v>245.88922326991923</v>
          </cell>
          <cell r="CA364">
            <v>235.71185407401498</v>
          </cell>
          <cell r="CB364">
            <v>258.0959566156809</v>
          </cell>
        </row>
        <row r="365"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104.04</v>
          </cell>
          <cell r="BM365">
            <v>218.32830975632089</v>
          </cell>
          <cell r="BN365">
            <v>209.58535465422077</v>
          </cell>
          <cell r="BO365">
            <v>252.17686148087694</v>
          </cell>
          <cell r="BP365">
            <v>194.80482844720922</v>
          </cell>
          <cell r="BQ365">
            <v>156.69380578010151</v>
          </cell>
          <cell r="BR365">
            <v>95.921461481200282</v>
          </cell>
          <cell r="BS365">
            <v>102.89585153410349</v>
          </cell>
          <cell r="BT365">
            <v>60.241706185848649</v>
          </cell>
          <cell r="BU365">
            <v>70.867987389201076</v>
          </cell>
          <cell r="BV365">
            <v>55.390776624222326</v>
          </cell>
          <cell r="BW365">
            <v>53.037994967492658</v>
          </cell>
          <cell r="BX365">
            <v>246.94877937934223</v>
          </cell>
          <cell r="BY365">
            <v>240.86955228881672</v>
          </cell>
          <cell r="BZ365">
            <v>246.70419386429026</v>
          </cell>
          <cell r="CA365">
            <v>229.78817622703531</v>
          </cell>
          <cell r="CB365">
            <v>251.85303882806019</v>
          </cell>
        </row>
        <row r="366"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123.63</v>
          </cell>
          <cell r="BM366">
            <v>222.07436302847753</v>
          </cell>
          <cell r="BN366">
            <v>209.46019576089674</v>
          </cell>
          <cell r="BO366">
            <v>254.78148993893259</v>
          </cell>
          <cell r="BP366">
            <v>195.03628207880834</v>
          </cell>
          <cell r="BQ366">
            <v>157.09121036990123</v>
          </cell>
          <cell r="BR366">
            <v>92.39871510775896</v>
          </cell>
          <cell r="BS366">
            <v>103.31298028834186</v>
          </cell>
          <cell r="BT366">
            <v>60.479846011535798</v>
          </cell>
          <cell r="BU366">
            <v>71.247239760129645</v>
          </cell>
          <cell r="BV366">
            <v>56.137334468129986</v>
          </cell>
          <cell r="BW366">
            <v>53.375287802931524</v>
          </cell>
          <cell r="BX366">
            <v>248.52229812051303</v>
          </cell>
          <cell r="BY366">
            <v>242.54965934736649</v>
          </cell>
          <cell r="BZ366">
            <v>248.50329563201228</v>
          </cell>
          <cell r="CA366">
            <v>233.31991097740661</v>
          </cell>
          <cell r="CB366">
            <v>255.97117391719522</v>
          </cell>
        </row>
        <row r="371"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</row>
        <row r="372"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</row>
        <row r="373"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</row>
        <row r="374"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</row>
        <row r="375"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</row>
        <row r="376"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</row>
        <row r="377"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</row>
        <row r="378"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</row>
        <row r="379"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</row>
        <row r="380"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</row>
        <row r="381"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</row>
        <row r="382"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</row>
        <row r="387">
          <cell r="BD387">
            <v>485.73500862052845</v>
          </cell>
          <cell r="BE387">
            <v>352.34583279315729</v>
          </cell>
          <cell r="BF387">
            <v>393.72182391919199</v>
          </cell>
          <cell r="BG387">
            <v>428.48896667495978</v>
          </cell>
          <cell r="BH387">
            <v>340.31823100000003</v>
          </cell>
          <cell r="BI387">
            <v>382.44615599999997</v>
          </cell>
          <cell r="BJ387">
            <v>366.12666899844953</v>
          </cell>
          <cell r="BK387">
            <v>398.38741099999999</v>
          </cell>
          <cell r="BL387">
            <v>415.32261899999986</v>
          </cell>
          <cell r="BM387">
            <v>476.73323250544007</v>
          </cell>
          <cell r="BN387">
            <v>283.94004491577545</v>
          </cell>
          <cell r="BO387">
            <v>429.60805403395028</v>
          </cell>
          <cell r="BP387">
            <v>326.4090173371377</v>
          </cell>
          <cell r="BQ387">
            <v>302.13722997346804</v>
          </cell>
          <cell r="BR387">
            <v>226.85824346022315</v>
          </cell>
          <cell r="BS387">
            <v>152.43358394168092</v>
          </cell>
          <cell r="BT387">
            <v>274.8101925671188</v>
          </cell>
          <cell r="BU387">
            <v>317.36893458786625</v>
          </cell>
          <cell r="BV387">
            <v>315.33503844382443</v>
          </cell>
          <cell r="BW387">
            <v>292.9376862138472</v>
          </cell>
          <cell r="BX387">
            <v>256.54642852184861</v>
          </cell>
          <cell r="BY387">
            <v>303.05564230957714</v>
          </cell>
          <cell r="BZ387">
            <v>310.0771997879977</v>
          </cell>
          <cell r="CA387">
            <v>309.39825506665829</v>
          </cell>
          <cell r="CB387">
            <v>308.70907257236365</v>
          </cell>
        </row>
        <row r="388">
          <cell r="BD388">
            <v>295.72566886311699</v>
          </cell>
          <cell r="BE388">
            <v>350.36044835015787</v>
          </cell>
          <cell r="BF388">
            <v>369.11502071452804</v>
          </cell>
          <cell r="BG388">
            <v>338.19514186907998</v>
          </cell>
          <cell r="BH388">
            <v>334.64385434375004</v>
          </cell>
          <cell r="BI388">
            <v>337.70496100000003</v>
          </cell>
          <cell r="BJ388">
            <v>360.53210803141053</v>
          </cell>
          <cell r="BK388">
            <v>333.562772</v>
          </cell>
          <cell r="BL388">
            <v>442.90659199999999</v>
          </cell>
          <cell r="BM388">
            <v>406.79246482164001</v>
          </cell>
          <cell r="BN388">
            <v>348.48620689242784</v>
          </cell>
          <cell r="BO388">
            <v>368.93048740800094</v>
          </cell>
          <cell r="BP388">
            <v>404.42612523527873</v>
          </cell>
          <cell r="BQ388">
            <v>210.36494172241436</v>
          </cell>
          <cell r="BR388">
            <v>335.31814022858879</v>
          </cell>
          <cell r="BS388">
            <v>273.00540552766142</v>
          </cell>
          <cell r="BT388">
            <v>307.055120882577</v>
          </cell>
          <cell r="BU388">
            <v>368.96495855251413</v>
          </cell>
          <cell r="BV388">
            <v>361.39761810703243</v>
          </cell>
          <cell r="BW388">
            <v>367.67488901555186</v>
          </cell>
          <cell r="BX388">
            <v>299.22579835289446</v>
          </cell>
          <cell r="BY388">
            <v>354.4982240613985</v>
          </cell>
          <cell r="BZ388">
            <v>365.71862646076772</v>
          </cell>
          <cell r="CA388">
            <v>366.03863992338239</v>
          </cell>
          <cell r="CB388">
            <v>367.66958204794781</v>
          </cell>
        </row>
        <row r="389">
          <cell r="BD389">
            <v>291.74784558194267</v>
          </cell>
          <cell r="BE389">
            <v>321.96825308546482</v>
          </cell>
          <cell r="BF389">
            <v>428.42984493543997</v>
          </cell>
          <cell r="BG389">
            <v>330.66614979760016</v>
          </cell>
          <cell r="BH389">
            <v>300.09084951562494</v>
          </cell>
          <cell r="BI389">
            <v>383.16847999999999</v>
          </cell>
          <cell r="BJ389">
            <v>344.01905651129999</v>
          </cell>
          <cell r="BK389">
            <v>341.9382819999999</v>
          </cell>
          <cell r="BL389">
            <v>465.16995399999996</v>
          </cell>
          <cell r="BM389">
            <v>389.71326838012004</v>
          </cell>
          <cell r="BN389">
            <v>383.05435452744166</v>
          </cell>
          <cell r="BO389">
            <v>450.92965809115776</v>
          </cell>
          <cell r="BP389">
            <v>307.11452981387288</v>
          </cell>
          <cell r="BQ389">
            <v>165.45196194851735</v>
          </cell>
          <cell r="BR389">
            <v>126.46321361684466</v>
          </cell>
          <cell r="BS389">
            <v>374.06373245172188</v>
          </cell>
          <cell r="BT389">
            <v>222.01053143518385</v>
          </cell>
          <cell r="BU389">
            <v>299.12026401604061</v>
          </cell>
          <cell r="BV389">
            <v>247.31452155589761</v>
          </cell>
          <cell r="BW389">
            <v>264.22436162671875</v>
          </cell>
          <cell r="BX389">
            <v>217.75262879348196</v>
          </cell>
          <cell r="BY389">
            <v>260.08783994488311</v>
          </cell>
          <cell r="BZ389">
            <v>269.00255139737834</v>
          </cell>
          <cell r="CA389">
            <v>263.43288979501995</v>
          </cell>
          <cell r="CB389">
            <v>267.28650196346172</v>
          </cell>
        </row>
        <row r="390">
          <cell r="BD390">
            <v>324.83666151920545</v>
          </cell>
          <cell r="BE390">
            <v>353.93053512608589</v>
          </cell>
          <cell r="BF390">
            <v>510.12775023910501</v>
          </cell>
          <cell r="BG390">
            <v>341.08247760222002</v>
          </cell>
          <cell r="BH390">
            <v>363.95143266666662</v>
          </cell>
          <cell r="BI390">
            <v>384.238989</v>
          </cell>
          <cell r="BJ390">
            <v>217.78539527604096</v>
          </cell>
          <cell r="BK390">
            <v>348.03013199999992</v>
          </cell>
          <cell r="BL390">
            <v>391.42817300000002</v>
          </cell>
          <cell r="BM390">
            <v>421.57917868215833</v>
          </cell>
          <cell r="BN390">
            <v>446.82849871996581</v>
          </cell>
          <cell r="BO390">
            <v>404.17959466295315</v>
          </cell>
          <cell r="BP390">
            <v>428.12279227135195</v>
          </cell>
          <cell r="BQ390">
            <v>435.46637083157032</v>
          </cell>
          <cell r="BR390">
            <v>442.61243257858354</v>
          </cell>
          <cell r="BS390">
            <v>450.2002829351843</v>
          </cell>
          <cell r="BT390">
            <v>450.63556442689708</v>
          </cell>
          <cell r="BU390">
            <v>460.05850925415621</v>
          </cell>
          <cell r="BV390">
            <v>466.45274167216479</v>
          </cell>
          <cell r="BW390">
            <v>472.64910779696146</v>
          </cell>
          <cell r="BX390">
            <v>478.64785910425138</v>
          </cell>
          <cell r="BY390">
            <v>484.31630670892167</v>
          </cell>
          <cell r="BZ390">
            <v>493.14529547340044</v>
          </cell>
          <cell r="CA390">
            <v>501.41966886062227</v>
          </cell>
          <cell r="CB390">
            <v>509.65374811105085</v>
          </cell>
        </row>
        <row r="391">
          <cell r="BD391">
            <v>319.73944593321551</v>
          </cell>
          <cell r="BE391">
            <v>327.93400821991452</v>
          </cell>
          <cell r="BF391">
            <v>370.66347157240182</v>
          </cell>
          <cell r="BG391">
            <v>433.96376379886908</v>
          </cell>
          <cell r="BH391">
            <v>312.88928300000009</v>
          </cell>
          <cell r="BI391">
            <v>307.815495</v>
          </cell>
          <cell r="BJ391">
            <v>340.64811299999997</v>
          </cell>
          <cell r="BK391">
            <v>335.78587020987982</v>
          </cell>
          <cell r="BL391">
            <v>445.09328899999991</v>
          </cell>
          <cell r="BM391">
            <v>343.42796976915736</v>
          </cell>
          <cell r="BN391">
            <v>449.01376288330999</v>
          </cell>
          <cell r="BO391">
            <v>423.7321681681392</v>
          </cell>
          <cell r="BP391">
            <v>424.93268647594175</v>
          </cell>
          <cell r="BQ391">
            <v>434.23033561908977</v>
          </cell>
          <cell r="BR391">
            <v>430.0065803317421</v>
          </cell>
          <cell r="BS391">
            <v>451.18237220415091</v>
          </cell>
          <cell r="BT391">
            <v>451.36612121237613</v>
          </cell>
          <cell r="BU391">
            <v>456.8651805419837</v>
          </cell>
          <cell r="BV391">
            <v>463.26053956444633</v>
          </cell>
          <cell r="BW391">
            <v>469.05134337796471</v>
          </cell>
          <cell r="BX391">
            <v>476.92666994965128</v>
          </cell>
          <cell r="BY391">
            <v>482.03372976645574</v>
          </cell>
          <cell r="BZ391">
            <v>490.22518968571882</v>
          </cell>
          <cell r="CA391">
            <v>498.54877881254782</v>
          </cell>
          <cell r="CB391">
            <v>506.84508529557991</v>
          </cell>
        </row>
        <row r="392">
          <cell r="BD392">
            <v>225.30965015009753</v>
          </cell>
          <cell r="BE392">
            <v>343.78114075207696</v>
          </cell>
          <cell r="BF392">
            <v>275.16739023349322</v>
          </cell>
          <cell r="BG392">
            <v>322.39554398188125</v>
          </cell>
          <cell r="BH392">
            <v>355.119258</v>
          </cell>
          <cell r="BI392">
            <v>415.96657400000004</v>
          </cell>
          <cell r="BJ392">
            <v>364.53331400000002</v>
          </cell>
          <cell r="BK392">
            <v>426.33254393628977</v>
          </cell>
          <cell r="BL392">
            <v>367.82488199999995</v>
          </cell>
          <cell r="BM392">
            <v>467.63582672983608</v>
          </cell>
          <cell r="BN392">
            <v>459.67764131566906</v>
          </cell>
          <cell r="BO392">
            <v>461.81891326895266</v>
          </cell>
          <cell r="BP392">
            <v>464.5601169637618</v>
          </cell>
          <cell r="BQ392">
            <v>462.39588477702017</v>
          </cell>
          <cell r="BR392">
            <v>479.88990816222378</v>
          </cell>
          <cell r="BS392">
            <v>485.91494911046141</v>
          </cell>
          <cell r="BT392">
            <v>491.09806679033329</v>
          </cell>
          <cell r="BU392">
            <v>496.91707185769366</v>
          </cell>
          <cell r="BV392">
            <v>503.37830847869424</v>
          </cell>
          <cell r="BW392">
            <v>511.63581132699966</v>
          </cell>
          <cell r="BX392">
            <v>517.96947022281631</v>
          </cell>
          <cell r="BY392">
            <v>524.36773556471974</v>
          </cell>
          <cell r="BZ392">
            <v>533.25954262571918</v>
          </cell>
          <cell r="CA392">
            <v>542.32511255102554</v>
          </cell>
          <cell r="CB392">
            <v>551.4673379229796</v>
          </cell>
        </row>
        <row r="393">
          <cell r="BD393">
            <v>352.87342950410118</v>
          </cell>
          <cell r="BE393">
            <v>400.0737869176923</v>
          </cell>
          <cell r="BF393">
            <v>393.99163565210006</v>
          </cell>
          <cell r="BG393">
            <v>250.85844155026956</v>
          </cell>
          <cell r="BH393">
            <v>348.21216900000002</v>
          </cell>
          <cell r="BI393">
            <v>300.07927000000007</v>
          </cell>
          <cell r="BJ393">
            <v>208.22221440285819</v>
          </cell>
          <cell r="BK393">
            <v>341.84403299999991</v>
          </cell>
          <cell r="BL393">
            <v>400.62977300000011</v>
          </cell>
          <cell r="BM393">
            <v>387.47688897385063</v>
          </cell>
          <cell r="BN393">
            <v>468.73643783111135</v>
          </cell>
          <cell r="BO393">
            <v>400.03031053823781</v>
          </cell>
          <cell r="BP393">
            <v>425.28683373750033</v>
          </cell>
          <cell r="BQ393">
            <v>433.38950973620297</v>
          </cell>
          <cell r="BR393">
            <v>438.208128321012</v>
          </cell>
          <cell r="BS393">
            <v>451.96199377336995</v>
          </cell>
          <cell r="BT393">
            <v>448.19429901646168</v>
          </cell>
          <cell r="BU393">
            <v>457.97469458945494</v>
          </cell>
          <cell r="BV393">
            <v>464.52679696593776</v>
          </cell>
          <cell r="BW393">
            <v>470.75564208940807</v>
          </cell>
          <cell r="BX393">
            <v>477.27792928504516</v>
          </cell>
          <cell r="BY393">
            <v>482.29570728483196</v>
          </cell>
          <cell r="BZ393">
            <v>491.20502044832756</v>
          </cell>
          <cell r="CA393">
            <v>499.50413948944566</v>
          </cell>
          <cell r="CB393">
            <v>507.73696154720915</v>
          </cell>
        </row>
        <row r="394">
          <cell r="BD394">
            <v>236.39701920530342</v>
          </cell>
          <cell r="BE394">
            <v>309.89017866908785</v>
          </cell>
          <cell r="BF394">
            <v>333.53024119290001</v>
          </cell>
          <cell r="BG394">
            <v>294.61310487824989</v>
          </cell>
          <cell r="BH394">
            <v>329.85057904587723</v>
          </cell>
          <cell r="BI394">
            <v>342.41102699999999</v>
          </cell>
          <cell r="BJ394">
            <v>282.96691105201688</v>
          </cell>
          <cell r="BK394">
            <v>344.31939299999999</v>
          </cell>
          <cell r="BL394">
            <v>352.96608700000019</v>
          </cell>
          <cell r="BM394">
            <v>400.44778263636857</v>
          </cell>
          <cell r="BN394">
            <v>437.83643576195914</v>
          </cell>
          <cell r="BO394">
            <v>402.60446144003822</v>
          </cell>
          <cell r="BP394">
            <v>412.40444186585393</v>
          </cell>
          <cell r="BQ394">
            <v>417.5911519470759</v>
          </cell>
          <cell r="BR394">
            <v>429.0839983343638</v>
          </cell>
          <cell r="BS394">
            <v>438.16079777724337</v>
          </cell>
          <cell r="BT394">
            <v>437.96764042746855</v>
          </cell>
          <cell r="BU394">
            <v>445.08561759450259</v>
          </cell>
          <cell r="BV394">
            <v>451.64358460013625</v>
          </cell>
          <cell r="BW394">
            <v>458.48647820208856</v>
          </cell>
          <cell r="BX394">
            <v>464.36080306029953</v>
          </cell>
          <cell r="BY394">
            <v>469.56917776797502</v>
          </cell>
          <cell r="BZ394">
            <v>477.90935734346533</v>
          </cell>
          <cell r="CA394">
            <v>486.08701992707569</v>
          </cell>
          <cell r="CB394">
            <v>494.18376618075223</v>
          </cell>
        </row>
        <row r="395">
          <cell r="BD395">
            <v>405.94066016912871</v>
          </cell>
          <cell r="BE395">
            <v>407.492563834208</v>
          </cell>
          <cell r="BF395">
            <v>336.27595065545995</v>
          </cell>
          <cell r="BG395">
            <v>375.19538242708501</v>
          </cell>
          <cell r="BH395">
            <v>337.19668218424351</v>
          </cell>
          <cell r="BI395">
            <v>344.77200500000004</v>
          </cell>
          <cell r="BJ395">
            <v>179.3591151712485</v>
          </cell>
          <cell r="BK395">
            <v>316.87031000000002</v>
          </cell>
          <cell r="BL395">
            <v>202.932503</v>
          </cell>
          <cell r="BM395">
            <v>484.68442229330549</v>
          </cell>
          <cell r="BN395">
            <v>444.06014793870179</v>
          </cell>
          <cell r="BO395">
            <v>360.40100356433157</v>
          </cell>
          <cell r="BP395">
            <v>384.90779893747782</v>
          </cell>
          <cell r="BQ395">
            <v>390.68366172998947</v>
          </cell>
          <cell r="BR395">
            <v>427.81029994240339</v>
          </cell>
          <cell r="BS395">
            <v>419.03225991921471</v>
          </cell>
          <cell r="BT395">
            <v>413.56273359662691</v>
          </cell>
          <cell r="BU395">
            <v>424.40495719803585</v>
          </cell>
          <cell r="BV395">
            <v>432.394565080473</v>
          </cell>
          <cell r="BW395">
            <v>440.84264656436517</v>
          </cell>
          <cell r="BX395">
            <v>443.31962568005707</v>
          </cell>
          <cell r="BY395">
            <v>448.14110184886812</v>
          </cell>
          <cell r="BZ395">
            <v>457.02323626007728</v>
          </cell>
          <cell r="CA395">
            <v>465.10079970154788</v>
          </cell>
          <cell r="CB395">
            <v>472.79551822123551</v>
          </cell>
        </row>
        <row r="396">
          <cell r="BD396">
            <v>361.4405593131566</v>
          </cell>
          <cell r="BE396">
            <v>381.27958552201244</v>
          </cell>
          <cell r="BF396">
            <v>320.04748278790009</v>
          </cell>
          <cell r="BG396">
            <v>367.76766306520489</v>
          </cell>
          <cell r="BH396">
            <v>371.55070999999998</v>
          </cell>
          <cell r="BI396">
            <v>394.48722316985641</v>
          </cell>
          <cell r="BJ396">
            <v>481.77658499999995</v>
          </cell>
          <cell r="BK396">
            <v>338.54330599999992</v>
          </cell>
          <cell r="BL396">
            <v>420.98950700000006</v>
          </cell>
          <cell r="BM396">
            <v>486.43327025349367</v>
          </cell>
          <cell r="BN396">
            <v>477.6697386844798</v>
          </cell>
          <cell r="BO396">
            <v>488.25460523272761</v>
          </cell>
          <cell r="BP396">
            <v>470.64575309467051</v>
          </cell>
          <cell r="BQ396">
            <v>487.88844446097778</v>
          </cell>
          <cell r="BR396">
            <v>499.53303102890305</v>
          </cell>
          <cell r="BS396">
            <v>505.87650208732356</v>
          </cell>
          <cell r="BT396">
            <v>511.45851006010281</v>
          </cell>
          <cell r="BU396">
            <v>515.99934032159535</v>
          </cell>
          <cell r="BV396">
            <v>525.15746415810474</v>
          </cell>
          <cell r="BW396">
            <v>532.62983129276233</v>
          </cell>
          <cell r="BX396">
            <v>539.23342402657147</v>
          </cell>
          <cell r="BY396">
            <v>545.89154253070046</v>
          </cell>
          <cell r="BZ396">
            <v>555.10610645129543</v>
          </cell>
          <cell r="CA396">
            <v>564.8100736740339</v>
          </cell>
          <cell r="CB396">
            <v>574.14071660864408</v>
          </cell>
        </row>
        <row r="397">
          <cell r="BD397">
            <v>417.27119595650379</v>
          </cell>
          <cell r="BE397">
            <v>287.84784218498254</v>
          </cell>
          <cell r="BF397">
            <v>384.53282271616013</v>
          </cell>
          <cell r="BG397">
            <v>383.4154038425317</v>
          </cell>
          <cell r="BH397">
            <v>354.08962400000007</v>
          </cell>
          <cell r="BI397">
            <v>331.63554599643908</v>
          </cell>
          <cell r="BJ397">
            <v>333.12266</v>
          </cell>
          <cell r="BK397">
            <v>408.84848999999997</v>
          </cell>
          <cell r="BL397">
            <v>415.41861399999999</v>
          </cell>
          <cell r="BM397">
            <v>446.63542321519446</v>
          </cell>
          <cell r="BN397">
            <v>435.67690774296324</v>
          </cell>
          <cell r="BO397">
            <v>451.56812305634782</v>
          </cell>
          <cell r="BP397">
            <v>459.21035249038277</v>
          </cell>
          <cell r="BQ397">
            <v>459.6883538245591</v>
          </cell>
          <cell r="BR397">
            <v>466.77233574919484</v>
          </cell>
          <cell r="BS397">
            <v>474.34770216280651</v>
          </cell>
          <cell r="BT397">
            <v>482.13097517622919</v>
          </cell>
          <cell r="BU397">
            <v>488.22275841080204</v>
          </cell>
          <cell r="BV397">
            <v>493.99210944241491</v>
          </cell>
          <cell r="BW397">
            <v>500.86412863438358</v>
          </cell>
          <cell r="BX397">
            <v>507.69173212067835</v>
          </cell>
          <cell r="BY397">
            <v>514.3635543871776</v>
          </cell>
          <cell r="BZ397">
            <v>523.00171873063039</v>
          </cell>
          <cell r="CA397">
            <v>531.71194193970496</v>
          </cell>
          <cell r="CB397">
            <v>540.57778060519479</v>
          </cell>
        </row>
        <row r="398">
          <cell r="BD398">
            <v>347.04085375811997</v>
          </cell>
          <cell r="BE398">
            <v>460.18968750301997</v>
          </cell>
          <cell r="BF398">
            <v>423.80361359804004</v>
          </cell>
          <cell r="BG398">
            <v>330.78612739914848</v>
          </cell>
          <cell r="BH398">
            <v>328.93606199999999</v>
          </cell>
          <cell r="BI398">
            <v>389.40362797653677</v>
          </cell>
          <cell r="BJ398">
            <v>336.3465149999999</v>
          </cell>
          <cell r="BK398">
            <v>338.54502199999979</v>
          </cell>
          <cell r="BL398">
            <v>452.22035199999988</v>
          </cell>
          <cell r="BM398">
            <v>438.44027173943505</v>
          </cell>
          <cell r="BN398">
            <v>390.01982278619471</v>
          </cell>
          <cell r="BO398">
            <v>457.94262053516286</v>
          </cell>
          <cell r="BP398">
            <v>666.97955177676977</v>
          </cell>
          <cell r="BQ398">
            <v>1050.7121534291146</v>
          </cell>
          <cell r="BR398">
            <v>1022.4436882459167</v>
          </cell>
          <cell r="BS398">
            <v>923.82041810918145</v>
          </cell>
          <cell r="BT398">
            <v>984.71024440862493</v>
          </cell>
          <cell r="BU398">
            <v>819.01771307535455</v>
          </cell>
          <cell r="BV398">
            <v>900.1467119308727</v>
          </cell>
          <cell r="BW398">
            <v>918.24807385894837</v>
          </cell>
          <cell r="BX398">
            <v>1096.0476308824045</v>
          </cell>
          <cell r="BY398">
            <v>981.3794378244902</v>
          </cell>
          <cell r="BZ398">
            <v>984.32615533522221</v>
          </cell>
          <cell r="CA398">
            <v>1021.6226802589363</v>
          </cell>
          <cell r="CB398">
            <v>1048.9339289235813</v>
          </cell>
        </row>
        <row r="399">
          <cell r="BL399">
            <v>4772.9023450000004</v>
          </cell>
          <cell r="BM399">
            <v>5150</v>
          </cell>
          <cell r="BN399">
            <v>5025</v>
          </cell>
          <cell r="BO399">
            <v>5100</v>
          </cell>
          <cell r="BP399">
            <v>5175</v>
          </cell>
          <cell r="BQ399">
            <v>5250</v>
          </cell>
          <cell r="BR399">
            <v>5325</v>
          </cell>
          <cell r="BS399">
            <v>5400</v>
          </cell>
          <cell r="BT399">
            <v>5475</v>
          </cell>
          <cell r="BU399">
            <v>5550</v>
          </cell>
          <cell r="BV399">
            <v>5625</v>
          </cell>
          <cell r="BW399">
            <v>5700</v>
          </cell>
          <cell r="BX399">
            <v>5775</v>
          </cell>
          <cell r="BY399">
            <v>5850</v>
          </cell>
          <cell r="BZ399">
            <v>5950</v>
          </cell>
          <cell r="CA399">
            <v>6050</v>
          </cell>
          <cell r="CB399">
            <v>6150</v>
          </cell>
        </row>
        <row r="448">
          <cell r="BL448">
            <v>88.137600000000006</v>
          </cell>
          <cell r="BM448">
            <v>70.656800000000004</v>
          </cell>
          <cell r="BN448">
            <v>49.862215589630758</v>
          </cell>
          <cell r="BO448">
            <v>75.005252242211384</v>
          </cell>
          <cell r="BP448">
            <v>89.676328976165195</v>
          </cell>
          <cell r="BQ448">
            <v>86.136425182751964</v>
          </cell>
          <cell r="BR448">
            <v>95.498230812860953</v>
          </cell>
          <cell r="BS448">
            <v>106.88121537308743</v>
          </cell>
          <cell r="BT448">
            <v>112.43423247675528</v>
          </cell>
          <cell r="BU448">
            <v>106.16142461138867</v>
          </cell>
          <cell r="BV448">
            <v>108.39787577646345</v>
          </cell>
          <cell r="BW448">
            <v>122.31081122535602</v>
          </cell>
          <cell r="BX448">
            <v>113.84219531043706</v>
          </cell>
          <cell r="BY448">
            <v>-0.3253107231743062</v>
          </cell>
          <cell r="BZ448">
            <v>-368.09259153040881</v>
          </cell>
          <cell r="CA448">
            <v>-783.79066317324009</v>
          </cell>
          <cell r="CB448">
            <v>-1238.8514301215739</v>
          </cell>
        </row>
        <row r="449">
          <cell r="BL449">
            <v>93.081900000000005</v>
          </cell>
          <cell r="BM449">
            <v>67.099999999999994</v>
          </cell>
          <cell r="BN449">
            <v>49.471885474444051</v>
          </cell>
          <cell r="BO449">
            <v>79.692664688643404</v>
          </cell>
          <cell r="BP449">
            <v>94.556985195801118</v>
          </cell>
          <cell r="BQ449">
            <v>89.181899226715927</v>
          </cell>
          <cell r="BR449">
            <v>98.559444713282915</v>
          </cell>
          <cell r="BS449">
            <v>111.86960759330886</v>
          </cell>
          <cell r="BT449">
            <v>116.30746306395631</v>
          </cell>
          <cell r="BU449">
            <v>110.97166769509697</v>
          </cell>
          <cell r="BV449">
            <v>111.8649355939811</v>
          </cell>
          <cell r="BW449">
            <v>129.24747134719468</v>
          </cell>
          <cell r="BX449">
            <v>129.56006752998672</v>
          </cell>
          <cell r="BY449">
            <v>-16.783341499843868</v>
          </cell>
          <cell r="BZ449">
            <v>-390.53696069543651</v>
          </cell>
          <cell r="CA449">
            <v>-807.27817407805321</v>
          </cell>
          <cell r="CB449">
            <v>-1276.5121549455041</v>
          </cell>
        </row>
        <row r="450">
          <cell r="BL450">
            <v>82.203800000000001</v>
          </cell>
          <cell r="BM450">
            <v>64.906499999999994</v>
          </cell>
          <cell r="BN450">
            <v>49.847422321455184</v>
          </cell>
          <cell r="BO450">
            <v>82.589878535757293</v>
          </cell>
          <cell r="BP450">
            <v>99.482696668170675</v>
          </cell>
          <cell r="BQ450">
            <v>89.695801306114618</v>
          </cell>
          <cell r="BR450">
            <v>97.96861958597664</v>
          </cell>
          <cell r="BS450">
            <v>111.19884247774424</v>
          </cell>
          <cell r="BT450">
            <v>118.07782572501158</v>
          </cell>
          <cell r="BU450">
            <v>115.11127280297916</v>
          </cell>
          <cell r="BV450">
            <v>107.827414656503</v>
          </cell>
          <cell r="BW450">
            <v>125.05190989668465</v>
          </cell>
          <cell r="BX450">
            <v>112.50580513295418</v>
          </cell>
          <cell r="BY450">
            <v>-62.302544646402666</v>
          </cell>
          <cell r="BZ450">
            <v>-448.75725765067176</v>
          </cell>
          <cell r="CA450">
            <v>-870.8833271852385</v>
          </cell>
          <cell r="CB450">
            <v>-1360.341541374451</v>
          </cell>
        </row>
        <row r="451">
          <cell r="BL451">
            <v>80.384</v>
          </cell>
          <cell r="BM451">
            <v>60.564300000000003</v>
          </cell>
          <cell r="BN451">
            <v>50.103869227455135</v>
          </cell>
          <cell r="BO451">
            <v>92.395918109377448</v>
          </cell>
          <cell r="BP451">
            <v>108.06945450402652</v>
          </cell>
          <cell r="BQ451">
            <v>100.07918539480404</v>
          </cell>
          <cell r="BR451">
            <v>109.93182931693167</v>
          </cell>
          <cell r="BS451">
            <v>124.39564035571318</v>
          </cell>
          <cell r="BT451">
            <v>131.85246528033656</v>
          </cell>
          <cell r="BU451">
            <v>131.96881637824993</v>
          </cell>
          <cell r="BV451">
            <v>124.83421825990942</v>
          </cell>
          <cell r="BW451">
            <v>146.42525129656863</v>
          </cell>
          <cell r="BX451">
            <v>132.674048338967</v>
          </cell>
          <cell r="BY451">
            <v>-51.084264006194509</v>
          </cell>
          <cell r="BZ451">
            <v>-436.21948974473219</v>
          </cell>
          <cell r="CA451">
            <v>-857.31262037317128</v>
          </cell>
          <cell r="CB451">
            <v>-1351.8556066983283</v>
          </cell>
        </row>
        <row r="452">
          <cell r="BL452">
            <v>76.467399999999998</v>
          </cell>
          <cell r="BM452">
            <v>57.365000000000002</v>
          </cell>
          <cell r="BN452">
            <v>50.991577767962866</v>
          </cell>
          <cell r="BO452">
            <v>97.214175892151005</v>
          </cell>
          <cell r="BP452">
            <v>113.33109700770953</v>
          </cell>
          <cell r="BQ452">
            <v>107.22017109264642</v>
          </cell>
          <cell r="BR452">
            <v>118.19544770107588</v>
          </cell>
          <cell r="BS452">
            <v>131.15343189954714</v>
          </cell>
          <cell r="BT452">
            <v>138.98690982070309</v>
          </cell>
          <cell r="BU452">
            <v>142.57335240902489</v>
          </cell>
          <cell r="BV452">
            <v>137.55499869077144</v>
          </cell>
          <cell r="BW452">
            <v>162.347372565532</v>
          </cell>
          <cell r="BX452">
            <v>142.56489952670725</v>
          </cell>
          <cell r="BY452">
            <v>-54.188924388145267</v>
          </cell>
          <cell r="BZ452">
            <v>-438.90341651506634</v>
          </cell>
          <cell r="CA452">
            <v>-858.71932131424285</v>
          </cell>
          <cell r="CB452">
            <v>-1360.4522811413906</v>
          </cell>
        </row>
        <row r="453">
          <cell r="BL453">
            <v>71.804299999999998</v>
          </cell>
          <cell r="BM453">
            <v>58.494</v>
          </cell>
          <cell r="BN453">
            <v>51.02274741026357</v>
          </cell>
          <cell r="BO453">
            <v>103.01682299298794</v>
          </cell>
          <cell r="BP453">
            <v>117.79851491221496</v>
          </cell>
          <cell r="BQ453">
            <v>114.49141163023205</v>
          </cell>
          <cell r="BR453">
            <v>127.8769467984274</v>
          </cell>
          <cell r="BS453">
            <v>140.5821589463855</v>
          </cell>
          <cell r="BT453">
            <v>149.61227868789845</v>
          </cell>
          <cell r="BU453">
            <v>154.65530461490431</v>
          </cell>
          <cell r="BV453">
            <v>152.04912440008658</v>
          </cell>
          <cell r="BW453">
            <v>180.32130524204607</v>
          </cell>
          <cell r="BX453">
            <v>154.78792383338109</v>
          </cell>
          <cell r="BY453">
            <v>-54.730254764679792</v>
          </cell>
          <cell r="BZ453">
            <v>-441.76533580460085</v>
          </cell>
          <cell r="CA453">
            <v>-862.07048957038535</v>
          </cell>
          <cell r="CB453">
            <v>-1373.7671847899869</v>
          </cell>
        </row>
        <row r="454">
          <cell r="BL454">
            <v>68.944199999999995</v>
          </cell>
          <cell r="BM454">
            <v>54.694230364338544</v>
          </cell>
          <cell r="BN454">
            <v>51.733250373252623</v>
          </cell>
          <cell r="BO454">
            <v>105.88686202212568</v>
          </cell>
          <cell r="BP454">
            <v>119.5260348745585</v>
          </cell>
          <cell r="BQ454">
            <v>116.09924055981911</v>
          </cell>
          <cell r="BR454">
            <v>130.06589315014298</v>
          </cell>
          <cell r="BS454">
            <v>143.51145377151209</v>
          </cell>
          <cell r="BT454">
            <v>151.43639068573964</v>
          </cell>
          <cell r="BU454">
            <v>156.12001251342986</v>
          </cell>
          <cell r="BV454">
            <v>155.40697039390673</v>
          </cell>
          <cell r="BW454">
            <v>182.52386168156585</v>
          </cell>
          <cell r="BX454">
            <v>147.06851861510737</v>
          </cell>
          <cell r="BY454">
            <v>-83.380559342479401</v>
          </cell>
          <cell r="BZ454">
            <v>-473.81565487787805</v>
          </cell>
          <cell r="CA454">
            <v>-894.85546615776445</v>
          </cell>
          <cell r="CB454">
            <v>-1419.0561310506862</v>
          </cell>
        </row>
        <row r="455">
          <cell r="BL455">
            <v>65.765500000000003</v>
          </cell>
          <cell r="BM455">
            <v>52.268004753609532</v>
          </cell>
          <cell r="BN455">
            <v>52.191422370228665</v>
          </cell>
          <cell r="BO455">
            <v>103.27366457228679</v>
          </cell>
          <cell r="BP455">
            <v>114.94512680906961</v>
          </cell>
          <cell r="BQ455">
            <v>112.21468422610315</v>
          </cell>
          <cell r="BR455">
            <v>125.78016306153332</v>
          </cell>
          <cell r="BS455">
            <v>138.7986913127562</v>
          </cell>
          <cell r="BT455">
            <v>147.68304402647766</v>
          </cell>
          <cell r="BU455">
            <v>150.64623746866363</v>
          </cell>
          <cell r="BV455">
            <v>151.32683968657568</v>
          </cell>
          <cell r="BW455">
            <v>179.98633068049367</v>
          </cell>
          <cell r="BX455">
            <v>131.6890679761371</v>
          </cell>
          <cell r="BY455">
            <v>-121.95738019738785</v>
          </cell>
          <cell r="BZ455">
            <v>-516.2578933163054</v>
          </cell>
          <cell r="CA455">
            <v>-940.17817997450311</v>
          </cell>
          <cell r="CB455">
            <v>-1480.5630951660992</v>
          </cell>
        </row>
        <row r="456">
          <cell r="BK456">
            <v>111.33</v>
          </cell>
          <cell r="BL456">
            <v>75.456199999999995</v>
          </cell>
          <cell r="BM456">
            <v>53.297017384531102</v>
          </cell>
          <cell r="BN456">
            <v>51.267870062023611</v>
          </cell>
          <cell r="BO456">
            <v>98.230167814278957</v>
          </cell>
          <cell r="BP456">
            <v>109.01010236552536</v>
          </cell>
          <cell r="BQ456">
            <v>106.72516418134565</v>
          </cell>
          <cell r="BR456">
            <v>120.43484516405701</v>
          </cell>
          <cell r="BS456">
            <v>132.28926291170347</v>
          </cell>
          <cell r="BT456">
            <v>141.3594799280414</v>
          </cell>
          <cell r="BU456">
            <v>142.95959660821595</v>
          </cell>
          <cell r="BV456">
            <v>145.58353000626889</v>
          </cell>
          <cell r="BW456">
            <v>175.02646577075086</v>
          </cell>
          <cell r="BX456">
            <v>113.79127885936991</v>
          </cell>
          <cell r="BY456">
            <v>-163.02752859290572</v>
          </cell>
          <cell r="BZ456">
            <v>-561.2087759381551</v>
          </cell>
          <cell r="CA456">
            <v>-986.70288743869776</v>
          </cell>
          <cell r="CB456">
            <v>-1542.9049200904387</v>
          </cell>
        </row>
        <row r="457">
          <cell r="BK457">
            <v>96.397999999999996</v>
          </cell>
          <cell r="BL457">
            <v>87.39</v>
          </cell>
          <cell r="BM457">
            <v>53.95581865368537</v>
          </cell>
          <cell r="BN457">
            <v>50.71260902905545</v>
          </cell>
          <cell r="BO457">
            <v>92.740290830184975</v>
          </cell>
          <cell r="BP457">
            <v>102.1529576849673</v>
          </cell>
          <cell r="BQ457">
            <v>99.936571209820485</v>
          </cell>
          <cell r="BR457">
            <v>112.80098749818363</v>
          </cell>
          <cell r="BS457">
            <v>122.7037816806769</v>
          </cell>
          <cell r="BT457">
            <v>130.85131254877183</v>
          </cell>
          <cell r="BU457">
            <v>132.97502786630923</v>
          </cell>
          <cell r="BV457">
            <v>136.78729478330587</v>
          </cell>
          <cell r="BW457">
            <v>154.6552704533222</v>
          </cell>
          <cell r="BX457">
            <v>81.812727273582837</v>
          </cell>
          <cell r="BY457">
            <v>-227.00195498488142</v>
          </cell>
          <cell r="BZ457">
            <v>-632.04740422972918</v>
          </cell>
          <cell r="CA457">
            <v>-1061.9752841128461</v>
          </cell>
          <cell r="CB457">
            <v>-1638.9833077852688</v>
          </cell>
        </row>
        <row r="458">
          <cell r="BK458">
            <v>97.350399999999993</v>
          </cell>
          <cell r="BL458">
            <v>84.650899999999993</v>
          </cell>
          <cell r="BM458">
            <v>53.137632208335283</v>
          </cell>
          <cell r="BN458">
            <v>49.504021102660055</v>
          </cell>
          <cell r="BO458">
            <v>85.187001481021639</v>
          </cell>
          <cell r="BP458">
            <v>91.023819850640962</v>
          </cell>
          <cell r="BQ458">
            <v>89.88180972224788</v>
          </cell>
          <cell r="BR458">
            <v>101.7287041502893</v>
          </cell>
          <cell r="BS458">
            <v>111.1770866450596</v>
          </cell>
          <cell r="BT458">
            <v>118.05869527068432</v>
          </cell>
          <cell r="BU458">
            <v>118.1369584871297</v>
          </cell>
          <cell r="BV458">
            <v>122.7882568718251</v>
          </cell>
          <cell r="BW458">
            <v>135.21411069982642</v>
          </cell>
          <cell r="BX458">
            <v>53.217896475954483</v>
          </cell>
          <cell r="BY458">
            <v>-284.96635867540175</v>
          </cell>
          <cell r="BZ458">
            <v>-694.60833568020439</v>
          </cell>
          <cell r="CA458">
            <v>-1128.3305230952071</v>
          </cell>
          <cell r="CB458">
            <v>-1722.670362598363</v>
          </cell>
        </row>
        <row r="459">
          <cell r="BK459">
            <v>90.587599999999995</v>
          </cell>
          <cell r="BL459">
            <v>78.456500000000005</v>
          </cell>
          <cell r="BM459">
            <v>50.443716737029085</v>
          </cell>
          <cell r="BN459">
            <v>50.291109271568047</v>
          </cell>
          <cell r="BO459">
            <v>86.241900378822791</v>
          </cell>
          <cell r="BP459">
            <v>85.219155271272029</v>
          </cell>
          <cell r="BQ459">
            <v>84.884943561841041</v>
          </cell>
          <cell r="BR459">
            <v>100.05203826667849</v>
          </cell>
          <cell r="BS459">
            <v>107.49824924685832</v>
          </cell>
          <cell r="BT459">
            <v>111.88251668494384</v>
          </cell>
          <cell r="BU459">
            <v>110.29536121690222</v>
          </cell>
          <cell r="BV459">
            <v>118.71426340293723</v>
          </cell>
          <cell r="BW459">
            <v>131.88641007840906</v>
          </cell>
          <cell r="BX459">
            <v>34.214063375700036</v>
          </cell>
          <cell r="BY459">
            <v>-326.19429884296051</v>
          </cell>
          <cell r="BZ459">
            <v>-739.28235966181387</v>
          </cell>
          <cell r="CA459">
            <v>-1176.0142617718375</v>
          </cell>
          <cell r="CB459">
            <v>-1784.6645052602544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98">
          <cell r="AA198">
            <v>24.467400000000001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213">
          <cell r="AA213">
            <v>23.217400000000001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182">
          <cell r="AA182">
            <v>19.521699999999999</v>
          </cell>
        </row>
      </sheetData>
      <sheetData sheetId="117">
        <row r="182">
          <cell r="AA182">
            <v>24.5</v>
          </cell>
        </row>
      </sheetData>
      <sheetData sheetId="118" refreshError="1"/>
      <sheetData sheetId="119" refreshError="1"/>
      <sheetData sheetId="120" refreshError="1"/>
      <sheetData sheetId="121">
        <row r="216">
          <cell r="AA216">
            <v>23.271699999999999</v>
          </cell>
        </row>
      </sheetData>
      <sheetData sheetId="122" refreshError="1"/>
      <sheetData sheetId="123" refreshError="1"/>
      <sheetData sheetId="124">
        <row r="321">
          <cell r="AA321">
            <v>22.358699999999999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ZPE24AKFE5AJEZGHMJEBRW2L7P">
      <xxl21:absoluteUrl r:id="rId2"/>
    </xxl21:alternateUrls>
    <sheetNames>
      <sheetName val="Chart1"/>
      <sheetName val="Chart3"/>
      <sheetName val="Chart4"/>
      <sheetName val="Chart5"/>
      <sheetName val="Chart9"/>
      <sheetName val="NOPA Crush"/>
      <sheetName val="NASS Crush"/>
      <sheetName val="Census Crush"/>
      <sheetName val="COPA Weekly Crush"/>
      <sheetName val="NASS Low CI"/>
      <sheetName val="NASS Other Veg Oils"/>
      <sheetName val="China Weekly"/>
      <sheetName val="China Monthly"/>
      <sheetName val="Weekly Crush Vol - Port Stks"/>
      <sheetName val="Crush Margin - Dalian - Import"/>
      <sheetName val="SBO Production"/>
      <sheetName val="J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5">
          <cell r="O5">
            <v>1754.1790000000001</v>
          </cell>
          <cell r="P5">
            <v>1812.875</v>
          </cell>
          <cell r="T5">
            <v>376.44900000000001</v>
          </cell>
          <cell r="Z5">
            <v>1439.683</v>
          </cell>
          <cell r="AA5">
            <v>1400.2070000000001</v>
          </cell>
          <cell r="AC5">
            <v>105.21720427114565</v>
          </cell>
          <cell r="AD5">
            <v>1348.2339999999999</v>
          </cell>
          <cell r="AE5">
            <v>1078.712</v>
          </cell>
          <cell r="AF5">
            <v>269.52199999999999</v>
          </cell>
          <cell r="DI5">
            <v>96.025999999999996</v>
          </cell>
          <cell r="DK5">
            <v>141.22</v>
          </cell>
          <cell r="DL5">
            <v>137.70599999999999</v>
          </cell>
          <cell r="DN5">
            <v>133.37799999999999</v>
          </cell>
          <cell r="DO5">
            <v>70.155000000000001</v>
          </cell>
        </row>
        <row r="6">
          <cell r="O6">
            <v>1708.2860000000001</v>
          </cell>
          <cell r="P6">
            <v>1773.201</v>
          </cell>
          <cell r="T6">
            <v>380.04599999999999</v>
          </cell>
          <cell r="Z6">
            <v>1499.818</v>
          </cell>
          <cell r="AA6">
            <v>1458.2819999999999</v>
          </cell>
          <cell r="AC6">
            <v>102.74230835173039</v>
          </cell>
          <cell r="AD6">
            <v>1448.3720000000001</v>
          </cell>
          <cell r="AE6">
            <v>1158.925</v>
          </cell>
          <cell r="AF6">
            <v>289.447</v>
          </cell>
          <cell r="DI6">
            <v>88.703999999999994</v>
          </cell>
          <cell r="DK6">
            <v>110.56100000000001</v>
          </cell>
          <cell r="DL6">
            <v>107.139</v>
          </cell>
          <cell r="DN6">
            <v>121.328</v>
          </cell>
          <cell r="DO6">
            <v>52.991</v>
          </cell>
        </row>
        <row r="7">
          <cell r="O7">
            <v>1738.0530000000001</v>
          </cell>
          <cell r="P7">
            <v>1791.7380000000001</v>
          </cell>
          <cell r="T7">
            <v>354.71499999999997</v>
          </cell>
          <cell r="Z7">
            <v>1462.35</v>
          </cell>
          <cell r="AA7">
            <v>1425.963</v>
          </cell>
          <cell r="AC7">
            <v>109.24108249970421</v>
          </cell>
          <cell r="AD7">
            <v>1410.5820000000001</v>
          </cell>
          <cell r="AE7">
            <v>1088.8119999999999</v>
          </cell>
          <cell r="AF7">
            <v>321.77</v>
          </cell>
          <cell r="DI7">
            <v>134.93199999999999</v>
          </cell>
          <cell r="DK7">
            <v>145.28800000000001</v>
          </cell>
          <cell r="DL7">
            <v>133.46600000000001</v>
          </cell>
          <cell r="DN7">
            <v>140.035</v>
          </cell>
          <cell r="DO7">
            <v>71.721000000000004</v>
          </cell>
        </row>
        <row r="8">
          <cell r="O8">
            <v>1626.655</v>
          </cell>
          <cell r="P8">
            <v>1661.2760000000001</v>
          </cell>
          <cell r="T8">
            <v>338.44600000000003</v>
          </cell>
          <cell r="Z8">
            <v>1437.8910000000001</v>
          </cell>
          <cell r="AA8">
            <v>1406.585</v>
          </cell>
          <cell r="AC8">
            <v>116.726</v>
          </cell>
          <cell r="AD8">
            <v>1394.52</v>
          </cell>
          <cell r="AE8">
            <v>1117.8030000000001</v>
          </cell>
          <cell r="AF8">
            <v>276.71699999999998</v>
          </cell>
          <cell r="DI8">
            <v>120.026</v>
          </cell>
          <cell r="DK8">
            <v>132.50299999999999</v>
          </cell>
          <cell r="DL8">
            <v>128.79400000000001</v>
          </cell>
          <cell r="DN8">
            <v>132.65600000000001</v>
          </cell>
          <cell r="DO8">
            <v>69.097999999999999</v>
          </cell>
        </row>
        <row r="9">
          <cell r="O9">
            <v>1531.2819999999999</v>
          </cell>
          <cell r="P9">
            <v>1516.385</v>
          </cell>
          <cell r="T9">
            <v>338.43299999999999</v>
          </cell>
          <cell r="Z9">
            <v>1435.64</v>
          </cell>
          <cell r="AA9">
            <v>1396.1010000000001</v>
          </cell>
          <cell r="AC9">
            <v>105.0931413727622</v>
          </cell>
          <cell r="AD9">
            <v>1344.3920000000001</v>
          </cell>
          <cell r="AE9">
            <v>1098.75</v>
          </cell>
          <cell r="AF9">
            <v>245.642</v>
          </cell>
          <cell r="DI9">
            <v>157.24700000000001</v>
          </cell>
          <cell r="DK9">
            <v>141.649</v>
          </cell>
          <cell r="DL9">
            <v>134.12100000000001</v>
          </cell>
          <cell r="DN9">
            <v>157.011</v>
          </cell>
          <cell r="DO9">
            <v>105</v>
          </cell>
        </row>
        <row r="10">
          <cell r="O10">
            <v>1962.9369999999999</v>
          </cell>
          <cell r="P10">
            <v>1569.8610000000001</v>
          </cell>
          <cell r="T10">
            <v>370.50799999999998</v>
          </cell>
          <cell r="Z10">
            <v>1610.904</v>
          </cell>
          <cell r="AA10">
            <v>1575.91</v>
          </cell>
          <cell r="AC10">
            <v>110.07040402772964</v>
          </cell>
          <cell r="AD10">
            <v>1530.33</v>
          </cell>
          <cell r="AE10">
            <v>1258.068</v>
          </cell>
          <cell r="AF10">
            <v>272.262</v>
          </cell>
          <cell r="DI10">
            <v>81.605999999999995</v>
          </cell>
          <cell r="DK10">
            <v>85.388999999999996</v>
          </cell>
          <cell r="DL10">
            <v>82.822000000000003</v>
          </cell>
          <cell r="DN10">
            <v>86.736000000000004</v>
          </cell>
          <cell r="DO10">
            <v>126</v>
          </cell>
        </row>
        <row r="11">
          <cell r="O11">
            <v>1901.8530000000001</v>
          </cell>
          <cell r="P11">
            <v>1545.181</v>
          </cell>
          <cell r="T11">
            <v>420.67700000000002</v>
          </cell>
          <cell r="Z11">
            <v>1461.9649999999999</v>
          </cell>
          <cell r="AA11">
            <v>1433.4490000000001</v>
          </cell>
          <cell r="AC11">
            <v>90.941000000000003</v>
          </cell>
          <cell r="AD11">
            <v>1390.7929999999999</v>
          </cell>
          <cell r="AE11">
            <v>1121.1099999999999</v>
          </cell>
          <cell r="AF11">
            <v>269.68299999999999</v>
          </cell>
          <cell r="DI11">
            <v>108.22199999999999</v>
          </cell>
          <cell r="DK11">
            <v>99.480999999999995</v>
          </cell>
          <cell r="DL11">
            <v>98.093999999999994</v>
          </cell>
          <cell r="DN11">
            <v>91.462000000000003</v>
          </cell>
          <cell r="DO11">
            <v>157</v>
          </cell>
        </row>
        <row r="12">
          <cell r="O12">
            <v>1929.027</v>
          </cell>
          <cell r="P12">
            <v>1576.8489999999999</v>
          </cell>
          <cell r="T12">
            <v>395.661</v>
          </cell>
          <cell r="Z12">
            <v>1445.9490000000001</v>
          </cell>
          <cell r="AA12">
            <v>1401.107</v>
          </cell>
          <cell r="AC12">
            <v>112.27</v>
          </cell>
          <cell r="AD12">
            <v>1337.7049999999999</v>
          </cell>
          <cell r="AE12">
            <v>1053.797</v>
          </cell>
          <cell r="AF12">
            <v>283.90800000000002</v>
          </cell>
          <cell r="DI12">
            <v>135.68899999999999</v>
          </cell>
          <cell r="DK12">
            <v>102.98</v>
          </cell>
          <cell r="DL12">
            <v>96.54</v>
          </cell>
          <cell r="DN12">
            <v>98.204999999999998</v>
          </cell>
          <cell r="DO12">
            <v>168</v>
          </cell>
        </row>
        <row r="13">
          <cell r="O13">
            <v>1864.8869999999999</v>
          </cell>
          <cell r="P13">
            <v>1724.4590000000001</v>
          </cell>
          <cell r="T13">
            <v>386.33800000000002</v>
          </cell>
          <cell r="Z13">
            <v>1277.7819999999999</v>
          </cell>
          <cell r="AA13">
            <v>1236.6020000000001</v>
          </cell>
          <cell r="AC13">
            <v>104.00894179689641</v>
          </cell>
          <cell r="AD13">
            <v>1283.248</v>
          </cell>
          <cell r="AE13">
            <v>1049.6110000000001</v>
          </cell>
          <cell r="AF13">
            <v>233.637</v>
          </cell>
          <cell r="DI13">
            <v>126.10899999999999</v>
          </cell>
          <cell r="DK13">
            <v>130.85499999999999</v>
          </cell>
          <cell r="DL13">
            <v>123.76</v>
          </cell>
          <cell r="DN13">
            <v>117.27500000000001</v>
          </cell>
          <cell r="DO13">
            <v>181</v>
          </cell>
        </row>
        <row r="14">
          <cell r="O14">
            <v>1795.866</v>
          </cell>
          <cell r="P14">
            <v>1880.21</v>
          </cell>
          <cell r="T14">
            <v>399.96699999999998</v>
          </cell>
          <cell r="Z14">
            <v>1344.3879999999999</v>
          </cell>
          <cell r="AA14">
            <v>1306.085</v>
          </cell>
          <cell r="AC14">
            <v>107.789</v>
          </cell>
          <cell r="AD14">
            <v>1336.2840000000001</v>
          </cell>
          <cell r="AE14">
            <v>1112.6469999999999</v>
          </cell>
          <cell r="AF14">
            <v>223.637</v>
          </cell>
          <cell r="DI14">
            <v>114.443</v>
          </cell>
          <cell r="DK14">
            <v>117.491</v>
          </cell>
          <cell r="DL14">
            <v>116.149</v>
          </cell>
          <cell r="DN14">
            <v>125.7</v>
          </cell>
          <cell r="DO14">
            <v>185</v>
          </cell>
        </row>
        <row r="15">
          <cell r="O15">
            <v>1943.537</v>
          </cell>
          <cell r="P15">
            <v>1956.5989999999999</v>
          </cell>
          <cell r="T15">
            <v>368.327</v>
          </cell>
          <cell r="Z15">
            <v>1438.3789999999999</v>
          </cell>
          <cell r="AA15">
            <v>1404.133</v>
          </cell>
          <cell r="AC15">
            <v>116.869</v>
          </cell>
          <cell r="AD15">
            <v>1404.9059999999999</v>
          </cell>
          <cell r="AE15">
            <v>1139.4369999999999</v>
          </cell>
          <cell r="AF15">
            <v>265.46899999999999</v>
          </cell>
          <cell r="DI15">
            <v>123.498</v>
          </cell>
          <cell r="DK15">
            <v>125.623</v>
          </cell>
          <cell r="DL15">
            <v>122.72199999999999</v>
          </cell>
          <cell r="DN15">
            <v>142.65899999999999</v>
          </cell>
          <cell r="DO15">
            <v>197</v>
          </cell>
        </row>
        <row r="16">
          <cell r="O16">
            <v>1840.2629999999999</v>
          </cell>
          <cell r="P16">
            <v>2048.5540000000001</v>
          </cell>
          <cell r="T16">
            <v>371.464</v>
          </cell>
          <cell r="Z16">
            <v>1385.229</v>
          </cell>
          <cell r="AA16">
            <v>1352.2349999999999</v>
          </cell>
          <cell r="AC16">
            <v>89.373999999999995</v>
          </cell>
          <cell r="AD16">
            <v>1359.441</v>
          </cell>
          <cell r="AE16">
            <v>1100.348</v>
          </cell>
          <cell r="AF16">
            <v>259.09300000000002</v>
          </cell>
          <cell r="DI16">
            <v>119.82599999999999</v>
          </cell>
          <cell r="DK16">
            <v>119.36</v>
          </cell>
          <cell r="DL16">
            <v>115.69499999999999</v>
          </cell>
          <cell r="DN16">
            <v>129.00399999999999</v>
          </cell>
          <cell r="DO16">
            <v>202</v>
          </cell>
        </row>
        <row r="17">
          <cell r="O17">
            <v>1876.184</v>
          </cell>
          <cell r="P17">
            <v>2063.2399999999998</v>
          </cell>
          <cell r="T17">
            <v>402.89800000000002</v>
          </cell>
          <cell r="Z17">
            <v>1474.278</v>
          </cell>
          <cell r="AA17">
            <v>1439.174</v>
          </cell>
          <cell r="AC17">
            <v>123.277</v>
          </cell>
          <cell r="AD17">
            <v>1418.2929999999999</v>
          </cell>
          <cell r="AE17">
            <v>1091.3620000000001</v>
          </cell>
          <cell r="AF17">
            <v>326.93099999999998</v>
          </cell>
          <cell r="DI17">
            <v>112.422</v>
          </cell>
          <cell r="DK17">
            <v>140.46100000000001</v>
          </cell>
          <cell r="DL17">
            <v>136.50200000000001</v>
          </cell>
          <cell r="DN17">
            <v>148.30099999999999</v>
          </cell>
          <cell r="DO17">
            <v>204</v>
          </cell>
        </row>
        <row r="18">
          <cell r="O18">
            <v>1787.2339999999999</v>
          </cell>
          <cell r="P18">
            <v>2042.7380000000001</v>
          </cell>
          <cell r="T18">
            <v>381.39600000000002</v>
          </cell>
          <cell r="Z18">
            <v>1407.2819999999999</v>
          </cell>
          <cell r="AA18">
            <v>1373.8979999999999</v>
          </cell>
          <cell r="AC18">
            <v>130.024</v>
          </cell>
          <cell r="AD18">
            <v>1383.7570000000001</v>
          </cell>
          <cell r="AE18">
            <v>1060.22</v>
          </cell>
          <cell r="AF18">
            <v>323.53699999999998</v>
          </cell>
          <cell r="DI18">
            <v>174.761</v>
          </cell>
          <cell r="DK18">
            <v>164.125</v>
          </cell>
          <cell r="DL18">
            <v>159.596</v>
          </cell>
          <cell r="DN18">
            <v>168.648</v>
          </cell>
          <cell r="DO18">
            <v>241</v>
          </cell>
        </row>
        <row r="19">
          <cell r="O19">
            <v>1789.356</v>
          </cell>
          <cell r="P19">
            <v>1865.797</v>
          </cell>
          <cell r="T19">
            <v>348.48099999999999</v>
          </cell>
          <cell r="Z19">
            <v>1469.7470000000001</v>
          </cell>
          <cell r="AA19">
            <v>1435.6079999999999</v>
          </cell>
          <cell r="AC19">
            <v>125.30500000000001</v>
          </cell>
          <cell r="AD19">
            <v>1418.8030000000001</v>
          </cell>
          <cell r="AE19">
            <v>1061.181</v>
          </cell>
          <cell r="AF19">
            <v>357.62200000000001</v>
          </cell>
          <cell r="DI19">
            <v>162.239</v>
          </cell>
          <cell r="DK19">
            <v>142.79900000000001</v>
          </cell>
          <cell r="DL19">
            <v>137.673</v>
          </cell>
          <cell r="DN19">
            <v>153.08799999999999</v>
          </cell>
          <cell r="DO19">
            <v>261</v>
          </cell>
        </row>
        <row r="20">
          <cell r="O20">
            <v>1642.4780000000001</v>
          </cell>
          <cell r="P20">
            <v>1666.5309999999999</v>
          </cell>
          <cell r="T20">
            <v>319.21199999999999</v>
          </cell>
          <cell r="Z20">
            <v>1455.355</v>
          </cell>
          <cell r="AA20">
            <v>1426.954</v>
          </cell>
          <cell r="AC20">
            <v>113.176</v>
          </cell>
          <cell r="AD20">
            <v>1535.7650000000001</v>
          </cell>
          <cell r="AE20">
            <v>1175.567</v>
          </cell>
          <cell r="AF20">
            <v>360.19799999999998</v>
          </cell>
          <cell r="DI20">
            <v>146.06</v>
          </cell>
          <cell r="DK20">
            <v>118.238</v>
          </cell>
          <cell r="DL20">
            <v>114.497</v>
          </cell>
          <cell r="DN20">
            <v>144.02500000000001</v>
          </cell>
          <cell r="DO20">
            <v>252.30500000000001</v>
          </cell>
        </row>
        <row r="21">
          <cell r="O21">
            <v>1616.6089999999999</v>
          </cell>
          <cell r="P21">
            <v>1417.4</v>
          </cell>
          <cell r="T21">
            <v>269.41300000000001</v>
          </cell>
          <cell r="Z21">
            <v>1397.5550000000001</v>
          </cell>
          <cell r="AA21">
            <v>1368.461</v>
          </cell>
          <cell r="AC21">
            <v>132.79300000000001</v>
          </cell>
          <cell r="AD21">
            <v>1388.248</v>
          </cell>
          <cell r="AE21">
            <v>1101.3710000000001</v>
          </cell>
          <cell r="AF21">
            <v>286.87700000000001</v>
          </cell>
          <cell r="DI21">
            <v>183.01900000000001</v>
          </cell>
          <cell r="DK21">
            <v>176.68</v>
          </cell>
          <cell r="DL21">
            <v>173.184</v>
          </cell>
          <cell r="DN21">
            <v>160.876</v>
          </cell>
          <cell r="DO21">
            <v>242</v>
          </cell>
        </row>
        <row r="22">
          <cell r="O22">
            <v>2028.518</v>
          </cell>
          <cell r="P22">
            <v>1437.4829999999999</v>
          </cell>
          <cell r="T22">
            <v>357.82799999999997</v>
          </cell>
          <cell r="Z22">
            <v>1580.8140000000001</v>
          </cell>
          <cell r="AA22">
            <v>1542.749</v>
          </cell>
          <cell r="AB22">
            <v>2.4079366706013516E-2</v>
          </cell>
          <cell r="AC22">
            <v>107.36164455660058</v>
          </cell>
          <cell r="AD22">
            <v>1579.5409999999999</v>
          </cell>
          <cell r="AE22">
            <v>1238.4480000000001</v>
          </cell>
          <cell r="AF22">
            <v>341.09300000000002</v>
          </cell>
          <cell r="DI22">
            <v>177.07599999999999</v>
          </cell>
          <cell r="DK22">
            <v>171.63900000000001</v>
          </cell>
          <cell r="DL22">
            <v>166.881</v>
          </cell>
          <cell r="DN22">
            <v>170.97900000000001</v>
          </cell>
          <cell r="DO22">
            <v>233</v>
          </cell>
        </row>
        <row r="23">
          <cell r="O23">
            <v>1961.2560000000001</v>
          </cell>
          <cell r="P23">
            <v>1473.201</v>
          </cell>
          <cell r="T23">
            <v>307.51</v>
          </cell>
          <cell r="Z23">
            <v>1471.587</v>
          </cell>
          <cell r="AA23">
            <v>1438.84</v>
          </cell>
          <cell r="AB23">
            <v>2.2252846756596837E-2</v>
          </cell>
          <cell r="AC23">
            <v>114.49</v>
          </cell>
          <cell r="AD23">
            <v>1463.62</v>
          </cell>
          <cell r="AE23">
            <v>1147.5170000000001</v>
          </cell>
          <cell r="AF23">
            <v>316.10300000000001</v>
          </cell>
          <cell r="DI23">
            <v>178.18899999999999</v>
          </cell>
          <cell r="DK23">
            <v>167.22200000000001</v>
          </cell>
          <cell r="DL23">
            <v>161.94999999999999</v>
          </cell>
          <cell r="DN23">
            <v>160.32599999999999</v>
          </cell>
          <cell r="DO23">
            <v>239.673</v>
          </cell>
        </row>
        <row r="24">
          <cell r="O24">
            <v>1950.1759999999999</v>
          </cell>
          <cell r="P24">
            <v>1505.3510000000001</v>
          </cell>
          <cell r="T24">
            <v>366.91899999999998</v>
          </cell>
          <cell r="Z24">
            <v>1440.556</v>
          </cell>
          <cell r="AA24">
            <v>1406.5050000000001</v>
          </cell>
          <cell r="AB24">
            <v>2.3637401114569603E-2</v>
          </cell>
          <cell r="AC24">
            <v>120.2</v>
          </cell>
          <cell r="AD24">
            <v>1376.9349999999999</v>
          </cell>
          <cell r="AE24">
            <v>1083.9970000000001</v>
          </cell>
          <cell r="AF24">
            <v>292.93799999999999</v>
          </cell>
          <cell r="DI24">
            <v>149.916</v>
          </cell>
          <cell r="DK24">
            <v>120.438</v>
          </cell>
          <cell r="DL24">
            <v>117.307</v>
          </cell>
          <cell r="DN24">
            <v>138.86600000000001</v>
          </cell>
          <cell r="DO24">
            <v>237.62200000000001</v>
          </cell>
        </row>
        <row r="25">
          <cell r="O25">
            <v>1982.893</v>
          </cell>
          <cell r="P25">
            <v>1731.0329999999999</v>
          </cell>
          <cell r="T25">
            <v>394.66399999999999</v>
          </cell>
          <cell r="Z25">
            <v>1370.2260000000001</v>
          </cell>
          <cell r="AA25">
            <v>1324.7539999999999</v>
          </cell>
          <cell r="AB25">
            <v>3.318576643561004E-2</v>
          </cell>
          <cell r="AC25">
            <v>89.685000000000002</v>
          </cell>
          <cell r="AD25">
            <v>1262.0519999999999</v>
          </cell>
          <cell r="AE25">
            <v>1066.162</v>
          </cell>
          <cell r="AF25">
            <v>195.89</v>
          </cell>
          <cell r="DI25">
            <v>150.87299999999999</v>
          </cell>
          <cell r="DK25">
            <v>117.494</v>
          </cell>
          <cell r="DL25">
            <v>114.721</v>
          </cell>
          <cell r="DN25">
            <v>132.80500000000001</v>
          </cell>
          <cell r="DO25">
            <v>199</v>
          </cell>
        </row>
        <row r="26">
          <cell r="O26">
            <v>1757.03</v>
          </cell>
          <cell r="P26">
            <v>1801.761</v>
          </cell>
          <cell r="T26">
            <v>411.55599999999998</v>
          </cell>
          <cell r="Z26">
            <v>1301.5029999999999</v>
          </cell>
          <cell r="AA26">
            <v>1263.3140000000001</v>
          </cell>
          <cell r="AB26">
            <v>2.9342229714414681E-2</v>
          </cell>
          <cell r="AC26">
            <v>75.099999999999994</v>
          </cell>
          <cell r="AD26">
            <v>1214.787</v>
          </cell>
          <cell r="AE26">
            <v>1008.534</v>
          </cell>
          <cell r="AF26">
            <v>206.25299999999999</v>
          </cell>
          <cell r="DI26">
            <v>139.94300000000001</v>
          </cell>
          <cell r="DK26">
            <v>120.57899999999999</v>
          </cell>
          <cell r="DL26">
            <v>117.142</v>
          </cell>
          <cell r="DN26">
            <v>130.69800000000001</v>
          </cell>
          <cell r="DO26">
            <v>183</v>
          </cell>
        </row>
        <row r="27">
          <cell r="O27">
            <v>1865.4659999999999</v>
          </cell>
          <cell r="P27">
            <v>1934.877</v>
          </cell>
          <cell r="T27">
            <v>408.959</v>
          </cell>
          <cell r="Z27">
            <v>1442.2349999999999</v>
          </cell>
          <cell r="AA27">
            <v>1408.289</v>
          </cell>
          <cell r="AB27">
            <v>2.3537079602145222E-2</v>
          </cell>
          <cell r="AC27">
            <v>69.856999999999999</v>
          </cell>
          <cell r="AD27">
            <v>1374.7829999999999</v>
          </cell>
          <cell r="AE27">
            <v>1148.9359999999999</v>
          </cell>
          <cell r="AF27">
            <v>225.84700000000001</v>
          </cell>
          <cell r="DI27">
            <v>156.376</v>
          </cell>
          <cell r="DK27">
            <v>128.357</v>
          </cell>
          <cell r="DL27">
            <v>124.956</v>
          </cell>
          <cell r="DN27">
            <v>150.601</v>
          </cell>
          <cell r="DO27">
            <v>254.34800000000001</v>
          </cell>
        </row>
        <row r="28">
          <cell r="O28">
            <v>1737.7750000000001</v>
          </cell>
          <cell r="P28">
            <v>1848.364</v>
          </cell>
          <cell r="T28">
            <v>391.625</v>
          </cell>
          <cell r="Z28">
            <v>1334.3130000000001</v>
          </cell>
          <cell r="AA28">
            <v>1306.5889999999999</v>
          </cell>
          <cell r="AB28">
            <v>2.0777733560266711E-2</v>
          </cell>
          <cell r="AC28">
            <v>73.685000000000002</v>
          </cell>
          <cell r="AD28">
            <v>1445.4390000000001</v>
          </cell>
          <cell r="AE28">
            <v>1173.21</v>
          </cell>
          <cell r="AF28">
            <v>272.22899999999998</v>
          </cell>
          <cell r="DI28">
            <v>141.28200000000001</v>
          </cell>
          <cell r="DK28">
            <v>129.821</v>
          </cell>
          <cell r="DL28">
            <v>126.667</v>
          </cell>
          <cell r="DN28">
            <v>148.68199999999999</v>
          </cell>
          <cell r="DO28">
            <v>252.57</v>
          </cell>
        </row>
        <row r="29">
          <cell r="O29">
            <v>1839.3420000000001</v>
          </cell>
          <cell r="P29">
            <v>1888.7170000000001</v>
          </cell>
          <cell r="T29">
            <v>380.53800000000001</v>
          </cell>
          <cell r="Z29">
            <v>1483.6890000000001</v>
          </cell>
          <cell r="AA29">
            <v>1452.877</v>
          </cell>
          <cell r="AB29">
            <v>2.0767155380945822E-2</v>
          </cell>
          <cell r="AC29">
            <v>104.473</v>
          </cell>
          <cell r="AD29">
            <v>1604.8979999999999</v>
          </cell>
          <cell r="AE29">
            <v>1287.7460000000001</v>
          </cell>
          <cell r="AF29">
            <v>317.15199999999999</v>
          </cell>
          <cell r="DI29">
            <v>93.072000000000003</v>
          </cell>
          <cell r="DK29">
            <v>102.291</v>
          </cell>
          <cell r="DL29">
            <v>99.453000000000003</v>
          </cell>
          <cell r="DN29">
            <v>132.28700000000001</v>
          </cell>
          <cell r="DO29">
            <v>218.989</v>
          </cell>
        </row>
        <row r="30">
          <cell r="O30">
            <v>1735.6079999999999</v>
          </cell>
          <cell r="P30">
            <v>1815.1569999999999</v>
          </cell>
          <cell r="T30">
            <v>327.721</v>
          </cell>
          <cell r="Z30">
            <v>1399.8309999999999</v>
          </cell>
          <cell r="AA30">
            <v>1357.6120000000001</v>
          </cell>
          <cell r="AB30">
            <v>3.0160069322653825E-2</v>
          </cell>
          <cell r="AC30">
            <v>116.44310796470774</v>
          </cell>
          <cell r="AD30">
            <v>1370.3530000000001</v>
          </cell>
          <cell r="AE30">
            <v>1110.6099999999999</v>
          </cell>
          <cell r="AF30">
            <v>259.74299999999999</v>
          </cell>
          <cell r="DI30">
            <v>137.52799999999999</v>
          </cell>
          <cell r="DK30">
            <v>126.836</v>
          </cell>
          <cell r="DL30">
            <v>123.762</v>
          </cell>
          <cell r="DN30">
            <v>131.33500000000001</v>
          </cell>
          <cell r="DO30">
            <v>228.934</v>
          </cell>
        </row>
        <row r="31">
          <cell r="O31">
            <v>1801.376</v>
          </cell>
          <cell r="P31">
            <v>1627.9090000000001</v>
          </cell>
          <cell r="T31">
            <v>372.589</v>
          </cell>
          <cell r="Z31">
            <v>1543.943</v>
          </cell>
          <cell r="AA31">
            <v>1496.4179999999999</v>
          </cell>
          <cell r="AB31">
            <v>3.0781576781008166E-2</v>
          </cell>
          <cell r="AC31">
            <v>108.145</v>
          </cell>
          <cell r="AD31">
            <v>1349.73</v>
          </cell>
          <cell r="AE31">
            <v>984.31</v>
          </cell>
          <cell r="AF31">
            <v>365.42</v>
          </cell>
          <cell r="DI31">
            <v>135.46299999999999</v>
          </cell>
          <cell r="DK31">
            <v>118.48</v>
          </cell>
          <cell r="DL31">
            <v>115.452</v>
          </cell>
          <cell r="DN31">
            <v>144.77199999999999</v>
          </cell>
          <cell r="DO31">
            <v>224.79400000000001</v>
          </cell>
        </row>
        <row r="32">
          <cell r="O32">
            <v>1762.2070000000001</v>
          </cell>
          <cell r="P32">
            <v>1483.0309999999999</v>
          </cell>
          <cell r="T32">
            <v>327.31</v>
          </cell>
          <cell r="Z32">
            <v>1550.365</v>
          </cell>
          <cell r="AA32">
            <v>1515.905</v>
          </cell>
          <cell r="AB32">
            <v>2.2227023958874225E-2</v>
          </cell>
          <cell r="AC32">
            <v>112.80187648094977</v>
          </cell>
          <cell r="AD32">
            <v>1452.0419999999999</v>
          </cell>
          <cell r="AE32">
            <v>1135.3440000000001</v>
          </cell>
          <cell r="AF32">
            <v>316.69799999999998</v>
          </cell>
          <cell r="DI32">
            <v>126.81</v>
          </cell>
          <cell r="DK32">
            <v>140.43700000000001</v>
          </cell>
          <cell r="DL32">
            <v>136.38900000000001</v>
          </cell>
          <cell r="DN32">
            <v>141.797</v>
          </cell>
          <cell r="DO32">
            <v>211.524</v>
          </cell>
        </row>
        <row r="33">
          <cell r="O33">
            <v>1701.7619999999999</v>
          </cell>
          <cell r="P33">
            <v>1400.9179999999999</v>
          </cell>
          <cell r="T33">
            <v>310.036</v>
          </cell>
          <cell r="Z33">
            <v>1418.28</v>
          </cell>
          <cell r="AA33">
            <v>1389.3389999999999</v>
          </cell>
          <cell r="AB33">
            <v>2.040570268212203E-2</v>
          </cell>
          <cell r="AC33">
            <v>63.530999999999999</v>
          </cell>
          <cell r="AD33">
            <v>1377.546</v>
          </cell>
          <cell r="AE33">
            <v>1031.3520000000001</v>
          </cell>
          <cell r="AF33">
            <v>346.19400000000002</v>
          </cell>
          <cell r="DI33">
            <v>165.119</v>
          </cell>
          <cell r="DK33">
            <v>154.565</v>
          </cell>
          <cell r="DL33">
            <v>149.99199999999999</v>
          </cell>
          <cell r="DN33">
            <v>176.13</v>
          </cell>
          <cell r="DO33">
            <v>229</v>
          </cell>
        </row>
        <row r="34">
          <cell r="O34">
            <v>2016.8879999999999</v>
          </cell>
          <cell r="P34">
            <v>1300.3599999999999</v>
          </cell>
          <cell r="T34">
            <v>325.863</v>
          </cell>
          <cell r="Z34">
            <v>1644.069</v>
          </cell>
          <cell r="AA34">
            <v>1601.067</v>
          </cell>
          <cell r="AB34">
            <v>2.6155836525109319E-2</v>
          </cell>
          <cell r="AC34">
            <v>84.460999999999999</v>
          </cell>
          <cell r="AD34">
            <v>1554.1320000000001</v>
          </cell>
          <cell r="AE34">
            <v>1211.51</v>
          </cell>
          <cell r="AF34">
            <v>342.62200000000001</v>
          </cell>
          <cell r="DI34">
            <v>155.98400000000001</v>
          </cell>
          <cell r="DK34">
            <v>149.511</v>
          </cell>
          <cell r="DL34">
            <v>146.03700000000001</v>
          </cell>
          <cell r="DM34">
            <v>2.323574854024113E-2</v>
          </cell>
          <cell r="DN34">
            <v>162.98599999999999</v>
          </cell>
          <cell r="DO34">
            <v>166.73400000000001</v>
          </cell>
        </row>
        <row r="35">
          <cell r="O35">
            <v>1977.0050000000001</v>
          </cell>
          <cell r="P35">
            <v>1379.223</v>
          </cell>
          <cell r="T35">
            <v>311.358</v>
          </cell>
          <cell r="Z35">
            <v>1482.83</v>
          </cell>
          <cell r="AA35">
            <v>1455.4390000000001</v>
          </cell>
          <cell r="AB35">
            <v>1.8472110761179536E-2</v>
          </cell>
          <cell r="AC35">
            <v>103.71000714050986</v>
          </cell>
          <cell r="AD35">
            <v>1485.0319999999999</v>
          </cell>
          <cell r="AE35">
            <v>1173.519</v>
          </cell>
          <cell r="AF35">
            <v>311.51299999999998</v>
          </cell>
          <cell r="DI35">
            <v>129.76599999999999</v>
          </cell>
          <cell r="DK35">
            <v>129.749</v>
          </cell>
          <cell r="DL35">
            <v>126.54900000000001</v>
          </cell>
          <cell r="DM35">
            <v>2.4663003183068799E-2</v>
          </cell>
          <cell r="DN35">
            <v>155.30000000000001</v>
          </cell>
          <cell r="DO35">
            <v>179.148</v>
          </cell>
        </row>
        <row r="36">
          <cell r="O36">
            <v>2015.2560000000001</v>
          </cell>
          <cell r="P36">
            <v>1583.5440000000001</v>
          </cell>
          <cell r="T36">
            <v>367.13</v>
          </cell>
          <cell r="Z36">
            <v>1405.0350000000001</v>
          </cell>
          <cell r="AA36">
            <v>1371.8219999999999</v>
          </cell>
          <cell r="AB36">
            <v>2.3638557046621749E-2</v>
          </cell>
          <cell r="AC36">
            <v>75.616</v>
          </cell>
          <cell r="AD36">
            <v>1303.54</v>
          </cell>
          <cell r="AE36">
            <v>986.59299999999996</v>
          </cell>
          <cell r="AF36">
            <v>316.947</v>
          </cell>
          <cell r="DI36">
            <v>147.697</v>
          </cell>
          <cell r="DK36">
            <v>122.898</v>
          </cell>
          <cell r="DL36">
            <v>119.336</v>
          </cell>
          <cell r="DM36">
            <v>2.8983384595355433E-2</v>
          </cell>
          <cell r="DN36">
            <v>144.05099999999999</v>
          </cell>
          <cell r="DO36">
            <v>158.512</v>
          </cell>
        </row>
        <row r="37">
          <cell r="O37">
            <v>1995.5889999999999</v>
          </cell>
          <cell r="P37">
            <v>1886.7280000000001</v>
          </cell>
          <cell r="T37">
            <v>353.05599999999998</v>
          </cell>
          <cell r="Z37">
            <v>1291.424</v>
          </cell>
          <cell r="AA37">
            <v>1267.0930000000001</v>
          </cell>
          <cell r="AB37">
            <v>1.8840442798027528E-2</v>
          </cell>
          <cell r="AC37">
            <v>122.32158498730257</v>
          </cell>
          <cell r="AD37">
            <v>1330.992</v>
          </cell>
          <cell r="AE37">
            <v>1075.4970000000001</v>
          </cell>
          <cell r="AF37">
            <v>255.495</v>
          </cell>
          <cell r="DI37">
            <v>136.161</v>
          </cell>
          <cell r="DK37">
            <v>103.151</v>
          </cell>
          <cell r="DL37">
            <v>100.65</v>
          </cell>
          <cell r="DM37">
            <v>2.4246008279124709E-2</v>
          </cell>
          <cell r="DN37">
            <v>127.56399999999999</v>
          </cell>
          <cell r="DO37">
            <v>168.87</v>
          </cell>
        </row>
        <row r="38">
          <cell r="O38">
            <v>1889.8409999999999</v>
          </cell>
          <cell r="P38">
            <v>2049.6439999999998</v>
          </cell>
          <cell r="T38">
            <v>375.738</v>
          </cell>
          <cell r="Z38">
            <v>1288.769</v>
          </cell>
          <cell r="AA38">
            <v>1259.3699999999999</v>
          </cell>
          <cell r="AB38">
            <v>2.2811690846071028E-2</v>
          </cell>
          <cell r="AC38">
            <v>132.12933711568411</v>
          </cell>
          <cell r="AD38">
            <v>1302.6079999999999</v>
          </cell>
          <cell r="AE38">
            <v>1023.705</v>
          </cell>
          <cell r="AF38">
            <v>278.90300000000002</v>
          </cell>
          <cell r="DI38">
            <v>128.363</v>
          </cell>
          <cell r="DK38">
            <v>115.194</v>
          </cell>
          <cell r="DL38">
            <v>112.078</v>
          </cell>
          <cell r="DM38">
            <v>2.7050019966317729E-2</v>
          </cell>
          <cell r="DN38">
            <v>133.77600000000001</v>
          </cell>
          <cell r="DO38">
            <v>177</v>
          </cell>
        </row>
        <row r="39">
          <cell r="O39">
            <v>2079.123</v>
          </cell>
          <cell r="P39">
            <v>2080.1379999999999</v>
          </cell>
          <cell r="T39">
            <v>364.34399999999999</v>
          </cell>
          <cell r="Z39">
            <v>1519.7819999999999</v>
          </cell>
          <cell r="AA39">
            <v>1459.498</v>
          </cell>
          <cell r="AB39">
            <v>3.9666215286139644E-2</v>
          </cell>
          <cell r="AC39">
            <v>138.61898472962173</v>
          </cell>
          <cell r="AD39">
            <v>1427.5229999999999</v>
          </cell>
          <cell r="AE39">
            <v>1062.3989999999999</v>
          </cell>
          <cell r="AF39">
            <v>365.12400000000002</v>
          </cell>
          <cell r="DI39">
            <v>139.99799999999999</v>
          </cell>
          <cell r="DK39">
            <v>123.88800000000001</v>
          </cell>
          <cell r="DL39">
            <v>121.23399999999999</v>
          </cell>
          <cell r="DM39">
            <v>2.1422575229239404E-2</v>
          </cell>
          <cell r="DN39">
            <v>145.358</v>
          </cell>
          <cell r="DO39">
            <v>191</v>
          </cell>
        </row>
        <row r="40">
          <cell r="O40">
            <v>1964.922</v>
          </cell>
          <cell r="P40">
            <v>2316.192</v>
          </cell>
          <cell r="T40">
            <v>372.584</v>
          </cell>
          <cell r="Z40">
            <v>1477.749</v>
          </cell>
          <cell r="AA40">
            <v>1437.9770000000001</v>
          </cell>
          <cell r="AB40">
            <v>2.6913907571583493E-2</v>
          </cell>
          <cell r="AC40">
            <v>85.57</v>
          </cell>
          <cell r="AD40">
            <v>1430.4380000000001</v>
          </cell>
          <cell r="AE40">
            <v>1115.1859999999999</v>
          </cell>
          <cell r="AF40">
            <v>315.25200000000001</v>
          </cell>
          <cell r="DI40">
            <v>131.21600000000001</v>
          </cell>
          <cell r="DK40">
            <v>112.715</v>
          </cell>
          <cell r="DL40">
            <v>108.678</v>
          </cell>
          <cell r="DM40">
            <v>3.5815996096349223E-2</v>
          </cell>
          <cell r="DN40">
            <v>150.506</v>
          </cell>
          <cell r="DO40">
            <v>175.88</v>
          </cell>
        </row>
        <row r="41">
          <cell r="O41">
            <v>1966.511</v>
          </cell>
          <cell r="P41">
            <v>2002.934</v>
          </cell>
          <cell r="T41">
            <v>371.12700000000001</v>
          </cell>
          <cell r="Z41">
            <v>1518.13</v>
          </cell>
          <cell r="AA41">
            <v>1460.0350000000001</v>
          </cell>
          <cell r="AB41">
            <v>3.8267473800003969E-2</v>
          </cell>
          <cell r="AC41">
            <v>92.909000000000006</v>
          </cell>
          <cell r="AD41">
            <v>1531.29</v>
          </cell>
          <cell r="AE41">
            <v>1218.2280000000001</v>
          </cell>
          <cell r="AF41">
            <v>313.06200000000001</v>
          </cell>
          <cell r="DI41">
            <v>115.066</v>
          </cell>
          <cell r="DK41">
            <v>86.73</v>
          </cell>
          <cell r="DL41">
            <v>84.076999999999998</v>
          </cell>
          <cell r="DM41">
            <v>3.0589184826472993E-2</v>
          </cell>
          <cell r="DN41">
            <v>137.14500000000001</v>
          </cell>
          <cell r="DO41">
            <v>181.16800000000001</v>
          </cell>
        </row>
        <row r="42">
          <cell r="O42">
            <v>1936.9069999999999</v>
          </cell>
          <cell r="P42">
            <v>1933.152</v>
          </cell>
          <cell r="T42">
            <v>371.65600000000001</v>
          </cell>
          <cell r="Z42">
            <v>1466.7</v>
          </cell>
          <cell r="AA42">
            <v>1437.3430000000001</v>
          </cell>
          <cell r="AB42">
            <v>2.0015681461784941E-2</v>
          </cell>
          <cell r="AC42">
            <v>140.80199999999999</v>
          </cell>
          <cell r="AD42">
            <v>1485.297</v>
          </cell>
          <cell r="AE42">
            <v>1104.67</v>
          </cell>
          <cell r="AF42">
            <v>380.62700000000001</v>
          </cell>
          <cell r="DI42">
            <v>129.66300000000001</v>
          </cell>
          <cell r="DK42">
            <v>128.34100000000001</v>
          </cell>
          <cell r="DL42">
            <v>124.48</v>
          </cell>
          <cell r="DM42">
            <v>3.0083917064694821E-2</v>
          </cell>
          <cell r="DN42">
            <v>152.352</v>
          </cell>
          <cell r="DO42">
            <v>149.25800000000001</v>
          </cell>
        </row>
        <row r="43">
          <cell r="O43">
            <v>2043.3230000000001</v>
          </cell>
          <cell r="P43">
            <v>1983.6659999999999</v>
          </cell>
          <cell r="T43">
            <v>399.98</v>
          </cell>
          <cell r="Z43">
            <v>1470.4929999999999</v>
          </cell>
          <cell r="AA43">
            <v>1432.655</v>
          </cell>
          <cell r="AB43">
            <v>2.573150637235265E-2</v>
          </cell>
          <cell r="AC43">
            <v>145.18348724925781</v>
          </cell>
          <cell r="AD43">
            <v>1488.1379999999999</v>
          </cell>
          <cell r="AE43">
            <v>1127.9259999999999</v>
          </cell>
          <cell r="AF43">
            <v>360.21199999999999</v>
          </cell>
          <cell r="DI43">
            <v>149.71600000000001</v>
          </cell>
          <cell r="DK43">
            <v>140.85900000000001</v>
          </cell>
          <cell r="DL43">
            <v>136.78100000000001</v>
          </cell>
          <cell r="DM43">
            <v>2.8950936752355161E-2</v>
          </cell>
          <cell r="DN43">
            <v>155.33000000000001</v>
          </cell>
          <cell r="DO43">
            <v>121.64700000000001</v>
          </cell>
        </row>
        <row r="44">
          <cell r="O44">
            <v>1944.9659999999999</v>
          </cell>
          <cell r="P44">
            <v>1843.912</v>
          </cell>
          <cell r="T44">
            <v>370.887</v>
          </cell>
          <cell r="Z44">
            <v>1481.2760000000001</v>
          </cell>
          <cell r="AA44">
            <v>1448.9659999999999</v>
          </cell>
          <cell r="AB44">
            <v>2.1812275362592906E-2</v>
          </cell>
          <cell r="AC44">
            <v>115.494</v>
          </cell>
          <cell r="AD44">
            <v>1533.0519999999999</v>
          </cell>
          <cell r="AE44">
            <v>1177.211</v>
          </cell>
          <cell r="AF44">
            <v>355.84100000000001</v>
          </cell>
          <cell r="DI44">
            <v>139.345</v>
          </cell>
          <cell r="DK44">
            <v>116.348</v>
          </cell>
          <cell r="DL44">
            <v>110.749</v>
          </cell>
          <cell r="DM44">
            <v>4.8122872761027335E-2</v>
          </cell>
          <cell r="DN44">
            <v>153.13399999999999</v>
          </cell>
          <cell r="DO44">
            <v>188</v>
          </cell>
        </row>
        <row r="45">
          <cell r="O45">
            <v>1942.097</v>
          </cell>
          <cell r="P45">
            <v>1648.347</v>
          </cell>
          <cell r="T45">
            <v>347.08699999999999</v>
          </cell>
          <cell r="Z45">
            <v>1494.848</v>
          </cell>
          <cell r="AA45">
            <v>1467.768</v>
          </cell>
          <cell r="AB45">
            <v>1.8115554223573183E-2</v>
          </cell>
          <cell r="AC45">
            <v>140.14699999999999</v>
          </cell>
          <cell r="AD45">
            <v>1543.9159999999999</v>
          </cell>
          <cell r="AE45">
            <v>1129.0540000000001</v>
          </cell>
          <cell r="AF45">
            <v>414.86200000000002</v>
          </cell>
          <cell r="DI45">
            <v>151.517</v>
          </cell>
          <cell r="DK45">
            <v>166.792</v>
          </cell>
          <cell r="DL45">
            <v>161.31399999999999</v>
          </cell>
          <cell r="DM45">
            <v>3.2843301837018668E-2</v>
          </cell>
          <cell r="DN45">
            <v>154.209</v>
          </cell>
          <cell r="DO45">
            <v>115.128</v>
          </cell>
        </row>
        <row r="46">
          <cell r="O46">
            <v>2134.5529999999999</v>
          </cell>
          <cell r="P46">
            <v>1700.684</v>
          </cell>
          <cell r="T46">
            <v>346.86700000000002</v>
          </cell>
          <cell r="Z46">
            <v>1601.0409999999999</v>
          </cell>
          <cell r="AA46">
            <v>1568.355</v>
          </cell>
          <cell r="AB46">
            <v>2.041546718666163E-2</v>
          </cell>
          <cell r="AC46">
            <v>92.900999999999996</v>
          </cell>
          <cell r="AD46">
            <v>1606.335</v>
          </cell>
          <cell r="AE46">
            <v>1170.954</v>
          </cell>
          <cell r="AF46">
            <v>435.38099999999997</v>
          </cell>
          <cell r="DI46">
            <v>146.18899999999999</v>
          </cell>
          <cell r="DK46">
            <v>136.809</v>
          </cell>
          <cell r="DL46">
            <v>132.411</v>
          </cell>
          <cell r="DM46">
            <v>3.214700787228908E-2</v>
          </cell>
          <cell r="DN46">
            <v>162.54400000000001</v>
          </cell>
          <cell r="DO46">
            <v>105.828</v>
          </cell>
        </row>
        <row r="47">
          <cell r="O47">
            <v>2060.5630000000001</v>
          </cell>
          <cell r="P47">
            <v>1582.3630000000001</v>
          </cell>
          <cell r="T47">
            <v>317.91000000000003</v>
          </cell>
          <cell r="Z47">
            <v>1496.018</v>
          </cell>
          <cell r="AA47">
            <v>1456.902</v>
          </cell>
          <cell r="AB47">
            <v>2.6146744223665749E-2</v>
          </cell>
          <cell r="AC47">
            <v>103.230791483594</v>
          </cell>
          <cell r="AD47">
            <v>1549.491</v>
          </cell>
          <cell r="AE47">
            <v>1108.3230000000001</v>
          </cell>
          <cell r="AF47">
            <v>441.16800000000001</v>
          </cell>
          <cell r="DI47">
            <v>133.96899999999999</v>
          </cell>
          <cell r="DK47">
            <v>157.65299999999999</v>
          </cell>
          <cell r="DL47">
            <v>153.10300000000001</v>
          </cell>
          <cell r="DM47">
            <v>2.8860852632046186E-2</v>
          </cell>
          <cell r="DN47">
            <v>151.34200000000001</v>
          </cell>
          <cell r="DO47">
            <v>96.08</v>
          </cell>
        </row>
        <row r="48">
          <cell r="O48">
            <v>2135.37</v>
          </cell>
          <cell r="P48">
            <v>1601.77</v>
          </cell>
          <cell r="T48">
            <v>344.07799999999997</v>
          </cell>
          <cell r="Z48">
            <v>1479.059</v>
          </cell>
          <cell r="AA48">
            <v>1451.0260000000001</v>
          </cell>
          <cell r="AB48">
            <v>1.8953266908216578E-2</v>
          </cell>
          <cell r="AC48">
            <v>119.209</v>
          </cell>
          <cell r="AD48">
            <v>1522.135</v>
          </cell>
          <cell r="AE48">
            <v>1057.6769999999999</v>
          </cell>
          <cell r="AF48">
            <v>464.45800000000003</v>
          </cell>
          <cell r="DI48">
            <v>134.38499999999999</v>
          </cell>
          <cell r="DK48">
            <v>130.35900000000001</v>
          </cell>
          <cell r="DL48">
            <v>127.271</v>
          </cell>
          <cell r="DM48">
            <v>2.3688429644290077E-2</v>
          </cell>
          <cell r="DN48">
            <v>145.845</v>
          </cell>
          <cell r="DO48">
            <v>107.71599999999999</v>
          </cell>
        </row>
        <row r="49">
          <cell r="O49">
            <v>2115.799</v>
          </cell>
          <cell r="P49">
            <v>1659.501</v>
          </cell>
          <cell r="T49">
            <v>345.22699999999998</v>
          </cell>
          <cell r="Z49">
            <v>1425.415</v>
          </cell>
          <cell r="AA49">
            <v>1397.8050000000001</v>
          </cell>
          <cell r="AB49">
            <v>1.9369797567725822E-2</v>
          </cell>
          <cell r="AC49">
            <v>123.43600000000001</v>
          </cell>
          <cell r="AD49">
            <v>1411.818</v>
          </cell>
          <cell r="AE49">
            <v>1035.8979999999999</v>
          </cell>
          <cell r="AF49">
            <v>375.92</v>
          </cell>
          <cell r="DI49">
            <v>135.572</v>
          </cell>
          <cell r="DK49">
            <v>128.94900000000001</v>
          </cell>
          <cell r="DL49">
            <v>124.273</v>
          </cell>
          <cell r="DM49">
            <v>3.6262398312511324E-2</v>
          </cell>
          <cell r="DN49">
            <v>138.584</v>
          </cell>
          <cell r="DO49">
            <v>100.172</v>
          </cell>
        </row>
        <row r="50">
          <cell r="O50">
            <v>1899.1959999999999</v>
          </cell>
          <cell r="P50">
            <v>1762.9649999999999</v>
          </cell>
          <cell r="T50">
            <v>386.16500000000002</v>
          </cell>
          <cell r="Z50">
            <v>1317.633</v>
          </cell>
          <cell r="AA50">
            <v>1287.932</v>
          </cell>
          <cell r="AB50">
            <v>2.2541178006318923E-2</v>
          </cell>
          <cell r="AC50">
            <v>112.98</v>
          </cell>
          <cell r="AD50">
            <v>1296.9960000000001</v>
          </cell>
          <cell r="AE50">
            <v>960.476</v>
          </cell>
          <cell r="AF50">
            <v>336.52</v>
          </cell>
          <cell r="DI50">
            <v>115.595</v>
          </cell>
          <cell r="DK50">
            <v>105.717</v>
          </cell>
          <cell r="DL50">
            <v>102.151</v>
          </cell>
          <cell r="DM50">
            <v>3.3731566351674735E-2</v>
          </cell>
          <cell r="DN50">
            <v>138.636</v>
          </cell>
          <cell r="DO50">
            <v>97.983000000000004</v>
          </cell>
        </row>
        <row r="51">
          <cell r="O51">
            <v>2094.4180000000001</v>
          </cell>
          <cell r="P51">
            <v>1893.9179999999999</v>
          </cell>
          <cell r="T51">
            <v>339.01100000000002</v>
          </cell>
          <cell r="Z51">
            <v>1443.0989999999999</v>
          </cell>
          <cell r="AA51">
            <v>1413.729</v>
          </cell>
          <cell r="AB51">
            <v>2.035203406003323E-2</v>
          </cell>
          <cell r="AC51">
            <v>99.527000000000001</v>
          </cell>
          <cell r="AD51">
            <v>1466.7439999999999</v>
          </cell>
          <cell r="AE51">
            <v>1060.6199999999999</v>
          </cell>
          <cell r="AF51">
            <v>406.12400000000002</v>
          </cell>
          <cell r="DI51">
            <v>122.64100000000001</v>
          </cell>
          <cell r="DK51">
            <v>126.726</v>
          </cell>
          <cell r="DL51">
            <v>122.86199999999999</v>
          </cell>
          <cell r="DM51">
            <v>3.0490980540694101E-2</v>
          </cell>
          <cell r="DN51">
            <v>141.149</v>
          </cell>
          <cell r="DO51">
            <v>84.037000000000006</v>
          </cell>
        </row>
        <row r="52">
          <cell r="O52">
            <v>1989.1010000000001</v>
          </cell>
          <cell r="P52">
            <v>1893.3510000000001</v>
          </cell>
          <cell r="T52">
            <v>364.255</v>
          </cell>
          <cell r="Z52">
            <v>1496.9949999999999</v>
          </cell>
          <cell r="AA52">
            <v>1460.6510000000001</v>
          </cell>
          <cell r="AB52">
            <v>2.4277970200301154E-2</v>
          </cell>
          <cell r="AC52">
            <v>90.051000000000002</v>
          </cell>
          <cell r="AD52">
            <v>1528.83</v>
          </cell>
          <cell r="AE52">
            <v>1115.258</v>
          </cell>
          <cell r="AF52">
            <v>413.572</v>
          </cell>
          <cell r="DI52">
            <v>138.93299999999999</v>
          </cell>
          <cell r="DK52">
            <v>106.34</v>
          </cell>
          <cell r="DL52">
            <v>103.515</v>
          </cell>
          <cell r="DM52">
            <v>2.6565732555952626E-2</v>
          </cell>
          <cell r="DN52">
            <v>142.81399999999999</v>
          </cell>
          <cell r="DO52">
            <v>87.825000000000003</v>
          </cell>
        </row>
        <row r="53">
          <cell r="O53">
            <v>1915.9939999999999</v>
          </cell>
          <cell r="P53">
            <v>1662.7819999999999</v>
          </cell>
          <cell r="T53">
            <v>356.08499999999998</v>
          </cell>
          <cell r="Z53">
            <v>1531.8409999999999</v>
          </cell>
          <cell r="AA53">
            <v>1493.7850000000001</v>
          </cell>
          <cell r="AB53">
            <v>2.4843309455746265E-2</v>
          </cell>
          <cell r="AC53">
            <v>94.210999999999999</v>
          </cell>
          <cell r="AD53">
            <v>1545.7570000000001</v>
          </cell>
          <cell r="AE53">
            <v>1121.029</v>
          </cell>
          <cell r="AF53">
            <v>424.72800000000001</v>
          </cell>
          <cell r="DI53">
            <v>113.16500000000001</v>
          </cell>
          <cell r="DK53">
            <v>118.24</v>
          </cell>
          <cell r="DL53">
            <v>115.34399999999999</v>
          </cell>
          <cell r="DM53">
            <v>2.4492557510148893E-2</v>
          </cell>
          <cell r="DN53">
            <v>136.66300000000001</v>
          </cell>
          <cell r="DO53">
            <v>77.52</v>
          </cell>
        </row>
        <row r="54">
          <cell r="O54">
            <v>1811.481</v>
          </cell>
          <cell r="P54">
            <v>1595.2729999999999</v>
          </cell>
          <cell r="T54">
            <v>419.14699999999999</v>
          </cell>
          <cell r="Z54">
            <v>1438.2329999999999</v>
          </cell>
          <cell r="AA54">
            <v>1411.4960000000001</v>
          </cell>
          <cell r="AB54">
            <v>1.8590172802320525E-2</v>
          </cell>
          <cell r="AC54">
            <v>91.283000000000001</v>
          </cell>
          <cell r="AD54">
            <v>1455.63</v>
          </cell>
          <cell r="AE54">
            <v>1038.1780000000001</v>
          </cell>
          <cell r="AF54">
            <v>417.452</v>
          </cell>
          <cell r="DI54">
            <v>108.33199999999999</v>
          </cell>
          <cell r="DK54">
            <v>112.974</v>
          </cell>
          <cell r="DL54">
            <v>109.65600000000001</v>
          </cell>
          <cell r="DM54">
            <v>2.9369589463062229E-2</v>
          </cell>
          <cell r="DN54">
            <v>142.953</v>
          </cell>
          <cell r="DO54">
            <v>66.768000000000001</v>
          </cell>
        </row>
        <row r="55">
          <cell r="O55">
            <v>2090.1680000000001</v>
          </cell>
          <cell r="P55">
            <v>1652.854</v>
          </cell>
          <cell r="T55">
            <v>386.64699999999999</v>
          </cell>
          <cell r="Z55">
            <v>1550.144</v>
          </cell>
          <cell r="AA55">
            <v>1514.4680000000001</v>
          </cell>
          <cell r="AB55">
            <v>2.3014636059617642E-2</v>
          </cell>
          <cell r="AC55">
            <v>97.319000000000003</v>
          </cell>
          <cell r="AD55">
            <v>1602.979</v>
          </cell>
          <cell r="AE55">
            <v>1131.172</v>
          </cell>
          <cell r="AF55">
            <v>471.80700000000002</v>
          </cell>
          <cell r="DI55">
            <v>121.974</v>
          </cell>
          <cell r="DK55">
            <v>106.28700000000001</v>
          </cell>
          <cell r="DL55">
            <v>102.407</v>
          </cell>
          <cell r="DM55">
            <v>3.6504934752133456E-2</v>
          </cell>
          <cell r="DN55">
            <v>143.44499999999999</v>
          </cell>
          <cell r="DO55">
            <v>73.662999999999997</v>
          </cell>
        </row>
        <row r="56">
          <cell r="O56">
            <v>2049.8879999999999</v>
          </cell>
          <cell r="P56">
            <v>1439.479</v>
          </cell>
          <cell r="T56">
            <v>366.66800000000001</v>
          </cell>
          <cell r="Z56">
            <v>1559.7239999999999</v>
          </cell>
          <cell r="AA56">
            <v>1516.6469999999999</v>
          </cell>
          <cell r="AB56">
            <v>2.7618347861544736E-2</v>
          </cell>
          <cell r="AC56">
            <v>90.067999999999998</v>
          </cell>
          <cell r="AD56">
            <v>1569.905</v>
          </cell>
          <cell r="AE56">
            <v>1142.855</v>
          </cell>
          <cell r="AF56">
            <v>427.05</v>
          </cell>
          <cell r="DI56">
            <v>126.47499999999999</v>
          </cell>
          <cell r="DK56">
            <v>75.838999999999999</v>
          </cell>
          <cell r="DL56">
            <v>72.802000000000007</v>
          </cell>
          <cell r="DM56">
            <v>4.0045359247880219E-2</v>
          </cell>
          <cell r="DN56">
            <v>114.735</v>
          </cell>
          <cell r="DO56">
            <v>70.349999999999994</v>
          </cell>
        </row>
        <row r="57">
          <cell r="O57">
            <v>1900.6679999999999</v>
          </cell>
          <cell r="P57">
            <v>1400.569</v>
          </cell>
          <cell r="T57">
            <v>374.74700000000001</v>
          </cell>
          <cell r="Z57">
            <v>1448.211</v>
          </cell>
          <cell r="AA57">
            <v>1412.136</v>
          </cell>
          <cell r="AB57">
            <v>2.4910044185550342E-2</v>
          </cell>
          <cell r="AC57">
            <v>82.646000000000001</v>
          </cell>
          <cell r="AD57">
            <v>1493.9549999999999</v>
          </cell>
          <cell r="AE57">
            <v>1067.45</v>
          </cell>
          <cell r="AF57">
            <v>426.505</v>
          </cell>
          <cell r="DI57">
            <v>134.20699999999999</v>
          </cell>
          <cell r="DK57">
            <v>124.663</v>
          </cell>
          <cell r="DL57">
            <v>119.864</v>
          </cell>
          <cell r="DM57">
            <v>3.8495784635376951E-2</v>
          </cell>
          <cell r="DN57">
            <v>144.417</v>
          </cell>
          <cell r="DO57">
            <v>63.427999999999997</v>
          </cell>
        </row>
        <row r="58">
          <cell r="O58">
            <v>2149.9690000000001</v>
          </cell>
          <cell r="P58">
            <v>1471.9290000000001</v>
          </cell>
          <cell r="T58">
            <v>349.029</v>
          </cell>
          <cell r="Z58">
            <v>1610.8679999999999</v>
          </cell>
          <cell r="AA58">
            <v>1566.0029999999999</v>
          </cell>
          <cell r="AB58">
            <v>2.7851444066180477E-2</v>
          </cell>
          <cell r="AC58">
            <v>92.323792143395679</v>
          </cell>
          <cell r="AD58">
            <v>1624.992</v>
          </cell>
          <cell r="AE58">
            <v>1137.5160000000001</v>
          </cell>
          <cell r="AF58">
            <v>487.476</v>
          </cell>
          <cell r="DI58">
            <v>157.494</v>
          </cell>
          <cell r="DK58">
            <v>126.65600000000001</v>
          </cell>
          <cell r="DL58">
            <v>122.81399999999999</v>
          </cell>
          <cell r="DM58">
            <v>3.0334133400707564E-2</v>
          </cell>
          <cell r="DN58">
            <v>164.83</v>
          </cell>
          <cell r="DO58">
            <v>49.976999999999997</v>
          </cell>
        </row>
        <row r="59">
          <cell r="O59">
            <v>1999.6479999999999</v>
          </cell>
          <cell r="P59">
            <v>1522.923</v>
          </cell>
          <cell r="T59">
            <v>357.435</v>
          </cell>
          <cell r="Z59">
            <v>1397.17</v>
          </cell>
          <cell r="AA59">
            <v>1362.3430000000001</v>
          </cell>
          <cell r="AB59">
            <v>2.4926816350193604E-2</v>
          </cell>
          <cell r="AC59">
            <v>106.331</v>
          </cell>
          <cell r="AD59">
            <v>1400.4010000000001</v>
          </cell>
          <cell r="AE59">
            <v>1013.3440000000001</v>
          </cell>
          <cell r="AF59">
            <v>387.05700000000002</v>
          </cell>
          <cell r="DI59">
            <v>126.68</v>
          </cell>
          <cell r="DK59">
            <v>99.525999999999996</v>
          </cell>
          <cell r="DL59">
            <v>96.257999999999996</v>
          </cell>
          <cell r="DM59">
            <v>3.2835640938046362E-2</v>
          </cell>
          <cell r="DN59">
            <v>159.52000000000001</v>
          </cell>
          <cell r="DO59">
            <v>39.936999999999998</v>
          </cell>
        </row>
        <row r="60">
          <cell r="O60">
            <v>2110.9360000000001</v>
          </cell>
          <cell r="P60">
            <v>1749.423</v>
          </cell>
          <cell r="T60">
            <v>384.64100000000002</v>
          </cell>
          <cell r="Z60">
            <v>1389.8720000000001</v>
          </cell>
          <cell r="AA60">
            <v>1363.403</v>
          </cell>
          <cell r="AB60">
            <v>1.9044199753646414E-2</v>
          </cell>
          <cell r="AC60">
            <v>112.13200000000001</v>
          </cell>
          <cell r="AD60">
            <v>1407.06</v>
          </cell>
          <cell r="AE60">
            <v>1018.05</v>
          </cell>
          <cell r="AF60">
            <v>389.01</v>
          </cell>
          <cell r="DI60">
            <v>146.68</v>
          </cell>
          <cell r="DK60">
            <v>108.75700000000001</v>
          </cell>
          <cell r="DL60">
            <v>104.895</v>
          </cell>
          <cell r="DM60">
            <v>3.5510357953970839E-2</v>
          </cell>
          <cell r="DN60">
            <v>149.17099999999999</v>
          </cell>
          <cell r="DO60">
            <v>37.28</v>
          </cell>
        </row>
        <row r="61">
          <cell r="O61">
            <v>2154.4270000000001</v>
          </cell>
          <cell r="P61">
            <v>1989.164</v>
          </cell>
          <cell r="T61">
            <v>366.733</v>
          </cell>
          <cell r="Z61">
            <v>1442.6420000000001</v>
          </cell>
          <cell r="AA61">
            <v>1408.135</v>
          </cell>
          <cell r="AB61">
            <v>2.3919309156395046E-2</v>
          </cell>
          <cell r="AC61">
            <v>95.471999999999994</v>
          </cell>
          <cell r="AD61">
            <v>1428.4639999999999</v>
          </cell>
          <cell r="AE61">
            <v>1086.568</v>
          </cell>
          <cell r="AF61">
            <v>341.89600000000002</v>
          </cell>
          <cell r="DI61">
            <v>139.25899999999999</v>
          </cell>
          <cell r="DK61">
            <v>103.581</v>
          </cell>
          <cell r="DL61">
            <v>100.61</v>
          </cell>
          <cell r="DM61">
            <v>2.8682866548884522E-2</v>
          </cell>
          <cell r="DN61">
            <v>161.22999999999999</v>
          </cell>
          <cell r="DO61">
            <v>48.991</v>
          </cell>
        </row>
        <row r="62">
          <cell r="O62">
            <v>1999.5239999999999</v>
          </cell>
          <cell r="P62">
            <v>1996.7470000000001</v>
          </cell>
          <cell r="T62">
            <v>380.05099999999999</v>
          </cell>
          <cell r="Z62">
            <v>1469.241</v>
          </cell>
          <cell r="AA62">
            <v>1428.5229999999999</v>
          </cell>
          <cell r="AB62">
            <v>2.7713629009808515E-2</v>
          </cell>
          <cell r="AC62">
            <v>86.465999999999994</v>
          </cell>
          <cell r="AD62">
            <v>1410.0350000000001</v>
          </cell>
          <cell r="AE62">
            <v>1085.193</v>
          </cell>
          <cell r="AF62">
            <v>324.84199999999998</v>
          </cell>
          <cell r="DI62">
            <v>146.78899999999999</v>
          </cell>
          <cell r="DK62">
            <v>145.03200000000001</v>
          </cell>
          <cell r="DL62">
            <v>140.22300000000001</v>
          </cell>
          <cell r="DM62">
            <v>3.315819956975008E-2</v>
          </cell>
          <cell r="DN62">
            <v>139.858</v>
          </cell>
          <cell r="DO62">
            <v>50.341999999999999</v>
          </cell>
        </row>
        <row r="63">
          <cell r="O63">
            <v>2201.0680000000002</v>
          </cell>
          <cell r="P63">
            <v>1933.6479999999999</v>
          </cell>
          <cell r="T63">
            <v>392.94600000000003</v>
          </cell>
          <cell r="Z63">
            <v>1634.117</v>
          </cell>
          <cell r="AA63">
            <v>1596.7380000000001</v>
          </cell>
          <cell r="AB63">
            <v>2.2874127127984048E-2</v>
          </cell>
          <cell r="AC63">
            <v>107.89700000000001</v>
          </cell>
          <cell r="AD63">
            <v>1583.4590000000001</v>
          </cell>
          <cell r="AE63">
            <v>1182.3119999999999</v>
          </cell>
          <cell r="AF63">
            <v>401.14699999999999</v>
          </cell>
          <cell r="DI63">
            <v>160.87200000000001</v>
          </cell>
          <cell r="DK63">
            <v>126.79600000000001</v>
          </cell>
          <cell r="DL63">
            <v>122.378</v>
          </cell>
          <cell r="DM63">
            <v>3.4843370453326639E-2</v>
          </cell>
          <cell r="DN63">
            <v>163.28399999999999</v>
          </cell>
          <cell r="DO63">
            <v>59.058</v>
          </cell>
        </row>
        <row r="64">
          <cell r="O64">
            <v>2099.4650000000001</v>
          </cell>
          <cell r="P64">
            <v>2223.538</v>
          </cell>
          <cell r="T64">
            <v>377.06299999999999</v>
          </cell>
          <cell r="Z64">
            <v>1288.7550000000001</v>
          </cell>
          <cell r="AA64">
            <v>1261.415</v>
          </cell>
          <cell r="AB64">
            <v>2.1214272689533808E-2</v>
          </cell>
          <cell r="AC64">
            <v>117.42100000000001</v>
          </cell>
          <cell r="AD64">
            <v>1277.068</v>
          </cell>
          <cell r="AE64">
            <v>924.93700000000001</v>
          </cell>
          <cell r="AF64">
            <v>352.13099999999997</v>
          </cell>
          <cell r="DI64">
            <v>146.98699999999999</v>
          </cell>
          <cell r="DK64">
            <v>139.72</v>
          </cell>
          <cell r="DL64">
            <v>135.02500000000001</v>
          </cell>
          <cell r="DM64">
            <v>3.3602920125966218E-2</v>
          </cell>
          <cell r="DN64">
            <v>147.584</v>
          </cell>
          <cell r="DO64">
            <v>60.325000000000003</v>
          </cell>
        </row>
        <row r="65">
          <cell r="O65">
            <v>2057.6170000000002</v>
          </cell>
          <cell r="P65">
            <v>2048.9380000000001</v>
          </cell>
          <cell r="T65">
            <v>396.47699999999998</v>
          </cell>
          <cell r="Z65">
            <v>1570.271</v>
          </cell>
          <cell r="AA65">
            <v>1532.758</v>
          </cell>
          <cell r="AB65">
            <v>2.388950697045282E-2</v>
          </cell>
          <cell r="AC65">
            <v>158.93108048655216</v>
          </cell>
          <cell r="AD65">
            <v>1513.117</v>
          </cell>
          <cell r="AE65">
            <v>1073.8720000000001</v>
          </cell>
          <cell r="AF65">
            <v>439.245</v>
          </cell>
          <cell r="DI65">
            <v>161.642</v>
          </cell>
          <cell r="DK65">
            <v>126.876</v>
          </cell>
          <cell r="DL65">
            <v>122.62</v>
          </cell>
          <cell r="DM65">
            <v>3.3544563195560984E-2</v>
          </cell>
          <cell r="DN65">
            <v>150.691</v>
          </cell>
          <cell r="DO65">
            <v>54.628999999999998</v>
          </cell>
        </row>
        <row r="66">
          <cell r="O66">
            <v>2035.269</v>
          </cell>
          <cell r="P66">
            <v>1925.7280000000001</v>
          </cell>
          <cell r="T66">
            <v>345.08300000000003</v>
          </cell>
          <cell r="Z66">
            <v>1602.0119999999999</v>
          </cell>
          <cell r="AA66">
            <v>1567.576</v>
          </cell>
          <cell r="AB66">
            <v>2.1495469447170134E-2</v>
          </cell>
          <cell r="AC66">
            <v>147.67482154692479</v>
          </cell>
          <cell r="AD66">
            <v>1622.194</v>
          </cell>
          <cell r="AE66">
            <v>1169.175</v>
          </cell>
          <cell r="AF66">
            <v>453.01900000000001</v>
          </cell>
          <cell r="DI66">
            <v>105.607</v>
          </cell>
          <cell r="DK66">
            <v>119.752</v>
          </cell>
          <cell r="DL66">
            <v>115.913</v>
          </cell>
          <cell r="DM66">
            <v>3.205791970071481E-2</v>
          </cell>
          <cell r="DN66">
            <v>143.27500000000001</v>
          </cell>
          <cell r="DO66">
            <v>46.476999999999997</v>
          </cell>
        </row>
        <row r="67">
          <cell r="O67">
            <v>2122.7579999999998</v>
          </cell>
          <cell r="P67">
            <v>1776.46</v>
          </cell>
          <cell r="T67">
            <v>346.76400000000001</v>
          </cell>
          <cell r="Z67">
            <v>1712.925</v>
          </cell>
          <cell r="AA67">
            <v>1667.5509999999999</v>
          </cell>
          <cell r="AB67">
            <v>2.6489192463184333E-2</v>
          </cell>
          <cell r="AC67">
            <v>116.577</v>
          </cell>
          <cell r="AD67">
            <v>1667.6959999999999</v>
          </cell>
          <cell r="AE67">
            <v>1186.8869999999999</v>
          </cell>
          <cell r="AF67">
            <v>480.80900000000003</v>
          </cell>
          <cell r="DI67">
            <v>173.23400000000001</v>
          </cell>
          <cell r="DK67">
            <v>167.67099999999999</v>
          </cell>
          <cell r="DL67">
            <v>160.55500000000001</v>
          </cell>
          <cell r="DM67">
            <v>4.24402550232299E-2</v>
          </cell>
          <cell r="DN67">
            <v>158.221</v>
          </cell>
          <cell r="DO67">
            <v>39.107999999999997</v>
          </cell>
        </row>
        <row r="68">
          <cell r="O68">
            <v>2012.8230000000001</v>
          </cell>
          <cell r="P68">
            <v>1575.6279999999999</v>
          </cell>
          <cell r="T68">
            <v>369.47899999999998</v>
          </cell>
          <cell r="Z68">
            <v>1682.55</v>
          </cell>
          <cell r="AA68">
            <v>1639.547</v>
          </cell>
          <cell r="AB68">
            <v>2.5558230067457093E-2</v>
          </cell>
          <cell r="AC68">
            <v>119.84</v>
          </cell>
          <cell r="AD68">
            <v>1610.021</v>
          </cell>
          <cell r="AE68">
            <v>1137.884</v>
          </cell>
          <cell r="AF68">
            <v>472.137</v>
          </cell>
          <cell r="DI68">
            <v>171.51900000000001</v>
          </cell>
          <cell r="DK68">
            <v>131.124</v>
          </cell>
          <cell r="DL68">
            <v>125.964</v>
          </cell>
          <cell r="DM68">
            <v>3.9352063695433315E-2</v>
          </cell>
          <cell r="DN68">
            <v>162.10499999999999</v>
          </cell>
          <cell r="DO68">
            <v>53.405000000000001</v>
          </cell>
        </row>
        <row r="69">
          <cell r="O69">
            <v>1967.6210000000001</v>
          </cell>
          <cell r="P69">
            <v>1507.489</v>
          </cell>
          <cell r="T69">
            <v>345.18599999999998</v>
          </cell>
          <cell r="Z69">
            <v>1576.9079999999999</v>
          </cell>
          <cell r="AA69">
            <v>1540.809</v>
          </cell>
          <cell r="AB69">
            <v>2.2892267652900446E-2</v>
          </cell>
          <cell r="AC69">
            <v>134.97200000000001</v>
          </cell>
          <cell r="AD69">
            <v>1564.674</v>
          </cell>
          <cell r="AE69">
            <v>1111.4649999999999</v>
          </cell>
          <cell r="AF69">
            <v>453.209</v>
          </cell>
          <cell r="DI69">
            <v>174.43600000000001</v>
          </cell>
          <cell r="DK69">
            <v>169.51</v>
          </cell>
          <cell r="DL69">
            <v>163.92400000000001</v>
          </cell>
          <cell r="DM69">
            <v>3.2953808034924092E-2</v>
          </cell>
          <cell r="DN69">
            <v>174.345</v>
          </cell>
          <cell r="DO69">
            <v>39.854999999999997</v>
          </cell>
        </row>
        <row r="70">
          <cell r="O70">
            <v>2282.471</v>
          </cell>
          <cell r="P70">
            <v>1568.4639999999999</v>
          </cell>
          <cell r="T70">
            <v>399.54700000000003</v>
          </cell>
          <cell r="Z70">
            <v>1692.8579999999999</v>
          </cell>
          <cell r="AA70">
            <v>1650.7059999999999</v>
          </cell>
          <cell r="AB70">
            <v>2.4899903004268548E-2</v>
          </cell>
          <cell r="AC70">
            <v>113.41</v>
          </cell>
          <cell r="AD70">
            <v>1595.1289999999999</v>
          </cell>
          <cell r="AE70">
            <v>1159.944</v>
          </cell>
          <cell r="AF70">
            <v>435.185</v>
          </cell>
          <cell r="DI70">
            <v>179.03800000000001</v>
          </cell>
          <cell r="DK70">
            <v>159.03</v>
          </cell>
          <cell r="DL70">
            <v>154.477</v>
          </cell>
          <cell r="DM70">
            <v>2.8629818273281704E-2</v>
          </cell>
          <cell r="DN70">
            <v>172.38200000000001</v>
          </cell>
          <cell r="DO70">
            <v>57.142000000000003</v>
          </cell>
        </row>
        <row r="71">
          <cell r="O71">
            <v>2206.7919999999999</v>
          </cell>
          <cell r="P71">
            <v>1684.5350000000001</v>
          </cell>
          <cell r="T71">
            <v>432.56200000000001</v>
          </cell>
          <cell r="Z71">
            <v>1617.0809999999999</v>
          </cell>
          <cell r="AA71">
            <v>1580.598</v>
          </cell>
          <cell r="AB71">
            <v>2.256102198962201E-2</v>
          </cell>
          <cell r="AC71">
            <v>135.477</v>
          </cell>
          <cell r="AD71">
            <v>1547.0940000000001</v>
          </cell>
          <cell r="AE71">
            <v>1072.405</v>
          </cell>
          <cell r="AF71">
            <v>474.68900000000002</v>
          </cell>
          <cell r="DI71">
            <v>173.51300000000001</v>
          </cell>
          <cell r="DK71">
            <v>152.24199999999999</v>
          </cell>
          <cell r="DL71">
            <v>146.857</v>
          </cell>
          <cell r="DM71">
            <v>3.5371316719433499E-2</v>
          </cell>
          <cell r="DN71">
            <v>154.27799999999999</v>
          </cell>
          <cell r="DO71">
            <v>56.25</v>
          </cell>
        </row>
        <row r="72">
          <cell r="O72">
            <v>2233.4859999999999</v>
          </cell>
          <cell r="P72">
            <v>1717.3050000000001</v>
          </cell>
          <cell r="T72">
            <v>393.48099999999999</v>
          </cell>
          <cell r="Z72">
            <v>1614.33</v>
          </cell>
          <cell r="AA72">
            <v>1576.008</v>
          </cell>
          <cell r="AB72">
            <v>2.3738640798349711E-2</v>
          </cell>
          <cell r="AC72">
            <v>148.65100000000001</v>
          </cell>
          <cell r="AD72">
            <v>1614.4459999999999</v>
          </cell>
          <cell r="AE72">
            <v>1118.6600000000001</v>
          </cell>
          <cell r="AF72">
            <v>495.786</v>
          </cell>
          <cell r="DI72">
            <v>176.69200000000001</v>
          </cell>
          <cell r="DK72">
            <v>148.43899999999999</v>
          </cell>
          <cell r="DL72">
            <v>143.441</v>
          </cell>
          <cell r="DM72">
            <v>3.3670396593887042E-2</v>
          </cell>
          <cell r="DN72">
            <v>164.19200000000001</v>
          </cell>
          <cell r="DO72">
            <v>66.052000000000007</v>
          </cell>
        </row>
        <row r="73">
          <cell r="O73">
            <v>2308.752</v>
          </cell>
          <cell r="P73">
            <v>1882.069</v>
          </cell>
          <cell r="T73">
            <v>423.92200000000003</v>
          </cell>
          <cell r="Z73">
            <v>1620.6780000000001</v>
          </cell>
          <cell r="AA73">
            <v>1587.925</v>
          </cell>
          <cell r="AB73">
            <v>2.0209443208336359E-2</v>
          </cell>
          <cell r="AC73">
            <v>109.089</v>
          </cell>
          <cell r="AD73">
            <v>1559.029</v>
          </cell>
          <cell r="AE73">
            <v>1147.1579999999999</v>
          </cell>
          <cell r="AF73">
            <v>411.87099999999998</v>
          </cell>
          <cell r="DI73">
            <v>156.81800000000001</v>
          </cell>
          <cell r="DK73">
            <v>142.92500000000001</v>
          </cell>
          <cell r="DL73">
            <v>137.88200000000001</v>
          </cell>
          <cell r="DM73">
            <v>3.5284239986006716E-2</v>
          </cell>
          <cell r="DN73">
            <v>143.15700000000001</v>
          </cell>
          <cell r="DO73">
            <v>67.096000000000004</v>
          </cell>
        </row>
        <row r="74">
          <cell r="O74">
            <v>1924.749</v>
          </cell>
          <cell r="P74">
            <v>1870.825</v>
          </cell>
          <cell r="T74">
            <v>435.16300000000001</v>
          </cell>
          <cell r="Z74">
            <v>1473.7139999999999</v>
          </cell>
          <cell r="AA74">
            <v>1444.5419999999999</v>
          </cell>
          <cell r="AB74">
            <v>1.9794885574813043E-2</v>
          </cell>
          <cell r="AC74">
            <v>90.728999999999999</v>
          </cell>
          <cell r="AD74">
            <v>1435.7829999999999</v>
          </cell>
          <cell r="AE74">
            <v>1099.893</v>
          </cell>
          <cell r="AF74">
            <v>335.89</v>
          </cell>
          <cell r="DI74">
            <v>136.767</v>
          </cell>
          <cell r="DK74">
            <v>140.84</v>
          </cell>
          <cell r="DL74">
            <v>136.03100000000001</v>
          </cell>
          <cell r="DM74">
            <v>3.4145129224652071E-2</v>
          </cell>
          <cell r="DN74">
            <v>147.84899999999999</v>
          </cell>
          <cell r="DO74">
            <v>55.844000000000001</v>
          </cell>
        </row>
        <row r="75">
          <cell r="O75">
            <v>2222.123</v>
          </cell>
          <cell r="P75">
            <v>1864.1</v>
          </cell>
          <cell r="T75">
            <v>381.178</v>
          </cell>
          <cell r="Z75">
            <v>1799.682</v>
          </cell>
          <cell r="AA75">
            <v>1756.2929999999999</v>
          </cell>
          <cell r="AB75">
            <v>2.410925930247684E-2</v>
          </cell>
          <cell r="AC75">
            <v>168.184</v>
          </cell>
          <cell r="AD75">
            <v>1809.5820000000001</v>
          </cell>
          <cell r="AE75">
            <v>1262.8530000000001</v>
          </cell>
          <cell r="AF75">
            <v>546.72900000000004</v>
          </cell>
          <cell r="DI75">
            <v>172.196</v>
          </cell>
          <cell r="DK75">
            <v>160.68600000000001</v>
          </cell>
          <cell r="DL75">
            <v>155.434</v>
          </cell>
          <cell r="DM75">
            <v>3.2684863647113094E-2</v>
          </cell>
          <cell r="DN75">
            <v>156.72200000000001</v>
          </cell>
          <cell r="DO75">
            <v>49.784999999999997</v>
          </cell>
        </row>
        <row r="76">
          <cell r="O76">
            <v>1991.877</v>
          </cell>
          <cell r="P76">
            <v>1814.8879999999999</v>
          </cell>
          <cell r="T76">
            <v>362.7</v>
          </cell>
          <cell r="Z76">
            <v>1678.886</v>
          </cell>
          <cell r="AA76">
            <v>1642.251</v>
          </cell>
          <cell r="AB76">
            <v>2.1821017031531619E-2</v>
          </cell>
          <cell r="AC76">
            <v>107.443</v>
          </cell>
          <cell r="AD76">
            <v>1664.1759999999999</v>
          </cell>
          <cell r="AE76">
            <v>1215.1410000000001</v>
          </cell>
          <cell r="AF76">
            <v>449.03500000000003</v>
          </cell>
          <cell r="DI76">
            <v>160.03</v>
          </cell>
          <cell r="DK76">
            <v>150.34200000000001</v>
          </cell>
          <cell r="DL76">
            <v>144.334</v>
          </cell>
          <cell r="DM76">
            <v>3.9962219472935101E-2</v>
          </cell>
          <cell r="DN76">
            <v>148.155</v>
          </cell>
          <cell r="DO76">
            <v>66.275999999999996</v>
          </cell>
        </row>
        <row r="77">
          <cell r="O77">
            <v>2043.135</v>
          </cell>
          <cell r="P77">
            <v>1721.223</v>
          </cell>
          <cell r="T77">
            <v>425.76499999999999</v>
          </cell>
          <cell r="Z77">
            <v>1752.28</v>
          </cell>
          <cell r="AA77">
            <v>1711.86</v>
          </cell>
          <cell r="AB77">
            <v>2.3067089734517356E-2</v>
          </cell>
          <cell r="AC77">
            <v>102.003</v>
          </cell>
          <cell r="AD77">
            <v>1649.4970000000001</v>
          </cell>
          <cell r="AE77">
            <v>1222.088</v>
          </cell>
          <cell r="AF77">
            <v>427.40899999999999</v>
          </cell>
          <cell r="DI77">
            <v>133.761</v>
          </cell>
          <cell r="DK77">
            <v>153.601</v>
          </cell>
          <cell r="DL77">
            <v>148.50200000000001</v>
          </cell>
          <cell r="DM77">
            <v>3.3196398460947463E-2</v>
          </cell>
          <cell r="DN77">
            <v>142.90600000000001</v>
          </cell>
          <cell r="DO77">
            <v>69.078999999999994</v>
          </cell>
        </row>
        <row r="78">
          <cell r="O78">
            <v>1908.6489999999999</v>
          </cell>
          <cell r="P78">
            <v>1682.521</v>
          </cell>
          <cell r="T78">
            <v>418.13299999999998</v>
          </cell>
          <cell r="Z78">
            <v>1639.231</v>
          </cell>
          <cell r="AA78">
            <v>1599.354</v>
          </cell>
          <cell r="AB78">
            <v>2.4326650728298791E-2</v>
          </cell>
          <cell r="AC78">
            <v>144.54</v>
          </cell>
          <cell r="AD78">
            <v>1608.3910000000001</v>
          </cell>
          <cell r="AE78">
            <v>1216.0550000000001</v>
          </cell>
          <cell r="AF78">
            <v>392.33600000000001</v>
          </cell>
          <cell r="DI78">
            <v>134.53100000000001</v>
          </cell>
          <cell r="DK78">
            <v>161.25700000000001</v>
          </cell>
          <cell r="DL78">
            <v>156.727</v>
          </cell>
          <cell r="DM78">
            <v>2.8091803766658208E-2</v>
          </cell>
          <cell r="DN78">
            <v>150.19499999999999</v>
          </cell>
          <cell r="DO78">
            <v>58.289000000000001</v>
          </cell>
        </row>
        <row r="79">
          <cell r="O79">
            <v>1972.6880000000001</v>
          </cell>
          <cell r="P79">
            <v>1671.3579999999999</v>
          </cell>
          <cell r="T79">
            <v>398.75299999999999</v>
          </cell>
          <cell r="Z79">
            <v>1615.578</v>
          </cell>
          <cell r="AA79">
            <v>1580.058</v>
          </cell>
          <cell r="AB79">
            <v>2.1985939397540684E-2</v>
          </cell>
          <cell r="AC79">
            <v>117.57</v>
          </cell>
          <cell r="AD79">
            <v>1600.617</v>
          </cell>
          <cell r="AE79">
            <v>1208.117</v>
          </cell>
          <cell r="AF79">
            <v>392.5</v>
          </cell>
          <cell r="DI79">
            <v>124.634</v>
          </cell>
          <cell r="DK79">
            <v>151.30799999999999</v>
          </cell>
          <cell r="DL79">
            <v>147.02000000000001</v>
          </cell>
          <cell r="DM79">
            <v>2.8339545827054669E-2</v>
          </cell>
          <cell r="DN79">
            <v>152.983</v>
          </cell>
          <cell r="DO79">
            <v>47.186</v>
          </cell>
        </row>
        <row r="80">
          <cell r="O80">
            <v>1989.7329999999999</v>
          </cell>
          <cell r="P80">
            <v>1753.4690000000001</v>
          </cell>
          <cell r="T80">
            <v>429.97199999999998</v>
          </cell>
          <cell r="Z80">
            <v>1670.68</v>
          </cell>
          <cell r="AA80">
            <v>1629.162</v>
          </cell>
          <cell r="AB80">
            <v>2.485095889099051E-2</v>
          </cell>
          <cell r="AC80">
            <v>109.209</v>
          </cell>
          <cell r="AD80">
            <v>1598.981</v>
          </cell>
          <cell r="AE80">
            <v>1189.4590000000001</v>
          </cell>
          <cell r="AF80">
            <v>409.52199999999999</v>
          </cell>
          <cell r="DI80">
            <v>103.99</v>
          </cell>
          <cell r="DK80">
            <v>120.96</v>
          </cell>
          <cell r="DL80">
            <v>117.319</v>
          </cell>
          <cell r="DM80">
            <v>3.0100859788359746E-2</v>
          </cell>
          <cell r="DN80">
            <v>123.949</v>
          </cell>
          <cell r="DO80">
            <v>27.228999999999999</v>
          </cell>
        </row>
        <row r="81">
          <cell r="O81">
            <v>1938.212</v>
          </cell>
          <cell r="P81">
            <v>1741.5889999999999</v>
          </cell>
          <cell r="T81">
            <v>389.64400000000001</v>
          </cell>
          <cell r="Z81">
            <v>1650.106</v>
          </cell>
          <cell r="AA81">
            <v>1609.23</v>
          </cell>
          <cell r="AB81">
            <v>2.4771741936578606E-2</v>
          </cell>
          <cell r="AC81">
            <v>122.583</v>
          </cell>
          <cell r="AD81">
            <v>1651.1890000000001</v>
          </cell>
          <cell r="AE81">
            <v>1257.386</v>
          </cell>
          <cell r="AF81">
            <v>393.803</v>
          </cell>
          <cell r="DI81">
            <v>135.81200000000001</v>
          </cell>
          <cell r="DK81">
            <v>143.631</v>
          </cell>
          <cell r="DL81">
            <v>139.33099999999999</v>
          </cell>
          <cell r="DM81">
            <v>2.993782679226642E-2</v>
          </cell>
          <cell r="DN81">
            <v>141.095</v>
          </cell>
          <cell r="DO81">
            <v>34.600999999999999</v>
          </cell>
        </row>
        <row r="82">
          <cell r="O82">
            <v>2347.58</v>
          </cell>
          <cell r="P82">
            <v>1960.22</v>
          </cell>
          <cell r="T82">
            <v>426.11700000000002</v>
          </cell>
          <cell r="Z82">
            <v>1772.2529999999999</v>
          </cell>
          <cell r="AA82">
            <v>1731.222</v>
          </cell>
          <cell r="AC82">
            <v>142.92699999999999</v>
          </cell>
          <cell r="AD82">
            <v>1686.7170000000001</v>
          </cell>
          <cell r="AE82">
            <v>1274.866</v>
          </cell>
          <cell r="AF82">
            <v>411.851</v>
          </cell>
          <cell r="DI82">
            <v>156.61500000000001</v>
          </cell>
          <cell r="DK82">
            <v>152.40600000000001</v>
          </cell>
          <cell r="DL82">
            <v>147.96199999999999</v>
          </cell>
          <cell r="DM82">
            <v>2.9158956996443774E-2</v>
          </cell>
          <cell r="DN82">
            <v>157.94399999999999</v>
          </cell>
          <cell r="DO82">
            <v>51.295999999999999</v>
          </cell>
        </row>
        <row r="83">
          <cell r="O83">
            <v>2235.37</v>
          </cell>
          <cell r="P83">
            <v>1940.7719999999999</v>
          </cell>
          <cell r="T83">
            <v>465.19099999999997</v>
          </cell>
          <cell r="Z83">
            <v>1701.596</v>
          </cell>
          <cell r="AA83">
            <v>1663.4860000000001</v>
          </cell>
          <cell r="AC83">
            <v>155.107</v>
          </cell>
          <cell r="AD83">
            <v>1625.636</v>
          </cell>
          <cell r="AE83">
            <v>1201.2840000000001</v>
          </cell>
          <cell r="AF83">
            <v>424.35199999999998</v>
          </cell>
          <cell r="DI83">
            <v>125.126</v>
          </cell>
          <cell r="DK83">
            <v>144.298</v>
          </cell>
          <cell r="DL83">
            <v>139.91800000000001</v>
          </cell>
          <cell r="DM83">
            <v>3.0353851058226744E-2</v>
          </cell>
          <cell r="DN83">
            <v>141.559</v>
          </cell>
          <cell r="DO83">
            <v>39.881999999999998</v>
          </cell>
        </row>
        <row r="84">
          <cell r="O84">
            <v>2324.183</v>
          </cell>
          <cell r="P84">
            <v>2035.694</v>
          </cell>
          <cell r="T84">
            <v>430.197</v>
          </cell>
          <cell r="Z84">
            <v>1673.5730000000001</v>
          </cell>
          <cell r="AA84">
            <v>1640.1089999999999</v>
          </cell>
          <cell r="AC84">
            <v>177.666</v>
          </cell>
          <cell r="AD84">
            <v>1677.0930000000001</v>
          </cell>
          <cell r="AE84">
            <v>1226.4829999999999</v>
          </cell>
          <cell r="AF84">
            <v>450.61</v>
          </cell>
          <cell r="DI84">
            <v>140.696</v>
          </cell>
          <cell r="DK84">
            <v>152.553</v>
          </cell>
          <cell r="DL84">
            <v>148.16300000000001</v>
          </cell>
          <cell r="DM84">
            <v>2.8776884099296574E-2</v>
          </cell>
          <cell r="DN84">
            <v>143.85599999999999</v>
          </cell>
          <cell r="DO84">
            <v>39.951000000000001</v>
          </cell>
        </row>
        <row r="85">
          <cell r="O85">
            <v>2277.355</v>
          </cell>
          <cell r="P85">
            <v>2113.7240000000002</v>
          </cell>
          <cell r="T85">
            <v>386.2</v>
          </cell>
          <cell r="Z85">
            <v>1628.0440000000001</v>
          </cell>
          <cell r="AA85">
            <v>1590.136</v>
          </cell>
          <cell r="AC85">
            <v>180.56399999999999</v>
          </cell>
          <cell r="AD85">
            <v>1629.6189999999999</v>
          </cell>
          <cell r="AE85">
            <v>1208.1500000000001</v>
          </cell>
          <cell r="AF85">
            <v>421.46899999999999</v>
          </cell>
          <cell r="DI85">
            <v>113.003</v>
          </cell>
          <cell r="DK85">
            <v>126.895</v>
          </cell>
          <cell r="DL85">
            <v>123.268</v>
          </cell>
          <cell r="DM85">
            <v>2.8582686473068275E-2</v>
          </cell>
          <cell r="DN85">
            <v>131.62700000000001</v>
          </cell>
          <cell r="DO85">
            <v>35.247999999999998</v>
          </cell>
        </row>
        <row r="86">
          <cell r="O86">
            <v>2064.1990000000001</v>
          </cell>
          <cell r="P86">
            <v>2172.3110000000001</v>
          </cell>
          <cell r="T86">
            <v>393.79599999999999</v>
          </cell>
          <cell r="Z86">
            <v>1574.8430000000001</v>
          </cell>
          <cell r="AA86">
            <v>1544.9829999999999</v>
          </cell>
          <cell r="AC86">
            <v>148.21799999999999</v>
          </cell>
          <cell r="AD86">
            <v>1526.96</v>
          </cell>
          <cell r="AE86">
            <v>1153.9159999999999</v>
          </cell>
          <cell r="AF86">
            <v>373.04399999999998</v>
          </cell>
          <cell r="DI86">
            <v>101.075</v>
          </cell>
          <cell r="DK86">
            <v>100.227</v>
          </cell>
          <cell r="DL86">
            <v>97.093999999999994</v>
          </cell>
          <cell r="DM86">
            <v>3.1259041974717516E-2</v>
          </cell>
          <cell r="DN86">
            <v>102.485</v>
          </cell>
          <cell r="DO86">
            <v>47.545999999999999</v>
          </cell>
        </row>
        <row r="87">
          <cell r="O87">
            <v>2277.5410000000002</v>
          </cell>
          <cell r="P87">
            <v>2084.2530000000002</v>
          </cell>
          <cell r="T87">
            <v>349.46499999999997</v>
          </cell>
          <cell r="Z87">
            <v>1831.1089999999999</v>
          </cell>
          <cell r="AA87">
            <v>1787.9390000000001</v>
          </cell>
          <cell r="AC87">
            <v>161.28200000000001</v>
          </cell>
          <cell r="AD87">
            <v>1831.9</v>
          </cell>
          <cell r="AE87">
            <v>1386.18</v>
          </cell>
          <cell r="AF87">
            <v>445.72</v>
          </cell>
          <cell r="DI87">
            <v>124.42700000000001</v>
          </cell>
          <cell r="DK87">
            <v>155.43299999999999</v>
          </cell>
          <cell r="DL87">
            <v>150.79499999999999</v>
          </cell>
          <cell r="DM87">
            <v>2.9839223330952902E-2</v>
          </cell>
          <cell r="DN87">
            <v>144.66800000000001</v>
          </cell>
          <cell r="DO87">
            <v>52.639000000000003</v>
          </cell>
        </row>
        <row r="88">
          <cell r="O88">
            <v>2143.1179999999999</v>
          </cell>
          <cell r="P88">
            <v>2018.9760000000001</v>
          </cell>
          <cell r="T88">
            <v>405.21600000000001</v>
          </cell>
          <cell r="Z88">
            <v>1738.58</v>
          </cell>
          <cell r="AA88">
            <v>1700.0540000000001</v>
          </cell>
          <cell r="AC88">
            <v>126.614</v>
          </cell>
          <cell r="AD88">
            <v>1645.056</v>
          </cell>
          <cell r="AE88">
            <v>1200.615</v>
          </cell>
          <cell r="AF88">
            <v>444.44099999999997</v>
          </cell>
          <cell r="DI88">
            <v>113.295</v>
          </cell>
          <cell r="DK88">
            <v>128.62200000000001</v>
          </cell>
          <cell r="DL88">
            <v>125.2</v>
          </cell>
          <cell r="DM88">
            <v>2.660509088647367E-2</v>
          </cell>
          <cell r="DN88">
            <v>129.434</v>
          </cell>
          <cell r="DO88">
            <v>61.319000000000003</v>
          </cell>
        </row>
        <row r="89">
          <cell r="O89">
            <v>2158.7739999999999</v>
          </cell>
          <cell r="P89">
            <v>1967.5530000000001</v>
          </cell>
          <cell r="T89">
            <v>416.82</v>
          </cell>
          <cell r="Z89">
            <v>1795.117</v>
          </cell>
          <cell r="AA89">
            <v>1757.4</v>
          </cell>
          <cell r="AC89">
            <v>167.82300000000001</v>
          </cell>
          <cell r="AD89">
            <v>1746.3050000000001</v>
          </cell>
          <cell r="AE89">
            <v>1221.104</v>
          </cell>
          <cell r="AF89">
            <v>525.20100000000002</v>
          </cell>
          <cell r="DI89">
            <v>76.861000000000004</v>
          </cell>
          <cell r="DK89">
            <v>93.710999999999999</v>
          </cell>
          <cell r="DL89">
            <v>91.441999999999993</v>
          </cell>
          <cell r="DM89">
            <v>2.4212739166159847E-2</v>
          </cell>
          <cell r="DN89">
            <v>100.474</v>
          </cell>
          <cell r="DO89">
            <v>48.003</v>
          </cell>
        </row>
        <row r="90">
          <cell r="O90">
            <v>2068.578</v>
          </cell>
          <cell r="P90">
            <v>1911.6849999999999</v>
          </cell>
          <cell r="T90">
            <v>403.81900000000002</v>
          </cell>
          <cell r="Z90">
            <v>1678.171</v>
          </cell>
          <cell r="AA90">
            <v>1639.7170000000001</v>
          </cell>
          <cell r="AC90">
            <v>159.13900000000001</v>
          </cell>
          <cell r="AD90">
            <v>1653.3910000000001</v>
          </cell>
          <cell r="AE90">
            <v>1151.2929999999999</v>
          </cell>
          <cell r="AF90">
            <v>502.09800000000001</v>
          </cell>
          <cell r="DI90">
            <v>119.992</v>
          </cell>
          <cell r="DK90">
            <v>127.61799999999999</v>
          </cell>
          <cell r="DL90">
            <v>124.41</v>
          </cell>
          <cell r="DM90">
            <v>2.5137519785610185E-2</v>
          </cell>
          <cell r="DN90">
            <v>116.943</v>
          </cell>
          <cell r="DO90">
            <v>49.75</v>
          </cell>
        </row>
        <row r="91">
          <cell r="O91">
            <v>2169.9299999999998</v>
          </cell>
          <cell r="P91">
            <v>1863.249</v>
          </cell>
          <cell r="T91">
            <v>403.54500000000002</v>
          </cell>
          <cell r="Z91">
            <v>1724.576</v>
          </cell>
          <cell r="AA91">
            <v>1691.268</v>
          </cell>
          <cell r="AC91">
            <v>141.87</v>
          </cell>
          <cell r="AD91">
            <v>1692.867</v>
          </cell>
          <cell r="AE91">
            <v>1188.3330000000001</v>
          </cell>
          <cell r="AF91">
            <v>504.53399999999999</v>
          </cell>
          <cell r="DI91">
            <v>119.152</v>
          </cell>
          <cell r="DK91">
            <v>124.878</v>
          </cell>
          <cell r="DL91">
            <v>121.26600000000001</v>
          </cell>
          <cell r="DM91">
            <v>2.8924230048527289E-2</v>
          </cell>
          <cell r="DN91">
            <v>117.738</v>
          </cell>
          <cell r="DO91">
            <v>51.057000000000002</v>
          </cell>
        </row>
        <row r="92">
          <cell r="O92">
            <v>2095.5810000000001</v>
          </cell>
          <cell r="P92">
            <v>1690.2829999999999</v>
          </cell>
          <cell r="T92">
            <v>413.43</v>
          </cell>
          <cell r="Z92">
            <v>1782.0450000000001</v>
          </cell>
          <cell r="AA92">
            <v>1739.066</v>
          </cell>
          <cell r="AC92">
            <v>160.63999999999999</v>
          </cell>
          <cell r="AD92">
            <v>1729.5550000000001</v>
          </cell>
          <cell r="AE92">
            <v>1230.067</v>
          </cell>
          <cell r="AF92">
            <v>499.488</v>
          </cell>
          <cell r="DI92">
            <v>136.548</v>
          </cell>
          <cell r="DK92">
            <v>139.738</v>
          </cell>
          <cell r="DL92">
            <v>135.102</v>
          </cell>
          <cell r="DM92">
            <v>3.3176372926476683E-2</v>
          </cell>
          <cell r="DN92">
            <v>141.56700000000001</v>
          </cell>
          <cell r="DO92">
            <v>47.622999999999998</v>
          </cell>
        </row>
        <row r="93">
          <cell r="O93">
            <v>1992.9639999999999</v>
          </cell>
          <cell r="P93">
            <v>1590.0530000000001</v>
          </cell>
          <cell r="T93">
            <v>401.09500000000003</v>
          </cell>
          <cell r="Z93">
            <v>1701.2539999999999</v>
          </cell>
          <cell r="AA93">
            <v>1658.4670000000001</v>
          </cell>
          <cell r="AC93">
            <v>164.392</v>
          </cell>
          <cell r="AD93">
            <v>1671.1690000000001</v>
          </cell>
          <cell r="AE93">
            <v>1213.6679999999999</v>
          </cell>
          <cell r="AF93">
            <v>457.50099999999998</v>
          </cell>
          <cell r="DI93">
            <v>148.45699999999999</v>
          </cell>
          <cell r="DK93">
            <v>161.809</v>
          </cell>
          <cell r="DL93">
            <v>156.67400000000001</v>
          </cell>
          <cell r="DM93">
            <v>3.1734946758214866E-2</v>
          </cell>
          <cell r="DN93">
            <v>152.35599999999999</v>
          </cell>
          <cell r="DO93">
            <v>61.082000000000001</v>
          </cell>
        </row>
        <row r="94">
          <cell r="O94">
            <v>2338.085</v>
          </cell>
          <cell r="P94">
            <v>1640.3579999999999</v>
          </cell>
          <cell r="T94">
            <v>453.26499999999999</v>
          </cell>
          <cell r="Z94">
            <v>1829.75</v>
          </cell>
          <cell r="AA94">
            <v>1787.5830000000001</v>
          </cell>
          <cell r="AC94">
            <v>176.792</v>
          </cell>
          <cell r="AD94">
            <v>1736.162</v>
          </cell>
          <cell r="AE94">
            <v>1243.6869999999999</v>
          </cell>
          <cell r="AF94">
            <v>492.47500000000002</v>
          </cell>
          <cell r="DI94">
            <v>171.28200000000001</v>
          </cell>
          <cell r="DK94">
            <v>165.41</v>
          </cell>
          <cell r="DL94">
            <v>160.29</v>
          </cell>
          <cell r="DN94">
            <v>163.786</v>
          </cell>
          <cell r="DO94">
            <v>59.847999999999999</v>
          </cell>
        </row>
        <row r="95">
          <cell r="O95">
            <v>2199.962</v>
          </cell>
          <cell r="P95">
            <v>1677.22</v>
          </cell>
          <cell r="T95">
            <v>435.06099999999998</v>
          </cell>
          <cell r="Z95">
            <v>1674.7840000000001</v>
          </cell>
          <cell r="AA95">
            <v>1633.4010000000001</v>
          </cell>
          <cell r="AC95">
            <v>185.61</v>
          </cell>
          <cell r="AD95">
            <v>1661.798</v>
          </cell>
          <cell r="AE95">
            <v>1178.251</v>
          </cell>
          <cell r="AF95">
            <v>483.54700000000003</v>
          </cell>
          <cell r="DI95">
            <v>144.96899999999999</v>
          </cell>
          <cell r="DK95">
            <v>148.74700000000001</v>
          </cell>
          <cell r="DL95">
            <v>144.38200000000001</v>
          </cell>
          <cell r="DN95">
            <v>147.672</v>
          </cell>
          <cell r="DO95">
            <v>61.701000000000001</v>
          </cell>
        </row>
        <row r="96">
          <cell r="O96">
            <v>2195.3580000000002</v>
          </cell>
          <cell r="P96">
            <v>1902.38</v>
          </cell>
          <cell r="T96">
            <v>403.767</v>
          </cell>
          <cell r="Z96">
            <v>1615.6120000000001</v>
          </cell>
          <cell r="AA96">
            <v>1582.664</v>
          </cell>
          <cell r="AC96">
            <v>170.4698866099904</v>
          </cell>
          <cell r="AD96">
            <v>1611.482</v>
          </cell>
          <cell r="AE96">
            <v>1083.2539999999999</v>
          </cell>
          <cell r="AF96">
            <v>528.22799999999995</v>
          </cell>
          <cell r="DI96">
            <v>145.91399999999999</v>
          </cell>
          <cell r="DK96">
            <v>139.23400000000001</v>
          </cell>
          <cell r="DL96">
            <v>134.93799999999999</v>
          </cell>
          <cell r="DN96">
            <v>140.154</v>
          </cell>
          <cell r="DO96">
            <v>87.566999999999993</v>
          </cell>
        </row>
        <row r="97">
          <cell r="O97">
            <v>2252.3119999999999</v>
          </cell>
          <cell r="P97">
            <v>1898.8920000000001</v>
          </cell>
          <cell r="T97">
            <v>457.50900000000001</v>
          </cell>
          <cell r="Z97">
            <v>1753.308</v>
          </cell>
          <cell r="AA97">
            <v>1719.2149999999999</v>
          </cell>
          <cell r="AC97">
            <v>159.86355514271909</v>
          </cell>
          <cell r="AD97">
            <v>1667.2170000000001</v>
          </cell>
          <cell r="AE97">
            <v>1175.5840000000001</v>
          </cell>
          <cell r="AF97">
            <v>491.63299999999998</v>
          </cell>
          <cell r="DI97">
            <v>165.78100000000001</v>
          </cell>
          <cell r="DK97">
            <v>161.77799999999999</v>
          </cell>
          <cell r="DL97">
            <v>157.184</v>
          </cell>
          <cell r="DN97">
            <v>145.07599999999999</v>
          </cell>
          <cell r="DO97">
            <v>81.224000000000004</v>
          </cell>
        </row>
        <row r="98">
          <cell r="O98">
            <v>2091.2179999999998</v>
          </cell>
          <cell r="P98">
            <v>1902.3820000000001</v>
          </cell>
          <cell r="T98">
            <v>461.41500000000002</v>
          </cell>
          <cell r="Z98">
            <v>1696.242</v>
          </cell>
          <cell r="AA98">
            <v>1662.0719999999999</v>
          </cell>
          <cell r="AC98">
            <v>159.08886992818742</v>
          </cell>
          <cell r="AD98">
            <v>1653.1289999999999</v>
          </cell>
          <cell r="AE98">
            <v>1165.502</v>
          </cell>
          <cell r="AF98">
            <v>487.62700000000001</v>
          </cell>
          <cell r="DI98">
            <v>142.42400000000001</v>
          </cell>
          <cell r="DK98">
            <v>151.767</v>
          </cell>
          <cell r="DL98">
            <v>147.04499999999999</v>
          </cell>
          <cell r="DN98">
            <v>149.85300000000001</v>
          </cell>
          <cell r="DO98">
            <v>70.893000000000001</v>
          </cell>
        </row>
        <row r="99">
          <cell r="O99">
            <v>2339.5810000000001</v>
          </cell>
          <cell r="P99">
            <v>1946.9970000000001</v>
          </cell>
          <cell r="T99">
            <v>440.51600000000002</v>
          </cell>
          <cell r="Z99">
            <v>1853.6759999999999</v>
          </cell>
          <cell r="AA99">
            <v>1811.9490000000001</v>
          </cell>
          <cell r="AC99">
            <v>168.79768538699329</v>
          </cell>
          <cell r="AD99">
            <v>1833.386</v>
          </cell>
          <cell r="AE99">
            <v>1306.3</v>
          </cell>
          <cell r="AF99">
            <v>527.08600000000001</v>
          </cell>
          <cell r="DI99">
            <v>154.876</v>
          </cell>
          <cell r="DK99">
            <v>156.64500000000001</v>
          </cell>
          <cell r="DL99">
            <v>152.471</v>
          </cell>
          <cell r="DN99">
            <v>157.923</v>
          </cell>
          <cell r="DO99">
            <v>74.091999999999999</v>
          </cell>
        </row>
        <row r="100">
          <cell r="O100">
            <v>2236.3009999999999</v>
          </cell>
          <cell r="P100">
            <v>2078.5430000000001</v>
          </cell>
          <cell r="T100">
            <v>461.13600000000002</v>
          </cell>
          <cell r="Z100">
            <v>1716.3910000000001</v>
          </cell>
          <cell r="AA100">
            <v>1676.0070000000001</v>
          </cell>
          <cell r="AC100">
            <v>163.64451513609396</v>
          </cell>
          <cell r="AD100">
            <v>1655.547</v>
          </cell>
          <cell r="AE100">
            <v>1151.039</v>
          </cell>
          <cell r="AF100">
            <v>504.50799999999998</v>
          </cell>
        </row>
        <row r="101">
          <cell r="O101">
            <v>2228.3719999999998</v>
          </cell>
          <cell r="P101">
            <v>1924.95</v>
          </cell>
          <cell r="T101">
            <v>461.27199999999999</v>
          </cell>
          <cell r="Z101">
            <v>1887.942</v>
          </cell>
          <cell r="AA101">
            <v>1841.848</v>
          </cell>
          <cell r="AC101">
            <v>189.04298792361681</v>
          </cell>
          <cell r="AD101">
            <v>1850.213</v>
          </cell>
          <cell r="AE101">
            <v>1254.7260000000001</v>
          </cell>
          <cell r="AF101">
            <v>595.48699999999997</v>
          </cell>
        </row>
        <row r="102">
          <cell r="O102">
            <v>2074.857</v>
          </cell>
          <cell r="P102">
            <v>1770.1659999999999</v>
          </cell>
          <cell r="T102">
            <v>432.86900000000003</v>
          </cell>
          <cell r="Z102">
            <v>1761.0229999999999</v>
          </cell>
          <cell r="AA102">
            <v>1726.0219999999999</v>
          </cell>
          <cell r="AC102">
            <v>186.42647314596343</v>
          </cell>
          <cell r="AD102">
            <v>1757.9690000000001</v>
          </cell>
          <cell r="AE102">
            <v>1168.498</v>
          </cell>
          <cell r="AF102">
            <v>589.471</v>
          </cell>
        </row>
        <row r="103">
          <cell r="O103">
            <v>2180.0360000000001</v>
          </cell>
          <cell r="P103">
            <v>1704.2349999999999</v>
          </cell>
          <cell r="T103">
            <v>431.96699999999998</v>
          </cell>
          <cell r="Z103">
            <v>1791.1510000000001</v>
          </cell>
          <cell r="AA103">
            <v>1753.057</v>
          </cell>
          <cell r="AC103">
            <v>178.07162055790013</v>
          </cell>
          <cell r="AD103">
            <v>1756.5709999999999</v>
          </cell>
          <cell r="AE103">
            <v>1202.682</v>
          </cell>
          <cell r="AF103">
            <v>553.88900000000001</v>
          </cell>
        </row>
        <row r="104">
          <cell r="O104">
            <v>2014.153</v>
          </cell>
          <cell r="P104">
            <v>1353.202</v>
          </cell>
          <cell r="T104">
            <v>419.18099999999998</v>
          </cell>
          <cell r="Z104">
            <v>1740.71</v>
          </cell>
          <cell r="AA104">
            <v>1709.8140000000001</v>
          </cell>
          <cell r="AC104">
            <v>187.12</v>
          </cell>
          <cell r="AD104">
            <v>1723.7660000000001</v>
          </cell>
          <cell r="AE104">
            <v>1237.914</v>
          </cell>
          <cell r="AF104">
            <v>485.85199999999998</v>
          </cell>
        </row>
        <row r="105">
          <cell r="O105">
            <v>2077.0740000000001</v>
          </cell>
          <cell r="P105">
            <v>1184.5150000000001</v>
          </cell>
          <cell r="T105">
            <v>417.721</v>
          </cell>
          <cell r="Z105">
            <v>1765.874</v>
          </cell>
          <cell r="AA105">
            <v>1729.481</v>
          </cell>
          <cell r="AC105">
            <v>207.19300000000001</v>
          </cell>
          <cell r="AD105">
            <v>1714.076</v>
          </cell>
          <cell r="AE105">
            <v>1211.4280000000001</v>
          </cell>
          <cell r="AF105">
            <v>502.64800000000002</v>
          </cell>
        </row>
        <row r="106">
          <cell r="O106">
            <v>2375.654</v>
          </cell>
          <cell r="P106">
            <v>1081.7139999999999</v>
          </cell>
          <cell r="T106">
            <v>424.89499999999998</v>
          </cell>
          <cell r="Z106">
            <v>1922.221</v>
          </cell>
          <cell r="AA106">
            <v>1885.105</v>
          </cell>
          <cell r="AC106">
            <v>179.57225473502342</v>
          </cell>
          <cell r="AD106">
            <v>1857.752</v>
          </cell>
          <cell r="AE106">
            <v>1295.769</v>
          </cell>
          <cell r="AF106">
            <v>561.98299999999995</v>
          </cell>
        </row>
        <row r="107">
          <cell r="O107">
            <v>2324.6680000000001</v>
          </cell>
          <cell r="P107">
            <v>1162.011</v>
          </cell>
          <cell r="T107">
            <v>429.89499999999998</v>
          </cell>
          <cell r="Z107">
            <v>1737.002</v>
          </cell>
          <cell r="AA107">
            <v>1692.886</v>
          </cell>
          <cell r="AC107">
            <v>189.542</v>
          </cell>
          <cell r="AD107">
            <v>1682.96</v>
          </cell>
          <cell r="AE107">
            <v>1182.894</v>
          </cell>
          <cell r="AF107">
            <v>500.06599999999997</v>
          </cell>
        </row>
        <row r="108">
          <cell r="O108">
            <v>2376.2370000000001</v>
          </cell>
          <cell r="P108">
            <v>1356.41</v>
          </cell>
          <cell r="T108">
            <v>467.42399999999998</v>
          </cell>
          <cell r="Z108">
            <v>1755.288</v>
          </cell>
          <cell r="AA108">
            <v>1711.1289999999999</v>
          </cell>
          <cell r="AC108">
            <v>174.59251306447996</v>
          </cell>
          <cell r="AD108">
            <v>1670.4359999999999</v>
          </cell>
          <cell r="AE108">
            <v>1144.3240000000001</v>
          </cell>
          <cell r="AF108">
            <v>526.11199999999997</v>
          </cell>
        </row>
        <row r="109">
          <cell r="O109">
            <v>2288.5720000000001</v>
          </cell>
          <cell r="P109">
            <v>1543.6310000000001</v>
          </cell>
          <cell r="T109">
            <v>485.13400000000001</v>
          </cell>
          <cell r="Z109">
            <v>1618.5650000000001</v>
          </cell>
          <cell r="AA109">
            <v>1588.127</v>
          </cell>
          <cell r="AC109">
            <v>160.61374488179536</v>
          </cell>
          <cell r="AD109">
            <v>1571.498</v>
          </cell>
          <cell r="AE109">
            <v>1133.047</v>
          </cell>
          <cell r="AF109">
            <v>438.45100000000002</v>
          </cell>
        </row>
        <row r="110">
          <cell r="O110">
            <v>2292.36</v>
          </cell>
          <cell r="P110">
            <v>1687.904</v>
          </cell>
          <cell r="T110">
            <v>460.38900000000001</v>
          </cell>
          <cell r="Z110">
            <v>1652.057</v>
          </cell>
          <cell r="AA110">
            <v>1626.9829999999999</v>
          </cell>
          <cell r="AC110">
            <v>165.21650458859381</v>
          </cell>
          <cell r="AD110">
            <v>1654.857</v>
          </cell>
          <cell r="AE110">
            <v>1176.309</v>
          </cell>
          <cell r="AF110">
            <v>478.548</v>
          </cell>
        </row>
        <row r="111">
          <cell r="O111">
            <v>2405.5709999999999</v>
          </cell>
          <cell r="P111">
            <v>1872.183</v>
          </cell>
          <cell r="T111">
            <v>496.93700000000001</v>
          </cell>
          <cell r="Z111">
            <v>1828.5129999999999</v>
          </cell>
          <cell r="AA111">
            <v>1793.3889999999999</v>
          </cell>
          <cell r="AC111">
            <v>163.261</v>
          </cell>
          <cell r="AD111">
            <v>1757.133</v>
          </cell>
          <cell r="AE111">
            <v>1234.5509999999999</v>
          </cell>
          <cell r="AF111">
            <v>522.58199999999999</v>
          </cell>
        </row>
        <row r="112">
          <cell r="O112">
            <v>2097.7559999999999</v>
          </cell>
          <cell r="P112">
            <v>1856.452</v>
          </cell>
          <cell r="T112">
            <v>454.91500000000002</v>
          </cell>
          <cell r="Z112">
            <v>1762.84</v>
          </cell>
          <cell r="AA112">
            <v>1718.2840000000001</v>
          </cell>
          <cell r="AC112">
            <v>169.94861621024057</v>
          </cell>
          <cell r="AD112">
            <v>1761.336</v>
          </cell>
          <cell r="AE112">
            <v>1254.24</v>
          </cell>
          <cell r="AF112">
            <v>507.096</v>
          </cell>
        </row>
        <row r="113">
          <cell r="O113">
            <v>2271.018</v>
          </cell>
          <cell r="P113">
            <v>1732.5640000000001</v>
          </cell>
          <cell r="T113">
            <v>454.27499999999998</v>
          </cell>
          <cell r="Z113">
            <v>1816.6179999999999</v>
          </cell>
          <cell r="AA113">
            <v>1779.877</v>
          </cell>
          <cell r="AC113">
            <v>174.70747869892654</v>
          </cell>
          <cell r="AD113">
            <v>1780.915</v>
          </cell>
          <cell r="AE113">
            <v>1249.8710000000001</v>
          </cell>
          <cell r="AF113">
            <v>531.04399999999998</v>
          </cell>
        </row>
        <row r="114">
          <cell r="O114">
            <v>2183.6149999999998</v>
          </cell>
          <cell r="P114">
            <v>1680.9</v>
          </cell>
          <cell r="T114">
            <v>444.40699999999998</v>
          </cell>
          <cell r="Z114">
            <v>1751.078</v>
          </cell>
          <cell r="AA114">
            <v>1709.2059999999999</v>
          </cell>
          <cell r="AC114">
            <v>174.65150978909085</v>
          </cell>
          <cell r="AD114">
            <v>1720.797</v>
          </cell>
          <cell r="AE114">
            <v>1192.4079999999999</v>
          </cell>
          <cell r="AF114">
            <v>528.38900000000001</v>
          </cell>
        </row>
        <row r="115">
          <cell r="O115">
            <v>2303.0819999999999</v>
          </cell>
          <cell r="P115">
            <v>1499.789</v>
          </cell>
          <cell r="T115">
            <v>508.74599999999998</v>
          </cell>
          <cell r="Z115">
            <v>1885.9190000000001</v>
          </cell>
          <cell r="AA115">
            <v>1852.249</v>
          </cell>
          <cell r="AC115">
            <v>175.14819562361157</v>
          </cell>
          <cell r="AD115">
            <v>1788.7560000000001</v>
          </cell>
          <cell r="AE115">
            <v>1259.8969999999999</v>
          </cell>
          <cell r="AF115">
            <v>528.85900000000004</v>
          </cell>
        </row>
        <row r="116">
          <cell r="O116">
            <v>1991.846</v>
          </cell>
          <cell r="P116">
            <v>1207.7180000000001</v>
          </cell>
          <cell r="T116">
            <v>421.71300000000002</v>
          </cell>
          <cell r="Z116">
            <v>1713.0060000000001</v>
          </cell>
          <cell r="AA116">
            <v>1676.395</v>
          </cell>
          <cell r="AC116">
            <v>178.01359933767964</v>
          </cell>
          <cell r="AD116">
            <v>1794.2719999999999</v>
          </cell>
          <cell r="AE116">
            <v>1251.4100000000001</v>
          </cell>
          <cell r="AF116">
            <v>542.86199999999997</v>
          </cell>
        </row>
        <row r="117">
          <cell r="O117">
            <v>2221.3490000000002</v>
          </cell>
          <cell r="P117">
            <v>1070.1020000000001</v>
          </cell>
          <cell r="T117">
            <v>430.75599999999997</v>
          </cell>
          <cell r="Z117">
            <v>1805.653</v>
          </cell>
          <cell r="AA117">
            <v>1760.8589999999999</v>
          </cell>
          <cell r="AC117">
            <v>189.68799999999999</v>
          </cell>
          <cell r="AD117">
            <v>1773.2180000000001</v>
          </cell>
          <cell r="AE117">
            <v>1265.943</v>
          </cell>
          <cell r="AF117">
            <v>507.27499999999998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ude SO Imports"/>
      <sheetName val="Crude SO Exports"/>
      <sheetName val="Refined SO Imports"/>
      <sheetName val="Refined SO Exports"/>
      <sheetName val="Crude CO Imports"/>
      <sheetName val="Crude CO Exports"/>
      <sheetName val="Refined CO Imports"/>
      <sheetName val="Refined CO Exports"/>
    </sheetNames>
    <sheetDataSet>
      <sheetData sheetId="0">
        <row r="290">
          <cell r="AG290">
            <v>1403.2670000000001</v>
          </cell>
          <cell r="AH290">
            <v>2814.9850000000001</v>
          </cell>
          <cell r="AI290">
            <v>4338.3909999999996</v>
          </cell>
          <cell r="AJ290">
            <v>5943.4750000000004</v>
          </cell>
          <cell r="AK290">
            <v>6410.5619999999999</v>
          </cell>
          <cell r="AL290">
            <v>7354.7719999999999</v>
          </cell>
          <cell r="AM290">
            <v>7615.2520000000004</v>
          </cell>
          <cell r="AN290">
            <v>9341.2970000000005</v>
          </cell>
          <cell r="AO290">
            <v>5901.8739999999998</v>
          </cell>
          <cell r="AP290">
            <v>7884.3249999999998</v>
          </cell>
          <cell r="AQ290">
            <v>21153.03</v>
          </cell>
          <cell r="AR290">
            <v>5389.6710000000003</v>
          </cell>
          <cell r="AS290">
            <v>36195.652000000002</v>
          </cell>
          <cell r="AT290">
            <v>7756.7629999999999</v>
          </cell>
          <cell r="AU290">
            <v>33705.58</v>
          </cell>
          <cell r="AV290">
            <v>0</v>
          </cell>
          <cell r="AW290">
            <v>35306.381000000001</v>
          </cell>
          <cell r="AX290">
            <v>7537.732</v>
          </cell>
          <cell r="AY290">
            <v>382.62099999999998</v>
          </cell>
          <cell r="AZ290">
            <v>45.908999999999999</v>
          </cell>
          <cell r="BA290">
            <v>80.119</v>
          </cell>
          <cell r="BB290">
            <v>66.564999999999998</v>
          </cell>
          <cell r="BC290">
            <v>64.853999999999999</v>
          </cell>
          <cell r="BD290">
            <v>34.918999999999997</v>
          </cell>
          <cell r="BE290">
            <v>18673.593000000001</v>
          </cell>
          <cell r="BF290">
            <v>144.47399999999999</v>
          </cell>
          <cell r="BG290">
            <v>46660.396000000001</v>
          </cell>
          <cell r="BH290">
            <v>39857.565000000002</v>
          </cell>
          <cell r="BI290">
            <v>8355.5740000000005</v>
          </cell>
          <cell r="BJ290">
            <v>28805.309000000001</v>
          </cell>
          <cell r="BK290">
            <v>25072.079000000002</v>
          </cell>
          <cell r="BL290">
            <v>32715.866999999998</v>
          </cell>
          <cell r="BM290">
            <v>16428.16</v>
          </cell>
          <cell r="BN290">
            <v>23332.456999999999</v>
          </cell>
          <cell r="BO290">
            <v>21378.234</v>
          </cell>
          <cell r="BP290">
            <v>7895.4650000000001</v>
          </cell>
          <cell r="BQ290">
            <v>50.03</v>
          </cell>
          <cell r="BR290">
            <v>34.314999999999998</v>
          </cell>
          <cell r="BS290">
            <v>423.27199999999999</v>
          </cell>
          <cell r="BT290">
            <v>4891.433</v>
          </cell>
          <cell r="BU290">
            <v>109.791</v>
          </cell>
          <cell r="BV290">
            <v>0</v>
          </cell>
          <cell r="BW290">
            <v>1957.5609999999999</v>
          </cell>
          <cell r="BX290">
            <v>420.51</v>
          </cell>
          <cell r="BY290">
            <v>2049.4279999999999</v>
          </cell>
          <cell r="BZ290">
            <v>782.01199999999994</v>
          </cell>
          <cell r="CA290">
            <v>431.67</v>
          </cell>
          <cell r="CB290">
            <v>543.99099999999999</v>
          </cell>
          <cell r="CC290">
            <v>310.00200000000001</v>
          </cell>
          <cell r="CD290">
            <v>620.23</v>
          </cell>
          <cell r="CE290">
            <v>879.48599999999999</v>
          </cell>
          <cell r="CF290">
            <v>512.77800000000002</v>
          </cell>
          <cell r="CG290">
            <v>640.33399999999995</v>
          </cell>
          <cell r="CH290">
            <v>695.41700000000003</v>
          </cell>
          <cell r="CI290">
            <v>522.32899999999995</v>
          </cell>
          <cell r="CJ290">
            <v>368.75400000000002</v>
          </cell>
          <cell r="CK290">
            <v>509.36099999999999</v>
          </cell>
          <cell r="CL290">
            <v>318.68599999999998</v>
          </cell>
          <cell r="CM290">
            <v>341.40100000000001</v>
          </cell>
          <cell r="CN290">
            <v>136.892</v>
          </cell>
          <cell r="CO290">
            <v>595.23099999999999</v>
          </cell>
          <cell r="CP290">
            <v>572.93200000000002</v>
          </cell>
          <cell r="CQ290">
            <v>1421.982</v>
          </cell>
          <cell r="CR290">
            <v>132.935</v>
          </cell>
          <cell r="CS290">
            <v>472.06700000000001</v>
          </cell>
          <cell r="CT290">
            <v>596.36199999999997</v>
          </cell>
          <cell r="CU290">
            <v>233.1</v>
          </cell>
          <cell r="CV290">
            <v>283.46100000000001</v>
          </cell>
          <cell r="CW290">
            <v>374.9</v>
          </cell>
          <cell r="CX290">
            <v>190.917</v>
          </cell>
          <cell r="CY290">
            <v>117.386</v>
          </cell>
          <cell r="CZ290">
            <v>10306.967000000001</v>
          </cell>
          <cell r="DA290">
            <v>192.66300000000001</v>
          </cell>
          <cell r="DB290">
            <v>2361.4279999999999</v>
          </cell>
          <cell r="DC290">
            <v>352.221</v>
          </cell>
          <cell r="DD290">
            <v>774.83399999999995</v>
          </cell>
          <cell r="DE290">
            <v>562.04499999999996</v>
          </cell>
          <cell r="DF290">
            <v>518.04499999999996</v>
          </cell>
          <cell r="DG290">
            <v>399.11399999999998</v>
          </cell>
          <cell r="DH290">
            <v>265.952</v>
          </cell>
          <cell r="DI290">
            <v>30885.507000000001</v>
          </cell>
          <cell r="DJ290">
            <v>748.55700000000002</v>
          </cell>
          <cell r="DK290">
            <v>891.32</v>
          </cell>
          <cell r="DL290">
            <v>538.96900000000005</v>
          </cell>
          <cell r="DM290">
            <v>365.74599999999998</v>
          </cell>
          <cell r="DN290">
            <v>294.52800000000002</v>
          </cell>
          <cell r="DO290">
            <v>245.18</v>
          </cell>
          <cell r="DP290">
            <v>536.29300000000001</v>
          </cell>
          <cell r="DQ290">
            <v>459.30500000000001</v>
          </cell>
          <cell r="DR290">
            <v>388.34</v>
          </cell>
          <cell r="DS290">
            <v>478.69200000000001</v>
          </cell>
          <cell r="DT290">
            <v>271.81200000000001</v>
          </cell>
          <cell r="DU290">
            <v>379.48099999999999</v>
          </cell>
          <cell r="DV290">
            <v>82.55</v>
          </cell>
          <cell r="DW290">
            <v>171.042</v>
          </cell>
          <cell r="DX290">
            <v>0</v>
          </cell>
          <cell r="DY290">
            <v>40.301000000000002</v>
          </cell>
          <cell r="DZ290">
            <v>90.257999999999996</v>
          </cell>
          <cell r="EA290">
            <v>44.24</v>
          </cell>
          <cell r="EB290">
            <v>92.867999999999995</v>
          </cell>
          <cell r="EC290">
            <v>50.747999999999998</v>
          </cell>
          <cell r="ED290">
            <v>27.939</v>
          </cell>
          <cell r="EE290">
            <v>44.622</v>
          </cell>
          <cell r="EF290">
            <v>0</v>
          </cell>
          <cell r="EG290">
            <v>2.4340000000000002</v>
          </cell>
          <cell r="EH290">
            <v>0</v>
          </cell>
          <cell r="EI290">
            <v>30.314</v>
          </cell>
          <cell r="EJ290">
            <v>0</v>
          </cell>
          <cell r="EK290">
            <v>33.609000000000002</v>
          </cell>
          <cell r="EL290">
            <v>50.588000000000001</v>
          </cell>
          <cell r="EM290">
            <v>25.574000000000002</v>
          </cell>
          <cell r="EN290">
            <v>56.968000000000004</v>
          </cell>
          <cell r="EO290">
            <v>47.029000000000003</v>
          </cell>
          <cell r="EP290">
            <v>0</v>
          </cell>
          <cell r="EQ290">
            <v>393.25400000000002</v>
          </cell>
          <cell r="ER290">
            <v>46.274999999999999</v>
          </cell>
          <cell r="ES290">
            <v>134.74700000000001</v>
          </cell>
          <cell r="ET290">
            <v>5696.2449999999999</v>
          </cell>
          <cell r="EU290">
            <v>14193.968000000001</v>
          </cell>
          <cell r="EV290">
            <v>754.99199999999996</v>
          </cell>
          <cell r="EW290">
            <v>2954.049</v>
          </cell>
          <cell r="EX290">
            <v>425.34699999999998</v>
          </cell>
          <cell r="EY290">
            <v>182.12299999999999</v>
          </cell>
          <cell r="EZ290">
            <v>86.4</v>
          </cell>
          <cell r="FA290">
            <v>190.143</v>
          </cell>
          <cell r="FB290">
            <v>256.99400000000003</v>
          </cell>
          <cell r="FC290">
            <v>3141.3960000000002</v>
          </cell>
          <cell r="FD290">
            <v>87369.841</v>
          </cell>
          <cell r="FE290">
            <v>117732.33100000001</v>
          </cell>
          <cell r="FF290">
            <v>49.401000000000003</v>
          </cell>
          <cell r="FG290">
            <v>96892.604999999996</v>
          </cell>
          <cell r="FH290">
            <v>142.09100000000001</v>
          </cell>
          <cell r="FI290">
            <v>289.137</v>
          </cell>
          <cell r="FJ290">
            <v>54.030999999999999</v>
          </cell>
          <cell r="FK290">
            <v>27.52</v>
          </cell>
          <cell r="FL290">
            <v>50.481999999999999</v>
          </cell>
          <cell r="FM290">
            <v>50.000999999999998</v>
          </cell>
          <cell r="FN290">
            <v>94.820999999999998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180.09399999999999</v>
          </cell>
          <cell r="FX290">
            <v>95.323999999999998</v>
          </cell>
          <cell r="FY290">
            <v>181.298</v>
          </cell>
          <cell r="FZ290">
            <v>303.91800000000001</v>
          </cell>
          <cell r="GA290">
            <v>122.68600000000001</v>
          </cell>
          <cell r="GB290">
            <v>148.958</v>
          </cell>
          <cell r="GC290">
            <v>133.38</v>
          </cell>
          <cell r="GD290">
            <v>875.654</v>
          </cell>
          <cell r="GE290">
            <v>185.58600000000001</v>
          </cell>
          <cell r="GF290">
            <v>0</v>
          </cell>
          <cell r="GG290">
            <v>44.093000000000004</v>
          </cell>
          <cell r="GH290">
            <v>183.46299999999999</v>
          </cell>
          <cell r="GI290">
            <v>86.522999999999996</v>
          </cell>
          <cell r="GJ290">
            <v>89.692999999999998</v>
          </cell>
          <cell r="GK290">
            <v>44.107999999999997</v>
          </cell>
          <cell r="GL290">
            <v>186.48099999999999</v>
          </cell>
          <cell r="GM290">
            <v>698.86</v>
          </cell>
          <cell r="GN290">
            <v>1761.893</v>
          </cell>
          <cell r="GO290">
            <v>8098.1719999999996</v>
          </cell>
          <cell r="GP290">
            <v>1408.5519999999999</v>
          </cell>
          <cell r="GQ290">
            <v>3349.43</v>
          </cell>
          <cell r="GR290">
            <v>139.09299999999999</v>
          </cell>
          <cell r="GS290">
            <v>1717.8050000000001</v>
          </cell>
          <cell r="GT290">
            <v>2037.5319999999999</v>
          </cell>
          <cell r="GU290">
            <v>1527.979</v>
          </cell>
          <cell r="GV290">
            <v>1451.7560000000001</v>
          </cell>
          <cell r="GW290">
            <v>3080.7779999999998</v>
          </cell>
          <cell r="GX290">
            <v>4496.3670000000002</v>
          </cell>
          <cell r="GY290">
            <v>4346.857</v>
          </cell>
          <cell r="GZ290">
            <v>2441.04</v>
          </cell>
          <cell r="HA290">
            <v>1144.816</v>
          </cell>
          <cell r="HB290">
            <v>3188.3339999999998</v>
          </cell>
          <cell r="HC290">
            <v>3984.8679999999999</v>
          </cell>
          <cell r="HD290">
            <v>2861.4720000000002</v>
          </cell>
          <cell r="HE290">
            <v>1158.2860000000001</v>
          </cell>
          <cell r="HF290">
            <v>1332.4259999999999</v>
          </cell>
          <cell r="HG290">
            <v>1096.5630000000001</v>
          </cell>
          <cell r="HH290">
            <v>3387.7040000000002</v>
          </cell>
          <cell r="HI290">
            <v>7921.6319999999996</v>
          </cell>
          <cell r="HJ290">
            <v>7848.7960000000003</v>
          </cell>
          <cell r="HK290">
            <v>4384.3159999999998</v>
          </cell>
          <cell r="HL290">
            <v>340.84500000000003</v>
          </cell>
          <cell r="HM290">
            <v>1457.347</v>
          </cell>
          <cell r="HN290">
            <v>3665.8809999999999</v>
          </cell>
          <cell r="HO290">
            <v>3478.3440000000001</v>
          </cell>
          <cell r="HP290">
            <v>2444.9859999999999</v>
          </cell>
          <cell r="HQ290">
            <v>2226.9409999999998</v>
          </cell>
          <cell r="HR290">
            <v>3662.9780000000001</v>
          </cell>
          <cell r="HS290">
            <v>5688.6689999999999</v>
          </cell>
          <cell r="HT290">
            <v>8430.0910000000003</v>
          </cell>
          <cell r="HU290">
            <v>7559.9279999999999</v>
          </cell>
          <cell r="HV290">
            <v>617.41200000000003</v>
          </cell>
          <cell r="HW290">
            <v>2836.5039999999999</v>
          </cell>
          <cell r="HX290">
            <v>595.25699999999995</v>
          </cell>
          <cell r="HY290">
            <v>475.017</v>
          </cell>
          <cell r="HZ290">
            <v>307.34800000000001</v>
          </cell>
          <cell r="IA290">
            <v>358.077</v>
          </cell>
          <cell r="IB290">
            <v>367.22800000000001</v>
          </cell>
          <cell r="IC290">
            <v>1806.5150000000001</v>
          </cell>
          <cell r="ID290">
            <v>10669.047</v>
          </cell>
          <cell r="IE290">
            <v>11729.531000000001</v>
          </cell>
          <cell r="IF290">
            <v>7257.6139999999996</v>
          </cell>
          <cell r="IG290">
            <v>7000.6459999999997</v>
          </cell>
          <cell r="IH290">
            <v>3296.6179999999999</v>
          </cell>
          <cell r="II290">
            <v>888.82899999999995</v>
          </cell>
          <cell r="IJ290">
            <v>1794.896</v>
          </cell>
          <cell r="IK290">
            <v>825.93799999999999</v>
          </cell>
          <cell r="IL290">
            <v>568.76300000000003</v>
          </cell>
          <cell r="IM290">
            <v>268.18900000000002</v>
          </cell>
          <cell r="IN290">
            <v>343.29</v>
          </cell>
          <cell r="IO290">
            <v>619.57299999999998</v>
          </cell>
          <cell r="IP290">
            <v>587.73800000000006</v>
          </cell>
          <cell r="IQ290">
            <v>8954.1170000000002</v>
          </cell>
          <cell r="IR290">
            <v>5945.7640000000001</v>
          </cell>
          <cell r="IS290">
            <v>4015.7260000000001</v>
          </cell>
          <cell r="IT290">
            <v>2842.5630000000001</v>
          </cell>
          <cell r="IU290">
            <v>8013.0429999999997</v>
          </cell>
          <cell r="IV290">
            <v>847.45899999999995</v>
          </cell>
          <cell r="IW290">
            <v>766.16499999999996</v>
          </cell>
          <cell r="IX290">
            <v>1216.1379999999999</v>
          </cell>
          <cell r="IY290">
            <v>1441.7049999999999</v>
          </cell>
          <cell r="IZ290">
            <v>668.87300000000005</v>
          </cell>
          <cell r="JA290">
            <v>1299.1120000000001</v>
          </cell>
          <cell r="JB290">
            <v>683.87099999999998</v>
          </cell>
          <cell r="JC290">
            <v>710.75</v>
          </cell>
          <cell r="JD290">
            <v>788.03099999999995</v>
          </cell>
          <cell r="JE290">
            <v>798.58500000000004</v>
          </cell>
          <cell r="JF290">
            <v>596.495</v>
          </cell>
          <cell r="JG290">
            <v>11864.022999999999</v>
          </cell>
          <cell r="JH290">
            <v>1001.486</v>
          </cell>
          <cell r="JI290">
            <v>826.91700000000003</v>
          </cell>
          <cell r="JJ290">
            <v>987.09</v>
          </cell>
          <cell r="JK290">
            <v>1012.849</v>
          </cell>
          <cell r="JL290">
            <v>790.42700000000002</v>
          </cell>
          <cell r="JM290">
            <v>824.86599999999999</v>
          </cell>
          <cell r="JN290">
            <v>913.55</v>
          </cell>
          <cell r="JO290">
            <v>799.97199999999998</v>
          </cell>
          <cell r="JP290">
            <v>923.48099999999999</v>
          </cell>
          <cell r="JQ290">
            <v>894.80399999999997</v>
          </cell>
          <cell r="JR290">
            <v>808.23</v>
          </cell>
          <cell r="JS290">
            <v>909.548</v>
          </cell>
          <cell r="JT290">
            <v>1060.6320000000001</v>
          </cell>
          <cell r="JU290">
            <v>1103.7809999999999</v>
          </cell>
          <cell r="JV290">
            <v>784.03200000000004</v>
          </cell>
          <cell r="JW290">
            <v>848.95399999999995</v>
          </cell>
          <cell r="JX290">
            <v>911.601</v>
          </cell>
          <cell r="JY290">
            <v>727.07100000000003</v>
          </cell>
          <cell r="JZ290">
            <v>773.12599999999998</v>
          </cell>
          <cell r="KA290">
            <v>707.49300000000005</v>
          </cell>
          <cell r="KB290">
            <v>23268.732</v>
          </cell>
          <cell r="KC290">
            <v>804.96900000000005</v>
          </cell>
          <cell r="KD290">
            <v>1188.6089999999999</v>
          </cell>
          <cell r="KE290">
            <v>25372.268</v>
          </cell>
          <cell r="KF290">
            <v>1275.7819999999999</v>
          </cell>
          <cell r="KG290">
            <v>26726.763999999999</v>
          </cell>
          <cell r="KH290">
            <v>1044.3589999999999</v>
          </cell>
          <cell r="KI290">
            <v>24894.371999999999</v>
          </cell>
          <cell r="KJ290">
            <v>671.43499999999995</v>
          </cell>
          <cell r="KK290">
            <v>24830.841</v>
          </cell>
          <cell r="KL290">
            <v>891.27800000000002</v>
          </cell>
          <cell r="KM290">
            <v>939.20100000000002</v>
          </cell>
          <cell r="KN290">
            <v>1458.6959999999999</v>
          </cell>
          <cell r="KO290">
            <v>15396.858</v>
          </cell>
          <cell r="KP290">
            <v>1304.777</v>
          </cell>
          <cell r="KQ290">
            <v>7827.4210000000003</v>
          </cell>
          <cell r="KR290">
            <v>1386.922</v>
          </cell>
          <cell r="KS290">
            <v>1315.377</v>
          </cell>
          <cell r="KT290">
            <v>1086.5830000000001</v>
          </cell>
          <cell r="KU290">
            <v>973.36800000000005</v>
          </cell>
          <cell r="KV290">
            <v>752.86900000000003</v>
          </cell>
          <cell r="KW290">
            <v>958.19100000000003</v>
          </cell>
          <cell r="KX290">
            <v>24892.816999999999</v>
          </cell>
          <cell r="KY290">
            <v>26883.359</v>
          </cell>
          <cell r="KZ290">
            <v>1028.6289999999999</v>
          </cell>
          <cell r="LA290">
            <v>2296.6089999999999</v>
          </cell>
          <cell r="LB290">
            <v>1671.56</v>
          </cell>
          <cell r="LC290">
            <v>3530.0140000000001</v>
          </cell>
          <cell r="LD290">
            <v>3679.9929999999999</v>
          </cell>
          <cell r="LE290">
            <v>1303.855</v>
          </cell>
          <cell r="LF290">
            <v>1164.5229999999999</v>
          </cell>
          <cell r="LG290">
            <v>1093.0640000000001</v>
          </cell>
          <cell r="LH290">
            <v>1226</v>
          </cell>
          <cell r="LI290">
            <v>1461.9259999999999</v>
          </cell>
          <cell r="LJ290">
            <v>1475.4960000000001</v>
          </cell>
          <cell r="LK290">
            <v>1348.5540000000001</v>
          </cell>
          <cell r="LL290">
            <v>1482.6759999999999</v>
          </cell>
          <cell r="LM290">
            <v>24195.296999999999</v>
          </cell>
          <cell r="LN290">
            <v>3557.049</v>
          </cell>
          <cell r="LO290">
            <v>1241.8920000000001</v>
          </cell>
          <cell r="LP290">
            <v>1664.15</v>
          </cell>
          <cell r="LQ290">
            <v>5081.8649999999998</v>
          </cell>
          <cell r="LR290">
            <v>6394.4309999999996</v>
          </cell>
          <cell r="LS290">
            <v>3778.692</v>
          </cell>
          <cell r="LT290">
            <v>4802.7209999999995</v>
          </cell>
          <cell r="LU290">
            <v>3831.5259999999998</v>
          </cell>
          <cell r="LV290">
            <v>1894.87</v>
          </cell>
          <cell r="LW290">
            <v>5023.7309999999998</v>
          </cell>
          <cell r="LX290">
            <v>2717.9430000000002</v>
          </cell>
          <cell r="LY290">
            <v>2284.4180000000001</v>
          </cell>
          <cell r="LZ290">
            <v>1346.855</v>
          </cell>
          <cell r="MA290">
            <v>1220.9929999999999</v>
          </cell>
          <cell r="MB290">
            <v>1219.354</v>
          </cell>
          <cell r="MC290">
            <v>1052.047</v>
          </cell>
          <cell r="MD290">
            <v>1907.588</v>
          </cell>
          <cell r="ME290">
            <v>1894.943</v>
          </cell>
          <cell r="MF290">
            <v>1508.3869999999999</v>
          </cell>
          <cell r="MG290">
            <v>1999.885</v>
          </cell>
          <cell r="MH290">
            <v>2015.7940000000001</v>
          </cell>
          <cell r="MI290">
            <v>3344.8580000000002</v>
          </cell>
          <cell r="MJ290">
            <v>4688.134</v>
          </cell>
          <cell r="MK290">
            <v>5202.8389999999999</v>
          </cell>
          <cell r="ML290">
            <v>3311.2109999999998</v>
          </cell>
          <cell r="MM290">
            <v>13107.6</v>
          </cell>
          <cell r="MN290">
            <v>6890.8720000000003</v>
          </cell>
          <cell r="MO290">
            <v>5536.6540000000005</v>
          </cell>
          <cell r="MP290">
            <v>3171.0439999999999</v>
          </cell>
          <cell r="MQ290">
            <v>1940.444</v>
          </cell>
          <cell r="MR290">
            <v>3117.7339999999999</v>
          </cell>
          <cell r="MS290">
            <v>2238.9960000000001</v>
          </cell>
          <cell r="MT290">
            <v>2857.7150000000001</v>
          </cell>
          <cell r="MU290">
            <v>1843.239</v>
          </cell>
          <cell r="MV290">
            <v>2404.5949999999998</v>
          </cell>
          <cell r="MW290">
            <v>2160.6489999999999</v>
          </cell>
          <cell r="MX290">
            <v>2890.5140000000001</v>
          </cell>
          <cell r="MY290">
            <v>1674.2670000000001</v>
          </cell>
          <cell r="MZ290">
            <v>3691.0039999999999</v>
          </cell>
          <cell r="NA290">
            <v>4212.0240000000003</v>
          </cell>
          <cell r="NB290">
            <v>6360.5339999999997</v>
          </cell>
          <cell r="NC290">
            <v>15331.939</v>
          </cell>
          <cell r="ND290">
            <v>4268.0320000000002</v>
          </cell>
          <cell r="NE290">
            <v>10168.213</v>
          </cell>
          <cell r="NF290">
            <v>5712.31</v>
          </cell>
          <cell r="NG290">
            <v>3507.703</v>
          </cell>
          <cell r="NH290">
            <v>3834.3780000000002</v>
          </cell>
          <cell r="NI290">
            <v>4587.2150000000001</v>
          </cell>
          <cell r="NJ290">
            <v>5529.9260000000004</v>
          </cell>
          <cell r="NK290">
            <v>5008.8710000000001</v>
          </cell>
          <cell r="NL290">
            <v>7705.8220000000001</v>
          </cell>
          <cell r="NM290">
            <v>7696.2120000000004</v>
          </cell>
          <cell r="NN290">
            <v>5065.3530000000001</v>
          </cell>
          <cell r="NO290">
            <v>6065.7749999999996</v>
          </cell>
          <cell r="NP290">
            <v>5812.1419999999998</v>
          </cell>
          <cell r="NQ290">
            <v>6201.3130000000001</v>
          </cell>
          <cell r="NR290">
            <v>8149.1540000000005</v>
          </cell>
          <cell r="NS290">
            <v>6811.7030000000004</v>
          </cell>
          <cell r="NT290">
            <v>5964.5910000000003</v>
          </cell>
          <cell r="NU290">
            <v>11304.77</v>
          </cell>
          <cell r="NV290">
            <v>6958.1059999999998</v>
          </cell>
          <cell r="NW290">
            <v>8110.9639999999999</v>
          </cell>
          <cell r="NX290">
            <v>7642.7060000000001</v>
          </cell>
          <cell r="NY290">
            <v>5379.1490000000003</v>
          </cell>
          <cell r="NZ290">
            <v>8382.41</v>
          </cell>
          <cell r="OA290">
            <v>10405.495999999999</v>
          </cell>
          <cell r="OB290">
            <v>8922.3510000000006</v>
          </cell>
          <cell r="OC290">
            <v>24638.36</v>
          </cell>
          <cell r="OD290">
            <v>15081.243</v>
          </cell>
          <cell r="OE290">
            <v>34064.252</v>
          </cell>
          <cell r="OF290">
            <v>28204.330999999998</v>
          </cell>
        </row>
      </sheetData>
      <sheetData sheetId="1">
        <row r="290">
          <cell r="AG290">
            <v>144006.1</v>
          </cell>
          <cell r="AH290">
            <v>51840.19</v>
          </cell>
          <cell r="AI290">
            <v>171495.31099999999</v>
          </cell>
          <cell r="AJ290">
            <v>101198.397</v>
          </cell>
          <cell r="AK290">
            <v>120448.942</v>
          </cell>
          <cell r="AL290">
            <v>67527.372000000003</v>
          </cell>
          <cell r="AM290">
            <v>1100.6659999999999</v>
          </cell>
          <cell r="AN290">
            <v>70500.039999999994</v>
          </cell>
          <cell r="AO290">
            <v>3000.37</v>
          </cell>
          <cell r="AP290">
            <v>36636.571000000004</v>
          </cell>
          <cell r="AQ290">
            <v>157148.538</v>
          </cell>
          <cell r="AR290">
            <v>203134.88699999999</v>
          </cell>
          <cell r="AS290">
            <v>99868.535999999993</v>
          </cell>
          <cell r="AT290">
            <v>256450.10200000001</v>
          </cell>
          <cell r="AU290">
            <v>256650.353</v>
          </cell>
          <cell r="AV290">
            <v>155384.78700000001</v>
          </cell>
          <cell r="AW290">
            <v>314877.79300000001</v>
          </cell>
          <cell r="AX290">
            <v>457187.33299999998</v>
          </cell>
          <cell r="AY290">
            <v>186884.40900000001</v>
          </cell>
          <cell r="AZ290">
            <v>38820.745999999999</v>
          </cell>
          <cell r="BA290">
            <v>108112.558</v>
          </cell>
          <cell r="BB290">
            <v>40297.633999999998</v>
          </cell>
          <cell r="BC290">
            <v>37564.862000000001</v>
          </cell>
          <cell r="BD290">
            <v>24690.829000000002</v>
          </cell>
          <cell r="BE290">
            <v>20464.12</v>
          </cell>
          <cell r="BF290">
            <v>165217.815</v>
          </cell>
          <cell r="BG290">
            <v>58801.328999999998</v>
          </cell>
          <cell r="BH290">
            <v>159498.82999999999</v>
          </cell>
          <cell r="BI290">
            <v>57633.883000000002</v>
          </cell>
          <cell r="BJ290">
            <v>40846.584999999999</v>
          </cell>
          <cell r="BK290">
            <v>57099.071000000004</v>
          </cell>
          <cell r="BL290">
            <v>28427.117999999999</v>
          </cell>
          <cell r="BM290">
            <v>5653.2539999999999</v>
          </cell>
          <cell r="BN290">
            <v>11767.832</v>
          </cell>
          <cell r="BO290">
            <v>15154.049000000001</v>
          </cell>
          <cell r="BP290">
            <v>37509.902999999998</v>
          </cell>
          <cell r="BQ290">
            <v>83467.414999999994</v>
          </cell>
          <cell r="BR290">
            <v>263168.04399999999</v>
          </cell>
          <cell r="BS290">
            <v>164431.65599999999</v>
          </cell>
          <cell r="BT290">
            <v>123325.925</v>
          </cell>
          <cell r="BU290">
            <v>184143.18</v>
          </cell>
          <cell r="BV290">
            <v>228022.14799999999</v>
          </cell>
          <cell r="BW290">
            <v>54835.832000000002</v>
          </cell>
          <cell r="BX290">
            <v>15517.67</v>
          </cell>
          <cell r="BY290">
            <v>27081.059000000001</v>
          </cell>
          <cell r="BZ290">
            <v>99510.774999999994</v>
          </cell>
          <cell r="CA290">
            <v>153394.92600000001</v>
          </cell>
          <cell r="CB290">
            <v>86321.224000000002</v>
          </cell>
          <cell r="CC290">
            <v>133003.10500000001</v>
          </cell>
          <cell r="CD290">
            <v>300557.32299999997</v>
          </cell>
          <cell r="CE290">
            <v>162563.21799999999</v>
          </cell>
          <cell r="CF290">
            <v>312135.63699999999</v>
          </cell>
          <cell r="CG290">
            <v>286023.53200000001</v>
          </cell>
          <cell r="CH290">
            <v>201895.22399999999</v>
          </cell>
          <cell r="CI290">
            <v>162567.027</v>
          </cell>
          <cell r="CJ290">
            <v>90577.100999999995</v>
          </cell>
          <cell r="CK290">
            <v>129600.22199999999</v>
          </cell>
          <cell r="CL290">
            <v>108398.254</v>
          </cell>
          <cell r="CM290">
            <v>228086.82800000001</v>
          </cell>
          <cell r="CN290">
            <v>62195.057999999997</v>
          </cell>
          <cell r="CO290">
            <v>131219.09099999999</v>
          </cell>
          <cell r="CP290">
            <v>279883.30499999999</v>
          </cell>
          <cell r="CQ290">
            <v>298665.41499999998</v>
          </cell>
          <cell r="CR290">
            <v>210532.783</v>
          </cell>
          <cell r="CS290">
            <v>195881.296</v>
          </cell>
          <cell r="CT290">
            <v>89292.971999999994</v>
          </cell>
          <cell r="CU290">
            <v>193231.024</v>
          </cell>
          <cell r="CV290">
            <v>37360.023999999998</v>
          </cell>
          <cell r="CW290">
            <v>100802.386</v>
          </cell>
          <cell r="CX290">
            <v>75526.210999999996</v>
          </cell>
          <cell r="CY290">
            <v>54301.536999999997</v>
          </cell>
          <cell r="CZ290">
            <v>163111.06599999999</v>
          </cell>
          <cell r="DA290">
            <v>165262.11799999999</v>
          </cell>
          <cell r="DB290">
            <v>85954.164999999994</v>
          </cell>
          <cell r="DC290">
            <v>112071.178</v>
          </cell>
          <cell r="DD290">
            <v>53180.883999999998</v>
          </cell>
          <cell r="DE290">
            <v>106993.71400000001</v>
          </cell>
          <cell r="DF290">
            <v>92706.466</v>
          </cell>
          <cell r="DG290">
            <v>50327.964</v>
          </cell>
          <cell r="DH290">
            <v>19947.151000000002</v>
          </cell>
          <cell r="DI290">
            <v>58515.137000000002</v>
          </cell>
          <cell r="DJ290">
            <v>67986.157999999996</v>
          </cell>
          <cell r="DK290">
            <v>25978.046999999999</v>
          </cell>
          <cell r="DL290">
            <v>44846.877999999997</v>
          </cell>
          <cell r="DM290">
            <v>13301.727000000001</v>
          </cell>
          <cell r="DN290">
            <v>84686.763000000006</v>
          </cell>
          <cell r="DO290">
            <v>203490.73499999999</v>
          </cell>
          <cell r="DP290">
            <v>103417.209</v>
          </cell>
          <cell r="DQ290">
            <v>134394.82500000001</v>
          </cell>
          <cell r="DR290">
            <v>94210.426000000007</v>
          </cell>
          <cell r="DS290">
            <v>71106.698000000004</v>
          </cell>
          <cell r="DT290">
            <v>23323.537</v>
          </cell>
          <cell r="DU290">
            <v>78886.835999999996</v>
          </cell>
          <cell r="DV290">
            <v>56888.038</v>
          </cell>
          <cell r="DW290">
            <v>76852.782000000007</v>
          </cell>
          <cell r="DX290">
            <v>47574.324000000001</v>
          </cell>
          <cell r="DY290">
            <v>210367.03899999999</v>
          </cell>
          <cell r="DZ290">
            <v>105561.927</v>
          </cell>
          <cell r="EA290">
            <v>131195.80100000001</v>
          </cell>
          <cell r="EB290">
            <v>203824.397</v>
          </cell>
          <cell r="EC290">
            <v>361490.49300000002</v>
          </cell>
          <cell r="ED290">
            <v>181794.63500000001</v>
          </cell>
          <cell r="EE290">
            <v>193556.18400000001</v>
          </cell>
          <cell r="EF290">
            <v>61462.771999999997</v>
          </cell>
          <cell r="EG290">
            <v>283820.42200000002</v>
          </cell>
          <cell r="EH290">
            <v>120938.069</v>
          </cell>
          <cell r="EI290">
            <v>64681.394</v>
          </cell>
          <cell r="EJ290">
            <v>70280.258000000002</v>
          </cell>
          <cell r="EK290">
            <v>74086.657999999996</v>
          </cell>
          <cell r="EL290">
            <v>133453.41399999999</v>
          </cell>
          <cell r="EM290">
            <v>129932.88099999999</v>
          </cell>
          <cell r="EN290">
            <v>209110.647</v>
          </cell>
          <cell r="EO290">
            <v>257936.55499999999</v>
          </cell>
          <cell r="EP290">
            <v>240190.49299999999</v>
          </cell>
          <cell r="EQ290">
            <v>152401.62299999999</v>
          </cell>
          <cell r="ER290">
            <v>49607.96</v>
          </cell>
          <cell r="ES290">
            <v>51823.036999999997</v>
          </cell>
          <cell r="ET290">
            <v>133210.587</v>
          </cell>
          <cell r="EU290">
            <v>73681.607000000004</v>
          </cell>
          <cell r="EV290">
            <v>57884.86</v>
          </cell>
          <cell r="EW290">
            <v>92095.774000000005</v>
          </cell>
          <cell r="EX290">
            <v>75033.258000000002</v>
          </cell>
          <cell r="EY290">
            <v>86895.725000000006</v>
          </cell>
          <cell r="EZ290">
            <v>36537.987999999998</v>
          </cell>
          <cell r="FA290">
            <v>30693.632000000001</v>
          </cell>
          <cell r="FB290">
            <v>52584.510999999999</v>
          </cell>
          <cell r="FC290">
            <v>20240.403999999999</v>
          </cell>
          <cell r="FD290">
            <v>21244.240000000002</v>
          </cell>
          <cell r="FE290">
            <v>7368.96</v>
          </cell>
          <cell r="FF290">
            <v>20494.328000000001</v>
          </cell>
          <cell r="FG290">
            <v>25001.286</v>
          </cell>
          <cell r="FH290">
            <v>60316.364999999998</v>
          </cell>
          <cell r="FI290">
            <v>63633.875</v>
          </cell>
          <cell r="FJ290">
            <v>124850.23699999999</v>
          </cell>
          <cell r="FK290">
            <v>189864.93799999999</v>
          </cell>
          <cell r="FL290">
            <v>61944.762999999999</v>
          </cell>
          <cell r="FM290">
            <v>177788.51199999999</v>
          </cell>
          <cell r="FN290">
            <v>56304.684999999998</v>
          </cell>
          <cell r="FO290">
            <v>39180.063000000002</v>
          </cell>
          <cell r="FP290">
            <v>47654.387999999999</v>
          </cell>
          <cell r="FQ290">
            <v>40356.292999999998</v>
          </cell>
          <cell r="FR290">
            <v>24799.624</v>
          </cell>
          <cell r="FS290">
            <v>87641.085000000006</v>
          </cell>
          <cell r="FT290">
            <v>39757.474000000002</v>
          </cell>
          <cell r="FU290">
            <v>47739.608999999997</v>
          </cell>
          <cell r="FV290">
            <v>89208.516000000003</v>
          </cell>
          <cell r="FW290">
            <v>60997.396999999997</v>
          </cell>
          <cell r="FX290">
            <v>27828.63</v>
          </cell>
          <cell r="FY290">
            <v>48935.11</v>
          </cell>
          <cell r="FZ290">
            <v>127645.93399999999</v>
          </cell>
          <cell r="GA290">
            <v>56777.37</v>
          </cell>
          <cell r="GB290">
            <v>27955.076000000001</v>
          </cell>
          <cell r="GC290">
            <v>35268.86</v>
          </cell>
          <cell r="GD290">
            <v>20832.815999999999</v>
          </cell>
          <cell r="GE290">
            <v>31469.697</v>
          </cell>
          <cell r="GF290">
            <v>73576.510999999999</v>
          </cell>
          <cell r="GG290">
            <v>140138.58600000001</v>
          </cell>
          <cell r="GH290">
            <v>92265.914000000004</v>
          </cell>
          <cell r="GI290">
            <v>223610.62700000001</v>
          </cell>
          <cell r="GJ290">
            <v>153822.44899999999</v>
          </cell>
          <cell r="GK290">
            <v>78916.861000000004</v>
          </cell>
          <cell r="GL290">
            <v>55838.184000000001</v>
          </cell>
          <cell r="GM290">
            <v>61563.264999999999</v>
          </cell>
          <cell r="GN290">
            <v>65567.945000000007</v>
          </cell>
          <cell r="GO290">
            <v>93240.665999999997</v>
          </cell>
          <cell r="GP290">
            <v>161768.49100000001</v>
          </cell>
          <cell r="GQ290">
            <v>157445.01300000001</v>
          </cell>
          <cell r="GR290">
            <v>165779.56400000001</v>
          </cell>
          <cell r="GS290">
            <v>87576.650999999998</v>
          </cell>
          <cell r="GT290">
            <v>153759.859</v>
          </cell>
          <cell r="GU290">
            <v>309948.76199999999</v>
          </cell>
          <cell r="GV290">
            <v>136452.318</v>
          </cell>
          <cell r="GW290">
            <v>423902.47600000002</v>
          </cell>
          <cell r="GX290">
            <v>367160.467</v>
          </cell>
          <cell r="GY290">
            <v>440930.11599999998</v>
          </cell>
          <cell r="GZ290">
            <v>115644.414</v>
          </cell>
          <cell r="HA290">
            <v>141694.55499999999</v>
          </cell>
          <cell r="HB290">
            <v>86783.062000000005</v>
          </cell>
          <cell r="HC290">
            <v>137295.56299999999</v>
          </cell>
          <cell r="HD290">
            <v>43037.033000000003</v>
          </cell>
          <cell r="HE290">
            <v>112927.253</v>
          </cell>
          <cell r="HF290">
            <v>64132.74</v>
          </cell>
          <cell r="HG290">
            <v>83291.275999999998</v>
          </cell>
          <cell r="HH290">
            <v>62624.946000000004</v>
          </cell>
          <cell r="HI290">
            <v>128177.12</v>
          </cell>
          <cell r="HJ290">
            <v>117169.262</v>
          </cell>
          <cell r="HK290">
            <v>323805.636</v>
          </cell>
          <cell r="HL290">
            <v>265776.88500000001</v>
          </cell>
          <cell r="HM290">
            <v>70239.047999999995</v>
          </cell>
          <cell r="HN290">
            <v>201582.67300000001</v>
          </cell>
          <cell r="HO290">
            <v>285699.63699999999</v>
          </cell>
          <cell r="HP290">
            <v>138836.60200000001</v>
          </cell>
          <cell r="HQ290">
            <v>300409.038</v>
          </cell>
          <cell r="HR290">
            <v>196193.48</v>
          </cell>
          <cell r="HS290">
            <v>333480.065</v>
          </cell>
          <cell r="HT290">
            <v>474743.30499999999</v>
          </cell>
          <cell r="HU290">
            <v>359142.51400000002</v>
          </cell>
          <cell r="HV290">
            <v>342010.52100000001</v>
          </cell>
          <cell r="HW290">
            <v>119037.22900000001</v>
          </cell>
          <cell r="HX290">
            <v>56308.909</v>
          </cell>
          <cell r="HY290">
            <v>96242.509000000005</v>
          </cell>
          <cell r="HZ290">
            <v>162595.00399999999</v>
          </cell>
          <cell r="IA290">
            <v>343832.03</v>
          </cell>
          <cell r="IB290">
            <v>154674.742</v>
          </cell>
          <cell r="IC290">
            <v>396355.39500000002</v>
          </cell>
          <cell r="ID290">
            <v>399494.36499999999</v>
          </cell>
          <cell r="IE290">
            <v>337089.76199999999</v>
          </cell>
          <cell r="IF290">
            <v>445877.47499999998</v>
          </cell>
          <cell r="IG290">
            <v>261982.06200000001</v>
          </cell>
          <cell r="IH290">
            <v>306916</v>
          </cell>
          <cell r="II290">
            <v>167162.88699999999</v>
          </cell>
          <cell r="IJ290">
            <v>66041.706999999995</v>
          </cell>
          <cell r="IK290">
            <v>107898.83500000001</v>
          </cell>
          <cell r="IL290">
            <v>100214.658</v>
          </cell>
          <cell r="IM290">
            <v>97671.964999999997</v>
          </cell>
          <cell r="IN290">
            <v>207801.37899999999</v>
          </cell>
          <cell r="IO290">
            <v>64661.432000000001</v>
          </cell>
          <cell r="IP290">
            <v>84950.702999999994</v>
          </cell>
          <cell r="IQ290">
            <v>40930.385000000002</v>
          </cell>
          <cell r="IR290">
            <v>69405.563999999998</v>
          </cell>
          <cell r="IS290">
            <v>132381.55499999999</v>
          </cell>
          <cell r="IT290">
            <v>53202.728000000003</v>
          </cell>
          <cell r="IU290">
            <v>107271.47199999999</v>
          </cell>
          <cell r="IV290">
            <v>178403.098</v>
          </cell>
          <cell r="IW290">
            <v>100760.66899999999</v>
          </cell>
          <cell r="IX290">
            <v>173973.37899999999</v>
          </cell>
          <cell r="IY290">
            <v>165733.318</v>
          </cell>
          <cell r="IZ290">
            <v>45788.067999999999</v>
          </cell>
          <cell r="JA290">
            <v>214142.70800000001</v>
          </cell>
          <cell r="JB290">
            <v>236285.85699999999</v>
          </cell>
          <cell r="JC290">
            <v>310421.45799999998</v>
          </cell>
          <cell r="JD290">
            <v>209320.70300000001</v>
          </cell>
          <cell r="JE290">
            <v>303709.62099999998</v>
          </cell>
          <cell r="JF290">
            <v>102049.557</v>
          </cell>
          <cell r="JG290">
            <v>104194.31200000001</v>
          </cell>
          <cell r="JH290">
            <v>47737.864999999998</v>
          </cell>
          <cell r="JI290">
            <v>39143.099000000002</v>
          </cell>
          <cell r="JJ290">
            <v>49968.284</v>
          </cell>
          <cell r="JK290">
            <v>74975.796000000002</v>
          </cell>
          <cell r="JL290">
            <v>52404.817000000003</v>
          </cell>
          <cell r="JM290">
            <v>22030.863000000001</v>
          </cell>
          <cell r="JN290">
            <v>106248.874</v>
          </cell>
          <cell r="JO290">
            <v>280582.66399999999</v>
          </cell>
          <cell r="JP290">
            <v>224198.38200000001</v>
          </cell>
          <cell r="JQ290">
            <v>238243.54199999999</v>
          </cell>
          <cell r="JR290">
            <v>167605.21900000001</v>
          </cell>
          <cell r="JS290">
            <v>65887.281000000003</v>
          </cell>
          <cell r="JT290">
            <v>20477.406999999999</v>
          </cell>
          <cell r="JU290">
            <v>52246.485999999997</v>
          </cell>
          <cell r="JV290">
            <v>181303.12299999999</v>
          </cell>
          <cell r="JW290">
            <v>101382.23699999999</v>
          </cell>
          <cell r="JX290">
            <v>56728.383999999998</v>
          </cell>
          <cell r="JY290">
            <v>127632.93</v>
          </cell>
          <cell r="JZ290">
            <v>190827.633</v>
          </cell>
          <cell r="KA290">
            <v>187624.44200000001</v>
          </cell>
          <cell r="KB290">
            <v>217828.649</v>
          </cell>
          <cell r="KC290">
            <v>178333.18299999999</v>
          </cell>
          <cell r="KD290">
            <v>191112.842</v>
          </cell>
          <cell r="KE290">
            <v>75652.805999999997</v>
          </cell>
          <cell r="KF290">
            <v>30772.764999999999</v>
          </cell>
          <cell r="KG290">
            <v>107127.659</v>
          </cell>
          <cell r="KH290">
            <v>37165.326000000001</v>
          </cell>
          <cell r="KI290">
            <v>125631.673</v>
          </cell>
          <cell r="KJ290">
            <v>68047.005999999994</v>
          </cell>
          <cell r="KK290">
            <v>150922.94200000001</v>
          </cell>
          <cell r="KL290">
            <v>212637.351</v>
          </cell>
          <cell r="KM290">
            <v>281690.20199999999</v>
          </cell>
          <cell r="KN290">
            <v>141754.79199999999</v>
          </cell>
          <cell r="KO290">
            <v>87616.005999999994</v>
          </cell>
          <cell r="KP290">
            <v>199346.114</v>
          </cell>
          <cell r="KQ290">
            <v>96421.106</v>
          </cell>
          <cell r="KR290">
            <v>78167.717999999993</v>
          </cell>
          <cell r="KS290">
            <v>129602.44</v>
          </cell>
          <cell r="KT290">
            <v>235773.15700000001</v>
          </cell>
          <cell r="KU290">
            <v>68871.145000000004</v>
          </cell>
          <cell r="KV290">
            <v>204744.82500000001</v>
          </cell>
          <cell r="KW290">
            <v>192966.49299999999</v>
          </cell>
          <cell r="KX290">
            <v>198963.24900000001</v>
          </cell>
          <cell r="KY290">
            <v>197740.31</v>
          </cell>
          <cell r="KZ290">
            <v>211387.639</v>
          </cell>
          <cell r="LA290">
            <v>197647.29699999999</v>
          </cell>
          <cell r="LB290">
            <v>238267.40100000001</v>
          </cell>
          <cell r="LC290">
            <v>197235.49</v>
          </cell>
          <cell r="LD290">
            <v>105680.05</v>
          </cell>
          <cell r="LE290">
            <v>105474.44899999999</v>
          </cell>
          <cell r="LF290">
            <v>143351.94899999999</v>
          </cell>
          <cell r="LG290">
            <v>128205.15700000001</v>
          </cell>
          <cell r="LH290">
            <v>92405.142000000007</v>
          </cell>
          <cell r="LI290">
            <v>176868.52</v>
          </cell>
          <cell r="LJ290">
            <v>92456.752999999997</v>
          </cell>
          <cell r="LK290">
            <v>134243.524</v>
          </cell>
          <cell r="LL290">
            <v>149781.533</v>
          </cell>
          <cell r="LM290">
            <v>150196.079</v>
          </cell>
          <cell r="LN290">
            <v>139472.98300000001</v>
          </cell>
          <cell r="LO290">
            <v>164350.78700000001</v>
          </cell>
          <cell r="LP290">
            <v>377100.65</v>
          </cell>
          <cell r="LQ290">
            <v>190956.65900000001</v>
          </cell>
          <cell r="LR290">
            <v>135513.93599999999</v>
          </cell>
          <cell r="LS290">
            <v>158460.93400000001</v>
          </cell>
          <cell r="LT290">
            <v>91092.434999999998</v>
          </cell>
          <cell r="LU290">
            <v>123148.57799999999</v>
          </cell>
          <cell r="LV290">
            <v>193721.04300000001</v>
          </cell>
          <cell r="LW290">
            <v>136394.326</v>
          </cell>
          <cell r="LX290">
            <v>190307.91699999999</v>
          </cell>
          <cell r="LY290">
            <v>64441.807000000001</v>
          </cell>
          <cell r="LZ290">
            <v>233516.22</v>
          </cell>
          <cell r="MA290">
            <v>120920.811</v>
          </cell>
          <cell r="MB290">
            <v>177053.698</v>
          </cell>
          <cell r="MC290">
            <v>73894.404999999999</v>
          </cell>
          <cell r="MD290">
            <v>150635.23499999999</v>
          </cell>
          <cell r="ME290">
            <v>138433.32699999999</v>
          </cell>
          <cell r="MF290">
            <v>30730.098000000002</v>
          </cell>
          <cell r="MG290">
            <v>224771.185</v>
          </cell>
          <cell r="MH290">
            <v>216610.30300000001</v>
          </cell>
          <cell r="MI290">
            <v>140211.81</v>
          </cell>
          <cell r="MJ290">
            <v>98946.051999999996</v>
          </cell>
          <cell r="MK290">
            <v>358892.33799999999</v>
          </cell>
          <cell r="ML290">
            <v>287577.00199999998</v>
          </cell>
          <cell r="MM290">
            <v>193336.01199999999</v>
          </cell>
          <cell r="MN290">
            <v>321801.47399999999</v>
          </cell>
          <cell r="MO290">
            <v>141277.82199999999</v>
          </cell>
          <cell r="MP290">
            <v>141810.05300000001</v>
          </cell>
          <cell r="MQ290">
            <v>167680.27499999999</v>
          </cell>
          <cell r="MR290">
            <v>150467.42600000001</v>
          </cell>
          <cell r="MS290">
            <v>141159.584</v>
          </cell>
          <cell r="MT290">
            <v>143287.83199999999</v>
          </cell>
          <cell r="MU290">
            <v>208116.16</v>
          </cell>
          <cell r="MV290">
            <v>299445.05300000001</v>
          </cell>
          <cell r="MW290">
            <v>227129.55100000001</v>
          </cell>
          <cell r="MX290">
            <v>134551.367</v>
          </cell>
          <cell r="MY290">
            <v>111517.67600000001</v>
          </cell>
          <cell r="MZ290">
            <v>53873.595000000001</v>
          </cell>
          <cell r="NA290">
            <v>74540.065000000002</v>
          </cell>
          <cell r="NB290">
            <v>14520.9</v>
          </cell>
          <cell r="NC290">
            <v>22452.384999999998</v>
          </cell>
          <cell r="ND290">
            <v>18253.041000000001</v>
          </cell>
          <cell r="NE290">
            <v>36265.940999999999</v>
          </cell>
          <cell r="NF290">
            <v>206537.59700000001</v>
          </cell>
          <cell r="NG290">
            <v>137066.261</v>
          </cell>
          <cell r="NH290">
            <v>244654.84299999999</v>
          </cell>
          <cell r="NI290">
            <v>182490.13699999999</v>
          </cell>
          <cell r="NJ290">
            <v>253373.68299999999</v>
          </cell>
          <cell r="NK290">
            <v>134855.74299999999</v>
          </cell>
          <cell r="NL290">
            <v>59476.264000000003</v>
          </cell>
          <cell r="NM290">
            <v>56872.837</v>
          </cell>
          <cell r="NN290">
            <v>100033.99800000001</v>
          </cell>
          <cell r="NO290">
            <v>35155.998</v>
          </cell>
          <cell r="NP290">
            <v>23015.38</v>
          </cell>
          <cell r="NQ290">
            <v>3386.9639999999999</v>
          </cell>
          <cell r="NR290">
            <v>2435.808</v>
          </cell>
          <cell r="NS290">
            <v>22840.100999999999</v>
          </cell>
          <cell r="NT290">
            <v>445.93900000000002</v>
          </cell>
          <cell r="NU290">
            <v>14132.694</v>
          </cell>
          <cell r="NV290">
            <v>1338.9690000000001</v>
          </cell>
          <cell r="NW290">
            <v>44685.917999999998</v>
          </cell>
          <cell r="NX290">
            <v>36461.284</v>
          </cell>
          <cell r="NY290">
            <v>28045.112000000001</v>
          </cell>
          <cell r="NZ290">
            <v>23263.103999999999</v>
          </cell>
          <cell r="OA290">
            <v>9910.0820000000003</v>
          </cell>
          <cell r="OB290">
            <v>8050.5550000000003</v>
          </cell>
          <cell r="OC290">
            <v>520.15200000000004</v>
          </cell>
          <cell r="OD290">
            <v>783.08100000000002</v>
          </cell>
          <cell r="OE290">
            <v>379.06799999999998</v>
          </cell>
          <cell r="OF290">
            <v>61.313000000000002</v>
          </cell>
        </row>
      </sheetData>
      <sheetData sheetId="2">
        <row r="290">
          <cell r="AG290">
            <v>78.319999999999993</v>
          </cell>
          <cell r="AH290">
            <v>3880.6570000000002</v>
          </cell>
          <cell r="AI290">
            <v>78.807000000000002</v>
          </cell>
          <cell r="AJ290">
            <v>38.195</v>
          </cell>
          <cell r="AK290">
            <v>77.548000000000002</v>
          </cell>
          <cell r="AL290">
            <v>0</v>
          </cell>
          <cell r="AM290">
            <v>40.795999999999999</v>
          </cell>
          <cell r="AN290">
            <v>79.739000000000004</v>
          </cell>
          <cell r="AO290">
            <v>213.13300000000001</v>
          </cell>
          <cell r="AP290">
            <v>455.38499999999999</v>
          </cell>
          <cell r="AQ290">
            <v>276.70400000000001</v>
          </cell>
          <cell r="AR290">
            <v>318.83999999999997</v>
          </cell>
          <cell r="AS290">
            <v>215.107</v>
          </cell>
          <cell r="AT290">
            <v>355.07799999999997</v>
          </cell>
          <cell r="AU290">
            <v>312.47399999999999</v>
          </cell>
          <cell r="AV290">
            <v>1746.364</v>
          </cell>
          <cell r="AW290">
            <v>2198.8029999999999</v>
          </cell>
          <cell r="AX290">
            <v>1660.3150000000001</v>
          </cell>
          <cell r="AY290">
            <v>1564.221</v>
          </cell>
          <cell r="AZ290">
            <v>1153.78</v>
          </cell>
          <cell r="BA290">
            <v>1579.6559999999999</v>
          </cell>
          <cell r="BB290">
            <v>2373.9859999999999</v>
          </cell>
          <cell r="BC290">
            <v>2196.2260000000001</v>
          </cell>
          <cell r="BD290">
            <v>1904.614</v>
          </cell>
          <cell r="BE290">
            <v>1716.3910000000001</v>
          </cell>
          <cell r="BF290">
            <v>2455.627</v>
          </cell>
          <cell r="BG290">
            <v>2537.1439999999998</v>
          </cell>
          <cell r="BH290">
            <v>1802.76</v>
          </cell>
          <cell r="BI290">
            <v>2077.7080000000001</v>
          </cell>
          <cell r="BJ290">
            <v>2974.8739999999998</v>
          </cell>
          <cell r="BK290">
            <v>2965.4380000000001</v>
          </cell>
          <cell r="BL290">
            <v>3718.8820000000001</v>
          </cell>
          <cell r="BM290">
            <v>3269.8809999999999</v>
          </cell>
          <cell r="BN290">
            <v>3793.375</v>
          </cell>
          <cell r="BO290">
            <v>3623.8119999999999</v>
          </cell>
          <cell r="BP290">
            <v>3292.9229999999998</v>
          </cell>
          <cell r="BQ290">
            <v>6857.6450000000004</v>
          </cell>
          <cell r="BR290">
            <v>1122.2639999999999</v>
          </cell>
          <cell r="BS290">
            <v>1999.654</v>
          </cell>
          <cell r="BT290">
            <v>2121.509</v>
          </cell>
          <cell r="BU290">
            <v>2326.319</v>
          </cell>
          <cell r="BV290">
            <v>2279.6179999999999</v>
          </cell>
          <cell r="BW290">
            <v>2237.922</v>
          </cell>
          <cell r="BX290">
            <v>7003.2049999999999</v>
          </cell>
          <cell r="BY290">
            <v>3849.1869999999999</v>
          </cell>
          <cell r="BZ290">
            <v>5498.5249999999996</v>
          </cell>
          <cell r="CA290">
            <v>2888.11</v>
          </cell>
          <cell r="CB290">
            <v>3829.5030000000002</v>
          </cell>
          <cell r="CC290">
            <v>5296.3760000000002</v>
          </cell>
          <cell r="CD290">
            <v>4663.857</v>
          </cell>
          <cell r="CE290">
            <v>6299.4920000000002</v>
          </cell>
          <cell r="CF290">
            <v>5457.0649999999996</v>
          </cell>
          <cell r="CG290">
            <v>4148.7250000000004</v>
          </cell>
          <cell r="CH290">
            <v>3248.5529999999999</v>
          </cell>
          <cell r="CI290">
            <v>2246.3879999999999</v>
          </cell>
          <cell r="CJ290">
            <v>3606.8989999999999</v>
          </cell>
          <cell r="CK290">
            <v>5049.7669999999998</v>
          </cell>
          <cell r="CL290">
            <v>5765.982</v>
          </cell>
          <cell r="CM290">
            <v>3132.087</v>
          </cell>
          <cell r="CN290">
            <v>6082.433</v>
          </cell>
          <cell r="CO290">
            <v>8085.6030000000001</v>
          </cell>
          <cell r="CP290">
            <v>7514.4690000000001</v>
          </cell>
          <cell r="CQ290">
            <v>4485.5159999999996</v>
          </cell>
          <cell r="CR290">
            <v>3777.739</v>
          </cell>
          <cell r="CS290">
            <v>3378.752</v>
          </cell>
          <cell r="CT290">
            <v>7017.8419999999996</v>
          </cell>
          <cell r="CU290">
            <v>5355.3230000000003</v>
          </cell>
          <cell r="CV290">
            <v>10485.870999999999</v>
          </cell>
          <cell r="CW290">
            <v>8989.9249999999993</v>
          </cell>
          <cell r="CX290">
            <v>6893.1809999999996</v>
          </cell>
          <cell r="CY290">
            <v>6760.9930000000004</v>
          </cell>
          <cell r="CZ290">
            <v>5784.7460000000001</v>
          </cell>
          <cell r="DA290">
            <v>7223.7330000000002</v>
          </cell>
          <cell r="DB290">
            <v>6466.0969999999998</v>
          </cell>
          <cell r="DC290">
            <v>7004.8280000000004</v>
          </cell>
          <cell r="DD290">
            <v>6973.56</v>
          </cell>
          <cell r="DE290">
            <v>4970.3649999999998</v>
          </cell>
          <cell r="DF290">
            <v>7149.5420000000004</v>
          </cell>
          <cell r="DG290">
            <v>5822.0730000000003</v>
          </cell>
          <cell r="DH290">
            <v>7097.0339999999997</v>
          </cell>
          <cell r="DI290">
            <v>6706.8869999999997</v>
          </cell>
          <cell r="DJ290">
            <v>6311.0060000000003</v>
          </cell>
          <cell r="DK290">
            <v>5960.3029999999999</v>
          </cell>
          <cell r="DL290">
            <v>5107.2030000000004</v>
          </cell>
          <cell r="DM290">
            <v>6373.5559999999996</v>
          </cell>
          <cell r="DN290">
            <v>5196.5569999999998</v>
          </cell>
          <cell r="DO290">
            <v>5549.41</v>
          </cell>
          <cell r="DP290">
            <v>5766.9859999999999</v>
          </cell>
          <cell r="DQ290">
            <v>4982.3999999999996</v>
          </cell>
          <cell r="DR290">
            <v>8719.2489999999998</v>
          </cell>
          <cell r="DS290">
            <v>6821.2809999999999</v>
          </cell>
          <cell r="DT290">
            <v>9361.2289999999994</v>
          </cell>
          <cell r="DU290">
            <v>4326.1400000000003</v>
          </cell>
          <cell r="DV290">
            <v>4725.3710000000001</v>
          </cell>
          <cell r="DW290">
            <v>4815.558</v>
          </cell>
          <cell r="DX290">
            <v>3247.5039999999999</v>
          </cell>
          <cell r="DY290">
            <v>4800.3789999999999</v>
          </cell>
          <cell r="DZ290">
            <v>3397.9360000000001</v>
          </cell>
          <cell r="EA290">
            <v>3277.6019999999999</v>
          </cell>
          <cell r="EB290">
            <v>3904.4119999999998</v>
          </cell>
          <cell r="EC290">
            <v>3731.0590000000002</v>
          </cell>
          <cell r="ED290">
            <v>3748.79</v>
          </cell>
          <cell r="EE290">
            <v>3134.22</v>
          </cell>
          <cell r="EF290">
            <v>5745.607</v>
          </cell>
          <cell r="EG290">
            <v>3800.0259999999998</v>
          </cell>
          <cell r="EH290">
            <v>3622.84</v>
          </cell>
          <cell r="EI290">
            <v>3454.4989999999998</v>
          </cell>
          <cell r="EJ290">
            <v>3112.3510000000001</v>
          </cell>
          <cell r="EK290">
            <v>2703.991</v>
          </cell>
          <cell r="EL290">
            <v>3463.2579999999998</v>
          </cell>
          <cell r="EM290">
            <v>3811.7</v>
          </cell>
          <cell r="EN290">
            <v>3645.3649999999998</v>
          </cell>
          <cell r="EO290">
            <v>3109.8919999999998</v>
          </cell>
          <cell r="EP290">
            <v>3468.7820000000002</v>
          </cell>
          <cell r="EQ290">
            <v>4407.2219999999998</v>
          </cell>
          <cell r="ER290">
            <v>4800.6149999999998</v>
          </cell>
          <cell r="ES290">
            <v>4922.692</v>
          </cell>
          <cell r="ET290">
            <v>3687.3829999999998</v>
          </cell>
          <cell r="EU290">
            <v>3234.4580000000001</v>
          </cell>
          <cell r="EV290">
            <v>3423.5940000000001</v>
          </cell>
          <cell r="EW290">
            <v>2937.4760000000001</v>
          </cell>
          <cell r="EX290">
            <v>2284.415</v>
          </cell>
          <cell r="EY290">
            <v>2992.5509999999999</v>
          </cell>
          <cell r="EZ290">
            <v>2927.1410000000001</v>
          </cell>
          <cell r="FA290">
            <v>2430.27</v>
          </cell>
          <cell r="FB290">
            <v>3064.8229999999999</v>
          </cell>
          <cell r="FC290">
            <v>2842.6460000000002</v>
          </cell>
          <cell r="FD290">
            <v>3060.076</v>
          </cell>
          <cell r="FE290">
            <v>2036.1610000000001</v>
          </cell>
          <cell r="FF290">
            <v>973.48099999999999</v>
          </cell>
          <cell r="FG290">
            <v>1720.143</v>
          </cell>
          <cell r="FH290">
            <v>1684.8119999999999</v>
          </cell>
          <cell r="FI290">
            <v>1080.086</v>
          </cell>
          <cell r="FJ290">
            <v>1678.913</v>
          </cell>
          <cell r="FK290">
            <v>1044.9949999999999</v>
          </cell>
          <cell r="FL290">
            <v>1554.4</v>
          </cell>
          <cell r="FM290">
            <v>1989.5519999999999</v>
          </cell>
          <cell r="FN290">
            <v>1676.81</v>
          </cell>
          <cell r="FO290">
            <v>2136.0250000000001</v>
          </cell>
          <cell r="FP290">
            <v>1815.9069999999999</v>
          </cell>
          <cell r="FQ290">
            <v>831.32100000000003</v>
          </cell>
          <cell r="FR290">
            <v>229.42500000000001</v>
          </cell>
          <cell r="FS290">
            <v>2766.5250000000001</v>
          </cell>
          <cell r="FT290">
            <v>5821.7709999999997</v>
          </cell>
          <cell r="FU290">
            <v>3114.1909999999998</v>
          </cell>
          <cell r="FV290">
            <v>1863.02</v>
          </cell>
          <cell r="FW290">
            <v>1756.135</v>
          </cell>
          <cell r="FX290">
            <v>2942.163</v>
          </cell>
          <cell r="FY290">
            <v>3791.2109999999998</v>
          </cell>
          <cell r="FZ290">
            <v>3842.6439999999998</v>
          </cell>
          <cell r="GA290">
            <v>2172.1759999999999</v>
          </cell>
          <cell r="GB290">
            <v>2079.328</v>
          </cell>
          <cell r="GC290">
            <v>2139.2649999999999</v>
          </cell>
          <cell r="GD290">
            <v>2402.5819999999999</v>
          </cell>
          <cell r="GE290">
            <v>3496.16</v>
          </cell>
          <cell r="GF290">
            <v>2297.3789999999999</v>
          </cell>
          <cell r="GG290">
            <v>931.22199999999998</v>
          </cell>
          <cell r="GH290">
            <v>818.60500000000002</v>
          </cell>
          <cell r="GI290">
            <v>1191.7170000000001</v>
          </cell>
          <cell r="GJ290">
            <v>2355.4050000000002</v>
          </cell>
          <cell r="GK290">
            <v>1045.7049999999999</v>
          </cell>
          <cell r="GL290">
            <v>1233.374</v>
          </cell>
          <cell r="GM290">
            <v>1298.1130000000001</v>
          </cell>
          <cell r="GN290">
            <v>1354.223</v>
          </cell>
          <cell r="GO290">
            <v>1562.6189999999999</v>
          </cell>
          <cell r="GP290">
            <v>3939.0439999999999</v>
          </cell>
          <cell r="GQ290">
            <v>3462.7860000000001</v>
          </cell>
          <cell r="GR290">
            <v>2053.9279999999999</v>
          </cell>
          <cell r="GS290">
            <v>2335.79</v>
          </cell>
          <cell r="GT290">
            <v>940.66099999999994</v>
          </cell>
          <cell r="GU290">
            <v>1755.9449999999999</v>
          </cell>
          <cell r="GV290">
            <v>4523.7690000000002</v>
          </cell>
          <cell r="GW290">
            <v>3828.6880000000001</v>
          </cell>
          <cell r="GX290">
            <v>847.84699999999998</v>
          </cell>
          <cell r="GY290">
            <v>3595.748</v>
          </cell>
          <cell r="GZ290">
            <v>2805.752</v>
          </cell>
          <cell r="HA290">
            <v>1675.5309999999999</v>
          </cell>
          <cell r="HB290">
            <v>2040.9349999999999</v>
          </cell>
          <cell r="HC290">
            <v>5270.4359999999997</v>
          </cell>
          <cell r="HD290">
            <v>2332.6970000000001</v>
          </cell>
          <cell r="HE290">
            <v>4103.8710000000001</v>
          </cell>
          <cell r="HF290">
            <v>7871.28</v>
          </cell>
          <cell r="HG290">
            <v>2164.0410000000002</v>
          </cell>
          <cell r="HH290">
            <v>5739.8739999999998</v>
          </cell>
          <cell r="HI290">
            <v>2103.6860000000001</v>
          </cell>
          <cell r="HJ290">
            <v>2401.6669999999999</v>
          </cell>
          <cell r="HK290">
            <v>6160.8339999999998</v>
          </cell>
          <cell r="HL290">
            <v>2640.489</v>
          </cell>
          <cell r="HM290">
            <v>3107.6550000000002</v>
          </cell>
          <cell r="HN290">
            <v>4304.7489999999998</v>
          </cell>
          <cell r="HO290">
            <v>4327.3</v>
          </cell>
          <cell r="HP290">
            <v>5526.2860000000001</v>
          </cell>
          <cell r="HQ290">
            <v>4799.63</v>
          </cell>
          <cell r="HR290">
            <v>5942.9139999999998</v>
          </cell>
          <cell r="HS290">
            <v>4446.2579999999998</v>
          </cell>
          <cell r="HT290">
            <v>5183.9660000000003</v>
          </cell>
          <cell r="HU290">
            <v>6212.52</v>
          </cell>
          <cell r="HV290">
            <v>3665.962</v>
          </cell>
          <cell r="HW290">
            <v>5411.76</v>
          </cell>
          <cell r="HX290">
            <v>10120.554</v>
          </cell>
          <cell r="HY290">
            <v>5001.2629999999999</v>
          </cell>
          <cell r="HZ290">
            <v>5802.6450000000004</v>
          </cell>
          <cell r="IA290">
            <v>7823.2659999999996</v>
          </cell>
          <cell r="IB290">
            <v>4395.1779999999999</v>
          </cell>
          <cell r="IC290">
            <v>5890.7920000000004</v>
          </cell>
          <cell r="ID290">
            <v>6831.3429999999998</v>
          </cell>
          <cell r="IE290">
            <v>6483.2120000000004</v>
          </cell>
          <cell r="IF290">
            <v>7175.0780000000004</v>
          </cell>
          <cell r="IG290">
            <v>9152.2469999999994</v>
          </cell>
          <cell r="IH290">
            <v>9805.8870000000006</v>
          </cell>
          <cell r="II290">
            <v>13029.368</v>
          </cell>
          <cell r="IJ290">
            <v>10512.755999999999</v>
          </cell>
          <cell r="IK290">
            <v>11377.833000000001</v>
          </cell>
          <cell r="IL290">
            <v>10313.067999999999</v>
          </cell>
          <cell r="IM290">
            <v>13181.302</v>
          </cell>
          <cell r="IN290">
            <v>8873.1479999999992</v>
          </cell>
          <cell r="IO290">
            <v>7211.1959999999999</v>
          </cell>
          <cell r="IP290">
            <v>11833.856</v>
          </cell>
          <cell r="IQ290">
            <v>13231.335999999999</v>
          </cell>
          <cell r="IR290">
            <v>11742.025</v>
          </cell>
          <cell r="IS290">
            <v>5868.5339999999997</v>
          </cell>
          <cell r="IT290">
            <v>7281.7960000000003</v>
          </cell>
          <cell r="IU290">
            <v>5604.777</v>
          </cell>
          <cell r="IV290">
            <v>9945.1329999999998</v>
          </cell>
          <cell r="IW290">
            <v>7390.2269999999999</v>
          </cell>
          <cell r="IX290">
            <v>7471.4350000000004</v>
          </cell>
          <cell r="IY290">
            <v>13792.716</v>
          </cell>
          <cell r="IZ290">
            <v>11745.704</v>
          </cell>
          <cell r="JA290">
            <v>10829.623</v>
          </cell>
          <cell r="JB290">
            <v>10202.789000000001</v>
          </cell>
          <cell r="JC290">
            <v>12129.868</v>
          </cell>
          <cell r="JD290">
            <v>16416.205999999998</v>
          </cell>
          <cell r="JE290">
            <v>13346.825999999999</v>
          </cell>
          <cell r="JF290">
            <v>19593.245999999999</v>
          </cell>
          <cell r="JG290">
            <v>18195.870999999999</v>
          </cell>
          <cell r="JH290">
            <v>12028.012000000001</v>
          </cell>
          <cell r="JI290">
            <v>10024.803</v>
          </cell>
          <cell r="JJ290">
            <v>17157.718000000001</v>
          </cell>
          <cell r="JK290">
            <v>15509.57</v>
          </cell>
          <cell r="JL290">
            <v>5310.4719999999998</v>
          </cell>
          <cell r="JM290">
            <v>10312.858</v>
          </cell>
          <cell r="JN290">
            <v>14977.264999999999</v>
          </cell>
          <cell r="JO290">
            <v>12367.566000000001</v>
          </cell>
          <cell r="JP290">
            <v>11940.198</v>
          </cell>
          <cell r="JQ290">
            <v>10652.075999999999</v>
          </cell>
          <cell r="JR290">
            <v>11559.442999999999</v>
          </cell>
          <cell r="JS290">
            <v>13988.217000000001</v>
          </cell>
          <cell r="JT290">
            <v>12791.877</v>
          </cell>
          <cell r="JU290">
            <v>11787.746999999999</v>
          </cell>
          <cell r="JV290">
            <v>13185.286</v>
          </cell>
          <cell r="JW290">
            <v>13455.421</v>
          </cell>
          <cell r="JX290">
            <v>11119.714</v>
          </cell>
          <cell r="JY290">
            <v>10417.585999999999</v>
          </cell>
          <cell r="JZ290">
            <v>12015.739</v>
          </cell>
          <cell r="KA290">
            <v>10073.053</v>
          </cell>
          <cell r="KB290">
            <v>12150.03</v>
          </cell>
          <cell r="KC290">
            <v>11211.003000000001</v>
          </cell>
          <cell r="KD290">
            <v>15031.824000000001</v>
          </cell>
          <cell r="KE290">
            <v>10936.858</v>
          </cell>
          <cell r="KF290">
            <v>11860.141</v>
          </cell>
          <cell r="KG290">
            <v>23367.091</v>
          </cell>
          <cell r="KH290">
            <v>13629.22</v>
          </cell>
          <cell r="KI290">
            <v>13403.657999999999</v>
          </cell>
          <cell r="KJ290">
            <v>13030.504000000001</v>
          </cell>
          <cell r="KK290">
            <v>18523.559000000001</v>
          </cell>
          <cell r="KL290">
            <v>17043.560000000001</v>
          </cell>
          <cell r="KM290">
            <v>21420.402999999998</v>
          </cell>
          <cell r="KN290">
            <v>15512.798000000001</v>
          </cell>
          <cell r="KO290">
            <v>12467.358</v>
          </cell>
          <cell r="KP290">
            <v>16483.850999999999</v>
          </cell>
          <cell r="KQ290">
            <v>20942.345000000001</v>
          </cell>
          <cell r="KR290">
            <v>31822.441999999999</v>
          </cell>
          <cell r="KS290">
            <v>14992.29</v>
          </cell>
          <cell r="KT290">
            <v>15859.3</v>
          </cell>
          <cell r="KU290">
            <v>24254.695</v>
          </cell>
          <cell r="KV290">
            <v>19642.713</v>
          </cell>
          <cell r="KW290">
            <v>13578.58</v>
          </cell>
          <cell r="KX290">
            <v>13595.994000000001</v>
          </cell>
          <cell r="KY290">
            <v>20531.539000000001</v>
          </cell>
          <cell r="KZ290">
            <v>21596.23</v>
          </cell>
          <cell r="LA290">
            <v>18628.411</v>
          </cell>
          <cell r="LB290">
            <v>25308.142</v>
          </cell>
          <cell r="LC290">
            <v>28713.902999999998</v>
          </cell>
          <cell r="LD290">
            <v>27815.183000000001</v>
          </cell>
          <cell r="LE290">
            <v>22985.419000000002</v>
          </cell>
          <cell r="LF290">
            <v>21622.190999999999</v>
          </cell>
          <cell r="LG290">
            <v>18316.208999999999</v>
          </cell>
          <cell r="LH290">
            <v>16862.713</v>
          </cell>
          <cell r="LI290">
            <v>30764.835999999999</v>
          </cell>
          <cell r="LJ290">
            <v>20630.215</v>
          </cell>
          <cell r="LK290">
            <v>29868.12</v>
          </cell>
          <cell r="LL290">
            <v>20683.739000000001</v>
          </cell>
          <cell r="LM290">
            <v>16892.482</v>
          </cell>
          <cell r="LN290">
            <v>17633.611000000001</v>
          </cell>
          <cell r="LO290">
            <v>27473.966</v>
          </cell>
          <cell r="LP290">
            <v>32465.595000000001</v>
          </cell>
          <cell r="LQ290">
            <v>26745.339</v>
          </cell>
          <cell r="LR290">
            <v>26352.47</v>
          </cell>
          <cell r="LS290">
            <v>19980.002</v>
          </cell>
          <cell r="LT290">
            <v>9873.4959999999992</v>
          </cell>
          <cell r="LU290">
            <v>31039.291000000001</v>
          </cell>
          <cell r="LV290">
            <v>32627.350999999999</v>
          </cell>
          <cell r="LW290">
            <v>39461.748</v>
          </cell>
          <cell r="LX290">
            <v>28085.297999999999</v>
          </cell>
          <cell r="LY290">
            <v>27055.701000000001</v>
          </cell>
          <cell r="LZ290">
            <v>29090.829000000002</v>
          </cell>
          <cell r="MA290">
            <v>27842.133999999998</v>
          </cell>
          <cell r="MB290">
            <v>33266.120000000003</v>
          </cell>
          <cell r="MC290">
            <v>33772.688999999998</v>
          </cell>
          <cell r="MD290">
            <v>34585.186999999998</v>
          </cell>
          <cell r="ME290">
            <v>31133.657999999999</v>
          </cell>
          <cell r="MF290">
            <v>23737.67</v>
          </cell>
          <cell r="MG290">
            <v>28449.64</v>
          </cell>
          <cell r="MH290">
            <v>22476.571</v>
          </cell>
          <cell r="MI290">
            <v>32039.929</v>
          </cell>
          <cell r="MJ290">
            <v>27944.940999999999</v>
          </cell>
          <cell r="MK290">
            <v>22850.434000000001</v>
          </cell>
          <cell r="ML290">
            <v>20462.400000000001</v>
          </cell>
          <cell r="MM290">
            <v>11405.194</v>
          </cell>
          <cell r="MN290">
            <v>17448.608</v>
          </cell>
          <cell r="MO290">
            <v>19698.187000000002</v>
          </cell>
          <cell r="MP290">
            <v>24484.323</v>
          </cell>
          <cell r="MQ290">
            <v>20911.467000000001</v>
          </cell>
          <cell r="MR290">
            <v>17718.231</v>
          </cell>
          <cell r="MS290">
            <v>18246.883000000002</v>
          </cell>
          <cell r="MT290">
            <v>18352.163</v>
          </cell>
          <cell r="MU290">
            <v>23500.447</v>
          </cell>
          <cell r="MV290">
            <v>16528.398000000001</v>
          </cell>
          <cell r="MW290">
            <v>19188.521000000001</v>
          </cell>
          <cell r="MX290">
            <v>18553.491999999998</v>
          </cell>
          <cell r="MY290">
            <v>18842.754000000001</v>
          </cell>
          <cell r="MZ290">
            <v>12693.751</v>
          </cell>
          <cell r="NA290">
            <v>21928.026999999998</v>
          </cell>
          <cell r="NB290">
            <v>26226.165000000001</v>
          </cell>
          <cell r="NC290">
            <v>27194.771000000001</v>
          </cell>
          <cell r="ND290">
            <v>30581.337</v>
          </cell>
          <cell r="NE290">
            <v>25749.332999999999</v>
          </cell>
          <cell r="NF290">
            <v>28457.736000000001</v>
          </cell>
          <cell r="NG290">
            <v>28041.857</v>
          </cell>
          <cell r="NH290">
            <v>12504.313</v>
          </cell>
          <cell r="NI290">
            <v>16839.388999999999</v>
          </cell>
          <cell r="NJ290">
            <v>16660.001</v>
          </cell>
          <cell r="NK290">
            <v>18496.642</v>
          </cell>
          <cell r="NL290">
            <v>17363.385999999999</v>
          </cell>
          <cell r="NM290">
            <v>16724.887999999999</v>
          </cell>
          <cell r="NN290">
            <v>19968.695</v>
          </cell>
          <cell r="NO290">
            <v>15175.74</v>
          </cell>
          <cell r="NP290">
            <v>16850.245999999999</v>
          </cell>
          <cell r="NQ290">
            <v>23542.106</v>
          </cell>
          <cell r="NR290">
            <v>17743.02</v>
          </cell>
          <cell r="NS290">
            <v>15778.963</v>
          </cell>
          <cell r="NT290">
            <v>19278.585999999999</v>
          </cell>
          <cell r="NU290">
            <v>22234.616000000002</v>
          </cell>
          <cell r="NV290">
            <v>26509.93</v>
          </cell>
          <cell r="NW290">
            <v>26613.35</v>
          </cell>
          <cell r="NX290">
            <v>46512.695</v>
          </cell>
          <cell r="NY290">
            <v>12170.634</v>
          </cell>
          <cell r="NZ290">
            <v>19085.327000000001</v>
          </cell>
          <cell r="OA290">
            <v>36121.188999999998</v>
          </cell>
          <cell r="OB290">
            <v>15969.171</v>
          </cell>
          <cell r="OC290">
            <v>20694.537</v>
          </cell>
          <cell r="OD290">
            <v>21800.503000000001</v>
          </cell>
          <cell r="OE290">
            <v>14401.332</v>
          </cell>
          <cell r="OF290">
            <v>22449.159</v>
          </cell>
        </row>
      </sheetData>
      <sheetData sheetId="3">
        <row r="290">
          <cell r="AG290">
            <v>46286.957000000002</v>
          </cell>
          <cell r="AH290">
            <v>33485.627999999997</v>
          </cell>
          <cell r="AI290">
            <v>26997.719000000001</v>
          </cell>
          <cell r="AJ290">
            <v>19242.522000000001</v>
          </cell>
          <cell r="AK290">
            <v>21020.018</v>
          </cell>
          <cell r="AL290">
            <v>24508.278999999999</v>
          </cell>
          <cell r="AM290">
            <v>44909.091999999997</v>
          </cell>
          <cell r="AN290">
            <v>37555.908000000003</v>
          </cell>
          <cell r="AO290">
            <v>30077.198</v>
          </cell>
          <cell r="AP290">
            <v>18594.306</v>
          </cell>
          <cell r="AQ290">
            <v>27480.815999999999</v>
          </cell>
          <cell r="AR290">
            <v>49375.430999999997</v>
          </cell>
          <cell r="AS290">
            <v>53711.61</v>
          </cell>
          <cell r="AT290">
            <v>45086.904999999999</v>
          </cell>
          <cell r="AU290">
            <v>48400.752</v>
          </cell>
          <cell r="AV290">
            <v>58881.531000000003</v>
          </cell>
          <cell r="AW290">
            <v>51697.491000000002</v>
          </cell>
          <cell r="AX290">
            <v>105920.96000000001</v>
          </cell>
          <cell r="AY290">
            <v>49004.610999999997</v>
          </cell>
          <cell r="AZ290">
            <v>51591.262000000002</v>
          </cell>
          <cell r="BA290">
            <v>51736.616000000002</v>
          </cell>
          <cell r="BB290">
            <v>49120.953000000001</v>
          </cell>
          <cell r="BC290">
            <v>68184.581000000006</v>
          </cell>
          <cell r="BD290">
            <v>53007.114999999998</v>
          </cell>
          <cell r="BE290">
            <v>46988.269</v>
          </cell>
          <cell r="BF290">
            <v>40127.964</v>
          </cell>
          <cell r="BG290">
            <v>35517.909</v>
          </cell>
          <cell r="BH290">
            <v>29209.633000000002</v>
          </cell>
          <cell r="BI290">
            <v>38773.69</v>
          </cell>
          <cell r="BJ290">
            <v>26009.32</v>
          </cell>
          <cell r="BK290">
            <v>17570.007000000001</v>
          </cell>
          <cell r="BL290">
            <v>35316.495999999999</v>
          </cell>
          <cell r="BM290">
            <v>10310.811</v>
          </cell>
          <cell r="BN290">
            <v>12861.562</v>
          </cell>
          <cell r="BO290">
            <v>12549.665000000001</v>
          </cell>
          <cell r="BP290">
            <v>18685.146000000001</v>
          </cell>
          <cell r="BQ290">
            <v>36426.559000000001</v>
          </cell>
          <cell r="BR290">
            <v>40526.49</v>
          </cell>
          <cell r="BS290">
            <v>48435.811999999998</v>
          </cell>
          <cell r="BT290">
            <v>67112.838000000003</v>
          </cell>
          <cell r="BU290">
            <v>54213.832000000002</v>
          </cell>
          <cell r="BV290">
            <v>71431.69</v>
          </cell>
          <cell r="BW290">
            <v>29922.441999999999</v>
          </cell>
          <cell r="BX290">
            <v>12194.972</v>
          </cell>
          <cell r="BY290">
            <v>17476.871999999999</v>
          </cell>
          <cell r="BZ290">
            <v>44289.612000000001</v>
          </cell>
          <cell r="CA290">
            <v>59100.016000000003</v>
          </cell>
          <cell r="CB290">
            <v>65388.303999999996</v>
          </cell>
          <cell r="CC290">
            <v>84216.455000000002</v>
          </cell>
          <cell r="CD290">
            <v>122637.05</v>
          </cell>
          <cell r="CE290">
            <v>36414.786</v>
          </cell>
          <cell r="CF290">
            <v>137100.261</v>
          </cell>
          <cell r="CG290">
            <v>100931.99800000001</v>
          </cell>
          <cell r="CH290">
            <v>66464.501999999993</v>
          </cell>
          <cell r="CI290">
            <v>27329.965</v>
          </cell>
          <cell r="CJ290">
            <v>57110.216999999997</v>
          </cell>
          <cell r="CK290">
            <v>74819.680999999997</v>
          </cell>
          <cell r="CL290">
            <v>47899.434999999998</v>
          </cell>
          <cell r="CM290">
            <v>87588.327000000005</v>
          </cell>
          <cell r="CN290">
            <v>46018.071000000004</v>
          </cell>
          <cell r="CO290">
            <v>57549.506000000001</v>
          </cell>
          <cell r="CP290">
            <v>63377.529000000002</v>
          </cell>
          <cell r="CQ290">
            <v>77330.264999999999</v>
          </cell>
          <cell r="CR290">
            <v>30371.721000000001</v>
          </cell>
          <cell r="CS290">
            <v>34723.360999999997</v>
          </cell>
          <cell r="CT290">
            <v>41096.474999999999</v>
          </cell>
          <cell r="CU290">
            <v>37367.502</v>
          </cell>
          <cell r="CV290">
            <v>52515.565000000002</v>
          </cell>
          <cell r="CW290">
            <v>33964.731</v>
          </cell>
          <cell r="CX290">
            <v>35939.031000000003</v>
          </cell>
          <cell r="CY290">
            <v>35975.758999999998</v>
          </cell>
          <cell r="CZ290">
            <v>30622.165000000001</v>
          </cell>
          <cell r="DA290">
            <v>43537.328999999998</v>
          </cell>
          <cell r="DB290">
            <v>29481.996999999999</v>
          </cell>
          <cell r="DC290">
            <v>44804.084000000003</v>
          </cell>
          <cell r="DD290">
            <v>40534.421000000002</v>
          </cell>
          <cell r="DE290">
            <v>44248.684000000001</v>
          </cell>
          <cell r="DF290">
            <v>69668.812000000005</v>
          </cell>
          <cell r="DG290">
            <v>40800.853999999999</v>
          </cell>
          <cell r="DH290">
            <v>27253.531999999999</v>
          </cell>
          <cell r="DI290">
            <v>51778.32</v>
          </cell>
          <cell r="DJ290">
            <v>35530.044999999998</v>
          </cell>
          <cell r="DK290">
            <v>36974.124000000003</v>
          </cell>
          <cell r="DL290">
            <v>21697.791000000001</v>
          </cell>
          <cell r="DM290">
            <v>30229.665000000001</v>
          </cell>
          <cell r="DN290">
            <v>29353.439999999999</v>
          </cell>
          <cell r="DO290">
            <v>51256.936000000002</v>
          </cell>
          <cell r="DP290">
            <v>25814.048999999999</v>
          </cell>
          <cell r="DQ290">
            <v>47486.826000000001</v>
          </cell>
          <cell r="DR290">
            <v>46227.942000000003</v>
          </cell>
          <cell r="DS290">
            <v>33360.103000000003</v>
          </cell>
          <cell r="DT290">
            <v>24976.173999999999</v>
          </cell>
          <cell r="DU290">
            <v>30115.008999999998</v>
          </cell>
          <cell r="DV290">
            <v>30589.204000000002</v>
          </cell>
          <cell r="DW290">
            <v>19046.347000000002</v>
          </cell>
          <cell r="DX290">
            <v>20861.162</v>
          </cell>
          <cell r="DY290">
            <v>24250.375</v>
          </cell>
          <cell r="DZ290">
            <v>32688.837</v>
          </cell>
          <cell r="EA290">
            <v>32602.93</v>
          </cell>
          <cell r="EB290">
            <v>45569.822</v>
          </cell>
          <cell r="EC290">
            <v>84037.053</v>
          </cell>
          <cell r="ED290">
            <v>50498.567000000003</v>
          </cell>
          <cell r="EE290">
            <v>39144.874000000003</v>
          </cell>
          <cell r="EF290">
            <v>27934.344000000001</v>
          </cell>
          <cell r="EG290">
            <v>61583.381000000001</v>
          </cell>
          <cell r="EH290">
            <v>59464.760999999999</v>
          </cell>
          <cell r="EI290">
            <v>29362.862000000001</v>
          </cell>
          <cell r="EJ290">
            <v>39283.699999999997</v>
          </cell>
          <cell r="EK290">
            <v>38033.574000000001</v>
          </cell>
          <cell r="EL290">
            <v>60873.031000000003</v>
          </cell>
          <cell r="EM290">
            <v>79120.464000000007</v>
          </cell>
          <cell r="EN290">
            <v>68058.687000000005</v>
          </cell>
          <cell r="EO290">
            <v>58655.881999999998</v>
          </cell>
          <cell r="EP290">
            <v>33481.01</v>
          </cell>
          <cell r="EQ290">
            <v>58719.241999999998</v>
          </cell>
          <cell r="ER290">
            <v>57505.913999999997</v>
          </cell>
          <cell r="ES290">
            <v>44026.574000000001</v>
          </cell>
          <cell r="ET290">
            <v>98293.611000000004</v>
          </cell>
          <cell r="EU290">
            <v>37165.027000000002</v>
          </cell>
          <cell r="EV290">
            <v>43307.178999999996</v>
          </cell>
          <cell r="EW290">
            <v>62228.248</v>
          </cell>
          <cell r="EX290">
            <v>40265.756999999998</v>
          </cell>
          <cell r="EY290">
            <v>35457.368000000002</v>
          </cell>
          <cell r="EZ290">
            <v>31442.780999999999</v>
          </cell>
          <cell r="FA290">
            <v>26263.683000000001</v>
          </cell>
          <cell r="FB290">
            <v>17181.867999999999</v>
          </cell>
          <cell r="FC290">
            <v>16802.233</v>
          </cell>
          <cell r="FD290">
            <v>17925.186000000002</v>
          </cell>
          <cell r="FE290">
            <v>30316.272000000001</v>
          </cell>
          <cell r="FF290">
            <v>29888.808000000001</v>
          </cell>
          <cell r="FG290">
            <v>39885.298000000003</v>
          </cell>
          <cell r="FH290">
            <v>23734.325000000001</v>
          </cell>
          <cell r="FI290">
            <v>19304.631000000001</v>
          </cell>
          <cell r="FJ290">
            <v>55690.99</v>
          </cell>
          <cell r="FK290">
            <v>41896.28</v>
          </cell>
          <cell r="FL290">
            <v>15369.101000000001</v>
          </cell>
          <cell r="FM290">
            <v>35716.326000000001</v>
          </cell>
          <cell r="FN290">
            <v>10236.013999999999</v>
          </cell>
          <cell r="FO290">
            <v>28797.571</v>
          </cell>
          <cell r="FP290">
            <v>16595.252</v>
          </cell>
          <cell r="FQ290">
            <v>23318.715</v>
          </cell>
          <cell r="FR290">
            <v>19992.855</v>
          </cell>
          <cell r="FS290">
            <v>42992.294000000002</v>
          </cell>
          <cell r="FT290">
            <v>20898.227999999999</v>
          </cell>
          <cell r="FU290">
            <v>22016.719000000001</v>
          </cell>
          <cell r="FV290">
            <v>58592.976999999999</v>
          </cell>
          <cell r="FW290">
            <v>42274.832999999999</v>
          </cell>
          <cell r="FX290">
            <v>40760.792000000001</v>
          </cell>
          <cell r="FY290">
            <v>15143.790999999999</v>
          </cell>
          <cell r="FZ290">
            <v>43587.639000000003</v>
          </cell>
          <cell r="GA290">
            <v>36458.434000000001</v>
          </cell>
          <cell r="GB290">
            <v>21105.416000000001</v>
          </cell>
          <cell r="GC290">
            <v>41819.860999999997</v>
          </cell>
          <cell r="GD290">
            <v>65266.438999999998</v>
          </cell>
          <cell r="GE290">
            <v>30400.277999999998</v>
          </cell>
          <cell r="GF290">
            <v>35118.033000000003</v>
          </cell>
          <cell r="GG290">
            <v>22517.526999999998</v>
          </cell>
          <cell r="GH290">
            <v>19897.098999999998</v>
          </cell>
          <cell r="GI290">
            <v>47320.695</v>
          </cell>
          <cell r="GJ290">
            <v>16090.69</v>
          </cell>
          <cell r="GK290">
            <v>39913.411</v>
          </cell>
          <cell r="GL290">
            <v>17212.069</v>
          </cell>
          <cell r="GM290">
            <v>35382.148999999998</v>
          </cell>
          <cell r="GN290">
            <v>49761.46</v>
          </cell>
          <cell r="GO290">
            <v>24297.97</v>
          </cell>
          <cell r="GP290">
            <v>31881.565999999999</v>
          </cell>
          <cell r="GQ290">
            <v>37305.271999999997</v>
          </cell>
          <cell r="GR290">
            <v>15450.635</v>
          </cell>
          <cell r="GS290">
            <v>34414.108999999997</v>
          </cell>
          <cell r="GT290">
            <v>32922.684000000001</v>
          </cell>
          <cell r="GU290">
            <v>62731.538999999997</v>
          </cell>
          <cell r="GV290">
            <v>27705.723000000002</v>
          </cell>
          <cell r="GW290">
            <v>78574.212</v>
          </cell>
          <cell r="GX290">
            <v>50299.705999999998</v>
          </cell>
          <cell r="GY290">
            <v>49685.074000000001</v>
          </cell>
          <cell r="GZ290">
            <v>40233.137999999999</v>
          </cell>
          <cell r="HA290">
            <v>30123.494999999999</v>
          </cell>
          <cell r="HB290">
            <v>32786.321000000004</v>
          </cell>
          <cell r="HC290">
            <v>39356.336000000003</v>
          </cell>
          <cell r="HD290">
            <v>20015.162</v>
          </cell>
          <cell r="HE290">
            <v>20645.087</v>
          </cell>
          <cell r="HF290">
            <v>24287.546999999999</v>
          </cell>
          <cell r="HG290">
            <v>28228.221000000001</v>
          </cell>
          <cell r="HH290">
            <v>31206.667000000001</v>
          </cell>
          <cell r="HI290">
            <v>13766.208000000001</v>
          </cell>
          <cell r="HJ290">
            <v>42794.264999999999</v>
          </cell>
          <cell r="HK290">
            <v>23183.208999999999</v>
          </cell>
          <cell r="HL290">
            <v>11612.842000000001</v>
          </cell>
          <cell r="HM290">
            <v>13878.18</v>
          </cell>
          <cell r="HN290">
            <v>43692.360999999997</v>
          </cell>
          <cell r="HO290">
            <v>15991.106</v>
          </cell>
          <cell r="HP290">
            <v>24682.305</v>
          </cell>
          <cell r="HQ290">
            <v>30192.573</v>
          </cell>
          <cell r="HR290">
            <v>43219.523000000001</v>
          </cell>
          <cell r="HS290">
            <v>45624.464</v>
          </cell>
          <cell r="HT290">
            <v>38011.17</v>
          </cell>
          <cell r="HU290">
            <v>39700.57</v>
          </cell>
          <cell r="HV290">
            <v>65234.968999999997</v>
          </cell>
          <cell r="HW290">
            <v>27965.893</v>
          </cell>
          <cell r="HX290">
            <v>19995.489000000001</v>
          </cell>
          <cell r="HY290">
            <v>31888.414000000001</v>
          </cell>
          <cell r="HZ290">
            <v>16119.799000000001</v>
          </cell>
          <cell r="IA290">
            <v>21081.266</v>
          </cell>
          <cell r="IB290">
            <v>19234.023000000001</v>
          </cell>
          <cell r="IC290">
            <v>42718.485999999997</v>
          </cell>
          <cell r="ID290">
            <v>33023.902999999998</v>
          </cell>
          <cell r="IE290">
            <v>57032.035000000003</v>
          </cell>
          <cell r="IF290">
            <v>20171.891</v>
          </cell>
          <cell r="IG290">
            <v>37981.046999999999</v>
          </cell>
          <cell r="IH290">
            <v>22540.985000000001</v>
          </cell>
          <cell r="II290">
            <v>21021.011999999999</v>
          </cell>
          <cell r="IJ290">
            <v>25201.756000000001</v>
          </cell>
          <cell r="IK290">
            <v>21497.988000000001</v>
          </cell>
          <cell r="IL290">
            <v>19525.052</v>
          </cell>
          <cell r="IM290">
            <v>16648.715</v>
          </cell>
          <cell r="IN290">
            <v>15543.587</v>
          </cell>
          <cell r="IO290">
            <v>12993.924000000001</v>
          </cell>
          <cell r="IP290">
            <v>22365.634999999998</v>
          </cell>
          <cell r="IQ290">
            <v>17600.012999999999</v>
          </cell>
          <cell r="IR290">
            <v>21156.215</v>
          </cell>
          <cell r="IS290">
            <v>9537.24</v>
          </cell>
          <cell r="IT290">
            <v>15432.971</v>
          </cell>
          <cell r="IU290">
            <v>13262.278</v>
          </cell>
          <cell r="IV290">
            <v>14119.643</v>
          </cell>
          <cell r="IW290">
            <v>22595.685000000001</v>
          </cell>
          <cell r="IX290">
            <v>23519.01</v>
          </cell>
          <cell r="IY290">
            <v>40273.538999999997</v>
          </cell>
          <cell r="IZ290">
            <v>25365.026000000002</v>
          </cell>
          <cell r="JA290">
            <v>38719.991000000002</v>
          </cell>
          <cell r="JB290">
            <v>36809.201999999997</v>
          </cell>
          <cell r="JC290">
            <v>47986.275999999998</v>
          </cell>
          <cell r="JD290">
            <v>49376.523000000001</v>
          </cell>
          <cell r="JE290">
            <v>35590.11</v>
          </cell>
          <cell r="JF290">
            <v>34069.154999999999</v>
          </cell>
          <cell r="JG290">
            <v>31449.67</v>
          </cell>
          <cell r="JH290">
            <v>31039.94</v>
          </cell>
          <cell r="JI290">
            <v>35533.256000000001</v>
          </cell>
          <cell r="JJ290">
            <v>20393.166000000001</v>
          </cell>
          <cell r="JK290">
            <v>16923.751</v>
          </cell>
          <cell r="JL290">
            <v>35026.175999999999</v>
          </cell>
          <cell r="JM290">
            <v>48635.805</v>
          </cell>
          <cell r="JN290">
            <v>28931.147000000001</v>
          </cell>
          <cell r="JO290">
            <v>39103.953999999998</v>
          </cell>
          <cell r="JP290">
            <v>42503.582999999999</v>
          </cell>
          <cell r="JQ290">
            <v>38555.178999999996</v>
          </cell>
          <cell r="JR290">
            <v>27167.931</v>
          </cell>
          <cell r="JS290">
            <v>26049.662</v>
          </cell>
          <cell r="JT290">
            <v>24333.311000000002</v>
          </cell>
          <cell r="JU290">
            <v>26276.991000000002</v>
          </cell>
          <cell r="JV290">
            <v>15709.717000000001</v>
          </cell>
          <cell r="JW290">
            <v>17035.580999999998</v>
          </cell>
          <cell r="JX290">
            <v>19034.352999999999</v>
          </cell>
          <cell r="JY290">
            <v>30922.272000000001</v>
          </cell>
          <cell r="JZ290">
            <v>39913.105000000003</v>
          </cell>
          <cell r="KA290">
            <v>47661.491000000002</v>
          </cell>
          <cell r="KB290">
            <v>38334.514000000003</v>
          </cell>
          <cell r="KC290">
            <v>41489.196000000004</v>
          </cell>
          <cell r="KD290">
            <v>41633.446000000004</v>
          </cell>
          <cell r="KE290">
            <v>48961.207000000002</v>
          </cell>
          <cell r="KF290">
            <v>41083.517999999996</v>
          </cell>
          <cell r="KG290">
            <v>49584.625999999997</v>
          </cell>
          <cell r="KH290">
            <v>26520.967000000001</v>
          </cell>
          <cell r="KI290">
            <v>28257.958999999999</v>
          </cell>
          <cell r="KJ290">
            <v>33126.396999999997</v>
          </cell>
          <cell r="KK290">
            <v>28152.633000000002</v>
          </cell>
          <cell r="KL290">
            <v>19858.968000000001</v>
          </cell>
          <cell r="KM290">
            <v>38385.559000000001</v>
          </cell>
          <cell r="KN290">
            <v>24211.350999999999</v>
          </cell>
          <cell r="KO290">
            <v>26505.935000000001</v>
          </cell>
          <cell r="KP290">
            <v>32980.548000000003</v>
          </cell>
          <cell r="KQ290">
            <v>28349.307000000001</v>
          </cell>
          <cell r="KR290">
            <v>25338.795999999998</v>
          </cell>
          <cell r="KS290">
            <v>28348.949000000001</v>
          </cell>
          <cell r="KT290">
            <v>42659.815000000002</v>
          </cell>
          <cell r="KU290">
            <v>29799.612000000001</v>
          </cell>
          <cell r="KV290">
            <v>22174.187999999998</v>
          </cell>
          <cell r="KW290">
            <v>46913.858</v>
          </cell>
          <cell r="KX290">
            <v>36980.995999999999</v>
          </cell>
          <cell r="KY290">
            <v>37264.428999999996</v>
          </cell>
          <cell r="KZ290">
            <v>51269.546999999999</v>
          </cell>
          <cell r="LA290">
            <v>40538.555999999997</v>
          </cell>
          <cell r="LB290">
            <v>56773.436000000002</v>
          </cell>
          <cell r="LC290">
            <v>59799.519999999997</v>
          </cell>
          <cell r="LD290">
            <v>54875.421000000002</v>
          </cell>
          <cell r="LE290">
            <v>31730.621999999999</v>
          </cell>
          <cell r="LF290">
            <v>55052.144999999997</v>
          </cell>
          <cell r="LG290">
            <v>34519.870000000003</v>
          </cell>
          <cell r="LH290">
            <v>37479.906000000003</v>
          </cell>
          <cell r="LI290">
            <v>35188.146999999997</v>
          </cell>
          <cell r="LJ290">
            <v>39299.239000000001</v>
          </cell>
          <cell r="LK290">
            <v>38384.074999999997</v>
          </cell>
          <cell r="LL290">
            <v>30470.833999999999</v>
          </cell>
          <cell r="LM290">
            <v>28775.511999999999</v>
          </cell>
          <cell r="LN290">
            <v>63198.006000000001</v>
          </cell>
          <cell r="LO290">
            <v>47379.902000000002</v>
          </cell>
          <cell r="LP290">
            <v>53729.161999999997</v>
          </cell>
          <cell r="LQ290">
            <v>36383.587</v>
          </cell>
          <cell r="LR290">
            <v>38426.483</v>
          </cell>
          <cell r="LS290">
            <v>35613.74</v>
          </cell>
          <cell r="LT290">
            <v>29246.32</v>
          </cell>
          <cell r="LU290">
            <v>22572.313999999998</v>
          </cell>
          <cell r="LV290">
            <v>20464.381000000001</v>
          </cell>
          <cell r="LW290">
            <v>20558.514999999999</v>
          </cell>
          <cell r="LX290">
            <v>30193.116000000002</v>
          </cell>
          <cell r="LY290">
            <v>26689.734</v>
          </cell>
          <cell r="LZ290">
            <v>36686.701999999997</v>
          </cell>
          <cell r="MA290">
            <v>26570.819</v>
          </cell>
          <cell r="MB290">
            <v>27706.919000000002</v>
          </cell>
          <cell r="MC290">
            <v>20761.018</v>
          </cell>
          <cell r="MD290">
            <v>22893.437000000002</v>
          </cell>
          <cell r="ME290">
            <v>26730.687999999998</v>
          </cell>
          <cell r="MF290">
            <v>17059.712</v>
          </cell>
          <cell r="MG290">
            <v>27311.172999999999</v>
          </cell>
          <cell r="MH290">
            <v>40621.175000000003</v>
          </cell>
          <cell r="MI290">
            <v>44317.864999999998</v>
          </cell>
          <cell r="MJ290">
            <v>25843.371999999999</v>
          </cell>
          <cell r="MK290">
            <v>36151.932000000001</v>
          </cell>
          <cell r="ML290">
            <v>32317.58</v>
          </cell>
          <cell r="MM290">
            <v>36355.550000000003</v>
          </cell>
          <cell r="MN290">
            <v>35378.322</v>
          </cell>
          <cell r="MO290">
            <v>25547.61</v>
          </cell>
          <cell r="MP290">
            <v>22405.838</v>
          </cell>
          <cell r="MQ290">
            <v>32376.481</v>
          </cell>
          <cell r="MR290">
            <v>27585.705000000002</v>
          </cell>
          <cell r="MS290">
            <v>42740.087</v>
          </cell>
          <cell r="MT290">
            <v>31789.657999999999</v>
          </cell>
          <cell r="MU290">
            <v>26778.773000000001</v>
          </cell>
          <cell r="MV290">
            <v>27805.598000000002</v>
          </cell>
          <cell r="MW290">
            <v>27128.116999999998</v>
          </cell>
          <cell r="MX290">
            <v>20913.007000000001</v>
          </cell>
          <cell r="MY290">
            <v>19741.394</v>
          </cell>
          <cell r="MZ290">
            <v>17329.669999999998</v>
          </cell>
          <cell r="NA290">
            <v>16703.7</v>
          </cell>
          <cell r="NB290">
            <v>15536.725</v>
          </cell>
          <cell r="NC290">
            <v>16457.111000000001</v>
          </cell>
          <cell r="ND290">
            <v>16177.846</v>
          </cell>
          <cell r="NE290">
            <v>21622.553</v>
          </cell>
          <cell r="NF290">
            <v>22212.826000000001</v>
          </cell>
          <cell r="NG290">
            <v>27008.22</v>
          </cell>
          <cell r="NH290">
            <v>39131.824000000001</v>
          </cell>
          <cell r="NI290">
            <v>51654.097999999998</v>
          </cell>
          <cell r="NJ290">
            <v>22204.04</v>
          </cell>
          <cell r="NK290">
            <v>22288.268</v>
          </cell>
          <cell r="NL290">
            <v>13912.245000000001</v>
          </cell>
          <cell r="NM290">
            <v>15734.974</v>
          </cell>
          <cell r="NN290">
            <v>17742.972000000002</v>
          </cell>
          <cell r="NO290">
            <v>21390.203000000001</v>
          </cell>
          <cell r="NP290">
            <v>21684.662</v>
          </cell>
          <cell r="NQ290">
            <v>19786.519</v>
          </cell>
          <cell r="NR290">
            <v>20811.088</v>
          </cell>
          <cell r="NS290">
            <v>11580.203</v>
          </cell>
          <cell r="NT290">
            <v>14330.841</v>
          </cell>
          <cell r="NU290">
            <v>11422.688</v>
          </cell>
          <cell r="NV290">
            <v>11068.916999999999</v>
          </cell>
          <cell r="NW290">
            <v>15525.513999999999</v>
          </cell>
          <cell r="NX290">
            <v>13306.161</v>
          </cell>
          <cell r="NY290">
            <v>11281.883</v>
          </cell>
          <cell r="NZ290">
            <v>13601.575000000001</v>
          </cell>
          <cell r="OA290">
            <v>15986.52</v>
          </cell>
          <cell r="OB290">
            <v>19547.084999999999</v>
          </cell>
          <cell r="OC290">
            <v>12084.65</v>
          </cell>
          <cell r="OD290">
            <v>12575.692999999999</v>
          </cell>
          <cell r="OE290">
            <v>11832.459000000001</v>
          </cell>
          <cell r="OF290">
            <v>11185.941000000001</v>
          </cell>
        </row>
      </sheetData>
      <sheetData sheetId="4">
        <row r="290"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1051.3679999999999</v>
          </cell>
          <cell r="EC290">
            <v>1086.069</v>
          </cell>
          <cell r="ED290">
            <v>5135.8429999999998</v>
          </cell>
          <cell r="EE290">
            <v>9503.7939999999999</v>
          </cell>
          <cell r="EF290">
            <v>2615.4589999999998</v>
          </cell>
          <cell r="EG290">
            <v>30099.474999999999</v>
          </cell>
          <cell r="EH290">
            <v>21246.141</v>
          </cell>
          <cell r="EI290">
            <v>21552.896000000001</v>
          </cell>
          <cell r="EJ290">
            <v>32467.05</v>
          </cell>
          <cell r="EK290">
            <v>25712.319</v>
          </cell>
          <cell r="EL290">
            <v>18864.415000000001</v>
          </cell>
          <cell r="EM290">
            <v>20285.253000000001</v>
          </cell>
          <cell r="EN290">
            <v>13485.781000000001</v>
          </cell>
          <cell r="EO290">
            <v>14372.171</v>
          </cell>
          <cell r="EP290">
            <v>8833.65</v>
          </cell>
          <cell r="EQ290">
            <v>30180.289000000001</v>
          </cell>
          <cell r="ER290">
            <v>17658.811000000002</v>
          </cell>
          <cell r="ES290">
            <v>25548.026000000002</v>
          </cell>
          <cell r="ET290">
            <v>20614.767</v>
          </cell>
          <cell r="EU290">
            <v>20551.477999999999</v>
          </cell>
          <cell r="EV290">
            <v>15611.047</v>
          </cell>
          <cell r="EW290">
            <v>11759.512000000001</v>
          </cell>
          <cell r="EX290">
            <v>18423.384999999998</v>
          </cell>
          <cell r="EY290">
            <v>11667.924000000001</v>
          </cell>
          <cell r="EZ290">
            <v>17316.989000000001</v>
          </cell>
          <cell r="FA290">
            <v>5948.4049999999997</v>
          </cell>
          <cell r="FB290">
            <v>13547.841</v>
          </cell>
          <cell r="FC290">
            <v>20497.504000000001</v>
          </cell>
          <cell r="FD290">
            <v>18834.100999999999</v>
          </cell>
          <cell r="FE290">
            <v>32219.445</v>
          </cell>
          <cell r="FF290">
            <v>26050.665000000001</v>
          </cell>
          <cell r="FG290">
            <v>27319.076000000001</v>
          </cell>
          <cell r="FH290">
            <v>9248.4709999999995</v>
          </cell>
          <cell r="FI290">
            <v>14967.1</v>
          </cell>
          <cell r="FJ290">
            <v>20398.009999999998</v>
          </cell>
          <cell r="FK290">
            <v>23955.412</v>
          </cell>
          <cell r="FL290">
            <v>14247.384</v>
          </cell>
          <cell r="FM290">
            <v>25583.634999999998</v>
          </cell>
          <cell r="FN290">
            <v>25496.182000000001</v>
          </cell>
          <cell r="FO290">
            <v>29071.748</v>
          </cell>
          <cell r="FP290">
            <v>13469.662</v>
          </cell>
          <cell r="FQ290">
            <v>15757.405000000001</v>
          </cell>
          <cell r="FR290">
            <v>35167.767999999996</v>
          </cell>
          <cell r="FS290">
            <v>22754.558000000001</v>
          </cell>
          <cell r="FT290">
            <v>21526.102999999999</v>
          </cell>
          <cell r="FU290">
            <v>49224.402999999998</v>
          </cell>
          <cell r="FV290">
            <v>43776.800000000003</v>
          </cell>
          <cell r="FW290">
            <v>53639.131999999998</v>
          </cell>
          <cell r="FX290">
            <v>53593.341999999997</v>
          </cell>
          <cell r="FY290">
            <v>37510.760999999999</v>
          </cell>
          <cell r="FZ290">
            <v>47843.266000000003</v>
          </cell>
          <cell r="GA290">
            <v>56025.173000000003</v>
          </cell>
          <cell r="GB290">
            <v>82898.479000000007</v>
          </cell>
          <cell r="GC290">
            <v>66022.088000000003</v>
          </cell>
          <cell r="GD290">
            <v>64024.463000000003</v>
          </cell>
          <cell r="GE290">
            <v>67424.066000000006</v>
          </cell>
          <cell r="GF290">
            <v>30529.431</v>
          </cell>
          <cell r="GG290">
            <v>44019.286</v>
          </cell>
          <cell r="GH290">
            <v>41806.913</v>
          </cell>
          <cell r="GI290">
            <v>58019.491000000002</v>
          </cell>
          <cell r="GJ290">
            <v>47894.089</v>
          </cell>
          <cell r="GK290">
            <v>39447.997000000003</v>
          </cell>
          <cell r="GL290">
            <v>40623.794999999998</v>
          </cell>
          <cell r="GM290">
            <v>57890.345999999998</v>
          </cell>
          <cell r="GN290">
            <v>47209.457999999999</v>
          </cell>
          <cell r="GO290">
            <v>58883.220999999998</v>
          </cell>
          <cell r="GP290">
            <v>104017.15</v>
          </cell>
          <cell r="GQ290">
            <v>44650.165999999997</v>
          </cell>
          <cell r="GR290">
            <v>40052.927000000003</v>
          </cell>
          <cell r="GS290">
            <v>46659.249000000003</v>
          </cell>
          <cell r="GT290">
            <v>102256.61199999999</v>
          </cell>
          <cell r="GU290">
            <v>59462.243000000002</v>
          </cell>
          <cell r="GV290">
            <v>109671.40399999999</v>
          </cell>
          <cell r="GW290">
            <v>62356.938000000002</v>
          </cell>
          <cell r="GX290">
            <v>58961.919000000002</v>
          </cell>
          <cell r="GY290">
            <v>159617.34899999999</v>
          </cell>
          <cell r="GZ290">
            <v>64889.025999999998</v>
          </cell>
          <cell r="HA290">
            <v>40177.381999999998</v>
          </cell>
          <cell r="HB290">
            <v>55522.809000000001</v>
          </cell>
          <cell r="HC290">
            <v>50486.101999999999</v>
          </cell>
          <cell r="HD290">
            <v>48120.735000000001</v>
          </cell>
          <cell r="HE290">
            <v>76796.703999999998</v>
          </cell>
          <cell r="HF290">
            <v>150835.66500000001</v>
          </cell>
          <cell r="HG290">
            <v>88070.288</v>
          </cell>
          <cell r="HH290">
            <v>88279.368000000002</v>
          </cell>
          <cell r="HI290">
            <v>68885.922999999995</v>
          </cell>
          <cell r="HJ290">
            <v>64391.178999999996</v>
          </cell>
          <cell r="HK290">
            <v>62287.771000000001</v>
          </cell>
          <cell r="HL290">
            <v>59262.976999999999</v>
          </cell>
          <cell r="HM290">
            <v>74863.328999999998</v>
          </cell>
          <cell r="HN290">
            <v>78037.096999999994</v>
          </cell>
          <cell r="HO290">
            <v>75598.81</v>
          </cell>
          <cell r="HP290">
            <v>87785.04</v>
          </cell>
          <cell r="HQ290">
            <v>82094.161999999997</v>
          </cell>
          <cell r="HR290">
            <v>70459.399000000005</v>
          </cell>
          <cell r="HS290">
            <v>74147.976999999999</v>
          </cell>
          <cell r="HT290">
            <v>80775.380999999994</v>
          </cell>
          <cell r="HU290">
            <v>70695.297000000006</v>
          </cell>
          <cell r="HV290">
            <v>86579.894</v>
          </cell>
          <cell r="HW290">
            <v>78172.673999999999</v>
          </cell>
          <cell r="HX290">
            <v>84852.967999999993</v>
          </cell>
          <cell r="HY290">
            <v>58027.017999999996</v>
          </cell>
          <cell r="HZ290">
            <v>66144.342000000004</v>
          </cell>
          <cell r="IA290">
            <v>69669.145999999993</v>
          </cell>
          <cell r="IB290">
            <v>59624.52</v>
          </cell>
          <cell r="IC290">
            <v>57513.321000000004</v>
          </cell>
          <cell r="ID290">
            <v>64753.42</v>
          </cell>
          <cell r="IE290">
            <v>84998.236000000004</v>
          </cell>
          <cell r="IF290">
            <v>129107.738</v>
          </cell>
          <cell r="IG290">
            <v>120761.827</v>
          </cell>
          <cell r="IH290">
            <v>118387.905</v>
          </cell>
          <cell r="II290">
            <v>123531.64599999999</v>
          </cell>
          <cell r="IJ290">
            <v>149236.86600000001</v>
          </cell>
          <cell r="IK290">
            <v>113200.22199999999</v>
          </cell>
          <cell r="IL290">
            <v>115436.54399999999</v>
          </cell>
          <cell r="IM290">
            <v>91427.952000000005</v>
          </cell>
          <cell r="IN290">
            <v>54073.067999999999</v>
          </cell>
          <cell r="IO290">
            <v>68104.305999999997</v>
          </cell>
          <cell r="IP290">
            <v>74777.228000000003</v>
          </cell>
          <cell r="IQ290">
            <v>88295.697</v>
          </cell>
          <cell r="IR290">
            <v>98369.115000000005</v>
          </cell>
          <cell r="IS290">
            <v>96654.649000000005</v>
          </cell>
          <cell r="IT290">
            <v>94163.648000000001</v>
          </cell>
          <cell r="IU290">
            <v>102816.497</v>
          </cell>
          <cell r="IV290">
            <v>80703.373999999996</v>
          </cell>
          <cell r="IW290">
            <v>72847.316000000006</v>
          </cell>
          <cell r="IX290">
            <v>56162.66</v>
          </cell>
          <cell r="IY290">
            <v>60400.81</v>
          </cell>
          <cell r="IZ290">
            <v>32982.841999999997</v>
          </cell>
          <cell r="JA290">
            <v>54494.788</v>
          </cell>
          <cell r="JB290">
            <v>61843.48</v>
          </cell>
          <cell r="JC290">
            <v>64402.031999999999</v>
          </cell>
          <cell r="JD290">
            <v>67080.528000000006</v>
          </cell>
          <cell r="JE290">
            <v>58574.195</v>
          </cell>
          <cell r="JF290">
            <v>65968.387000000002</v>
          </cell>
          <cell r="JG290">
            <v>58272.91</v>
          </cell>
          <cell r="JH290">
            <v>26837.227999999999</v>
          </cell>
          <cell r="JI290">
            <v>52067.275000000001</v>
          </cell>
          <cell r="JJ290">
            <v>71917.732000000004</v>
          </cell>
          <cell r="JK290">
            <v>43303.152000000002</v>
          </cell>
          <cell r="JL290">
            <v>36394.748</v>
          </cell>
          <cell r="JM290">
            <v>84347.009000000005</v>
          </cell>
          <cell r="JN290">
            <v>73586.232000000004</v>
          </cell>
          <cell r="JO290">
            <v>62610.737999999998</v>
          </cell>
          <cell r="JP290">
            <v>75527.070000000007</v>
          </cell>
          <cell r="JQ290">
            <v>55067.061999999998</v>
          </cell>
          <cell r="JR290">
            <v>48699.561999999998</v>
          </cell>
          <cell r="JS290">
            <v>91490.156000000003</v>
          </cell>
          <cell r="JT290">
            <v>91252.453999999998</v>
          </cell>
          <cell r="JU290">
            <v>113609.73299999999</v>
          </cell>
          <cell r="JV290">
            <v>109907.277</v>
          </cell>
          <cell r="JW290">
            <v>142374.88200000001</v>
          </cell>
          <cell r="JX290">
            <v>106456.126</v>
          </cell>
          <cell r="JY290">
            <v>190070.35500000001</v>
          </cell>
          <cell r="JZ290">
            <v>100296.23299999999</v>
          </cell>
          <cell r="KA290">
            <v>119772.527</v>
          </cell>
          <cell r="KB290">
            <v>92479.930999999997</v>
          </cell>
          <cell r="KC290">
            <v>74437.845000000001</v>
          </cell>
          <cell r="KD290">
            <v>109698.962</v>
          </cell>
          <cell r="KE290">
            <v>83962.375</v>
          </cell>
          <cell r="KF290">
            <v>70990.626000000004</v>
          </cell>
          <cell r="KG290">
            <v>115525.75</v>
          </cell>
          <cell r="KH290">
            <v>98337.645999999993</v>
          </cell>
          <cell r="KI290">
            <v>85188.179000000004</v>
          </cell>
          <cell r="KJ290">
            <v>82740.463000000003</v>
          </cell>
          <cell r="KK290">
            <v>64831.531999999999</v>
          </cell>
          <cell r="KL290">
            <v>42467.233999999997</v>
          </cell>
          <cell r="KM290">
            <v>25519.963</v>
          </cell>
          <cell r="KN290">
            <v>78349.736999999994</v>
          </cell>
          <cell r="KO290">
            <v>55347.01</v>
          </cell>
          <cell r="KP290">
            <v>68798.235000000001</v>
          </cell>
          <cell r="KQ290">
            <v>117493.338</v>
          </cell>
          <cell r="KR290">
            <v>107241.35</v>
          </cell>
          <cell r="KS290">
            <v>101843.905</v>
          </cell>
          <cell r="KT290">
            <v>123940.576</v>
          </cell>
          <cell r="KU290">
            <v>64839.944000000003</v>
          </cell>
          <cell r="KV290">
            <v>98284.44</v>
          </cell>
          <cell r="KW290">
            <v>92368.399000000005</v>
          </cell>
          <cell r="KX290">
            <v>95980.07</v>
          </cell>
          <cell r="KY290">
            <v>102133.579</v>
          </cell>
          <cell r="KZ290">
            <v>73040.433000000005</v>
          </cell>
          <cell r="LA290">
            <v>88121.51</v>
          </cell>
          <cell r="LB290">
            <v>72080.046000000002</v>
          </cell>
          <cell r="LC290">
            <v>101786.516</v>
          </cell>
          <cell r="LD290">
            <v>99455.471000000005</v>
          </cell>
          <cell r="LE290">
            <v>98470.167000000001</v>
          </cell>
          <cell r="LF290">
            <v>95952.972999999998</v>
          </cell>
          <cell r="LG290">
            <v>89417.115000000005</v>
          </cell>
          <cell r="LH290">
            <v>86925.179000000004</v>
          </cell>
          <cell r="LI290">
            <v>108872.54300000001</v>
          </cell>
          <cell r="LJ290">
            <v>96952.331000000006</v>
          </cell>
          <cell r="LK290">
            <v>72305.101999999999</v>
          </cell>
          <cell r="LL290">
            <v>113696.545</v>
          </cell>
          <cell r="LM290">
            <v>56767.936000000002</v>
          </cell>
          <cell r="LN290">
            <v>42594.232000000004</v>
          </cell>
          <cell r="LO290">
            <v>56509.355000000003</v>
          </cell>
          <cell r="LP290">
            <v>42319.196000000004</v>
          </cell>
          <cell r="LQ290">
            <v>56843.627999999997</v>
          </cell>
          <cell r="LR290">
            <v>65934.226999999999</v>
          </cell>
          <cell r="LS290">
            <v>79748.673999999999</v>
          </cell>
          <cell r="LT290">
            <v>42722.981</v>
          </cell>
          <cell r="LU290">
            <v>22825.517</v>
          </cell>
          <cell r="LV290">
            <v>17547.437000000002</v>
          </cell>
          <cell r="LW290">
            <v>49995.462</v>
          </cell>
          <cell r="LX290">
            <v>88192.373999999996</v>
          </cell>
          <cell r="LY290">
            <v>37770.296999999999</v>
          </cell>
          <cell r="LZ290">
            <v>24758.608</v>
          </cell>
          <cell r="MA290">
            <v>45737.824999999997</v>
          </cell>
          <cell r="MB290">
            <v>53091.690999999999</v>
          </cell>
          <cell r="MC290">
            <v>62136.707000000002</v>
          </cell>
          <cell r="MD290">
            <v>79037.231</v>
          </cell>
          <cell r="ME290">
            <v>65098.773999999998</v>
          </cell>
          <cell r="MF290">
            <v>29411.62</v>
          </cell>
          <cell r="MG290">
            <v>49154.014000000003</v>
          </cell>
          <cell r="MH290">
            <v>41560.353999999999</v>
          </cell>
          <cell r="MI290">
            <v>66243.288</v>
          </cell>
          <cell r="MJ290">
            <v>72859.179000000004</v>
          </cell>
          <cell r="MK290">
            <v>18372.751</v>
          </cell>
          <cell r="ML290">
            <v>81433.138000000006</v>
          </cell>
          <cell r="MM290">
            <v>91128.251000000004</v>
          </cell>
          <cell r="MN290">
            <v>75751.341</v>
          </cell>
          <cell r="MO290">
            <v>37040.663999999997</v>
          </cell>
          <cell r="MP290">
            <v>56321.097000000002</v>
          </cell>
          <cell r="MQ290">
            <v>27267.204000000002</v>
          </cell>
          <cell r="MR290">
            <v>2637.8380000000002</v>
          </cell>
          <cell r="MS290">
            <v>9133.6560000000009</v>
          </cell>
          <cell r="MT290">
            <v>14258.023999999999</v>
          </cell>
          <cell r="MU290">
            <v>49502.478999999999</v>
          </cell>
          <cell r="MV290">
            <v>39063.159</v>
          </cell>
          <cell r="MW290">
            <v>28304.276999999998</v>
          </cell>
          <cell r="MX290">
            <v>41922.381999999998</v>
          </cell>
          <cell r="MY290">
            <v>26023.690999999999</v>
          </cell>
          <cell r="MZ290">
            <v>52565.209000000003</v>
          </cell>
          <cell r="NA290">
            <v>67426.729000000007</v>
          </cell>
          <cell r="NB290">
            <v>171383.348</v>
          </cell>
          <cell r="NC290">
            <v>77165.298999999999</v>
          </cell>
          <cell r="ND290">
            <v>68782.618000000002</v>
          </cell>
          <cell r="NE290">
            <v>69647.267000000007</v>
          </cell>
          <cell r="NF290">
            <v>58386.224000000002</v>
          </cell>
          <cell r="NG290">
            <v>96232.433000000005</v>
          </cell>
          <cell r="NH290">
            <v>29313.075000000001</v>
          </cell>
          <cell r="NI290">
            <v>62751.28</v>
          </cell>
          <cell r="NJ290">
            <v>70492.448999999993</v>
          </cell>
          <cell r="NK290">
            <v>47648.296999999999</v>
          </cell>
          <cell r="NL290">
            <v>121776.413</v>
          </cell>
          <cell r="NM290">
            <v>75287.023000000001</v>
          </cell>
          <cell r="NN290">
            <v>68602.357000000004</v>
          </cell>
          <cell r="NO290">
            <v>123290.86599999999</v>
          </cell>
          <cell r="NP290">
            <v>70581.092999999993</v>
          </cell>
          <cell r="NQ290">
            <v>130857.68</v>
          </cell>
          <cell r="NR290">
            <v>101940.427</v>
          </cell>
          <cell r="NS290">
            <v>166489.535</v>
          </cell>
          <cell r="NT290">
            <v>137414.66899999999</v>
          </cell>
          <cell r="NU290">
            <v>132225.00700000001</v>
          </cell>
        </row>
      </sheetData>
      <sheetData sheetId="5">
        <row r="290"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3897.5479999999998</v>
          </cell>
          <cell r="EC290">
            <v>11123.576999999999</v>
          </cell>
          <cell r="ED290">
            <v>12879.828</v>
          </cell>
          <cell r="EE290">
            <v>3113.703</v>
          </cell>
          <cell r="EF290">
            <v>15077.444</v>
          </cell>
          <cell r="EG290">
            <v>15403.838</v>
          </cell>
          <cell r="EH290">
            <v>28079.501</v>
          </cell>
          <cell r="EI290">
            <v>4111.1000000000004</v>
          </cell>
          <cell r="EJ290">
            <v>14605.064</v>
          </cell>
          <cell r="EK290">
            <v>14248.275</v>
          </cell>
          <cell r="EL290">
            <v>819.73599999999999</v>
          </cell>
          <cell r="EM290">
            <v>6853.9669999999996</v>
          </cell>
          <cell r="EN290">
            <v>10968.668</v>
          </cell>
          <cell r="EO290">
            <v>19232.955000000002</v>
          </cell>
          <cell r="EP290">
            <v>13459.54</v>
          </cell>
          <cell r="EQ290">
            <v>6591.8190000000004</v>
          </cell>
          <cell r="ER290">
            <v>18621.464</v>
          </cell>
          <cell r="ES290">
            <v>14258.919</v>
          </cell>
          <cell r="ET290">
            <v>16920.168000000001</v>
          </cell>
          <cell r="EU290">
            <v>5610.366</v>
          </cell>
          <cell r="EV290">
            <v>665.50199999999995</v>
          </cell>
          <cell r="EW290">
            <v>13675.692999999999</v>
          </cell>
          <cell r="EX290">
            <v>6527.0529999999999</v>
          </cell>
          <cell r="EY290">
            <v>15580.065000000001</v>
          </cell>
          <cell r="EZ290">
            <v>7915.375</v>
          </cell>
          <cell r="FA290">
            <v>14391.227999999999</v>
          </cell>
          <cell r="FB290">
            <v>23044.526999999998</v>
          </cell>
          <cell r="FC290">
            <v>28402.042000000001</v>
          </cell>
          <cell r="FD290">
            <v>23144.438999999998</v>
          </cell>
          <cell r="FE290">
            <v>9674.741</v>
          </cell>
          <cell r="FF290">
            <v>43756.63</v>
          </cell>
          <cell r="FG290">
            <v>7325.5150000000003</v>
          </cell>
          <cell r="FH290">
            <v>29590.284</v>
          </cell>
          <cell r="FI290">
            <v>28824.115000000002</v>
          </cell>
          <cell r="FJ290">
            <v>17754.141</v>
          </cell>
          <cell r="FK290">
            <v>6776.3090000000002</v>
          </cell>
          <cell r="FL290">
            <v>9878.7669999999998</v>
          </cell>
          <cell r="FM290">
            <v>18627.964</v>
          </cell>
          <cell r="FN290">
            <v>17106.88</v>
          </cell>
          <cell r="FO290">
            <v>20558.826000000001</v>
          </cell>
          <cell r="FP290">
            <v>14123.057000000001</v>
          </cell>
          <cell r="FQ290">
            <v>21942.452000000001</v>
          </cell>
          <cell r="FR290">
            <v>23883.742999999999</v>
          </cell>
          <cell r="FS290">
            <v>16796.517</v>
          </cell>
          <cell r="FT290">
            <v>8538.4959999999992</v>
          </cell>
          <cell r="FU290">
            <v>16524.563999999998</v>
          </cell>
          <cell r="FV290">
            <v>30481.523000000001</v>
          </cell>
          <cell r="FW290">
            <v>25881.973999999998</v>
          </cell>
          <cell r="FX290">
            <v>17335.099999999999</v>
          </cell>
          <cell r="FY290">
            <v>26630.611000000001</v>
          </cell>
          <cell r="FZ290">
            <v>45510.713000000003</v>
          </cell>
          <cell r="GA290">
            <v>10035.495000000001</v>
          </cell>
          <cell r="GB290">
            <v>44121.805</v>
          </cell>
          <cell r="GC290">
            <v>26662.54</v>
          </cell>
          <cell r="GD290">
            <v>73758.216</v>
          </cell>
          <cell r="GE290">
            <v>35046.529000000002</v>
          </cell>
          <cell r="GF290">
            <v>28528.079000000002</v>
          </cell>
          <cell r="GG290">
            <v>36883.491000000002</v>
          </cell>
          <cell r="GH290">
            <v>86526.558999999994</v>
          </cell>
          <cell r="GI290">
            <v>32684.281999999999</v>
          </cell>
          <cell r="GJ290">
            <v>66354.574999999997</v>
          </cell>
          <cell r="GK290">
            <v>51203.682000000001</v>
          </cell>
          <cell r="GL290">
            <v>23593.358</v>
          </cell>
          <cell r="GM290">
            <v>22436.404999999999</v>
          </cell>
          <cell r="GN290">
            <v>41987.788999999997</v>
          </cell>
          <cell r="GO290">
            <v>67242.971000000005</v>
          </cell>
          <cell r="GP290">
            <v>48132.364000000001</v>
          </cell>
          <cell r="GQ290">
            <v>42870.379000000001</v>
          </cell>
          <cell r="GR290">
            <v>30147.187999999998</v>
          </cell>
          <cell r="GS290">
            <v>20060.098000000002</v>
          </cell>
          <cell r="GT290">
            <v>3978.1930000000002</v>
          </cell>
          <cell r="GU290">
            <v>45394.36</v>
          </cell>
          <cell r="GV290">
            <v>10751.673000000001</v>
          </cell>
          <cell r="GW290">
            <v>31416.800999999999</v>
          </cell>
          <cell r="GX290">
            <v>14758.259</v>
          </cell>
          <cell r="GY290">
            <v>2.52</v>
          </cell>
          <cell r="GZ290">
            <v>23147.598000000002</v>
          </cell>
          <cell r="HA290">
            <v>16.149000000000001</v>
          </cell>
          <cell r="HB290">
            <v>29671.991999999998</v>
          </cell>
          <cell r="HC290">
            <v>1085.8030000000001</v>
          </cell>
          <cell r="HD290">
            <v>70388.688999999998</v>
          </cell>
          <cell r="HE290">
            <v>815.58500000000004</v>
          </cell>
          <cell r="HF290">
            <v>15416.692999999999</v>
          </cell>
          <cell r="HG290">
            <v>38890.487999999998</v>
          </cell>
          <cell r="HH290">
            <v>42230.43</v>
          </cell>
          <cell r="HI290">
            <v>41076.067000000003</v>
          </cell>
          <cell r="HJ290">
            <v>47582.294000000002</v>
          </cell>
          <cell r="HK290">
            <v>55644.078000000001</v>
          </cell>
          <cell r="HL290">
            <v>40133.356</v>
          </cell>
          <cell r="HM290">
            <v>37831.832000000002</v>
          </cell>
          <cell r="HN290">
            <v>40415.610999999997</v>
          </cell>
          <cell r="HO290">
            <v>39645.472999999998</v>
          </cell>
          <cell r="HP290">
            <v>65529.663</v>
          </cell>
          <cell r="HQ290">
            <v>11340.407999999999</v>
          </cell>
          <cell r="HR290">
            <v>20809.494999999999</v>
          </cell>
          <cell r="HS290">
            <v>15297.424999999999</v>
          </cell>
          <cell r="HT290">
            <v>35675.546999999999</v>
          </cell>
          <cell r="HU290">
            <v>46731.358999999997</v>
          </cell>
          <cell r="HV290">
            <v>34652.601000000002</v>
          </cell>
          <cell r="HW290">
            <v>52873.053</v>
          </cell>
          <cell r="HX290">
            <v>74691.904999999999</v>
          </cell>
          <cell r="HY290">
            <v>28180.571</v>
          </cell>
          <cell r="HZ290">
            <v>67542.804999999993</v>
          </cell>
          <cell r="IA290">
            <v>50159.167999999998</v>
          </cell>
          <cell r="IB290">
            <v>48265.175999999999</v>
          </cell>
          <cell r="IC290">
            <v>53661.544999999998</v>
          </cell>
          <cell r="ID290">
            <v>74489.536999999997</v>
          </cell>
          <cell r="IE290">
            <v>78848.817999999999</v>
          </cell>
          <cell r="IF290">
            <v>17791.25</v>
          </cell>
          <cell r="IG290">
            <v>50199.396000000001</v>
          </cell>
          <cell r="IH290">
            <v>33274.339999999997</v>
          </cell>
          <cell r="II290">
            <v>55136.913999999997</v>
          </cell>
          <cell r="IJ290">
            <v>3009.3220000000001</v>
          </cell>
          <cell r="IK290">
            <v>461.32799999999997</v>
          </cell>
          <cell r="IL290">
            <v>2062.9290000000001</v>
          </cell>
          <cell r="IM290">
            <v>17003.446</v>
          </cell>
          <cell r="IN290">
            <v>32491.027999999998</v>
          </cell>
          <cell r="IO290">
            <v>111475.326</v>
          </cell>
          <cell r="IP290">
            <v>31202.271000000001</v>
          </cell>
          <cell r="IQ290">
            <v>11956.43</v>
          </cell>
          <cell r="IR290">
            <v>59889.381999999998</v>
          </cell>
          <cell r="IS290">
            <v>57422.673999999999</v>
          </cell>
          <cell r="IT290">
            <v>6517.8180000000002</v>
          </cell>
          <cell r="IU290">
            <v>56715.491999999998</v>
          </cell>
          <cell r="IV290">
            <v>17545.327000000001</v>
          </cell>
          <cell r="IW290">
            <v>2197.3110000000001</v>
          </cell>
          <cell r="IX290">
            <v>49214.962</v>
          </cell>
          <cell r="IY290">
            <v>37448.228999999999</v>
          </cell>
          <cell r="IZ290">
            <v>35467.803</v>
          </cell>
          <cell r="JA290">
            <v>73406.028999999995</v>
          </cell>
          <cell r="JB290">
            <v>56426.508000000002</v>
          </cell>
          <cell r="JC290">
            <v>56828.232000000004</v>
          </cell>
          <cell r="JD290">
            <v>50830.584999999999</v>
          </cell>
          <cell r="JE290">
            <v>24953.716</v>
          </cell>
          <cell r="JF290">
            <v>19924.940999999999</v>
          </cell>
          <cell r="JG290">
            <v>245.77</v>
          </cell>
          <cell r="JH290">
            <v>245.27799999999999</v>
          </cell>
          <cell r="JI290">
            <v>4806.0739999999996</v>
          </cell>
          <cell r="JJ290">
            <v>1408.066</v>
          </cell>
          <cell r="JK290">
            <v>1004.027</v>
          </cell>
          <cell r="JL290">
            <v>24750.263999999999</v>
          </cell>
          <cell r="JM290">
            <v>11468.742</v>
          </cell>
          <cell r="JN290">
            <v>3033.31</v>
          </cell>
          <cell r="JO290">
            <v>4227.598</v>
          </cell>
          <cell r="JP290">
            <v>20021.714</v>
          </cell>
          <cell r="JQ290">
            <v>16232.691000000001</v>
          </cell>
          <cell r="JR290">
            <v>22859.246999999999</v>
          </cell>
          <cell r="JS290">
            <v>20703.032999999999</v>
          </cell>
          <cell r="JT290">
            <v>11598.874</v>
          </cell>
          <cell r="JU290">
            <v>4836.7740000000003</v>
          </cell>
          <cell r="JV290">
            <v>1614.6669999999999</v>
          </cell>
          <cell r="JW290">
            <v>7651.7139999999999</v>
          </cell>
          <cell r="JX290">
            <v>9310.3259999999991</v>
          </cell>
          <cell r="JY290">
            <v>1318.6579999999999</v>
          </cell>
          <cell r="JZ290">
            <v>1519.8589999999999</v>
          </cell>
          <cell r="KA290">
            <v>5671.0119999999997</v>
          </cell>
          <cell r="KB290">
            <v>3711.0430000000001</v>
          </cell>
          <cell r="KC290">
            <v>1038.067</v>
          </cell>
          <cell r="KD290">
            <v>24200.258000000002</v>
          </cell>
          <cell r="KE290">
            <v>165.46199999999999</v>
          </cell>
          <cell r="KF290">
            <v>30989.295999999998</v>
          </cell>
          <cell r="KG290">
            <v>0</v>
          </cell>
          <cell r="KH290">
            <v>4244.0810000000001</v>
          </cell>
          <cell r="KI290">
            <v>158.69</v>
          </cell>
          <cell r="KJ290">
            <v>46301.904000000002</v>
          </cell>
          <cell r="KK290">
            <v>11059.36</v>
          </cell>
          <cell r="KL290">
            <v>20057.753000000001</v>
          </cell>
          <cell r="KM290">
            <v>1073.4580000000001</v>
          </cell>
          <cell r="KN290">
            <v>9107.8799999999992</v>
          </cell>
          <cell r="KO290">
            <v>295.928</v>
          </cell>
          <cell r="KP290">
            <v>1519.3230000000001</v>
          </cell>
          <cell r="KQ290">
            <v>9442.6730000000007</v>
          </cell>
          <cell r="KR290">
            <v>1547.768</v>
          </cell>
          <cell r="KS290">
            <v>7902.5209999999997</v>
          </cell>
          <cell r="KT290">
            <v>26872.531999999999</v>
          </cell>
          <cell r="KU290">
            <v>14423.427</v>
          </cell>
          <cell r="KV290">
            <v>24936.341</v>
          </cell>
          <cell r="KW290">
            <v>19433.607</v>
          </cell>
          <cell r="KX290">
            <v>28736.511999999999</v>
          </cell>
          <cell r="KY290">
            <v>16245.558999999999</v>
          </cell>
          <cell r="KZ290">
            <v>12798.993</v>
          </cell>
          <cell r="LA290">
            <v>5703.0950000000003</v>
          </cell>
          <cell r="LB290">
            <v>10633.81</v>
          </cell>
          <cell r="LC290">
            <v>4559.7849999999999</v>
          </cell>
          <cell r="LD290">
            <v>7853.9309999999996</v>
          </cell>
          <cell r="LE290">
            <v>1592.088</v>
          </cell>
          <cell r="LF290">
            <v>7217.0860000000002</v>
          </cell>
          <cell r="LG290">
            <v>1845.145</v>
          </cell>
          <cell r="LH290">
            <v>9621.723</v>
          </cell>
          <cell r="LI290">
            <v>9528.991</v>
          </cell>
          <cell r="LJ290">
            <v>3830.1239999999998</v>
          </cell>
          <cell r="LK290">
            <v>6452.9390000000003</v>
          </cell>
          <cell r="LL290">
            <v>15185.43</v>
          </cell>
          <cell r="LM290">
            <v>9203.402</v>
          </cell>
          <cell r="LN290">
            <v>2848.451</v>
          </cell>
          <cell r="LO290">
            <v>14923.718999999999</v>
          </cell>
          <cell r="LP290">
            <v>5344.7669999999998</v>
          </cell>
          <cell r="LQ290">
            <v>10302.879999999999</v>
          </cell>
          <cell r="LR290">
            <v>9040.4930000000004</v>
          </cell>
          <cell r="LS290">
            <v>7055.2430000000004</v>
          </cell>
          <cell r="LT290">
            <v>9885.9310000000005</v>
          </cell>
          <cell r="LU290">
            <v>1782.617</v>
          </cell>
          <cell r="LV290">
            <v>12729.83</v>
          </cell>
          <cell r="LW290">
            <v>8802.7669999999998</v>
          </cell>
          <cell r="LX290">
            <v>7219.2939999999999</v>
          </cell>
          <cell r="LY290">
            <v>2076.9929999999999</v>
          </cell>
          <cell r="LZ290">
            <v>12572.966</v>
          </cell>
          <cell r="MA290">
            <v>917.61900000000003</v>
          </cell>
          <cell r="MB290">
            <v>4798.8010000000004</v>
          </cell>
          <cell r="MC290">
            <v>8709.348</v>
          </cell>
          <cell r="MD290">
            <v>7459.9350000000004</v>
          </cell>
          <cell r="ME290">
            <v>8363.3790000000008</v>
          </cell>
          <cell r="MF290">
            <v>5515.3450000000003</v>
          </cell>
          <cell r="MG290">
            <v>11736.43</v>
          </cell>
          <cell r="MH290">
            <v>2951.7849999999999</v>
          </cell>
          <cell r="MI290">
            <v>14706.322</v>
          </cell>
          <cell r="MJ290">
            <v>1164.2560000000001</v>
          </cell>
          <cell r="MK290">
            <v>11788.009</v>
          </cell>
          <cell r="ML290">
            <v>2832.0079999999998</v>
          </cell>
          <cell r="MM290">
            <v>8460.9940000000006</v>
          </cell>
          <cell r="MN290">
            <v>2109.5419999999999</v>
          </cell>
          <cell r="MO290">
            <v>19104.517</v>
          </cell>
          <cell r="MP290">
            <v>6169.857</v>
          </cell>
          <cell r="MQ290">
            <v>3722.837</v>
          </cell>
          <cell r="MR290">
            <v>9445.2579999999998</v>
          </cell>
          <cell r="MS290">
            <v>3894.3020000000001</v>
          </cell>
          <cell r="MT290">
            <v>10163.942999999999</v>
          </cell>
          <cell r="MU290">
            <v>8369.7960000000003</v>
          </cell>
          <cell r="MV290">
            <v>5950.8890000000001</v>
          </cell>
          <cell r="MW290">
            <v>16960.504000000001</v>
          </cell>
          <cell r="MX290">
            <v>19988.166000000001</v>
          </cell>
          <cell r="MY290">
            <v>11355.397000000001</v>
          </cell>
          <cell r="MZ290">
            <v>12188.537</v>
          </cell>
          <cell r="NA290">
            <v>8654.2610000000004</v>
          </cell>
          <cell r="NB290">
            <v>13163.058000000001</v>
          </cell>
          <cell r="NC290">
            <v>13830.975</v>
          </cell>
          <cell r="ND290">
            <v>20625.150000000001</v>
          </cell>
          <cell r="NE290">
            <v>12455.364</v>
          </cell>
          <cell r="NF290">
            <v>6420.7539999999999</v>
          </cell>
          <cell r="NG290">
            <v>6738.4870000000001</v>
          </cell>
          <cell r="NH290">
            <v>7772.107</v>
          </cell>
          <cell r="NI290">
            <v>6889.9570000000003</v>
          </cell>
          <cell r="NJ290">
            <v>6832.1369999999997</v>
          </cell>
          <cell r="NK290">
            <v>6348.866</v>
          </cell>
          <cell r="NL290">
            <v>2997.6219999999998</v>
          </cell>
          <cell r="NN290">
            <v>2444.741</v>
          </cell>
          <cell r="NO290">
            <v>1269.6969999999999</v>
          </cell>
          <cell r="NP290">
            <v>4089.9870000000001</v>
          </cell>
          <cell r="NQ290">
            <v>13400.073</v>
          </cell>
          <cell r="NR290">
            <v>3914.1</v>
          </cell>
          <cell r="NS290">
            <v>4898.6350000000002</v>
          </cell>
          <cell r="NT290">
            <v>17120.311000000002</v>
          </cell>
        </row>
      </sheetData>
      <sheetData sheetId="6">
        <row r="290"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24084.962</v>
          </cell>
          <cell r="EC290">
            <v>38914.641000000003</v>
          </cell>
          <cell r="ED290">
            <v>37703.832999999999</v>
          </cell>
          <cell r="EE290">
            <v>41460.879000000001</v>
          </cell>
          <cell r="EF290">
            <v>46547.502999999997</v>
          </cell>
          <cell r="EG290">
            <v>42093.682000000001</v>
          </cell>
          <cell r="EH290">
            <v>50449.512000000002</v>
          </cell>
          <cell r="EI290">
            <v>57523.358999999997</v>
          </cell>
          <cell r="EJ290">
            <v>57546.042999999998</v>
          </cell>
          <cell r="EK290">
            <v>60289.01</v>
          </cell>
          <cell r="EL290">
            <v>46878.748</v>
          </cell>
          <cell r="EM290">
            <v>43613.874000000003</v>
          </cell>
          <cell r="EN290">
            <v>46004.012000000002</v>
          </cell>
          <cell r="EO290">
            <v>35727.741000000002</v>
          </cell>
          <cell r="EP290">
            <v>37602.463000000003</v>
          </cell>
          <cell r="EQ290">
            <v>49860.266000000003</v>
          </cell>
          <cell r="ER290">
            <v>43845.601000000002</v>
          </cell>
          <cell r="ES290">
            <v>38870.112000000001</v>
          </cell>
          <cell r="ET290">
            <v>49900.584999999999</v>
          </cell>
          <cell r="EU290">
            <v>59322.243999999999</v>
          </cell>
          <cell r="EV290">
            <v>61017.3</v>
          </cell>
          <cell r="EW290">
            <v>66025.504000000001</v>
          </cell>
          <cell r="EX290">
            <v>64341.966</v>
          </cell>
          <cell r="EY290">
            <v>56912.3</v>
          </cell>
          <cell r="EZ290">
            <v>41033.288</v>
          </cell>
          <cell r="FA290">
            <v>57384.500999999997</v>
          </cell>
          <cell r="FB290">
            <v>63804.624000000003</v>
          </cell>
          <cell r="FC290">
            <v>73274.108999999997</v>
          </cell>
          <cell r="FD290">
            <v>74674.214000000007</v>
          </cell>
          <cell r="FE290">
            <v>65697.773000000001</v>
          </cell>
          <cell r="FF290">
            <v>82489.123999999996</v>
          </cell>
          <cell r="FG290">
            <v>85572.695999999996</v>
          </cell>
          <cell r="FH290">
            <v>61643.565999999999</v>
          </cell>
          <cell r="FI290">
            <v>60139.24</v>
          </cell>
          <cell r="FJ290">
            <v>59449.027000000002</v>
          </cell>
          <cell r="FK290">
            <v>47166.635000000002</v>
          </cell>
          <cell r="FL290">
            <v>51365.932000000001</v>
          </cell>
          <cell r="FM290">
            <v>50943.18</v>
          </cell>
          <cell r="FN290">
            <v>65168.394</v>
          </cell>
          <cell r="FO290">
            <v>67028.281000000003</v>
          </cell>
          <cell r="FP290">
            <v>51056.832999999999</v>
          </cell>
          <cell r="FQ290">
            <v>43608.425999999999</v>
          </cell>
          <cell r="FR290">
            <v>54337.133000000002</v>
          </cell>
          <cell r="FS290">
            <v>55566.682999999997</v>
          </cell>
          <cell r="FT290">
            <v>66523.411999999997</v>
          </cell>
          <cell r="FU290">
            <v>76173.913</v>
          </cell>
          <cell r="FV290">
            <v>64479.21</v>
          </cell>
          <cell r="FW290">
            <v>61615.637000000002</v>
          </cell>
          <cell r="FX290">
            <v>58070.641000000003</v>
          </cell>
          <cell r="FY290">
            <v>51719.694000000003</v>
          </cell>
          <cell r="FZ290">
            <v>61497.944000000003</v>
          </cell>
          <cell r="GA290">
            <v>71770.932000000001</v>
          </cell>
          <cell r="GB290">
            <v>63701.125</v>
          </cell>
          <cell r="GC290">
            <v>72678.198000000004</v>
          </cell>
          <cell r="GD290">
            <v>82379.684999999998</v>
          </cell>
          <cell r="GE290">
            <v>66085.148000000001</v>
          </cell>
          <cell r="GF290">
            <v>64626.347999999998</v>
          </cell>
          <cell r="GG290">
            <v>82217.156000000003</v>
          </cell>
          <cell r="GH290">
            <v>80611.517999999996</v>
          </cell>
          <cell r="GI290">
            <v>65738.040999999997</v>
          </cell>
          <cell r="GJ290">
            <v>66808.148000000001</v>
          </cell>
          <cell r="GK290">
            <v>57946.635000000002</v>
          </cell>
          <cell r="GL290">
            <v>70489.551999999996</v>
          </cell>
          <cell r="GM290">
            <v>65045.482000000004</v>
          </cell>
          <cell r="GN290">
            <v>68274.282000000007</v>
          </cell>
          <cell r="GO290">
            <v>63287.694000000003</v>
          </cell>
          <cell r="GP290">
            <v>84762.77</v>
          </cell>
          <cell r="GQ290">
            <v>78763.716</v>
          </cell>
          <cell r="GR290">
            <v>89973.452000000005</v>
          </cell>
          <cell r="GS290">
            <v>98852.387000000002</v>
          </cell>
          <cell r="GT290">
            <v>92478.04</v>
          </cell>
          <cell r="GU290">
            <v>80122.561000000002</v>
          </cell>
          <cell r="GV290">
            <v>90645.225999999995</v>
          </cell>
          <cell r="GW290">
            <v>79635.701000000001</v>
          </cell>
          <cell r="GX290">
            <v>112549.144</v>
          </cell>
          <cell r="GY290">
            <v>90444.282000000007</v>
          </cell>
          <cell r="GZ290">
            <v>107478.49800000001</v>
          </cell>
          <cell r="HA290">
            <v>97827.957999999999</v>
          </cell>
          <cell r="HB290">
            <v>113488.807</v>
          </cell>
          <cell r="HC290">
            <v>129716.909</v>
          </cell>
          <cell r="HD290">
            <v>119238.713</v>
          </cell>
          <cell r="HE290">
            <v>124670.224</v>
          </cell>
          <cell r="HF290">
            <v>112743.567</v>
          </cell>
          <cell r="HG290">
            <v>87132.145000000004</v>
          </cell>
          <cell r="HH290">
            <v>100666.163</v>
          </cell>
          <cell r="HI290">
            <v>91780.058999999994</v>
          </cell>
          <cell r="HJ290">
            <v>114627.201</v>
          </cell>
          <cell r="HK290">
            <v>96403.509000000005</v>
          </cell>
          <cell r="HL290">
            <v>116372.129</v>
          </cell>
          <cell r="HM290">
            <v>99117.971999999994</v>
          </cell>
          <cell r="HN290">
            <v>111060.923</v>
          </cell>
          <cell r="HO290">
            <v>114341.948</v>
          </cell>
          <cell r="HP290">
            <v>100152.639</v>
          </cell>
          <cell r="HQ290">
            <v>111264.446</v>
          </cell>
          <cell r="HR290">
            <v>107231.183</v>
          </cell>
          <cell r="HS290">
            <v>100661.36</v>
          </cell>
          <cell r="HT290">
            <v>105944.69899999999</v>
          </cell>
          <cell r="HU290">
            <v>101278.88800000001</v>
          </cell>
          <cell r="HV290">
            <v>131408.272</v>
          </cell>
          <cell r="HW290">
            <v>125104.01700000001</v>
          </cell>
          <cell r="HX290">
            <v>117877.155</v>
          </cell>
          <cell r="HY290">
            <v>102951.652</v>
          </cell>
          <cell r="HZ290">
            <v>116164.516</v>
          </cell>
          <cell r="IA290">
            <v>140811.522</v>
          </cell>
          <cell r="IB290">
            <v>129426.194</v>
          </cell>
          <cell r="IC290">
            <v>127014.622</v>
          </cell>
          <cell r="ID290">
            <v>128527.925</v>
          </cell>
          <cell r="IE290">
            <v>148434.07</v>
          </cell>
          <cell r="IF290">
            <v>112594.114</v>
          </cell>
          <cell r="IG290">
            <v>126570.75</v>
          </cell>
          <cell r="IH290">
            <v>162725.20499999999</v>
          </cell>
          <cell r="II290">
            <v>175584.217</v>
          </cell>
          <cell r="IJ290">
            <v>146128.04500000001</v>
          </cell>
          <cell r="IK290">
            <v>136104.38399999999</v>
          </cell>
          <cell r="IL290">
            <v>195522.86900000001</v>
          </cell>
          <cell r="IM290">
            <v>183883.06200000001</v>
          </cell>
          <cell r="IN290">
            <v>195539.117</v>
          </cell>
          <cell r="IO290">
            <v>208693.46599999999</v>
          </cell>
          <cell r="IP290">
            <v>190809.60200000001</v>
          </cell>
          <cell r="IQ290">
            <v>215960.277</v>
          </cell>
          <cell r="IR290">
            <v>195822.25599999999</v>
          </cell>
          <cell r="IS290">
            <v>192293.226</v>
          </cell>
          <cell r="IT290">
            <v>197949.288</v>
          </cell>
          <cell r="IU290">
            <v>198003.34</v>
          </cell>
          <cell r="IV290">
            <v>163545.54800000001</v>
          </cell>
          <cell r="IW290">
            <v>174400.533</v>
          </cell>
          <cell r="IX290">
            <v>189547.552</v>
          </cell>
          <cell r="IY290">
            <v>183575.36199999999</v>
          </cell>
          <cell r="IZ290">
            <v>170711.54399999999</v>
          </cell>
          <cell r="JA290">
            <v>200770.35800000001</v>
          </cell>
          <cell r="JB290">
            <v>167612.09899999999</v>
          </cell>
          <cell r="JC290">
            <v>178070.58499999999</v>
          </cell>
          <cell r="JD290">
            <v>164492.446</v>
          </cell>
          <cell r="JE290">
            <v>160620.67199999999</v>
          </cell>
          <cell r="JF290">
            <v>151148.261</v>
          </cell>
          <cell r="JG290">
            <v>170319.35200000001</v>
          </cell>
          <cell r="JH290">
            <v>173876.01800000001</v>
          </cell>
          <cell r="JI290">
            <v>151621.56200000001</v>
          </cell>
          <cell r="JJ290">
            <v>169073.63200000001</v>
          </cell>
          <cell r="JK290">
            <v>159599.965</v>
          </cell>
          <cell r="JL290">
            <v>178988.36</v>
          </cell>
          <cell r="JM290">
            <v>209154.386</v>
          </cell>
          <cell r="JN290">
            <v>188280.44099999999</v>
          </cell>
          <cell r="JO290">
            <v>166466.64300000001</v>
          </cell>
          <cell r="JP290">
            <v>174692.967</v>
          </cell>
          <cell r="JQ290">
            <v>159009.08199999999</v>
          </cell>
          <cell r="JR290">
            <v>195901.701</v>
          </cell>
          <cell r="JS290">
            <v>185014.82</v>
          </cell>
          <cell r="JT290">
            <v>207329.394</v>
          </cell>
          <cell r="JU290">
            <v>189263.24400000001</v>
          </cell>
          <cell r="JV290">
            <v>215078.6</v>
          </cell>
          <cell r="JW290">
            <v>188145.78099999999</v>
          </cell>
          <cell r="JX290">
            <v>178306.74100000001</v>
          </cell>
          <cell r="JY290">
            <v>226092.652</v>
          </cell>
          <cell r="JZ290">
            <v>154961.37400000001</v>
          </cell>
          <cell r="KA290">
            <v>142575.959</v>
          </cell>
          <cell r="KB290">
            <v>155433.39199999999</v>
          </cell>
          <cell r="KC290">
            <v>152368.541</v>
          </cell>
          <cell r="KD290">
            <v>187565.51699999999</v>
          </cell>
          <cell r="KE290">
            <v>197710.50599999999</v>
          </cell>
          <cell r="KF290">
            <v>185357.82500000001</v>
          </cell>
          <cell r="KG290">
            <v>242944.97500000001</v>
          </cell>
          <cell r="KH290">
            <v>250453.981</v>
          </cell>
          <cell r="KI290">
            <v>263515.51500000001</v>
          </cell>
          <cell r="KJ290">
            <v>235545.677</v>
          </cell>
          <cell r="KK290">
            <v>249532.27299999999</v>
          </cell>
          <cell r="KL290">
            <v>222839.95499999999</v>
          </cell>
          <cell r="KM290">
            <v>227105.245</v>
          </cell>
          <cell r="KN290">
            <v>228525.851</v>
          </cell>
          <cell r="KO290">
            <v>226687.02900000001</v>
          </cell>
          <cell r="KP290">
            <v>253061.80100000001</v>
          </cell>
          <cell r="KQ290">
            <v>244178.15900000001</v>
          </cell>
          <cell r="KR290">
            <v>240617.40100000001</v>
          </cell>
          <cell r="KS290">
            <v>259513.514</v>
          </cell>
          <cell r="KT290">
            <v>270034.59999999998</v>
          </cell>
          <cell r="KU290">
            <v>244649.50899999999</v>
          </cell>
          <cell r="KV290">
            <v>273292.98499999999</v>
          </cell>
          <cell r="KW290">
            <v>281998.27600000001</v>
          </cell>
          <cell r="KX290">
            <v>268150.40100000001</v>
          </cell>
          <cell r="KY290">
            <v>251472.978</v>
          </cell>
          <cell r="KZ290">
            <v>276315.08399999997</v>
          </cell>
          <cell r="LA290">
            <v>246895.72099999999</v>
          </cell>
          <cell r="LB290">
            <v>272968.685</v>
          </cell>
          <cell r="LC290">
            <v>265454.32900000003</v>
          </cell>
          <cell r="LD290">
            <v>257476.639</v>
          </cell>
          <cell r="LE290">
            <v>271990.97600000002</v>
          </cell>
          <cell r="LF290">
            <v>258104.67600000001</v>
          </cell>
          <cell r="LG290">
            <v>296925.636</v>
          </cell>
          <cell r="LH290">
            <v>286171.07199999999</v>
          </cell>
          <cell r="LI290">
            <v>300716.11900000001</v>
          </cell>
          <cell r="LJ290">
            <v>271378.36599999998</v>
          </cell>
          <cell r="LK290">
            <v>240071.033</v>
          </cell>
          <cell r="LL290">
            <v>264746.74300000002</v>
          </cell>
          <cell r="LM290">
            <v>260900.924</v>
          </cell>
          <cell r="LN290">
            <v>268840.45500000002</v>
          </cell>
          <cell r="LO290">
            <v>263522.46999999997</v>
          </cell>
          <cell r="LP290">
            <v>253121.80600000001</v>
          </cell>
          <cell r="LQ290">
            <v>275670.96799999999</v>
          </cell>
          <cell r="LR290">
            <v>246946.47099999999</v>
          </cell>
          <cell r="LS290">
            <v>270318.10800000001</v>
          </cell>
          <cell r="LT290">
            <v>255790.125</v>
          </cell>
          <cell r="LU290">
            <v>273953.39399999997</v>
          </cell>
          <cell r="LV290">
            <v>250851.81899999999</v>
          </cell>
          <cell r="LW290">
            <v>255670.38399999999</v>
          </cell>
          <cell r="LX290">
            <v>237222.28</v>
          </cell>
          <cell r="LY290">
            <v>223664.43400000001</v>
          </cell>
          <cell r="LZ290">
            <v>304064.18400000001</v>
          </cell>
          <cell r="MA290">
            <v>296023.12900000002</v>
          </cell>
          <cell r="MB290">
            <v>261280.02799999999</v>
          </cell>
          <cell r="MC290">
            <v>264111.01799999998</v>
          </cell>
          <cell r="MD290">
            <v>305751.516</v>
          </cell>
          <cell r="ME290">
            <v>290600.21500000003</v>
          </cell>
          <cell r="MF290">
            <v>299255.05099999998</v>
          </cell>
          <cell r="MG290">
            <v>293317.39500000002</v>
          </cell>
          <cell r="MH290">
            <v>274616.2</v>
          </cell>
          <cell r="MI290">
            <v>274934.84000000003</v>
          </cell>
          <cell r="MJ290">
            <v>297735.799</v>
          </cell>
          <cell r="MK290">
            <v>260365.908</v>
          </cell>
          <cell r="ML290">
            <v>304146.87199999997</v>
          </cell>
          <cell r="MM290">
            <v>240981.56099999999</v>
          </cell>
          <cell r="MN290">
            <v>271355.83100000001</v>
          </cell>
          <cell r="MO290">
            <v>280876.38500000001</v>
          </cell>
          <cell r="MP290">
            <v>273662.91399999999</v>
          </cell>
          <cell r="MQ290">
            <v>270706.61200000002</v>
          </cell>
          <cell r="MR290">
            <v>283145.69500000001</v>
          </cell>
          <cell r="MS290">
            <v>295532.65000000002</v>
          </cell>
          <cell r="MT290">
            <v>260983.35699999999</v>
          </cell>
          <cell r="MU290">
            <v>252000.27799999999</v>
          </cell>
          <cell r="MV290">
            <v>272673.28600000002</v>
          </cell>
          <cell r="MW290">
            <v>233828.96299999999</v>
          </cell>
          <cell r="MX290">
            <v>296592.21299999999</v>
          </cell>
          <cell r="MY290">
            <v>289065.68199999997</v>
          </cell>
          <cell r="MZ290">
            <v>308433.53100000002</v>
          </cell>
          <cell r="NA290">
            <v>286719.47600000002</v>
          </cell>
          <cell r="NB290">
            <v>303688.788</v>
          </cell>
          <cell r="NC290">
            <v>288468.20199999999</v>
          </cell>
          <cell r="ND290">
            <v>281899.75300000003</v>
          </cell>
          <cell r="NE290">
            <v>315141.02500000002</v>
          </cell>
          <cell r="NF290">
            <v>298614.462</v>
          </cell>
          <cell r="NG290">
            <v>266007.08799999999</v>
          </cell>
          <cell r="NH290">
            <v>279983.48300000001</v>
          </cell>
          <cell r="NI290">
            <v>265089.38500000001</v>
          </cell>
          <cell r="NJ290">
            <v>325616.78200000001</v>
          </cell>
          <cell r="NK290">
            <v>311207.17</v>
          </cell>
          <cell r="NL290">
            <v>221142.13099999999</v>
          </cell>
          <cell r="NM290">
            <v>284740.96999999997</v>
          </cell>
          <cell r="NN290">
            <v>294591.071</v>
          </cell>
          <cell r="NO290">
            <v>271051.93099999998</v>
          </cell>
          <cell r="NP290">
            <v>293042.67300000001</v>
          </cell>
          <cell r="NQ290">
            <v>307972.27299999999</v>
          </cell>
          <cell r="NR290">
            <v>318089.47600000002</v>
          </cell>
          <cell r="NS290">
            <v>288087.68400000001</v>
          </cell>
          <cell r="NT290">
            <v>347865.28399999999</v>
          </cell>
          <cell r="NU290">
            <v>330703.64299999998</v>
          </cell>
        </row>
      </sheetData>
      <sheetData sheetId="7">
        <row r="290"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2599.8040000000001</v>
          </cell>
          <cell r="EC290">
            <v>804.24699999999996</v>
          </cell>
          <cell r="ED290">
            <v>1925.827</v>
          </cell>
          <cell r="EE290">
            <v>2609.7069999999999</v>
          </cell>
          <cell r="EF290">
            <v>3440.9070000000002</v>
          </cell>
          <cell r="EG290">
            <v>1803.0050000000001</v>
          </cell>
          <cell r="EH290">
            <v>1471.318</v>
          </cell>
          <cell r="EI290">
            <v>1302.1010000000001</v>
          </cell>
          <cell r="EJ290">
            <v>1645.376</v>
          </cell>
          <cell r="EK290">
            <v>2373.0880000000002</v>
          </cell>
          <cell r="EL290">
            <v>1645.0619999999999</v>
          </cell>
          <cell r="EM290">
            <v>2211.317</v>
          </cell>
          <cell r="EN290">
            <v>1930.876</v>
          </cell>
          <cell r="EO290">
            <v>1294.566</v>
          </cell>
          <cell r="EP290">
            <v>1680.9369999999999</v>
          </cell>
          <cell r="EQ290">
            <v>2615.3580000000002</v>
          </cell>
          <cell r="ER290">
            <v>1777.6320000000001</v>
          </cell>
          <cell r="ES290">
            <v>1497.93</v>
          </cell>
          <cell r="ET290">
            <v>2266.65</v>
          </cell>
          <cell r="EU290">
            <v>1923.1559999999999</v>
          </cell>
          <cell r="EV290">
            <v>2565.5569999999998</v>
          </cell>
          <cell r="EW290">
            <v>2608.1390000000001</v>
          </cell>
          <cell r="EX290">
            <v>1540.8009999999999</v>
          </cell>
          <cell r="EY290">
            <v>3116.3649999999998</v>
          </cell>
          <cell r="EZ290">
            <v>1319.127</v>
          </cell>
          <cell r="FA290">
            <v>518.40599999999995</v>
          </cell>
          <cell r="FB290">
            <v>1994.886</v>
          </cell>
          <cell r="FC290">
            <v>2992.777</v>
          </cell>
          <cell r="FD290">
            <v>2971.3580000000002</v>
          </cell>
          <cell r="FE290">
            <v>3337.4679999999998</v>
          </cell>
          <cell r="FF290">
            <v>2519.174</v>
          </cell>
          <cell r="FG290">
            <v>2453.2350000000001</v>
          </cell>
          <cell r="FH290">
            <v>2994.0390000000002</v>
          </cell>
          <cell r="FI290">
            <v>2550.6970000000001</v>
          </cell>
          <cell r="FJ290">
            <v>985.93399999999997</v>
          </cell>
          <cell r="FK290">
            <v>3375.076</v>
          </cell>
          <cell r="FL290">
            <v>1902.5419999999999</v>
          </cell>
          <cell r="FM290">
            <v>1079.9839999999999</v>
          </cell>
          <cell r="FN290">
            <v>1785.768</v>
          </cell>
          <cell r="FO290">
            <v>3139.6439999999998</v>
          </cell>
          <cell r="FP290">
            <v>3799.2440000000001</v>
          </cell>
          <cell r="FQ290">
            <v>2867.8919999999998</v>
          </cell>
          <cell r="FR290">
            <v>2237.944</v>
          </cell>
          <cell r="FS290">
            <v>1600.723</v>
          </cell>
          <cell r="FT290">
            <v>1503.5409999999999</v>
          </cell>
          <cell r="FU290">
            <v>663.48699999999997</v>
          </cell>
          <cell r="FV290">
            <v>7719.8459999999995</v>
          </cell>
          <cell r="FW290">
            <v>12717.584000000001</v>
          </cell>
          <cell r="FX290">
            <v>2621.87</v>
          </cell>
          <cell r="FY290">
            <v>3186.6860000000001</v>
          </cell>
          <cell r="FZ290">
            <v>2276.9</v>
          </cell>
          <cell r="GA290">
            <v>3921.2289999999998</v>
          </cell>
          <cell r="GB290">
            <v>3186.5120000000002</v>
          </cell>
          <cell r="GC290">
            <v>1812.5930000000001</v>
          </cell>
          <cell r="GD290">
            <v>13949.849</v>
          </cell>
          <cell r="GE290">
            <v>3184.0450000000001</v>
          </cell>
          <cell r="GF290">
            <v>3224.451</v>
          </cell>
          <cell r="GG290">
            <v>3606.127</v>
          </cell>
          <cell r="GH290">
            <v>36241.178999999996</v>
          </cell>
          <cell r="GI290">
            <v>3268.4920000000002</v>
          </cell>
          <cell r="GJ290">
            <v>3101.413</v>
          </cell>
          <cell r="GK290">
            <v>2550.953</v>
          </cell>
          <cell r="GL290">
            <v>2912.8960000000002</v>
          </cell>
          <cell r="GM290">
            <v>2799.7159999999999</v>
          </cell>
          <cell r="GN290">
            <v>1558.61</v>
          </cell>
          <cell r="GO290">
            <v>2417.88</v>
          </cell>
          <cell r="GP290">
            <v>2520.6669999999999</v>
          </cell>
          <cell r="GQ290">
            <v>1781.758</v>
          </cell>
          <cell r="GR290">
            <v>10759.68</v>
          </cell>
          <cell r="GS290">
            <v>2846.1610000000001</v>
          </cell>
          <cell r="GT290">
            <v>2420.627</v>
          </cell>
          <cell r="GU290">
            <v>2879.3829999999998</v>
          </cell>
          <cell r="GV290">
            <v>2767.049</v>
          </cell>
          <cell r="GW290">
            <v>5457.2470000000003</v>
          </cell>
          <cell r="GX290">
            <v>6042.4110000000001</v>
          </cell>
          <cell r="GY290">
            <v>12283.263999999999</v>
          </cell>
          <cell r="GZ290">
            <v>4735.5370000000003</v>
          </cell>
          <cell r="HA290">
            <v>5709.7550000000001</v>
          </cell>
          <cell r="HB290">
            <v>8902.0679999999993</v>
          </cell>
          <cell r="HC290">
            <v>5718.2070000000003</v>
          </cell>
          <cell r="HD290">
            <v>13213.216</v>
          </cell>
          <cell r="HE290">
            <v>6707.43</v>
          </cell>
          <cell r="HF290">
            <v>7506.7979999999998</v>
          </cell>
          <cell r="HG290">
            <v>5457.2489999999998</v>
          </cell>
          <cell r="HH290">
            <v>7765.4560000000001</v>
          </cell>
          <cell r="HI290">
            <v>5402.1109999999999</v>
          </cell>
          <cell r="HJ290">
            <v>4545.9350000000004</v>
          </cell>
          <cell r="HK290">
            <v>6214.8540000000003</v>
          </cell>
          <cell r="HL290">
            <v>7140.9639999999999</v>
          </cell>
          <cell r="HM290">
            <v>3754.6260000000002</v>
          </cell>
          <cell r="HN290">
            <v>7322.3019999999997</v>
          </cell>
          <cell r="HO290">
            <v>5028.7079999999996</v>
          </cell>
          <cell r="HP290">
            <v>3685.377</v>
          </cell>
          <cell r="HQ290">
            <v>4641.0820000000003</v>
          </cell>
          <cell r="HR290">
            <v>3686.241</v>
          </cell>
          <cell r="HS290">
            <v>4352.3890000000001</v>
          </cell>
          <cell r="HT290">
            <v>4892.0810000000001</v>
          </cell>
          <cell r="HU290">
            <v>4259.9830000000002</v>
          </cell>
          <cell r="HV290">
            <v>6238.1540000000005</v>
          </cell>
          <cell r="HW290">
            <v>5097.6189999999997</v>
          </cell>
          <cell r="HX290">
            <v>5085.6980000000003</v>
          </cell>
          <cell r="HY290">
            <v>5560.1310000000003</v>
          </cell>
          <cell r="HZ290">
            <v>3970.8649999999998</v>
          </cell>
          <cell r="IA290">
            <v>5091.9059999999999</v>
          </cell>
          <cell r="IB290">
            <v>5781.1760000000004</v>
          </cell>
          <cell r="IC290">
            <v>7697.4409999999998</v>
          </cell>
          <cell r="ID290">
            <v>5576.7139999999999</v>
          </cell>
          <cell r="IE290">
            <v>6372.8440000000001</v>
          </cell>
          <cell r="IF290">
            <v>8455.4830000000002</v>
          </cell>
          <cell r="IG290">
            <v>7859.3829999999998</v>
          </cell>
          <cell r="IH290">
            <v>6024.8879999999999</v>
          </cell>
          <cell r="II290">
            <v>8623.6119999999992</v>
          </cell>
          <cell r="IJ290">
            <v>9837.259</v>
          </cell>
          <cell r="IK290">
            <v>9960.1329999999998</v>
          </cell>
          <cell r="IL290">
            <v>9727.8590000000004</v>
          </cell>
          <cell r="IM290">
            <v>8652.848</v>
          </cell>
          <cell r="IN290">
            <v>9149.8520000000008</v>
          </cell>
          <cell r="IO290">
            <v>9417.7219999999998</v>
          </cell>
          <cell r="IP290">
            <v>11259.383</v>
          </cell>
          <cell r="IQ290">
            <v>11011.556</v>
          </cell>
          <cell r="IR290">
            <v>9490.5059999999994</v>
          </cell>
          <cell r="IS290">
            <v>31225.292000000001</v>
          </cell>
          <cell r="IT290">
            <v>13318.249</v>
          </cell>
          <cell r="IU290">
            <v>12622.851000000001</v>
          </cell>
          <cell r="IV290">
            <v>16515.293000000001</v>
          </cell>
          <cell r="IW290">
            <v>12755.659</v>
          </cell>
          <cell r="IX290">
            <v>12606.064</v>
          </cell>
          <cell r="IY290">
            <v>13939.79</v>
          </cell>
          <cell r="IZ290">
            <v>14523.174999999999</v>
          </cell>
          <cell r="JA290">
            <v>14252.602999999999</v>
          </cell>
          <cell r="JB290">
            <v>15303.996999999999</v>
          </cell>
          <cell r="JC290">
            <v>9914.5110000000004</v>
          </cell>
          <cell r="JD290">
            <v>12432.273999999999</v>
          </cell>
          <cell r="JE290">
            <v>12465.324000000001</v>
          </cell>
          <cell r="JF290">
            <v>12223.233</v>
          </cell>
          <cell r="JG290">
            <v>11020.348</v>
          </cell>
          <cell r="JH290">
            <v>12613.849</v>
          </cell>
          <cell r="JI290">
            <v>10690.267</v>
          </cell>
          <cell r="JJ290">
            <v>13972.385</v>
          </cell>
          <cell r="JK290">
            <v>11650.620999999999</v>
          </cell>
          <cell r="JL290">
            <v>13647.761</v>
          </cell>
          <cell r="JM290">
            <v>14015.903</v>
          </cell>
          <cell r="JN290">
            <v>10882.147000000001</v>
          </cell>
          <cell r="JO290">
            <v>8835.7870000000003</v>
          </cell>
          <cell r="JP290">
            <v>11841.18</v>
          </cell>
          <cell r="JQ290">
            <v>10115.201999999999</v>
          </cell>
          <cell r="JR290">
            <v>10614.657999999999</v>
          </cell>
          <cell r="JS290">
            <v>10990.609</v>
          </cell>
          <cell r="JT290">
            <v>11878.848</v>
          </cell>
          <cell r="JU290">
            <v>9928.5669999999991</v>
          </cell>
          <cell r="JV290">
            <v>11866.084000000001</v>
          </cell>
          <cell r="JW290">
            <v>9073.1080000000002</v>
          </cell>
          <cell r="JX290">
            <v>9653.81</v>
          </cell>
          <cell r="JY290">
            <v>12021.419</v>
          </cell>
          <cell r="JZ290">
            <v>10419.887000000001</v>
          </cell>
          <cell r="KA290">
            <v>9656.1080000000002</v>
          </cell>
          <cell r="KB290">
            <v>9686.3430000000008</v>
          </cell>
          <cell r="KC290">
            <v>8325.1530000000002</v>
          </cell>
          <cell r="KD290">
            <v>10399.377</v>
          </cell>
          <cell r="KE290">
            <v>9034.7819999999992</v>
          </cell>
          <cell r="KF290">
            <v>9667.5480000000007</v>
          </cell>
          <cell r="KG290">
            <v>12943.018</v>
          </cell>
          <cell r="KH290">
            <v>11174.278</v>
          </cell>
          <cell r="KI290">
            <v>10221.674999999999</v>
          </cell>
          <cell r="KJ290">
            <v>10139.221</v>
          </cell>
          <cell r="KK290">
            <v>11166.956</v>
          </cell>
          <cell r="KL290">
            <v>11657.144</v>
          </cell>
          <cell r="KM290">
            <v>12099.031999999999</v>
          </cell>
          <cell r="KN290">
            <v>10095.726000000001</v>
          </cell>
          <cell r="KO290">
            <v>6284.3689999999997</v>
          </cell>
          <cell r="KP290">
            <v>7809.3980000000001</v>
          </cell>
          <cell r="KQ290">
            <v>6582.6710000000003</v>
          </cell>
          <cell r="KR290">
            <v>9463.7199999999993</v>
          </cell>
          <cell r="KS290">
            <v>11163.1</v>
          </cell>
          <cell r="KT290">
            <v>9344.6849999999995</v>
          </cell>
          <cell r="KU290">
            <v>11767.42</v>
          </cell>
          <cell r="KV290">
            <v>7179.07</v>
          </cell>
          <cell r="KW290">
            <v>8006.7820000000002</v>
          </cell>
          <cell r="KX290">
            <v>17514.663</v>
          </cell>
          <cell r="KY290">
            <v>10213.620000000001</v>
          </cell>
          <cell r="KZ290">
            <v>13250.893</v>
          </cell>
          <cell r="LA290">
            <v>11324.618</v>
          </cell>
          <cell r="LB290">
            <v>13618.245000000001</v>
          </cell>
          <cell r="LC290">
            <v>10356.588</v>
          </cell>
          <cell r="LD290">
            <v>11927.805</v>
          </cell>
          <cell r="LE290">
            <v>10585.291999999999</v>
          </cell>
          <cell r="LF290">
            <v>10046.555</v>
          </cell>
          <cell r="LG290">
            <v>10350.728999999999</v>
          </cell>
          <cell r="LH290">
            <v>12296.496999999999</v>
          </cell>
          <cell r="LI290">
            <v>10757.772000000001</v>
          </cell>
          <cell r="LJ290">
            <v>14055.656000000001</v>
          </cell>
          <cell r="LK290">
            <v>8416.6650000000009</v>
          </cell>
          <cell r="LL290">
            <v>11191.248</v>
          </cell>
          <cell r="LM290">
            <v>9957.8610000000008</v>
          </cell>
          <cell r="LN290">
            <v>9314.1039999999994</v>
          </cell>
          <cell r="LO290">
            <v>8549.7289999999994</v>
          </cell>
          <cell r="LP290">
            <v>7648.2870000000003</v>
          </cell>
          <cell r="LQ290">
            <v>6647.0479999999998</v>
          </cell>
          <cell r="LR290">
            <v>11458.982</v>
          </cell>
          <cell r="LS290">
            <v>11909.27</v>
          </cell>
          <cell r="LT290">
            <v>11177.388999999999</v>
          </cell>
          <cell r="LU290">
            <v>8204.1839999999993</v>
          </cell>
          <cell r="LV290">
            <v>7611.4009999999998</v>
          </cell>
          <cell r="LW290">
            <v>7192.2640000000001</v>
          </cell>
          <cell r="LX290">
            <v>10292.883</v>
          </cell>
          <cell r="LY290">
            <v>11127.721</v>
          </cell>
          <cell r="LZ290">
            <v>9822.0169999999998</v>
          </cell>
          <cell r="MA290">
            <v>12156.61</v>
          </cell>
          <cell r="MB290">
            <v>10429.175999999999</v>
          </cell>
          <cell r="MC290">
            <v>9889.3860000000004</v>
          </cell>
          <cell r="MD290">
            <v>9425.7520000000004</v>
          </cell>
          <cell r="ME290">
            <v>11334.904</v>
          </cell>
          <cell r="MF290">
            <v>10918.592000000001</v>
          </cell>
          <cell r="MG290">
            <v>8082.9480000000003</v>
          </cell>
          <cell r="MH290">
            <v>8846.1919999999991</v>
          </cell>
          <cell r="MI290">
            <v>8231.5920000000006</v>
          </cell>
          <cell r="MJ290">
            <v>13699.436</v>
          </cell>
          <cell r="MK290">
            <v>7811.4690000000001</v>
          </cell>
          <cell r="ML290">
            <v>9854.92</v>
          </cell>
          <cell r="MM290">
            <v>15719.904</v>
          </cell>
          <cell r="MN290">
            <v>16477.717000000001</v>
          </cell>
          <cell r="MO290">
            <v>12078.302</v>
          </cell>
          <cell r="MP290">
            <v>15140.141</v>
          </cell>
          <cell r="MQ290">
            <v>12779.734</v>
          </cell>
          <cell r="MR290">
            <v>13255.772000000001</v>
          </cell>
          <cell r="MS290">
            <v>18954.607</v>
          </cell>
          <cell r="MT290">
            <v>15802.746999999999</v>
          </cell>
          <cell r="MU290">
            <v>19426.300999999999</v>
          </cell>
          <cell r="MV290">
            <v>9384.4969999999994</v>
          </cell>
          <cell r="MW290">
            <v>12667.99</v>
          </cell>
          <cell r="MX290">
            <v>19782.366000000002</v>
          </cell>
          <cell r="MY290">
            <v>14613.584000000001</v>
          </cell>
          <cell r="MZ290">
            <v>11333.875</v>
          </cell>
          <cell r="NA290">
            <v>11985.279</v>
          </cell>
          <cell r="NB290">
            <v>16404.689999999999</v>
          </cell>
          <cell r="NC290">
            <v>14321.373</v>
          </cell>
          <cell r="ND290">
            <v>20738.483</v>
          </cell>
          <cell r="NE290">
            <v>24873.079000000002</v>
          </cell>
          <cell r="NF290">
            <v>15338.796</v>
          </cell>
          <cell r="NG290">
            <v>17542.772000000001</v>
          </cell>
          <cell r="NH290">
            <v>18598.056</v>
          </cell>
          <cell r="NI290">
            <v>15406.165999999999</v>
          </cell>
          <cell r="NJ290">
            <v>22932.350999999999</v>
          </cell>
          <cell r="NK290">
            <v>15886.218999999999</v>
          </cell>
          <cell r="NL290">
            <v>6177.6760000000004</v>
          </cell>
          <cell r="NM290">
            <v>6890.7330000000002</v>
          </cell>
          <cell r="NN290">
            <v>6401.3890000000001</v>
          </cell>
          <cell r="NO290">
            <v>4148.03</v>
          </cell>
          <cell r="NP290">
            <v>9956.0879999999997</v>
          </cell>
          <cell r="NQ290">
            <v>9005.4210000000003</v>
          </cell>
          <cell r="NR290">
            <v>8610.3790000000008</v>
          </cell>
          <cell r="NS290">
            <v>6798.4549999999999</v>
          </cell>
          <cell r="NT290">
            <v>6561.4340000000002</v>
          </cell>
          <cell r="NU290">
            <v>4040.2710000000002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ieLxYR3gUWBsSx-0Qym0iHEKs-EEohAlsMY4dLY8DqrqlIA-7kESbB7_UwZqA6a" itemId="01HB3BPYI5BWN73JVNIJCK7RFVJWX57DMT">
      <xxl21:absoluteUrl r:id="rId2"/>
    </xxl21:alternateUrls>
    <sheetNames>
      <sheetName val="Chart1"/>
      <sheetName val="Spreads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</sheetNames>
    <sheetDataSet>
      <sheetData sheetId="0" refreshError="1"/>
      <sheetData sheetId="1"/>
      <sheetData sheetId="2">
        <row r="3">
          <cell r="K3">
            <v>28.122500000000009</v>
          </cell>
          <cell r="P3">
            <v>30.572499999999998</v>
          </cell>
        </row>
        <row r="4">
          <cell r="K4">
            <v>28.567619047619047</v>
          </cell>
          <cell r="P4">
            <v>31.059999999999995</v>
          </cell>
        </row>
        <row r="5">
          <cell r="K5">
            <v>29.575789473684207</v>
          </cell>
          <cell r="P5">
            <v>32.21</v>
          </cell>
        </row>
        <row r="6">
          <cell r="K6">
            <v>28.640000000000008</v>
          </cell>
          <cell r="P6">
            <v>31.280476190476186</v>
          </cell>
        </row>
        <row r="7">
          <cell r="K7">
            <v>27.878095238095241</v>
          </cell>
          <cell r="P7">
            <v>30.187619047619044</v>
          </cell>
        </row>
        <row r="8">
          <cell r="K8">
            <v>26.981363636363639</v>
          </cell>
          <cell r="P8">
            <v>29.321363636363639</v>
          </cell>
        </row>
        <row r="9">
          <cell r="K9">
            <v>28.240499999999997</v>
          </cell>
          <cell r="P9">
            <v>30.252999999999997</v>
          </cell>
        </row>
        <row r="10">
          <cell r="K10">
            <v>28.273181818181818</v>
          </cell>
          <cell r="P10">
            <v>30.339090909090906</v>
          </cell>
        </row>
        <row r="11">
          <cell r="K11">
            <v>28.370909090909095</v>
          </cell>
          <cell r="P11">
            <v>31.501818181818184</v>
          </cell>
        </row>
        <row r="12">
          <cell r="K12">
            <v>28.813000000000006</v>
          </cell>
          <cell r="P12">
            <v>31.913</v>
          </cell>
        </row>
        <row r="13">
          <cell r="K13">
            <v>30.119130434782615</v>
          </cell>
          <cell r="P13">
            <v>32.780000000000008</v>
          </cell>
        </row>
        <row r="14">
          <cell r="K14">
            <v>30.616499999999995</v>
          </cell>
          <cell r="P14">
            <v>33.307999999999993</v>
          </cell>
        </row>
        <row r="15">
          <cell r="K15">
            <v>32.23238095238095</v>
          </cell>
          <cell r="P15">
            <v>35.046666666666667</v>
          </cell>
        </row>
        <row r="16">
          <cell r="K16">
            <v>32.94285714285715</v>
          </cell>
          <cell r="P16">
            <v>36.380952380952387</v>
          </cell>
        </row>
        <row r="17">
          <cell r="K17">
            <v>30.282631578947363</v>
          </cell>
          <cell r="P17">
            <v>33.287894736842112</v>
          </cell>
        </row>
        <row r="18">
          <cell r="K18">
            <v>27.026818181818182</v>
          </cell>
          <cell r="P18">
            <v>29.517727272727278</v>
          </cell>
        </row>
        <row r="19">
          <cell r="K19">
            <v>25.652857142857144</v>
          </cell>
          <cell r="P19">
            <v>28.140952380952381</v>
          </cell>
        </row>
        <row r="20">
          <cell r="K20">
            <v>25.268499999999996</v>
          </cell>
          <cell r="P20">
            <v>28.583499999999997</v>
          </cell>
        </row>
        <row r="21">
          <cell r="K21">
            <v>26.614090909090908</v>
          </cell>
          <cell r="P21">
            <v>30.141363636363636</v>
          </cell>
        </row>
        <row r="22">
          <cell r="K22">
            <v>28.636086956521734</v>
          </cell>
          <cell r="P22">
            <v>31.877826086956514</v>
          </cell>
        </row>
        <row r="23">
          <cell r="K23">
            <v>31.99285714285714</v>
          </cell>
          <cell r="P23">
            <v>35.95000000000001</v>
          </cell>
        </row>
        <row r="24">
          <cell r="K24">
            <v>34.067619047619047</v>
          </cell>
          <cell r="P24">
            <v>37.784285714285716</v>
          </cell>
        </row>
        <row r="25">
          <cell r="K25">
            <v>33.876818181818187</v>
          </cell>
          <cell r="P25">
            <v>37.958636363636373</v>
          </cell>
        </row>
        <row r="26">
          <cell r="K26">
            <v>37.952500000000001</v>
          </cell>
          <cell r="P26">
            <v>42.037500000000001</v>
          </cell>
        </row>
        <row r="27">
          <cell r="K27">
            <v>41.465000000000003</v>
          </cell>
          <cell r="P27">
            <v>45.373333333333335</v>
          </cell>
        </row>
        <row r="28">
          <cell r="K28">
            <v>46.266521739130418</v>
          </cell>
          <cell r="P28">
            <v>49.125217391304339</v>
          </cell>
        </row>
        <row r="29">
          <cell r="K29">
            <v>50.472631578947365</v>
          </cell>
          <cell r="P29">
            <v>53.275263157894734</v>
          </cell>
        </row>
        <row r="30">
          <cell r="K30">
            <v>60.000434782608707</v>
          </cell>
          <cell r="P30">
            <v>59.120000000000012</v>
          </cell>
        </row>
        <row r="31">
          <cell r="K31">
            <v>65.338095238095264</v>
          </cell>
          <cell r="P31">
            <v>62.480952380952409</v>
          </cell>
        </row>
        <row r="32">
          <cell r="K32">
            <v>77.164500000000004</v>
          </cell>
          <cell r="P32">
            <v>71.639500000000012</v>
          </cell>
        </row>
        <row r="33">
          <cell r="K33">
            <v>76.834090909090932</v>
          </cell>
          <cell r="P33">
            <v>70.970454545454558</v>
          </cell>
        </row>
        <row r="34">
          <cell r="K34">
            <v>72.721904761904781</v>
          </cell>
          <cell r="P34">
            <v>67.793333333333351</v>
          </cell>
        </row>
        <row r="35">
          <cell r="K35">
            <v>68.714090909090885</v>
          </cell>
          <cell r="P35">
            <v>64.73681818181818</v>
          </cell>
        </row>
        <row r="36">
          <cell r="K36">
            <v>64.157142857142844</v>
          </cell>
          <cell r="P36">
            <v>60.335714285714275</v>
          </cell>
        </row>
        <row r="37">
          <cell r="K37">
            <v>66.222380952380959</v>
          </cell>
          <cell r="P37">
            <v>64.293809523809529</v>
          </cell>
        </row>
        <row r="38">
          <cell r="K38">
            <v>63.877619047619042</v>
          </cell>
          <cell r="P38">
            <v>62.770476190476181</v>
          </cell>
        </row>
        <row r="39">
          <cell r="K39">
            <v>60.348095238095247</v>
          </cell>
          <cell r="P39">
            <v>59.205238095238101</v>
          </cell>
        </row>
        <row r="40">
          <cell r="K40">
            <v>64.41749999999999</v>
          </cell>
          <cell r="P40">
            <v>65.892499999999998</v>
          </cell>
        </row>
        <row r="41">
          <cell r="K41">
            <v>69.420526315789488</v>
          </cell>
          <cell r="P41">
            <v>71.881052631578953</v>
          </cell>
        </row>
        <row r="42">
          <cell r="K42">
            <v>78.723913043478262</v>
          </cell>
          <cell r="P42">
            <v>79.963043478260872</v>
          </cell>
        </row>
        <row r="43">
          <cell r="K43">
            <v>84.326999999999998</v>
          </cell>
          <cell r="P43">
            <v>85.451999999999998</v>
          </cell>
        </row>
        <row r="44">
          <cell r="K44">
            <v>85.790476190476198</v>
          </cell>
          <cell r="P44">
            <v>87.14761904761906</v>
          </cell>
        </row>
        <row r="45">
          <cell r="F45">
            <v>98.782380952380947</v>
          </cell>
          <cell r="K45">
            <v>80.449047619047604</v>
          </cell>
          <cell r="P45">
            <v>81.472857142857137</v>
          </cell>
        </row>
        <row r="46">
          <cell r="F46">
            <v>81.498000000000005</v>
          </cell>
          <cell r="K46">
            <v>65.847999999999999</v>
          </cell>
          <cell r="P46">
            <v>66.248000000000005</v>
          </cell>
        </row>
        <row r="47">
          <cell r="F47">
            <v>85.409130434782597</v>
          </cell>
          <cell r="K47">
            <v>72.561304347826066</v>
          </cell>
          <cell r="P47">
            <v>74.778695652173894</v>
          </cell>
        </row>
        <row r="48">
          <cell r="F48">
            <v>83.801904761904751</v>
          </cell>
          <cell r="K48">
            <v>73.754285714285714</v>
          </cell>
          <cell r="P48">
            <v>73.373333333333335</v>
          </cell>
        </row>
        <row r="49">
          <cell r="F49">
            <v>84.172857142857154</v>
          </cell>
          <cell r="K49">
            <v>75.04190476190476</v>
          </cell>
          <cell r="P49">
            <v>76.637142857142862</v>
          </cell>
        </row>
        <row r="50">
          <cell r="F50">
            <v>91.439047619047614</v>
          </cell>
          <cell r="K50">
            <v>81.820000000000007</v>
          </cell>
          <cell r="P50">
            <v>84.391428571428577</v>
          </cell>
        </row>
        <row r="51">
          <cell r="F51">
            <v>78.703809523809525</v>
          </cell>
          <cell r="K51">
            <v>70.179999999999993</v>
          </cell>
          <cell r="P51">
            <v>72.560952380952386</v>
          </cell>
        </row>
        <row r="52">
          <cell r="F52">
            <v>74.771500000000003</v>
          </cell>
          <cell r="K52">
            <v>65.009</v>
          </cell>
          <cell r="P52">
            <v>68.133999999999986</v>
          </cell>
        </row>
        <row r="53">
          <cell r="F53">
            <v>71.927894736842092</v>
          </cell>
          <cell r="K53">
            <v>63.309473684210523</v>
          </cell>
          <cell r="P53">
            <v>65.783157894736831</v>
          </cell>
        </row>
        <row r="54">
          <cell r="F54">
            <v>68.043478260869549</v>
          </cell>
          <cell r="K54">
            <v>58.771739130434781</v>
          </cell>
          <cell r="P54">
            <v>60.739130434782609</v>
          </cell>
        </row>
        <row r="55">
          <cell r="F55">
            <v>66.049473684210511</v>
          </cell>
          <cell r="K55">
            <v>56.049473684210533</v>
          </cell>
          <cell r="P55">
            <v>57.365263157894738</v>
          </cell>
        </row>
        <row r="56">
          <cell r="F56">
            <v>63.129090909090912</v>
          </cell>
          <cell r="K56">
            <v>52.481363636363646</v>
          </cell>
          <cell r="P56">
            <v>53.754090909090912</v>
          </cell>
        </row>
        <row r="57">
          <cell r="F57">
            <v>71.920476190476194</v>
          </cell>
          <cell r="K57">
            <v>59.599047619047603</v>
          </cell>
          <cell r="P57">
            <v>62.099047619047624</v>
          </cell>
        </row>
        <row r="58">
          <cell r="F58">
            <v>83.214999999999989</v>
          </cell>
          <cell r="K58">
            <v>70.764999999999972</v>
          </cell>
          <cell r="P58">
            <v>74.739999999999981</v>
          </cell>
        </row>
        <row r="59">
          <cell r="F59">
            <v>79.824782608695656</v>
          </cell>
          <cell r="K59">
            <v>70.042173913043484</v>
          </cell>
          <cell r="P59">
            <v>73.063913043478266</v>
          </cell>
        </row>
        <row r="60">
          <cell r="F60">
            <v>74.341499999999982</v>
          </cell>
          <cell r="K60">
            <v>65.897749999999988</v>
          </cell>
          <cell r="P60">
            <v>67.460249999999988</v>
          </cell>
        </row>
        <row r="61">
          <cell r="K61">
            <v>58.163636363636378</v>
          </cell>
        </row>
        <row r="62">
          <cell r="K62">
            <v>55.421428571428564</v>
          </cell>
        </row>
        <row r="63">
          <cell r="K63">
            <v>52.085500000000003</v>
          </cell>
        </row>
        <row r="64">
          <cell r="K64">
            <v>48.421428571428564</v>
          </cell>
        </row>
        <row r="65">
          <cell r="K65">
            <v>43.989999999999995</v>
          </cell>
        </row>
        <row r="66">
          <cell r="K66">
            <v>44.856499999999997</v>
          </cell>
        </row>
        <row r="67">
          <cell r="K67">
            <v>43.149090909090894</v>
          </cell>
        </row>
        <row r="68">
          <cell r="K68">
            <v>41.839545454545451</v>
          </cell>
        </row>
        <row r="69">
          <cell r="K69">
            <v>42.101578947368424</v>
          </cell>
        </row>
        <row r="70">
          <cell r="K70">
            <v>47.479090909090907</v>
          </cell>
        </row>
        <row r="71">
          <cell r="K71">
            <v>42.688571428571422</v>
          </cell>
        </row>
        <row r="72">
          <cell r="K72">
            <v>42.549300000000002</v>
          </cell>
          <cell r="P72">
            <v>46.024299999999997</v>
          </cell>
        </row>
        <row r="73">
          <cell r="K73">
            <v>43.915900000000001</v>
          </cell>
          <cell r="P73">
            <v>47.627800000000001</v>
          </cell>
        </row>
        <row r="74">
          <cell r="K74">
            <v>46.5</v>
          </cell>
          <cell r="P74">
            <v>47</v>
          </cell>
        </row>
        <row r="75">
          <cell r="K75">
            <v>49.25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JWNLYO763DVDJFFAQRKSQ7NEE">
      <xxl21:absoluteUrl r:id="rId2"/>
    </xxl21:alternateUrls>
    <sheetNames>
      <sheetName val="Futures Price Forecasts"/>
      <sheetName val="Chart1"/>
      <sheetName val="Forecasts"/>
      <sheetName val="Sheet1"/>
      <sheetName val="Chart2"/>
      <sheetName val="Chart3"/>
      <sheetName val="Chart4"/>
      <sheetName val="Chart5"/>
      <sheetName val="Monthly Oil Share Change (2)"/>
      <sheetName val="Monthly Oil Share Change"/>
      <sheetName val="Prices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</sheetNames>
    <sheetDataSet>
      <sheetData sheetId="0"/>
      <sheetData sheetId="1" refreshError="1"/>
      <sheetData sheetId="2">
        <row r="74">
          <cell r="B74" t="e">
            <v>#N/A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87">
          <cell r="B287">
            <v>6.3884523809523808</v>
          </cell>
        </row>
        <row r="288">
          <cell r="L288">
            <v>22.98</v>
          </cell>
        </row>
        <row r="289">
          <cell r="L289">
            <v>25.37</v>
          </cell>
        </row>
        <row r="290">
          <cell r="L290">
            <v>28.09</v>
          </cell>
        </row>
        <row r="291">
          <cell r="L291">
            <v>29.91</v>
          </cell>
        </row>
        <row r="292">
          <cell r="L292">
            <v>28.84</v>
          </cell>
        </row>
        <row r="293">
          <cell r="L293">
            <v>29.03</v>
          </cell>
        </row>
        <row r="294">
          <cell r="L294">
            <v>27.94</v>
          </cell>
        </row>
        <row r="295">
          <cell r="L295">
            <v>29.1</v>
          </cell>
        </row>
        <row r="296">
          <cell r="L296">
            <v>27.6</v>
          </cell>
        </row>
        <row r="297">
          <cell r="L297">
            <v>24.53</v>
          </cell>
        </row>
        <row r="298">
          <cell r="L298">
            <v>24.51</v>
          </cell>
        </row>
        <row r="299">
          <cell r="L299">
            <v>26.11</v>
          </cell>
        </row>
        <row r="300">
          <cell r="L300">
            <v>27.06</v>
          </cell>
        </row>
        <row r="301">
          <cell r="L301">
            <v>29.84</v>
          </cell>
        </row>
        <row r="302">
          <cell r="L302">
            <v>30.61</v>
          </cell>
        </row>
        <row r="303">
          <cell r="L303">
            <v>29.04</v>
          </cell>
        </row>
        <row r="304">
          <cell r="L304">
            <v>28.15</v>
          </cell>
        </row>
        <row r="305">
          <cell r="L305">
            <v>28.33</v>
          </cell>
        </row>
        <row r="306">
          <cell r="L306">
            <v>26.3</v>
          </cell>
        </row>
        <row r="307">
          <cell r="L307">
            <v>26</v>
          </cell>
        </row>
        <row r="308">
          <cell r="L308">
            <v>26.78</v>
          </cell>
        </row>
        <row r="309">
          <cell r="L309">
            <v>27.6</v>
          </cell>
        </row>
        <row r="310">
          <cell r="L310">
            <v>26.56</v>
          </cell>
        </row>
        <row r="311">
          <cell r="L311">
            <v>26.2</v>
          </cell>
        </row>
        <row r="312">
          <cell r="L312">
            <v>26.57</v>
          </cell>
        </row>
        <row r="313">
          <cell r="L313">
            <v>25.42</v>
          </cell>
        </row>
        <row r="314">
          <cell r="L314">
            <v>24.76</v>
          </cell>
        </row>
        <row r="315">
          <cell r="L315">
            <v>23.52</v>
          </cell>
        </row>
        <row r="316">
          <cell r="L316">
            <v>23.49</v>
          </cell>
        </row>
        <row r="317">
          <cell r="L317">
            <v>23.49</v>
          </cell>
        </row>
        <row r="318">
          <cell r="L318">
            <v>25.7</v>
          </cell>
        </row>
        <row r="319">
          <cell r="L319">
            <v>26.5</v>
          </cell>
        </row>
        <row r="320">
          <cell r="L320">
            <v>24.95</v>
          </cell>
        </row>
        <row r="321">
          <cell r="L321">
            <v>24.09</v>
          </cell>
        </row>
        <row r="322">
          <cell r="L322">
            <v>23.99</v>
          </cell>
        </row>
        <row r="323">
          <cell r="L323">
            <v>23.92</v>
          </cell>
        </row>
        <row r="324">
          <cell r="L324">
            <v>21.95</v>
          </cell>
        </row>
        <row r="325">
          <cell r="L325">
            <v>21.81</v>
          </cell>
        </row>
        <row r="326">
          <cell r="L326">
            <v>21.61</v>
          </cell>
        </row>
        <row r="327">
          <cell r="L327">
            <v>22.45</v>
          </cell>
        </row>
        <row r="328">
          <cell r="L328">
            <v>22.41</v>
          </cell>
        </row>
        <row r="329">
          <cell r="L329">
            <v>23.29</v>
          </cell>
        </row>
        <row r="330">
          <cell r="L330">
            <v>23.17</v>
          </cell>
        </row>
        <row r="331">
          <cell r="L331">
            <v>23.68</v>
          </cell>
        </row>
        <row r="332">
          <cell r="L332">
            <v>22.97</v>
          </cell>
        </row>
        <row r="333">
          <cell r="L333">
            <v>21.89</v>
          </cell>
        </row>
        <row r="334">
          <cell r="L334">
            <v>22.07</v>
          </cell>
        </row>
        <row r="335">
          <cell r="L335">
            <v>22.88</v>
          </cell>
        </row>
        <row r="336">
          <cell r="L336">
            <v>24.32</v>
          </cell>
        </row>
        <row r="337">
          <cell r="L337">
            <v>25.73</v>
          </cell>
        </row>
        <row r="338">
          <cell r="L338">
            <v>25.08</v>
          </cell>
        </row>
        <row r="339">
          <cell r="L339">
            <v>25.1</v>
          </cell>
        </row>
        <row r="340">
          <cell r="L340">
            <v>26.51</v>
          </cell>
        </row>
        <row r="341">
          <cell r="L341">
            <v>27.09</v>
          </cell>
        </row>
        <row r="342">
          <cell r="L342">
            <v>28.09</v>
          </cell>
        </row>
        <row r="343">
          <cell r="L343">
            <v>28.28</v>
          </cell>
        </row>
        <row r="344">
          <cell r="L344">
            <v>25.83</v>
          </cell>
        </row>
        <row r="345">
          <cell r="L345">
            <v>24.88</v>
          </cell>
        </row>
        <row r="346">
          <cell r="L346">
            <v>24</v>
          </cell>
        </row>
        <row r="347">
          <cell r="L347">
            <v>25.14</v>
          </cell>
        </row>
        <row r="348">
          <cell r="L348">
            <v>25.21</v>
          </cell>
        </row>
        <row r="349">
          <cell r="L349">
            <v>25.21</v>
          </cell>
        </row>
        <row r="350">
          <cell r="L350">
            <v>23.99</v>
          </cell>
        </row>
        <row r="351">
          <cell r="L351">
            <v>22.88</v>
          </cell>
        </row>
        <row r="352">
          <cell r="L352">
            <v>19.96</v>
          </cell>
        </row>
        <row r="353">
          <cell r="L353">
            <v>18.54</v>
          </cell>
        </row>
        <row r="354">
          <cell r="L354">
            <v>18.78</v>
          </cell>
        </row>
        <row r="355">
          <cell r="L355">
            <v>17.850000000000001</v>
          </cell>
        </row>
        <row r="356">
          <cell r="L356">
            <v>16.5</v>
          </cell>
        </row>
        <row r="357">
          <cell r="L357">
            <v>15.29</v>
          </cell>
        </row>
        <row r="358">
          <cell r="L358">
            <v>16.5</v>
          </cell>
        </row>
        <row r="359">
          <cell r="L359">
            <v>16.79</v>
          </cell>
        </row>
        <row r="360">
          <cell r="L360">
            <v>16.079999999999998</v>
          </cell>
        </row>
        <row r="361">
          <cell r="L361">
            <v>15.63</v>
          </cell>
        </row>
        <row r="362">
          <cell r="L362">
            <v>15.33</v>
          </cell>
        </row>
        <row r="363">
          <cell r="L363">
            <v>15.56</v>
          </cell>
        </row>
        <row r="364">
          <cell r="L364">
            <v>15.09</v>
          </cell>
        </row>
        <row r="365">
          <cell r="L365">
            <v>16.22</v>
          </cell>
        </row>
        <row r="366">
          <cell r="L366">
            <v>17.52</v>
          </cell>
        </row>
        <row r="367">
          <cell r="L367">
            <v>16.75</v>
          </cell>
        </row>
        <row r="368">
          <cell r="L368">
            <v>15.65</v>
          </cell>
        </row>
        <row r="369">
          <cell r="L369">
            <v>14.7</v>
          </cell>
        </row>
        <row r="370">
          <cell r="L370">
            <v>14.34</v>
          </cell>
        </row>
        <row r="371">
          <cell r="L371">
            <v>14.24</v>
          </cell>
        </row>
        <row r="372">
          <cell r="L372">
            <v>13.51</v>
          </cell>
        </row>
        <row r="373">
          <cell r="L373">
            <v>13.37</v>
          </cell>
        </row>
        <row r="374">
          <cell r="L374">
            <v>13.12</v>
          </cell>
        </row>
        <row r="375">
          <cell r="L375">
            <v>12.54</v>
          </cell>
        </row>
        <row r="376">
          <cell r="L376">
            <v>12.38</v>
          </cell>
        </row>
        <row r="377">
          <cell r="L377">
            <v>13.91</v>
          </cell>
        </row>
        <row r="378">
          <cell r="L378">
            <v>13.53</v>
          </cell>
        </row>
        <row r="379">
          <cell r="L379">
            <v>13.53</v>
          </cell>
        </row>
        <row r="380">
          <cell r="L380">
            <v>14.21</v>
          </cell>
        </row>
        <row r="381">
          <cell r="L381">
            <v>16.489999999999998</v>
          </cell>
        </row>
        <row r="382">
          <cell r="L382">
            <v>17.079999999999998</v>
          </cell>
        </row>
        <row r="383">
          <cell r="L383">
            <v>15.46</v>
          </cell>
        </row>
        <row r="384">
          <cell r="L384">
            <v>14.38</v>
          </cell>
        </row>
        <row r="385">
          <cell r="L385">
            <v>15.23</v>
          </cell>
        </row>
        <row r="386">
          <cell r="L386">
            <v>15.1</v>
          </cell>
        </row>
        <row r="387">
          <cell r="L387">
            <v>14.82</v>
          </cell>
        </row>
        <row r="388">
          <cell r="L388">
            <v>14.15</v>
          </cell>
        </row>
        <row r="389">
          <cell r="L389">
            <v>14.75</v>
          </cell>
        </row>
        <row r="390">
          <cell r="L390">
            <v>15.31</v>
          </cell>
        </row>
        <row r="391">
          <cell r="L391">
            <v>15.99</v>
          </cell>
        </row>
        <row r="392">
          <cell r="L392">
            <v>17.690000000000001</v>
          </cell>
        </row>
        <row r="393">
          <cell r="L393">
            <v>19.12</v>
          </cell>
        </row>
        <row r="394">
          <cell r="L394">
            <v>20.61</v>
          </cell>
        </row>
        <row r="395">
          <cell r="L395">
            <v>20.32</v>
          </cell>
        </row>
        <row r="396">
          <cell r="L396">
            <v>20.75</v>
          </cell>
        </row>
        <row r="397">
          <cell r="L397">
            <v>23.02</v>
          </cell>
        </row>
        <row r="398">
          <cell r="L398">
            <v>22.6</v>
          </cell>
        </row>
        <row r="399">
          <cell r="L399">
            <v>21.49</v>
          </cell>
        </row>
        <row r="400">
          <cell r="L400">
            <v>21.17</v>
          </cell>
        </row>
        <row r="401">
          <cell r="L401">
            <v>21.56</v>
          </cell>
        </row>
        <row r="402">
          <cell r="L402">
            <v>22.4</v>
          </cell>
        </row>
        <row r="403">
          <cell r="L403">
            <v>23.17</v>
          </cell>
        </row>
        <row r="404">
          <cell r="L404">
            <v>22.89</v>
          </cell>
        </row>
        <row r="405">
          <cell r="L405">
            <v>21.8</v>
          </cell>
        </row>
        <row r="406">
          <cell r="L406">
            <v>20.440000000000001</v>
          </cell>
        </row>
        <row r="407">
          <cell r="L407">
            <v>23.22</v>
          </cell>
        </row>
        <row r="408">
          <cell r="L408">
            <v>27.37</v>
          </cell>
        </row>
        <row r="409">
          <cell r="L409">
            <v>27.76</v>
          </cell>
        </row>
        <row r="410">
          <cell r="L410">
            <v>29.54</v>
          </cell>
        </row>
        <row r="411">
          <cell r="L411">
            <v>30.34</v>
          </cell>
        </row>
        <row r="412">
          <cell r="L412">
            <v>33.049999999999997</v>
          </cell>
        </row>
        <row r="413">
          <cell r="L413">
            <v>34.659999999999997</v>
          </cell>
        </row>
        <row r="414">
          <cell r="L414">
            <v>34.19</v>
          </cell>
        </row>
        <row r="415">
          <cell r="L415">
            <v>32.68</v>
          </cell>
        </row>
        <row r="416">
          <cell r="L416">
            <v>30.08</v>
          </cell>
        </row>
        <row r="417">
          <cell r="L417">
            <v>28.05</v>
          </cell>
        </row>
        <row r="418">
          <cell r="L418">
            <v>25.98</v>
          </cell>
        </row>
        <row r="419">
          <cell r="L419">
            <v>25.87</v>
          </cell>
        </row>
        <row r="420">
          <cell r="L420">
            <v>23.23</v>
          </cell>
        </row>
        <row r="421">
          <cell r="L421">
            <v>22.95</v>
          </cell>
        </row>
        <row r="422">
          <cell r="L422">
            <v>21.79</v>
          </cell>
        </row>
        <row r="423">
          <cell r="L423">
            <v>20.47</v>
          </cell>
        </row>
        <row r="424">
          <cell r="L424">
            <v>20.7</v>
          </cell>
        </row>
        <row r="425">
          <cell r="L425">
            <v>23.6</v>
          </cell>
        </row>
        <row r="426">
          <cell r="L426">
            <v>23.09</v>
          </cell>
        </row>
        <row r="427">
          <cell r="L427">
            <v>23.38</v>
          </cell>
        </row>
        <row r="428">
          <cell r="L428">
            <v>24.71</v>
          </cell>
        </row>
        <row r="429">
          <cell r="L429">
            <v>25.46</v>
          </cell>
        </row>
        <row r="430">
          <cell r="L430">
            <v>23.6</v>
          </cell>
        </row>
        <row r="431">
          <cell r="L431">
            <v>23.19</v>
          </cell>
        </row>
        <row r="432">
          <cell r="L432">
            <v>24.21</v>
          </cell>
        </row>
        <row r="433">
          <cell r="L433">
            <v>22.52</v>
          </cell>
        </row>
        <row r="434">
          <cell r="L434">
            <v>21</v>
          </cell>
        </row>
        <row r="435">
          <cell r="L435">
            <v>21.63</v>
          </cell>
        </row>
        <row r="436">
          <cell r="L436">
            <v>22.21</v>
          </cell>
        </row>
        <row r="437">
          <cell r="L437">
            <v>23.21</v>
          </cell>
        </row>
        <row r="438">
          <cell r="L438">
            <v>22.98</v>
          </cell>
        </row>
        <row r="439">
          <cell r="L439">
            <v>24.76</v>
          </cell>
        </row>
        <row r="440">
          <cell r="L440">
            <v>24.2</v>
          </cell>
        </row>
        <row r="441">
          <cell r="L441">
            <v>25.86</v>
          </cell>
        </row>
        <row r="442">
          <cell r="L442">
            <v>24.8</v>
          </cell>
        </row>
        <row r="443">
          <cell r="L443">
            <v>23.54</v>
          </cell>
        </row>
        <row r="444">
          <cell r="L444">
            <v>24.79</v>
          </cell>
        </row>
        <row r="445">
          <cell r="L445">
            <v>27.64</v>
          </cell>
        </row>
        <row r="446">
          <cell r="L446">
            <v>27.66</v>
          </cell>
        </row>
        <row r="447">
          <cell r="L447">
            <v>28.02</v>
          </cell>
        </row>
        <row r="448">
          <cell r="L448">
            <v>28.94</v>
          </cell>
        </row>
        <row r="449">
          <cell r="L449">
            <v>29.74</v>
          </cell>
        </row>
        <row r="450">
          <cell r="L450">
            <v>31.06</v>
          </cell>
        </row>
        <row r="451">
          <cell r="L451">
            <v>32.9</v>
          </cell>
        </row>
        <row r="452">
          <cell r="L452">
            <v>34.01</v>
          </cell>
        </row>
        <row r="453">
          <cell r="L453">
            <v>35.74</v>
          </cell>
        </row>
        <row r="454">
          <cell r="L454">
            <v>34.869999999999997</v>
          </cell>
        </row>
        <row r="455">
          <cell r="L455">
            <v>36.89</v>
          </cell>
        </row>
        <row r="456">
          <cell r="L456">
            <v>38.1</v>
          </cell>
        </row>
        <row r="457">
          <cell r="L457">
            <v>42.68</v>
          </cell>
        </row>
        <row r="458">
          <cell r="L458">
            <v>45.16</v>
          </cell>
        </row>
        <row r="459">
          <cell r="L459">
            <v>49.77</v>
          </cell>
        </row>
        <row r="460">
          <cell r="L460">
            <v>56.68</v>
          </cell>
        </row>
        <row r="461">
          <cell r="L461">
            <v>57.27</v>
          </cell>
        </row>
        <row r="462">
          <cell r="L462">
            <v>56.58</v>
          </cell>
        </row>
        <row r="463">
          <cell r="L463">
            <v>58.27</v>
          </cell>
        </row>
        <row r="464">
          <cell r="L464">
            <v>62.43</v>
          </cell>
        </row>
        <row r="465">
          <cell r="L465">
            <v>60.54</v>
          </cell>
        </row>
        <row r="466">
          <cell r="L466">
            <v>50.78</v>
          </cell>
        </row>
        <row r="467">
          <cell r="L467">
            <v>46.09</v>
          </cell>
        </row>
        <row r="468">
          <cell r="L468">
            <v>35.5</v>
          </cell>
        </row>
        <row r="469">
          <cell r="L469">
            <v>31.55</v>
          </cell>
        </row>
        <row r="470">
          <cell r="L470">
            <v>29.3</v>
          </cell>
        </row>
        <row r="471">
          <cell r="L471">
            <v>32.159999999999997</v>
          </cell>
        </row>
        <row r="472">
          <cell r="L472">
            <v>28.93</v>
          </cell>
        </row>
        <row r="473">
          <cell r="L473">
            <v>28.23</v>
          </cell>
        </row>
        <row r="474">
          <cell r="L474">
            <v>32.76</v>
          </cell>
        </row>
        <row r="475">
          <cell r="L475">
            <v>36.06</v>
          </cell>
        </row>
        <row r="476">
          <cell r="L476">
            <v>35.659999999999997</v>
          </cell>
        </row>
        <row r="477">
          <cell r="L477">
            <v>31.08</v>
          </cell>
        </row>
        <row r="478">
          <cell r="L478">
            <v>33.69</v>
          </cell>
        </row>
        <row r="479">
          <cell r="L479">
            <v>30.96</v>
          </cell>
        </row>
        <row r="480">
          <cell r="L480">
            <v>33.15</v>
          </cell>
        </row>
        <row r="481">
          <cell r="L481">
            <v>36.590000000000003</v>
          </cell>
        </row>
        <row r="482">
          <cell r="L482">
            <v>36.81</v>
          </cell>
        </row>
        <row r="483">
          <cell r="L483">
            <v>34.880000000000003</v>
          </cell>
        </row>
        <row r="484">
          <cell r="L484">
            <v>34.69</v>
          </cell>
        </row>
        <row r="485">
          <cell r="L485">
            <v>36.39</v>
          </cell>
        </row>
        <row r="486">
          <cell r="L486">
            <v>37.11</v>
          </cell>
        </row>
        <row r="487">
          <cell r="L487">
            <v>35.409999999999997</v>
          </cell>
        </row>
        <row r="488">
          <cell r="L488">
            <v>34.47</v>
          </cell>
        </row>
        <row r="489">
          <cell r="L489">
            <v>35.07</v>
          </cell>
        </row>
        <row r="490">
          <cell r="L490">
            <v>37.57</v>
          </cell>
        </row>
        <row r="491">
          <cell r="L491">
            <v>39.21</v>
          </cell>
        </row>
        <row r="492">
          <cell r="L492">
            <v>44.02</v>
          </cell>
        </row>
        <row r="493">
          <cell r="L493">
            <v>47.62</v>
          </cell>
        </row>
        <row r="494">
          <cell r="L494">
            <v>51.51</v>
          </cell>
        </row>
        <row r="495">
          <cell r="L495">
            <v>53.84</v>
          </cell>
        </row>
        <row r="496">
          <cell r="L496">
            <v>54.21</v>
          </cell>
        </row>
        <row r="497">
          <cell r="L497">
            <v>54.07</v>
          </cell>
        </row>
        <row r="498">
          <cell r="L498">
            <v>56.65</v>
          </cell>
        </row>
        <row r="499">
          <cell r="L499">
            <v>56.09</v>
          </cell>
        </row>
        <row r="500">
          <cell r="L500">
            <v>55.68</v>
          </cell>
        </row>
        <row r="501">
          <cell r="L501">
            <v>55.16</v>
          </cell>
        </row>
        <row r="502">
          <cell r="L502">
            <v>54.39</v>
          </cell>
        </row>
        <row r="503">
          <cell r="L503">
            <v>55.13</v>
          </cell>
        </row>
        <row r="504">
          <cell r="L504">
            <v>51.73</v>
          </cell>
        </row>
        <row r="505">
          <cell r="L505">
            <v>51.44</v>
          </cell>
        </row>
        <row r="506">
          <cell r="L506">
            <v>50.17</v>
          </cell>
        </row>
        <row r="507">
          <cell r="L507">
            <v>50.99</v>
          </cell>
        </row>
        <row r="508">
          <cell r="L508">
            <v>52.36</v>
          </cell>
        </row>
        <row r="509">
          <cell r="L509">
            <v>53.43</v>
          </cell>
        </row>
        <row r="510">
          <cell r="L510">
            <v>54.96</v>
          </cell>
        </row>
        <row r="511">
          <cell r="L511">
            <v>50.69</v>
          </cell>
        </row>
        <row r="512">
          <cell r="L512">
            <v>48.65</v>
          </cell>
        </row>
        <row r="513">
          <cell r="L513">
            <v>51.96</v>
          </cell>
        </row>
        <row r="514">
          <cell r="L514">
            <v>52.65</v>
          </cell>
        </row>
        <row r="515">
          <cell r="L515">
            <v>53.81</v>
          </cell>
        </row>
        <row r="516">
          <cell r="L516">
            <v>49.31</v>
          </cell>
        </row>
        <row r="517">
          <cell r="L517">
            <v>46.27</v>
          </cell>
        </row>
        <row r="518">
          <cell r="L518">
            <v>47.16</v>
          </cell>
        </row>
        <row r="519">
          <cell r="L519">
            <v>48.85</v>
          </cell>
        </row>
        <row r="520">
          <cell r="L520">
            <v>49.33</v>
          </cell>
        </row>
        <row r="521">
          <cell r="L521">
            <v>48.62</v>
          </cell>
        </row>
        <row r="522">
          <cell r="L522">
            <v>49.28</v>
          </cell>
        </row>
        <row r="523">
          <cell r="L523">
            <v>49.31</v>
          </cell>
        </row>
        <row r="524">
          <cell r="L524">
            <v>47.84</v>
          </cell>
        </row>
        <row r="525">
          <cell r="L525">
            <v>45.19</v>
          </cell>
        </row>
        <row r="526">
          <cell r="L526">
            <v>42.33</v>
          </cell>
        </row>
        <row r="527">
          <cell r="L527">
            <v>42.12</v>
          </cell>
        </row>
        <row r="528">
          <cell r="L528">
            <v>39.659999999999997</v>
          </cell>
        </row>
        <row r="529">
          <cell r="L529">
            <v>39.58</v>
          </cell>
        </row>
        <row r="530">
          <cell r="L530">
            <v>37.630000000000003</v>
          </cell>
        </row>
        <row r="531">
          <cell r="L531">
            <v>34.950000000000003</v>
          </cell>
        </row>
        <row r="532">
          <cell r="L532">
            <v>37.11</v>
          </cell>
        </row>
        <row r="533">
          <cell r="L533">
            <v>40.82</v>
          </cell>
        </row>
        <row r="534">
          <cell r="L534">
            <v>41.87</v>
          </cell>
        </row>
        <row r="535">
          <cell r="L535">
            <v>40.68</v>
          </cell>
        </row>
        <row r="536">
          <cell r="L536">
            <v>39.840000000000003</v>
          </cell>
        </row>
        <row r="537">
          <cell r="L537">
            <v>37.6</v>
          </cell>
        </row>
        <row r="538">
          <cell r="L538">
            <v>35.04</v>
          </cell>
        </row>
        <row r="539">
          <cell r="L539">
            <v>33.99</v>
          </cell>
        </row>
        <row r="540">
          <cell r="L540">
            <v>34.1</v>
          </cell>
        </row>
        <row r="541">
          <cell r="L541">
            <v>33.450000000000003</v>
          </cell>
        </row>
        <row r="542">
          <cell r="L542">
            <v>32.56</v>
          </cell>
        </row>
        <row r="543">
          <cell r="L543">
            <v>32.33</v>
          </cell>
        </row>
        <row r="544">
          <cell r="L544">
            <v>31.57</v>
          </cell>
        </row>
        <row r="545">
          <cell r="L545">
            <v>30.89</v>
          </cell>
        </row>
        <row r="546">
          <cell r="L546">
            <v>31.13</v>
          </cell>
        </row>
        <row r="547">
          <cell r="L547">
            <v>32.65</v>
          </cell>
        </row>
        <row r="548">
          <cell r="L548">
            <v>33.729999999999997</v>
          </cell>
        </row>
        <row r="549">
          <cell r="L549">
            <v>31.54</v>
          </cell>
        </row>
        <row r="550">
          <cell r="L550">
            <v>28.87</v>
          </cell>
        </row>
        <row r="551">
          <cell r="L551">
            <v>26.43</v>
          </cell>
        </row>
        <row r="552">
          <cell r="L552">
            <v>27.14</v>
          </cell>
        </row>
        <row r="553">
          <cell r="L553">
            <v>26.42</v>
          </cell>
        </row>
        <row r="554">
          <cell r="L554">
            <v>29.72</v>
          </cell>
        </row>
        <row r="555">
          <cell r="L555">
            <v>28.89</v>
          </cell>
        </row>
        <row r="556">
          <cell r="L556">
            <v>29.79</v>
          </cell>
        </row>
        <row r="557">
          <cell r="L557">
            <v>30.86</v>
          </cell>
        </row>
        <row r="558">
          <cell r="L558">
            <v>32.450000000000003</v>
          </cell>
        </row>
        <row r="559">
          <cell r="L559">
            <v>30.76</v>
          </cell>
        </row>
        <row r="560">
          <cell r="L560">
            <v>30.35</v>
          </cell>
        </row>
        <row r="561">
          <cell r="L561">
            <v>28.75</v>
          </cell>
        </row>
        <row r="562">
          <cell r="L562">
            <v>31.21</v>
          </cell>
        </row>
        <row r="563">
          <cell r="L563">
            <v>31.99</v>
          </cell>
        </row>
        <row r="564">
          <cell r="L564">
            <v>33.86</v>
          </cell>
        </row>
        <row r="565">
          <cell r="L565">
            <v>34.520000000000003</v>
          </cell>
        </row>
        <row r="566">
          <cell r="L566">
            <v>35.57</v>
          </cell>
        </row>
        <row r="567">
          <cell r="L567">
            <v>33.58</v>
          </cell>
        </row>
        <row r="568">
          <cell r="L568">
            <v>32</v>
          </cell>
        </row>
        <row r="569">
          <cell r="L569">
            <v>30.86</v>
          </cell>
        </row>
        <row r="570">
          <cell r="L570">
            <v>29.57</v>
          </cell>
        </row>
        <row r="571">
          <cell r="L571">
            <v>30.6</v>
          </cell>
        </row>
        <row r="572">
          <cell r="L572">
            <v>30.74</v>
          </cell>
        </row>
        <row r="573">
          <cell r="L573">
            <v>32.82</v>
          </cell>
        </row>
        <row r="574">
          <cell r="L574">
            <v>33.17</v>
          </cell>
        </row>
        <row r="575">
          <cell r="L575">
            <v>33.28</v>
          </cell>
        </row>
        <row r="576">
          <cell r="L576">
            <v>32.35</v>
          </cell>
        </row>
        <row r="577">
          <cell r="L577">
            <v>33.43</v>
          </cell>
        </row>
        <row r="578">
          <cell r="L578">
            <v>32.270000000000003</v>
          </cell>
        </row>
        <row r="579">
          <cell r="L579">
            <v>31.61</v>
          </cell>
        </row>
        <row r="580">
          <cell r="L580">
            <v>30.63</v>
          </cell>
        </row>
        <row r="581">
          <cell r="L581">
            <v>30.28</v>
          </cell>
        </row>
        <row r="582">
          <cell r="L582">
            <v>29.7</v>
          </cell>
        </row>
        <row r="583">
          <cell r="L583">
            <v>29.4</v>
          </cell>
        </row>
        <row r="584">
          <cell r="L584">
            <v>28.3</v>
          </cell>
        </row>
        <row r="585">
          <cell r="L585">
            <v>27.21</v>
          </cell>
        </row>
        <row r="586">
          <cell r="L586">
            <v>27.6</v>
          </cell>
        </row>
        <row r="587">
          <cell r="L587">
            <v>27.73</v>
          </cell>
        </row>
        <row r="588">
          <cell r="L588">
            <v>28.89</v>
          </cell>
        </row>
        <row r="589">
          <cell r="L589">
            <v>27.49</v>
          </cell>
        </row>
        <row r="590">
          <cell r="L590">
            <v>28.14</v>
          </cell>
        </row>
        <row r="591">
          <cell r="L591">
            <v>28.44</v>
          </cell>
        </row>
        <row r="592">
          <cell r="L592">
            <v>29.58</v>
          </cell>
        </row>
        <row r="593">
          <cell r="L593">
            <v>28.62</v>
          </cell>
        </row>
        <row r="594">
          <cell r="L594">
            <v>27.86</v>
          </cell>
        </row>
        <row r="595">
          <cell r="L595">
            <v>26.93</v>
          </cell>
        </row>
        <row r="596">
          <cell r="L596">
            <v>28.24</v>
          </cell>
        </row>
        <row r="597">
          <cell r="L597">
            <v>27.68</v>
          </cell>
        </row>
        <row r="598">
          <cell r="L598">
            <v>28.41</v>
          </cell>
        </row>
        <row r="599">
          <cell r="L599">
            <v>28.81</v>
          </cell>
        </row>
        <row r="600">
          <cell r="L600">
            <v>30.14</v>
          </cell>
        </row>
        <row r="601">
          <cell r="L601">
            <v>30.62</v>
          </cell>
        </row>
        <row r="602">
          <cell r="L602">
            <v>32.270000000000003</v>
          </cell>
        </row>
        <row r="603">
          <cell r="L603">
            <v>33.04</v>
          </cell>
        </row>
        <row r="604">
          <cell r="L604">
            <v>30.26</v>
          </cell>
        </row>
        <row r="605">
          <cell r="L605">
            <v>27.04</v>
          </cell>
        </row>
        <row r="606">
          <cell r="L606">
            <v>25.69</v>
          </cell>
        </row>
        <row r="607">
          <cell r="L607">
            <v>25.27</v>
          </cell>
        </row>
        <row r="608">
          <cell r="L608">
            <v>26.61</v>
          </cell>
        </row>
        <row r="609">
          <cell r="L609">
            <v>28.71</v>
          </cell>
        </row>
        <row r="610">
          <cell r="L610">
            <v>32.130000000000003</v>
          </cell>
        </row>
        <row r="611">
          <cell r="L611">
            <v>34.200000000000003</v>
          </cell>
        </row>
        <row r="612">
          <cell r="L612">
            <v>33.909999999999997</v>
          </cell>
        </row>
        <row r="613">
          <cell r="L613">
            <v>37.79</v>
          </cell>
        </row>
        <row r="614">
          <cell r="L614">
            <v>40.85</v>
          </cell>
        </row>
        <row r="615">
          <cell r="L615">
            <v>44.31</v>
          </cell>
        </row>
        <row r="616">
          <cell r="L616">
            <v>48.37</v>
          </cell>
        </row>
        <row r="617">
          <cell r="L617">
            <v>56</v>
          </cell>
        </row>
        <row r="618">
          <cell r="L618">
            <v>62.88</v>
          </cell>
        </row>
        <row r="619">
          <cell r="L619">
            <v>74.75</v>
          </cell>
        </row>
        <row r="620">
          <cell r="L620">
            <v>74.75</v>
          </cell>
        </row>
        <row r="621">
          <cell r="L621">
            <v>72.930000000000007</v>
          </cell>
        </row>
        <row r="622">
          <cell r="L622">
            <v>70.010000000000005</v>
          </cell>
        </row>
        <row r="623">
          <cell r="L623">
            <v>65.930000000000007</v>
          </cell>
        </row>
        <row r="624">
          <cell r="L624">
            <v>70.42</v>
          </cell>
        </row>
        <row r="625">
          <cell r="L625">
            <v>66.459999999999994</v>
          </cell>
        </row>
        <row r="626">
          <cell r="L626">
            <v>63.69</v>
          </cell>
        </row>
        <row r="627">
          <cell r="L627">
            <v>65.7</v>
          </cell>
        </row>
        <row r="628">
          <cell r="L628">
            <v>70.91</v>
          </cell>
        </row>
        <row r="629">
          <cell r="L629">
            <v>76.405000000000001</v>
          </cell>
        </row>
        <row r="630">
          <cell r="L630">
            <v>83.846000000000004</v>
          </cell>
        </row>
        <row r="631">
          <cell r="L631">
            <v>87.385000000000005</v>
          </cell>
        </row>
        <row r="632">
          <cell r="L632">
            <v>80.297499999999999</v>
          </cell>
        </row>
        <row r="633">
          <cell r="L633">
            <v>67.74799999999999</v>
          </cell>
        </row>
        <row r="634">
          <cell r="L634">
            <v>72.334999999999994</v>
          </cell>
        </row>
        <row r="635">
          <cell r="L635">
            <v>70.626000000000005</v>
          </cell>
        </row>
        <row r="636">
          <cell r="L636">
            <v>72.67</v>
          </cell>
        </row>
        <row r="637">
          <cell r="L637">
            <v>79.180000000000007</v>
          </cell>
        </row>
        <row r="638">
          <cell r="L638">
            <v>68.14</v>
          </cell>
        </row>
        <row r="639">
          <cell r="L639">
            <v>66</v>
          </cell>
        </row>
        <row r="640">
          <cell r="L640">
            <v>63.242500000000007</v>
          </cell>
        </row>
        <row r="641">
          <cell r="L641">
            <v>58.83</v>
          </cell>
        </row>
        <row r="642">
          <cell r="L642">
            <v>55.474999999999994</v>
          </cell>
        </row>
        <row r="643">
          <cell r="L643">
            <v>52.484999999999999</v>
          </cell>
        </row>
        <row r="644">
          <cell r="L644">
            <v>60.007999999999996</v>
          </cell>
        </row>
        <row r="645">
          <cell r="L645">
            <v>70.887499999999989</v>
          </cell>
        </row>
        <row r="646">
          <cell r="L646">
            <v>70.966999999999999</v>
          </cell>
        </row>
        <row r="647">
          <cell r="L647">
            <v>65.227999999999994</v>
          </cell>
        </row>
        <row r="648">
          <cell r="L648">
            <v>58.163636363636378</v>
          </cell>
        </row>
        <row r="649">
          <cell r="L649">
            <v>55.421428571428564</v>
          </cell>
        </row>
        <row r="650">
          <cell r="L650">
            <v>52.085500000000003</v>
          </cell>
        </row>
        <row r="651">
          <cell r="L651">
            <v>48.421428571428564</v>
          </cell>
        </row>
        <row r="652">
          <cell r="L652">
            <v>43.989999999999995</v>
          </cell>
        </row>
        <row r="653">
          <cell r="L653">
            <v>44.856499999999997</v>
          </cell>
        </row>
        <row r="654">
          <cell r="L654">
            <v>43.149090909090894</v>
          </cell>
        </row>
        <row r="655">
          <cell r="L655">
            <v>41.839545454545451</v>
          </cell>
        </row>
        <row r="656">
          <cell r="L656">
            <v>42.101578947368424</v>
          </cell>
        </row>
        <row r="657">
          <cell r="L657">
            <v>47.479090909090907</v>
          </cell>
        </row>
        <row r="658">
          <cell r="L658">
            <v>42.688571428571422</v>
          </cell>
        </row>
        <row r="659">
          <cell r="L659">
            <v>42.549300000000002</v>
          </cell>
        </row>
        <row r="660">
          <cell r="L660">
            <v>43.475000000000001</v>
          </cell>
        </row>
        <row r="661">
          <cell r="L661">
            <v>46.5</v>
          </cell>
        </row>
        <row r="662">
          <cell r="L662">
            <v>49.25</v>
          </cell>
        </row>
        <row r="663">
          <cell r="L663">
            <v>51</v>
          </cell>
        </row>
        <row r="664">
          <cell r="L664">
            <v>53.25</v>
          </cell>
        </row>
        <row r="665">
          <cell r="L665">
            <v>54.75</v>
          </cell>
        </row>
        <row r="666">
          <cell r="L666">
            <v>55.25</v>
          </cell>
        </row>
        <row r="667">
          <cell r="L667">
            <v>58</v>
          </cell>
        </row>
        <row r="668">
          <cell r="L668">
            <v>58.25</v>
          </cell>
        </row>
        <row r="669">
          <cell r="L669">
            <v>57.75</v>
          </cell>
        </row>
        <row r="670">
          <cell r="L670">
            <v>55.75</v>
          </cell>
        </row>
        <row r="671">
          <cell r="L671">
            <v>54.25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6RLVLRSLLYHRBKBJ27EDBCKKTT">
      <xxl21:absoluteUrl r:id="rId2"/>
    </xxl21:alternateUrls>
    <sheetNames>
      <sheetName val="Chart6"/>
      <sheetName val="Chart7"/>
      <sheetName val="Chart8"/>
      <sheetName val="Chart11"/>
      <sheetName val="Chart12"/>
      <sheetName val="Chart13"/>
      <sheetName val="Chart14"/>
      <sheetName val="Delta to 5-Yr Cap U v HOBO"/>
      <sheetName val="US EIA"/>
      <sheetName val="Chart15"/>
      <sheetName val="SBO Fuel Value"/>
      <sheetName val="Chart16"/>
      <sheetName val="Chart17"/>
      <sheetName val="US LCFS"/>
      <sheetName val="Days of Sales Chart"/>
      <sheetName val="Sheet1"/>
      <sheetName val="Balance Sheet"/>
      <sheetName val="EPA Requirements"/>
      <sheetName val="Brazil"/>
      <sheetName val="Chart18"/>
      <sheetName val="Chart19"/>
      <sheetName val="Malaysia"/>
      <sheetName val="Thailand"/>
      <sheetName val="Philippines"/>
      <sheetName val="Peru"/>
      <sheetName val="European Union"/>
      <sheetName val="EU Plant List"/>
      <sheetName val="Australia"/>
      <sheetName val="Colombia"/>
      <sheetName val="Chart27"/>
      <sheetName val="Canada Biofuel Bal Sheets"/>
      <sheetName val="Chart33"/>
      <sheetName val="Canada"/>
      <sheetName val="Chart34"/>
      <sheetName val="Canada Biodiesel Plants"/>
      <sheetName val="Indonesia"/>
      <sheetName val="China"/>
      <sheetName val="Chart5"/>
      <sheetName val="Argentina"/>
      <sheetName val="India"/>
      <sheetName val="Brazil - GAIN"/>
      <sheetName val="Chart5 (2)"/>
      <sheetName val="Japan"/>
      <sheetName val="Chart35"/>
      <sheetName val="Sheet2"/>
      <sheetName val="Chart36"/>
      <sheetName val="World"/>
      <sheetName val="US Biodiesel Imports"/>
      <sheetName val="Chart37"/>
      <sheetName val="US Biodiesel Exports"/>
      <sheetName val="wldbiodiesel"/>
      <sheetName val="Chart1"/>
      <sheetName val="Chart2"/>
      <sheetName val="Chart3"/>
      <sheetName val="Chart4"/>
      <sheetName val="Chart9"/>
      <sheetName val="Chart10"/>
      <sheetName val="Chart20"/>
      <sheetName val="Chart21"/>
      <sheetName val="Chart22"/>
      <sheetName val="Chart23"/>
      <sheetName val="Chart24"/>
      <sheetName val="Chart25"/>
      <sheetName val="Chart26"/>
      <sheetName val="Chart28"/>
      <sheetName val="Chart29"/>
      <sheetName val="Chart30"/>
      <sheetName val="Chart31"/>
      <sheetName val="Chart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C3">
            <v>0</v>
          </cell>
        </row>
        <row r="327">
          <cell r="C327">
            <v>104.10512799231834</v>
          </cell>
        </row>
        <row r="328">
          <cell r="C328">
            <v>136.50062811030753</v>
          </cell>
        </row>
        <row r="329">
          <cell r="C329">
            <v>120.13200050255166</v>
          </cell>
        </row>
        <row r="330">
          <cell r="C330">
            <v>98.421363006928928</v>
          </cell>
        </row>
        <row r="331">
          <cell r="C331">
            <v>84.20862702747938</v>
          </cell>
        </row>
        <row r="332">
          <cell r="C332">
            <v>93.247833962796165</v>
          </cell>
        </row>
        <row r="333">
          <cell r="C333">
            <v>97.692825306700456</v>
          </cell>
        </row>
        <row r="334">
          <cell r="C334">
            <v>103.91432850156836</v>
          </cell>
        </row>
        <row r="335">
          <cell r="C335">
            <v>105.17396172525854</v>
          </cell>
        </row>
        <row r="336">
          <cell r="C336">
            <v>101.00286511269972</v>
          </cell>
        </row>
        <row r="337">
          <cell r="C337">
            <v>90.691016465473851</v>
          </cell>
        </row>
        <row r="338">
          <cell r="C338">
            <v>85.98829653758601</v>
          </cell>
        </row>
        <row r="339">
          <cell r="C339">
            <v>88.566672921464175</v>
          </cell>
        </row>
        <row r="340">
          <cell r="C340">
            <v>110.66796547907086</v>
          </cell>
        </row>
        <row r="341">
          <cell r="C341">
            <v>86.323178356248789</v>
          </cell>
        </row>
        <row r="342">
          <cell r="C342">
            <v>97.581719774515506</v>
          </cell>
        </row>
        <row r="343">
          <cell r="C343">
            <v>89.132056233859956</v>
          </cell>
        </row>
        <row r="344">
          <cell r="C344">
            <v>94.72017929931657</v>
          </cell>
        </row>
        <row r="345">
          <cell r="C345">
            <v>98.956834360057158</v>
          </cell>
        </row>
        <row r="346">
          <cell r="C346">
            <v>97.92372419594146</v>
          </cell>
        </row>
        <row r="347">
          <cell r="C347">
            <v>102.48897002254536</v>
          </cell>
        </row>
        <row r="348">
          <cell r="C348">
            <v>97.250349183084651</v>
          </cell>
        </row>
        <row r="349">
          <cell r="C349">
            <v>98.005406672731084</v>
          </cell>
        </row>
        <row r="350">
          <cell r="C350">
            <v>89.151761078416754</v>
          </cell>
        </row>
        <row r="351">
          <cell r="C351">
            <v>85.982088593101622</v>
          </cell>
        </row>
        <row r="352">
          <cell r="C352">
            <v>122.49433840784191</v>
          </cell>
        </row>
        <row r="353">
          <cell r="C353">
            <v>88.268989363472798</v>
          </cell>
        </row>
        <row r="354">
          <cell r="C354">
            <v>88.725308276711687</v>
          </cell>
        </row>
        <row r="355">
          <cell r="C355">
            <v>81.422044940206519</v>
          </cell>
        </row>
        <row r="356">
          <cell r="C356">
            <v>84.710432038930549</v>
          </cell>
        </row>
        <row r="357">
          <cell r="C357">
            <v>89.850434116326312</v>
          </cell>
        </row>
        <row r="358">
          <cell r="C358">
            <v>91.058256464709544</v>
          </cell>
        </row>
        <row r="359">
          <cell r="C359">
            <v>92.690924539184337</v>
          </cell>
        </row>
        <row r="360">
          <cell r="C360">
            <v>89.780244229676342</v>
          </cell>
        </row>
        <row r="361">
          <cell r="C361">
            <v>88.808287283686923</v>
          </cell>
        </row>
        <row r="362">
          <cell r="C362">
            <v>81.362979693415383</v>
          </cell>
        </row>
        <row r="363">
          <cell r="C363">
            <v>82.165062060732396</v>
          </cell>
        </row>
        <row r="364">
          <cell r="C364">
            <v>126.26253120820543</v>
          </cell>
        </row>
        <row r="365">
          <cell r="C365">
            <v>82.672353078594256</v>
          </cell>
        </row>
        <row r="366">
          <cell r="C366">
            <v>84.597960286214601</v>
          </cell>
        </row>
        <row r="367">
          <cell r="C367">
            <v>79.086017014457212</v>
          </cell>
        </row>
        <row r="368">
          <cell r="C368">
            <v>84.232887994382082</v>
          </cell>
        </row>
        <row r="369">
          <cell r="C369">
            <v>92.532997569364483</v>
          </cell>
        </row>
        <row r="370">
          <cell r="C370">
            <v>89.067117354710092</v>
          </cell>
        </row>
        <row r="371">
          <cell r="C371">
            <v>90.424073779720644</v>
          </cell>
        </row>
        <row r="372">
          <cell r="C372">
            <v>88.529922715159685</v>
          </cell>
        </row>
        <row r="373">
          <cell r="C373">
            <v>87.652438472037801</v>
          </cell>
        </row>
        <row r="374">
          <cell r="C374">
            <v>83.417150843368233</v>
          </cell>
        </row>
        <row r="375">
          <cell r="C375">
            <v>81.621526757948885</v>
          </cell>
        </row>
        <row r="376">
          <cell r="C376">
            <v>110.1826495819377</v>
          </cell>
        </row>
        <row r="377">
          <cell r="C377">
            <v>84.668983021899734</v>
          </cell>
        </row>
        <row r="378">
          <cell r="C378">
            <v>74.342871706463697</v>
          </cell>
        </row>
        <row r="379">
          <cell r="C379">
            <v>67.993663291446779</v>
          </cell>
        </row>
        <row r="380">
          <cell r="C380">
            <v>73.239528903222507</v>
          </cell>
        </row>
        <row r="381">
          <cell r="C381">
            <v>77.536381354448523</v>
          </cell>
        </row>
        <row r="382">
          <cell r="C382">
            <v>78.325591461924645</v>
          </cell>
        </row>
        <row r="383">
          <cell r="C383">
            <v>80.935756460914959</v>
          </cell>
        </row>
        <row r="384">
          <cell r="C384">
            <v>77.895887455767507</v>
          </cell>
        </row>
        <row r="385">
          <cell r="C385">
            <v>75.854823692325027</v>
          </cell>
        </row>
        <row r="386">
          <cell r="C386">
            <v>70.688429675074261</v>
          </cell>
        </row>
        <row r="387">
          <cell r="C387">
            <v>68.965376771591295</v>
          </cell>
        </row>
        <row r="388">
          <cell r="C388">
            <v>94.72780126110699</v>
          </cell>
        </row>
        <row r="389">
          <cell r="C389">
            <v>71.773437381073649</v>
          </cell>
        </row>
        <row r="390">
          <cell r="C390">
            <v>56.060629227173109</v>
          </cell>
        </row>
        <row r="391">
          <cell r="C391">
            <v>50.788419748762415</v>
          </cell>
        </row>
        <row r="392">
          <cell r="C392">
            <v>54.36115503460163</v>
          </cell>
        </row>
        <row r="393">
          <cell r="C393">
            <v>58.663077988499815</v>
          </cell>
        </row>
        <row r="394">
          <cell r="C394">
            <v>59.133503006029343</v>
          </cell>
        </row>
        <row r="395">
          <cell r="C395">
            <v>60.858489460220319</v>
          </cell>
        </row>
        <row r="396">
          <cell r="C396">
            <v>58.692027011459757</v>
          </cell>
        </row>
        <row r="397">
          <cell r="C397">
            <v>56.958548847690111</v>
          </cell>
        </row>
        <row r="398">
          <cell r="C398">
            <v>53.107706280674691</v>
          </cell>
        </row>
        <row r="399">
          <cell r="C399">
            <v>52.669661329160725</v>
          </cell>
        </row>
        <row r="400">
          <cell r="C400">
            <v>73.005917551453436</v>
          </cell>
        </row>
        <row r="401">
          <cell r="C401">
            <v>53.397630710741439</v>
          </cell>
        </row>
        <row r="402">
          <cell r="C402">
            <v>51.739500701797297</v>
          </cell>
        </row>
        <row r="403">
          <cell r="C403">
            <v>47.464601895352558</v>
          </cell>
        </row>
        <row r="404">
          <cell r="C404">
            <v>50.423554128156688</v>
          </cell>
        </row>
        <row r="405">
          <cell r="C405">
            <v>54.718413443116148</v>
          </cell>
        </row>
        <row r="406">
          <cell r="C406">
            <v>54.53471950028306</v>
          </cell>
        </row>
        <row r="407">
          <cell r="C407">
            <v>56.314722734134094</v>
          </cell>
        </row>
        <row r="408">
          <cell r="C408">
            <v>54.347524779934979</v>
          </cell>
        </row>
        <row r="409">
          <cell r="C409">
            <v>53.590626140753024</v>
          </cell>
        </row>
        <row r="410">
          <cell r="C410">
            <v>49.810041661221767</v>
          </cell>
        </row>
        <row r="411">
          <cell r="C411">
            <v>48.997684005612456</v>
          </cell>
        </row>
        <row r="412">
          <cell r="C412">
            <v>69.321207336602143</v>
          </cell>
        </row>
        <row r="413">
          <cell r="C413">
            <v>50.077562249570626</v>
          </cell>
        </row>
        <row r="414">
          <cell r="C414">
            <v>39.93732407353388</v>
          </cell>
        </row>
        <row r="415">
          <cell r="C415">
            <v>36.684514916659587</v>
          </cell>
        </row>
        <row r="416">
          <cell r="C416">
            <v>38.972578174902665</v>
          </cell>
        </row>
        <row r="417">
          <cell r="C417">
            <v>42.901737378783352</v>
          </cell>
        </row>
        <row r="418">
          <cell r="C418">
            <v>42.811423334559684</v>
          </cell>
        </row>
        <row r="419">
          <cell r="C419">
            <v>44.147111827038984</v>
          </cell>
        </row>
        <row r="420">
          <cell r="C420">
            <v>42.755743099734907</v>
          </cell>
        </row>
        <row r="421">
          <cell r="C421">
            <v>41.978289245630478</v>
          </cell>
        </row>
        <row r="422">
          <cell r="C422">
            <v>39.204350911369779</v>
          </cell>
        </row>
        <row r="423">
          <cell r="C423">
            <v>19.355710310008607</v>
          </cell>
        </row>
        <row r="424">
          <cell r="C424">
            <v>27.358699740544608</v>
          </cell>
        </row>
        <row r="425">
          <cell r="C425">
            <v>19.75717309921437</v>
          </cell>
        </row>
        <row r="426">
          <cell r="C426">
            <v>16.270659798981047</v>
          </cell>
        </row>
        <row r="427">
          <cell r="C427">
            <v>14.960843472260756</v>
          </cell>
        </row>
        <row r="428">
          <cell r="C428">
            <v>15.964272264872259</v>
          </cell>
        </row>
        <row r="429">
          <cell r="C429">
            <v>17.847969230889625</v>
          </cell>
        </row>
        <row r="430">
          <cell r="C430">
            <v>17.743039894497457</v>
          </cell>
        </row>
        <row r="431">
          <cell r="C431">
            <v>18.380850544615875</v>
          </cell>
        </row>
        <row r="432">
          <cell r="C432">
            <v>17.807025528117116</v>
          </cell>
        </row>
        <row r="433">
          <cell r="C433">
            <v>17.468730944840846</v>
          </cell>
        </row>
        <row r="434">
          <cell r="C434">
            <v>16.377856936691678</v>
          </cell>
        </row>
        <row r="435">
          <cell r="C435">
            <v>29.763061655979943</v>
          </cell>
        </row>
        <row r="436">
          <cell r="C436">
            <v>41.327582774384389</v>
          </cell>
        </row>
        <row r="437">
          <cell r="C437">
            <v>30.452439271344797</v>
          </cell>
        </row>
        <row r="438">
          <cell r="C438">
            <v>26.135174143182986</v>
          </cell>
        </row>
        <row r="439">
          <cell r="C439">
            <v>23.922290984444817</v>
          </cell>
        </row>
        <row r="440">
          <cell r="C440">
            <v>25.559235692059765</v>
          </cell>
        </row>
        <row r="441">
          <cell r="C441">
            <v>28.721583328986501</v>
          </cell>
        </row>
        <row r="442">
          <cell r="C442">
            <v>28.757846767391964</v>
          </cell>
        </row>
        <row r="443">
          <cell r="C443">
            <v>29.941250456743024</v>
          </cell>
        </row>
        <row r="444">
          <cell r="C444">
            <v>28.930284615180863</v>
          </cell>
        </row>
        <row r="445">
          <cell r="C445">
            <v>28.323819264890695</v>
          </cell>
        </row>
        <row r="446">
          <cell r="C446">
            <v>26.478762309706095</v>
          </cell>
        </row>
        <row r="447">
          <cell r="C447">
            <v>23.066335931557749</v>
          </cell>
        </row>
        <row r="448">
          <cell r="C448">
            <v>32.224448648077882</v>
          </cell>
        </row>
        <row r="449">
          <cell r="C449">
            <v>23.532733291458829</v>
          </cell>
        </row>
        <row r="450">
          <cell r="C450">
            <v>18.937339774924755</v>
          </cell>
        </row>
        <row r="451">
          <cell r="C451">
            <v>17.318247867036046</v>
          </cell>
        </row>
        <row r="452">
          <cell r="C452">
            <v>18.458401007159356</v>
          </cell>
        </row>
        <row r="453">
          <cell r="C453">
            <v>21.121833964039137</v>
          </cell>
        </row>
        <row r="454">
          <cell r="C454">
            <v>21.116725742150237</v>
          </cell>
        </row>
        <row r="455">
          <cell r="C455">
            <v>22.036777530976632</v>
          </cell>
        </row>
        <row r="456">
          <cell r="C456">
            <v>21.327222727805442</v>
          </cell>
        </row>
        <row r="457">
          <cell r="C457">
            <v>20.891622004200489</v>
          </cell>
        </row>
        <row r="458">
          <cell r="C458">
            <v>19.554033052829464</v>
          </cell>
        </row>
        <row r="459">
          <cell r="C459">
            <v>18.50582531036153</v>
          </cell>
        </row>
        <row r="460">
          <cell r="C460">
            <v>25.958426444932652</v>
          </cell>
        </row>
        <row r="461">
          <cell r="C461">
            <v>18.7609979098659</v>
          </cell>
        </row>
        <row r="462">
          <cell r="C462">
            <v>17.709333495748144</v>
          </cell>
        </row>
        <row r="463">
          <cell r="C463">
            <v>16.239738196838676</v>
          </cell>
        </row>
        <row r="464">
          <cell r="C464">
            <v>17.288372173787316</v>
          </cell>
        </row>
        <row r="465">
          <cell r="C465">
            <v>19.816621908355785</v>
          </cell>
        </row>
        <row r="466">
          <cell r="C466">
            <v>19.774118584926651</v>
          </cell>
        </row>
        <row r="467">
          <cell r="C467">
            <v>20.642994071097746</v>
          </cell>
        </row>
        <row r="468">
          <cell r="C468">
            <v>19.983949146595069</v>
          </cell>
        </row>
        <row r="469">
          <cell r="C469">
            <v>19.619594664772627</v>
          </cell>
        </row>
        <row r="470">
          <cell r="C470">
            <v>18.364329178057137</v>
          </cell>
        </row>
        <row r="471">
          <cell r="C471">
            <v>17.175125362143351</v>
          </cell>
        </row>
        <row r="472">
          <cell r="C472">
            <v>24.139588256748485</v>
          </cell>
        </row>
        <row r="473">
          <cell r="C473">
            <v>17.444929603655737</v>
          </cell>
        </row>
        <row r="474">
          <cell r="C474">
            <v>10.798001512602314</v>
          </cell>
        </row>
        <row r="475">
          <cell r="C475">
            <v>9.9034995512420547</v>
          </cell>
        </row>
        <row r="476">
          <cell r="C476">
            <v>10.550450434631015</v>
          </cell>
        </row>
        <row r="477">
          <cell r="C477">
            <v>12.737048585613394</v>
          </cell>
        </row>
        <row r="478">
          <cell r="C478">
            <v>12.710823392889775</v>
          </cell>
        </row>
        <row r="479">
          <cell r="C479">
            <v>13.416666413848512</v>
          </cell>
        </row>
        <row r="480">
          <cell r="C480">
            <v>13.012951570445939</v>
          </cell>
        </row>
        <row r="481">
          <cell r="C481">
            <v>12.767589609537971</v>
          </cell>
        </row>
        <row r="482">
          <cell r="C482">
            <v>11.996941827463104</v>
          </cell>
        </row>
        <row r="483">
          <cell r="C483">
            <v>11.069920037006501</v>
          </cell>
        </row>
        <row r="484">
          <cell r="C484">
            <v>15.568578748585667</v>
          </cell>
        </row>
        <row r="485">
          <cell r="C485">
            <v>11.172826876835973</v>
          </cell>
        </row>
      </sheetData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  <sheetData sheetId="36"/>
      <sheetData sheetId="37" refreshError="1"/>
      <sheetData sheetId="38"/>
      <sheetData sheetId="39"/>
      <sheetData sheetId="40"/>
      <sheetData sheetId="41" refreshError="1"/>
      <sheetData sheetId="42"/>
      <sheetData sheetId="43" refreshError="1"/>
      <sheetData sheetId="44"/>
      <sheetData sheetId="45" refreshError="1"/>
      <sheetData sheetId="46"/>
      <sheetData sheetId="47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ZIXSRTXWEKCJHZBGSSBQCI2MD2"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Chart2"/>
      <sheetName val="Chart6"/>
      <sheetName val="Chart7"/>
      <sheetName val="Chart8"/>
      <sheetName val="Chart8 (2)"/>
      <sheetName val="Chart9"/>
      <sheetName val="Chart10"/>
      <sheetName val="Sheet5"/>
      <sheetName val="RD Feedstock Build Up"/>
    </sheetNames>
    <sheetDataSet>
      <sheetData sheetId="0"/>
      <sheetData sheetId="1"/>
      <sheetData sheetId="2"/>
      <sheetData sheetId="3"/>
      <sheetData sheetId="4">
        <row r="17">
          <cell r="BE17">
            <v>0</v>
          </cell>
        </row>
      </sheetData>
      <sheetData sheetId="5">
        <row r="13">
          <cell r="EK13">
            <v>8.8824043025948303</v>
          </cell>
        </row>
        <row r="181">
          <cell r="DS181">
            <v>278.4382291666667</v>
          </cell>
        </row>
        <row r="182">
          <cell r="DS182">
            <v>258.4382291666667</v>
          </cell>
        </row>
        <row r="183">
          <cell r="DS183">
            <v>258.4382291666667</v>
          </cell>
        </row>
        <row r="184">
          <cell r="DS184">
            <v>328.43822916666664</v>
          </cell>
        </row>
        <row r="185">
          <cell r="DS185">
            <v>329.02807291666664</v>
          </cell>
        </row>
        <row r="186">
          <cell r="DS186">
            <v>230.24708333333334</v>
          </cell>
        </row>
        <row r="187">
          <cell r="DS187">
            <v>180.24708333333334</v>
          </cell>
        </row>
        <row r="188">
          <cell r="DS188">
            <v>230.24708333333334</v>
          </cell>
        </row>
        <row r="189">
          <cell r="DS189">
            <v>230.24708333333334</v>
          </cell>
        </row>
        <row r="190">
          <cell r="DS190">
            <v>230.24708333333334</v>
          </cell>
        </row>
        <row r="191">
          <cell r="DS191">
            <v>230.24708333333334</v>
          </cell>
        </row>
        <row r="192">
          <cell r="DS192">
            <v>234.17937499999999</v>
          </cell>
        </row>
        <row r="193">
          <cell r="DS193">
            <v>259.17937499999999</v>
          </cell>
        </row>
        <row r="194">
          <cell r="DS194">
            <v>259.17937499999999</v>
          </cell>
        </row>
        <row r="195">
          <cell r="DS195">
            <v>259.17937499999999</v>
          </cell>
        </row>
        <row r="196">
          <cell r="DS196">
            <v>259.17937499999999</v>
          </cell>
        </row>
        <row r="197">
          <cell r="DS197">
            <v>209.17937499999999</v>
          </cell>
        </row>
        <row r="198">
          <cell r="DS198">
            <v>209.17937499999999</v>
          </cell>
        </row>
        <row r="199">
          <cell r="DS199">
            <v>259.17937499999999</v>
          </cell>
        </row>
        <row r="200">
          <cell r="DS200">
            <v>279.17937499999999</v>
          </cell>
        </row>
        <row r="201">
          <cell r="DS201">
            <v>280.73145833333331</v>
          </cell>
        </row>
        <row r="202">
          <cell r="DS202">
            <v>282.28354166666668</v>
          </cell>
        </row>
        <row r="203">
          <cell r="DS203">
            <v>282.28354166666668</v>
          </cell>
        </row>
        <row r="204">
          <cell r="DS204">
            <v>282.28354166666668</v>
          </cell>
        </row>
        <row r="205">
          <cell r="DS205">
            <v>179.78354166666668</v>
          </cell>
        </row>
        <row r="206">
          <cell r="DS206">
            <v>179.78354166666668</v>
          </cell>
        </row>
        <row r="207">
          <cell r="DS207">
            <v>149.78354166666668</v>
          </cell>
        </row>
        <row r="208">
          <cell r="DS208">
            <v>149.78354166666668</v>
          </cell>
        </row>
        <row r="209">
          <cell r="DS209">
            <v>150.37338541666668</v>
          </cell>
        </row>
        <row r="210">
          <cell r="DS210">
            <v>151.59239583333334</v>
          </cell>
        </row>
        <row r="211">
          <cell r="DS211">
            <v>151.59239583333334</v>
          </cell>
        </row>
        <row r="212">
          <cell r="DS212">
            <v>151.59239583333334</v>
          </cell>
        </row>
        <row r="213">
          <cell r="DS213">
            <v>176.59239583333334</v>
          </cell>
        </row>
        <row r="214">
          <cell r="DS214">
            <v>176.59239583333334</v>
          </cell>
        </row>
        <row r="215">
          <cell r="DS215">
            <v>151.59239583333334</v>
          </cell>
        </row>
        <row r="216">
          <cell r="DS216">
            <v>151.59239583333334</v>
          </cell>
        </row>
        <row r="217">
          <cell r="DS217">
            <v>93.592395833333327</v>
          </cell>
        </row>
        <row r="218">
          <cell r="DS218">
            <v>93.592395833333327</v>
          </cell>
        </row>
        <row r="219">
          <cell r="DS219">
            <v>93.592395833333327</v>
          </cell>
        </row>
        <row r="220">
          <cell r="DS220">
            <v>83.592395833333327</v>
          </cell>
        </row>
        <row r="221">
          <cell r="DS221">
            <v>83.592395833333327</v>
          </cell>
        </row>
        <row r="222">
          <cell r="DS222">
            <v>83.592395833333327</v>
          </cell>
        </row>
        <row r="223">
          <cell r="DS223">
            <v>83.592395833333327</v>
          </cell>
        </row>
        <row r="224">
          <cell r="DS224">
            <v>83.592395833333327</v>
          </cell>
        </row>
        <row r="225">
          <cell r="DS225">
            <v>83.592395833333327</v>
          </cell>
        </row>
        <row r="226">
          <cell r="DS226">
            <v>83.592395833333327</v>
          </cell>
        </row>
        <row r="227">
          <cell r="DS227">
            <v>83.592395833333327</v>
          </cell>
        </row>
        <row r="228">
          <cell r="DS228">
            <v>178.59239583333334</v>
          </cell>
        </row>
        <row r="229">
          <cell r="DS229">
            <v>176.59239583333334</v>
          </cell>
        </row>
        <row r="230">
          <cell r="DS230">
            <v>176.59239583333334</v>
          </cell>
        </row>
        <row r="231">
          <cell r="DS231">
            <v>126.59239583333334</v>
          </cell>
        </row>
        <row r="232">
          <cell r="DS232">
            <v>126.59239583333334</v>
          </cell>
        </row>
        <row r="233">
          <cell r="DS233">
            <v>166.59239583333334</v>
          </cell>
        </row>
        <row r="234">
          <cell r="DS234">
            <v>126.59239583333334</v>
          </cell>
        </row>
        <row r="235">
          <cell r="DS235">
            <v>126.59239583333334</v>
          </cell>
        </row>
        <row r="236">
          <cell r="DS236">
            <v>126.59239583333334</v>
          </cell>
        </row>
        <row r="237">
          <cell r="DS237">
            <v>126.59239583333334</v>
          </cell>
        </row>
        <row r="238">
          <cell r="DS238">
            <v>126.59239583333334</v>
          </cell>
        </row>
        <row r="239">
          <cell r="DS239">
            <v>126.59239583333334</v>
          </cell>
        </row>
        <row r="240">
          <cell r="DS240">
            <v>126.59239583333334</v>
          </cell>
        </row>
        <row r="241">
          <cell r="DS241">
            <v>211.59239583333334</v>
          </cell>
        </row>
        <row r="242">
          <cell r="DS242">
            <v>141.59239583333334</v>
          </cell>
        </row>
        <row r="243">
          <cell r="DS243">
            <v>211.59239583333334</v>
          </cell>
        </row>
        <row r="244">
          <cell r="DS244">
            <v>61.592395833333342</v>
          </cell>
        </row>
        <row r="245">
          <cell r="DS245">
            <v>62.182239583333342</v>
          </cell>
        </row>
        <row r="246">
          <cell r="DS246">
            <v>63.401250000000005</v>
          </cell>
        </row>
        <row r="247">
          <cell r="DS247">
            <v>63.401250000000005</v>
          </cell>
        </row>
        <row r="248">
          <cell r="DS248">
            <v>63.401250000000005</v>
          </cell>
        </row>
        <row r="249">
          <cell r="DS249">
            <v>63.401250000000005</v>
          </cell>
        </row>
        <row r="250">
          <cell r="DS250">
            <v>63.401250000000005</v>
          </cell>
        </row>
        <row r="251">
          <cell r="DS251">
            <v>63.401250000000005</v>
          </cell>
        </row>
        <row r="252">
          <cell r="DS252">
            <v>63.401250000000005</v>
          </cell>
        </row>
        <row r="253">
          <cell r="DS253">
            <v>93.901250000000005</v>
          </cell>
        </row>
        <row r="254">
          <cell r="DS254">
            <v>93.901250000000005</v>
          </cell>
        </row>
        <row r="255">
          <cell r="DS255">
            <v>93.901250000000005</v>
          </cell>
        </row>
        <row r="256">
          <cell r="DS256">
            <v>93.901250000000005</v>
          </cell>
        </row>
        <row r="257">
          <cell r="DS257">
            <v>93.901250000000005</v>
          </cell>
        </row>
        <row r="258">
          <cell r="DS258">
            <v>93.901250000000005</v>
          </cell>
        </row>
        <row r="259">
          <cell r="DS259">
            <v>93.901250000000005</v>
          </cell>
        </row>
        <row r="260">
          <cell r="DS260">
            <v>93.901250000000005</v>
          </cell>
        </row>
        <row r="261">
          <cell r="DS261">
            <v>93.901250000000005</v>
          </cell>
        </row>
        <row r="262">
          <cell r="DS262">
            <v>93.901250000000005</v>
          </cell>
        </row>
        <row r="263">
          <cell r="DS263">
            <v>93.901250000000005</v>
          </cell>
        </row>
        <row r="264">
          <cell r="DS264">
            <v>93.901250000000005</v>
          </cell>
        </row>
        <row r="265">
          <cell r="DS265">
            <v>113.90125</v>
          </cell>
        </row>
        <row r="266">
          <cell r="DS266">
            <v>63.901250000000005</v>
          </cell>
        </row>
        <row r="267">
          <cell r="DS267">
            <v>63.901250000000005</v>
          </cell>
        </row>
        <row r="268">
          <cell r="DS268">
            <v>66.901250000000005</v>
          </cell>
        </row>
        <row r="269">
          <cell r="DS269">
            <v>66.901250000000005</v>
          </cell>
        </row>
        <row r="270">
          <cell r="DS270">
            <v>66.901250000000005</v>
          </cell>
        </row>
        <row r="271">
          <cell r="DS271">
            <v>66.901250000000005</v>
          </cell>
        </row>
        <row r="272">
          <cell r="DS272">
            <v>66.901250000000005</v>
          </cell>
        </row>
        <row r="273">
          <cell r="DS273">
            <v>116.90125</v>
          </cell>
        </row>
        <row r="274">
          <cell r="DS274">
            <v>116.90125</v>
          </cell>
        </row>
        <row r="275">
          <cell r="DS275">
            <v>66.901250000000005</v>
          </cell>
        </row>
        <row r="276">
          <cell r="DS276">
            <v>66.901250000000005</v>
          </cell>
        </row>
        <row r="277">
          <cell r="DS277">
            <v>67.401250000000005</v>
          </cell>
        </row>
        <row r="278">
          <cell r="DS278">
            <v>67.401250000000005</v>
          </cell>
        </row>
        <row r="279">
          <cell r="DS279">
            <v>67.401250000000005</v>
          </cell>
        </row>
        <row r="280">
          <cell r="DS280">
            <v>67.401250000000005</v>
          </cell>
        </row>
        <row r="281">
          <cell r="DS281">
            <v>67.401250000000005</v>
          </cell>
        </row>
        <row r="282">
          <cell r="DS282">
            <v>67.401250000000005</v>
          </cell>
        </row>
        <row r="283">
          <cell r="DS283">
            <v>67.401250000000005</v>
          </cell>
        </row>
        <row r="284">
          <cell r="DS284">
            <v>67.401250000000005</v>
          </cell>
        </row>
        <row r="285">
          <cell r="DS285">
            <v>67.401250000000005</v>
          </cell>
        </row>
        <row r="286">
          <cell r="DS286">
            <v>67.401250000000005</v>
          </cell>
        </row>
        <row r="287">
          <cell r="DS287">
            <v>67.401250000000005</v>
          </cell>
        </row>
        <row r="288">
          <cell r="DS288">
            <v>67.401250000000005</v>
          </cell>
        </row>
        <row r="289">
          <cell r="DS289">
            <v>223.90124999999998</v>
          </cell>
        </row>
        <row r="290">
          <cell r="DS290">
            <v>223.90124999999998</v>
          </cell>
        </row>
        <row r="291">
          <cell r="DS291">
            <v>223.90124999999998</v>
          </cell>
        </row>
        <row r="292">
          <cell r="DS292">
            <v>223.90124999999998</v>
          </cell>
        </row>
        <row r="293">
          <cell r="DS293">
            <v>223.90124999999998</v>
          </cell>
        </row>
        <row r="294">
          <cell r="DS294">
            <v>223.90124999999998</v>
          </cell>
        </row>
        <row r="295">
          <cell r="DS295">
            <v>223.90124999999998</v>
          </cell>
        </row>
        <row r="296">
          <cell r="DS296">
            <v>223.90124999999998</v>
          </cell>
        </row>
        <row r="297">
          <cell r="DS297">
            <v>223.90124999999998</v>
          </cell>
        </row>
        <row r="298">
          <cell r="DS298">
            <v>223.90124999999998</v>
          </cell>
        </row>
        <row r="299">
          <cell r="DS299">
            <v>223.90124999999998</v>
          </cell>
        </row>
        <row r="300">
          <cell r="DS300">
            <v>223.90124999999998</v>
          </cell>
        </row>
        <row r="301">
          <cell r="DS301">
            <v>253.90125</v>
          </cell>
        </row>
        <row r="302">
          <cell r="DS302">
            <v>253.90125</v>
          </cell>
        </row>
        <row r="303">
          <cell r="DS303">
            <v>253.90125</v>
          </cell>
        </row>
        <row r="304">
          <cell r="DS304">
            <v>253.90125</v>
          </cell>
        </row>
        <row r="305">
          <cell r="DS305">
            <v>253.90125</v>
          </cell>
        </row>
        <row r="306">
          <cell r="DS306">
            <v>253.90125</v>
          </cell>
        </row>
        <row r="307">
          <cell r="DS307">
            <v>253.90125</v>
          </cell>
        </row>
        <row r="308">
          <cell r="DS308">
            <v>253.90125</v>
          </cell>
        </row>
        <row r="309">
          <cell r="DS309">
            <v>253.90125</v>
          </cell>
        </row>
        <row r="310">
          <cell r="DS310">
            <v>253.90125</v>
          </cell>
        </row>
        <row r="311">
          <cell r="DS311">
            <v>253.90125</v>
          </cell>
        </row>
        <row r="312">
          <cell r="DS312">
            <v>253.90125</v>
          </cell>
        </row>
        <row r="313">
          <cell r="DS313">
            <v>253.90125</v>
          </cell>
        </row>
        <row r="314">
          <cell r="DS314">
            <v>253.90125</v>
          </cell>
        </row>
        <row r="315">
          <cell r="DS315">
            <v>253.90125</v>
          </cell>
        </row>
        <row r="316">
          <cell r="DS316">
            <v>253.90125</v>
          </cell>
        </row>
        <row r="317">
          <cell r="DS317">
            <v>253.90125</v>
          </cell>
        </row>
        <row r="318">
          <cell r="DS318">
            <v>253.90125</v>
          </cell>
        </row>
        <row r="319">
          <cell r="DS319">
            <v>253.90125</v>
          </cell>
        </row>
        <row r="320">
          <cell r="DS320">
            <v>253.90125</v>
          </cell>
        </row>
        <row r="321">
          <cell r="DS321">
            <v>253.90125</v>
          </cell>
        </row>
        <row r="322">
          <cell r="DS322">
            <v>253.90125</v>
          </cell>
        </row>
        <row r="323">
          <cell r="DS323">
            <v>253.90125</v>
          </cell>
        </row>
        <row r="324">
          <cell r="DS324">
            <v>253.90125</v>
          </cell>
        </row>
        <row r="325">
          <cell r="DS325">
            <v>253.90125</v>
          </cell>
        </row>
        <row r="326">
          <cell r="DS326">
            <v>253.90125</v>
          </cell>
        </row>
        <row r="327">
          <cell r="DS327">
            <v>228.90125</v>
          </cell>
        </row>
        <row r="328">
          <cell r="DS328">
            <v>228.90125</v>
          </cell>
        </row>
        <row r="329">
          <cell r="DS329">
            <v>228.90125</v>
          </cell>
        </row>
        <row r="330">
          <cell r="DS330">
            <v>228.90125</v>
          </cell>
        </row>
        <row r="331">
          <cell r="DS331">
            <v>228.90125</v>
          </cell>
        </row>
        <row r="332">
          <cell r="DS332">
            <v>228.90125</v>
          </cell>
        </row>
        <row r="333">
          <cell r="DS333">
            <v>228.90125</v>
          </cell>
        </row>
        <row r="334">
          <cell r="DS334">
            <v>228.90125</v>
          </cell>
        </row>
        <row r="335">
          <cell r="DS335">
            <v>228.90125</v>
          </cell>
        </row>
        <row r="336">
          <cell r="DS336">
            <v>228.90125</v>
          </cell>
        </row>
        <row r="337">
          <cell r="DS337">
            <v>228.90125</v>
          </cell>
        </row>
        <row r="338">
          <cell r="DS338">
            <v>228.90125</v>
          </cell>
        </row>
        <row r="339">
          <cell r="DS339">
            <v>228.90125</v>
          </cell>
        </row>
      </sheetData>
      <sheetData sheetId="6">
        <row r="47">
          <cell r="V47"/>
        </row>
      </sheetData>
      <sheetData sheetId="7">
        <row r="57">
          <cell r="Z57">
            <v>5.7260476065573771</v>
          </cell>
        </row>
        <row r="237">
          <cell r="AD237">
            <v>0</v>
          </cell>
        </row>
        <row r="238">
          <cell r="AD238">
            <v>0</v>
          </cell>
        </row>
        <row r="239">
          <cell r="AD239">
            <v>0</v>
          </cell>
        </row>
        <row r="240">
          <cell r="AD240">
            <v>0</v>
          </cell>
        </row>
        <row r="241">
          <cell r="AD241">
            <v>0</v>
          </cell>
        </row>
        <row r="242">
          <cell r="AD242">
            <v>0</v>
          </cell>
        </row>
        <row r="243">
          <cell r="AD243">
            <v>0</v>
          </cell>
        </row>
        <row r="244">
          <cell r="AD244">
            <v>0</v>
          </cell>
        </row>
        <row r="245">
          <cell r="AD245">
            <v>0</v>
          </cell>
        </row>
        <row r="246">
          <cell r="AD246">
            <v>0</v>
          </cell>
        </row>
        <row r="247">
          <cell r="AD247">
            <v>0</v>
          </cell>
        </row>
        <row r="248">
          <cell r="AD248">
            <v>0</v>
          </cell>
        </row>
        <row r="249">
          <cell r="AD249">
            <v>0</v>
          </cell>
        </row>
        <row r="250">
          <cell r="AD250">
            <v>0</v>
          </cell>
        </row>
        <row r="251">
          <cell r="AD251">
            <v>0</v>
          </cell>
        </row>
        <row r="252">
          <cell r="AD252">
            <v>0</v>
          </cell>
        </row>
        <row r="253">
          <cell r="AD253">
            <v>0</v>
          </cell>
        </row>
        <row r="254">
          <cell r="AD254">
            <v>0</v>
          </cell>
        </row>
        <row r="255">
          <cell r="AD255">
            <v>0</v>
          </cell>
        </row>
        <row r="256">
          <cell r="AD256">
            <v>0</v>
          </cell>
        </row>
        <row r="257">
          <cell r="AD257">
            <v>0</v>
          </cell>
        </row>
        <row r="258">
          <cell r="AD258">
            <v>0</v>
          </cell>
        </row>
        <row r="259">
          <cell r="AD259">
            <v>0</v>
          </cell>
        </row>
        <row r="260">
          <cell r="AD260">
            <v>0</v>
          </cell>
        </row>
        <row r="261">
          <cell r="AD261">
            <v>0</v>
          </cell>
        </row>
        <row r="262">
          <cell r="AD262">
            <v>0</v>
          </cell>
        </row>
        <row r="263">
          <cell r="AD263">
            <v>0</v>
          </cell>
        </row>
        <row r="264">
          <cell r="AD264">
            <v>0</v>
          </cell>
        </row>
        <row r="265">
          <cell r="AD265">
            <v>0</v>
          </cell>
        </row>
        <row r="266">
          <cell r="AD266">
            <v>0</v>
          </cell>
        </row>
        <row r="267">
          <cell r="AD267">
            <v>0</v>
          </cell>
        </row>
        <row r="268">
          <cell r="AD268">
            <v>0</v>
          </cell>
        </row>
        <row r="269">
          <cell r="AD269">
            <v>0</v>
          </cell>
        </row>
        <row r="270">
          <cell r="AD270">
            <v>0</v>
          </cell>
        </row>
        <row r="271">
          <cell r="AD271">
            <v>0</v>
          </cell>
        </row>
        <row r="272">
          <cell r="AD272">
            <v>0</v>
          </cell>
        </row>
        <row r="273">
          <cell r="AD273">
            <v>0</v>
          </cell>
        </row>
        <row r="274">
          <cell r="AD274">
            <v>0</v>
          </cell>
        </row>
        <row r="275">
          <cell r="AD275">
            <v>0</v>
          </cell>
        </row>
        <row r="276">
          <cell r="AD276">
            <v>0</v>
          </cell>
        </row>
        <row r="277">
          <cell r="AD277">
            <v>0</v>
          </cell>
        </row>
        <row r="278">
          <cell r="AD278">
            <v>0</v>
          </cell>
        </row>
        <row r="279">
          <cell r="AD279">
            <v>0</v>
          </cell>
        </row>
        <row r="280">
          <cell r="AD280">
            <v>0</v>
          </cell>
        </row>
        <row r="281">
          <cell r="AD281">
            <v>0</v>
          </cell>
        </row>
        <row r="282">
          <cell r="AD282">
            <v>0</v>
          </cell>
        </row>
        <row r="283">
          <cell r="AD283">
            <v>0</v>
          </cell>
        </row>
        <row r="284">
          <cell r="AD284">
            <v>0</v>
          </cell>
        </row>
        <row r="285">
          <cell r="AD285">
            <v>0</v>
          </cell>
        </row>
        <row r="286">
          <cell r="AD286">
            <v>0</v>
          </cell>
        </row>
        <row r="287">
          <cell r="AD287">
            <v>0</v>
          </cell>
        </row>
        <row r="288">
          <cell r="AD288">
            <v>0</v>
          </cell>
        </row>
        <row r="289">
          <cell r="AD289">
            <v>0</v>
          </cell>
        </row>
        <row r="290">
          <cell r="AD290">
            <v>0</v>
          </cell>
        </row>
        <row r="291">
          <cell r="AD291">
            <v>0</v>
          </cell>
        </row>
        <row r="292">
          <cell r="AD292">
            <v>0</v>
          </cell>
        </row>
        <row r="293">
          <cell r="AD293">
            <v>0</v>
          </cell>
        </row>
        <row r="294">
          <cell r="AD294">
            <v>0</v>
          </cell>
        </row>
        <row r="295">
          <cell r="AD295">
            <v>0</v>
          </cell>
        </row>
        <row r="296">
          <cell r="AD296">
            <v>0</v>
          </cell>
        </row>
        <row r="297">
          <cell r="AD297">
            <v>0</v>
          </cell>
        </row>
        <row r="298">
          <cell r="AD298">
            <v>0</v>
          </cell>
        </row>
        <row r="299">
          <cell r="AD299">
            <v>0</v>
          </cell>
        </row>
        <row r="300">
          <cell r="AD300">
            <v>0</v>
          </cell>
        </row>
        <row r="301">
          <cell r="AD301">
            <v>0</v>
          </cell>
        </row>
        <row r="302">
          <cell r="AD302">
            <v>0</v>
          </cell>
        </row>
        <row r="303">
          <cell r="AD303">
            <v>0</v>
          </cell>
        </row>
        <row r="304">
          <cell r="AD304">
            <v>0</v>
          </cell>
        </row>
        <row r="305">
          <cell r="AD305">
            <v>0</v>
          </cell>
        </row>
        <row r="306">
          <cell r="AD306">
            <v>0</v>
          </cell>
        </row>
        <row r="307">
          <cell r="AD307">
            <v>0</v>
          </cell>
        </row>
        <row r="308">
          <cell r="AD308">
            <v>0</v>
          </cell>
        </row>
        <row r="309">
          <cell r="AD309">
            <v>0</v>
          </cell>
        </row>
        <row r="310">
          <cell r="AD310">
            <v>0</v>
          </cell>
        </row>
        <row r="311">
          <cell r="AD311">
            <v>0</v>
          </cell>
        </row>
        <row r="312">
          <cell r="AD312">
            <v>0</v>
          </cell>
        </row>
        <row r="313">
          <cell r="AD313">
            <v>0</v>
          </cell>
        </row>
        <row r="314">
          <cell r="AD314">
            <v>0</v>
          </cell>
        </row>
        <row r="315">
          <cell r="AD315">
            <v>0</v>
          </cell>
        </row>
        <row r="316">
          <cell r="AD316">
            <v>0</v>
          </cell>
        </row>
        <row r="317">
          <cell r="AD317">
            <v>0</v>
          </cell>
        </row>
        <row r="318">
          <cell r="AD318">
            <v>0</v>
          </cell>
        </row>
        <row r="319">
          <cell r="AD319">
            <v>0</v>
          </cell>
        </row>
        <row r="320">
          <cell r="AD320">
            <v>0</v>
          </cell>
        </row>
        <row r="321">
          <cell r="AD321">
            <v>0</v>
          </cell>
        </row>
        <row r="322">
          <cell r="AD322">
            <v>0</v>
          </cell>
        </row>
        <row r="323">
          <cell r="AD323">
            <v>0</v>
          </cell>
        </row>
        <row r="324">
          <cell r="AD324">
            <v>0</v>
          </cell>
        </row>
        <row r="325">
          <cell r="AD325">
            <v>0</v>
          </cell>
        </row>
        <row r="326">
          <cell r="AD326">
            <v>0</v>
          </cell>
        </row>
        <row r="327">
          <cell r="AD327">
            <v>0</v>
          </cell>
        </row>
        <row r="328">
          <cell r="AD328">
            <v>0</v>
          </cell>
        </row>
        <row r="329">
          <cell r="AD329">
            <v>0</v>
          </cell>
        </row>
        <row r="330">
          <cell r="AD330">
            <v>0</v>
          </cell>
        </row>
        <row r="331">
          <cell r="AD331">
            <v>0</v>
          </cell>
        </row>
        <row r="332">
          <cell r="AD332">
            <v>0</v>
          </cell>
        </row>
        <row r="333">
          <cell r="AD333">
            <v>0</v>
          </cell>
        </row>
        <row r="334">
          <cell r="AD334">
            <v>0</v>
          </cell>
        </row>
        <row r="335">
          <cell r="AD335">
            <v>0</v>
          </cell>
        </row>
        <row r="336">
          <cell r="AD336">
            <v>0</v>
          </cell>
        </row>
        <row r="337">
          <cell r="AD337">
            <v>0</v>
          </cell>
        </row>
        <row r="338">
          <cell r="AD338">
            <v>0</v>
          </cell>
        </row>
        <row r="339">
          <cell r="AD339">
            <v>0</v>
          </cell>
        </row>
        <row r="340">
          <cell r="AD340">
            <v>0</v>
          </cell>
        </row>
        <row r="341">
          <cell r="AD341">
            <v>0</v>
          </cell>
        </row>
        <row r="342">
          <cell r="AD342">
            <v>0</v>
          </cell>
        </row>
        <row r="343">
          <cell r="AD343">
            <v>0</v>
          </cell>
        </row>
        <row r="344">
          <cell r="AD344">
            <v>0</v>
          </cell>
        </row>
        <row r="345">
          <cell r="AD345">
            <v>0</v>
          </cell>
        </row>
        <row r="346">
          <cell r="AD346">
            <v>0</v>
          </cell>
        </row>
        <row r="347">
          <cell r="AD347">
            <v>0</v>
          </cell>
        </row>
        <row r="348">
          <cell r="AD348">
            <v>0</v>
          </cell>
        </row>
        <row r="349">
          <cell r="AD349">
            <v>0</v>
          </cell>
        </row>
        <row r="350">
          <cell r="AD350">
            <v>0</v>
          </cell>
        </row>
        <row r="351">
          <cell r="AD351">
            <v>0</v>
          </cell>
        </row>
        <row r="352">
          <cell r="AD352">
            <v>0</v>
          </cell>
        </row>
        <row r="353">
          <cell r="AD353">
            <v>0</v>
          </cell>
        </row>
        <row r="354">
          <cell r="AD354">
            <v>0</v>
          </cell>
        </row>
        <row r="355">
          <cell r="AD355">
            <v>0</v>
          </cell>
        </row>
        <row r="356">
          <cell r="AD356">
            <v>0</v>
          </cell>
        </row>
        <row r="357">
          <cell r="AD357">
            <v>0</v>
          </cell>
        </row>
        <row r="358">
          <cell r="AD358">
            <v>0</v>
          </cell>
        </row>
        <row r="359">
          <cell r="AD359">
            <v>0</v>
          </cell>
        </row>
        <row r="360">
          <cell r="AD360">
            <v>0</v>
          </cell>
        </row>
        <row r="361">
          <cell r="AD361">
            <v>0</v>
          </cell>
        </row>
        <row r="362">
          <cell r="AD362">
            <v>0</v>
          </cell>
        </row>
        <row r="363">
          <cell r="AD363">
            <v>0</v>
          </cell>
        </row>
        <row r="364">
          <cell r="AD364">
            <v>0</v>
          </cell>
        </row>
        <row r="365">
          <cell r="AD365">
            <v>0</v>
          </cell>
        </row>
        <row r="366">
          <cell r="AD366">
            <v>0</v>
          </cell>
        </row>
        <row r="367">
          <cell r="AD367">
            <v>0</v>
          </cell>
        </row>
        <row r="368">
          <cell r="AD368">
            <v>0</v>
          </cell>
        </row>
        <row r="369">
          <cell r="AD369">
            <v>0</v>
          </cell>
        </row>
        <row r="370">
          <cell r="AD370">
            <v>0</v>
          </cell>
        </row>
        <row r="371">
          <cell r="AD371">
            <v>0</v>
          </cell>
        </row>
        <row r="372">
          <cell r="AD372">
            <v>0</v>
          </cell>
        </row>
        <row r="373">
          <cell r="AD373">
            <v>0</v>
          </cell>
        </row>
        <row r="374">
          <cell r="AD374">
            <v>0</v>
          </cell>
        </row>
        <row r="375">
          <cell r="AD375">
            <v>0</v>
          </cell>
        </row>
        <row r="376">
          <cell r="AD376">
            <v>0</v>
          </cell>
        </row>
        <row r="377">
          <cell r="AD377">
            <v>0</v>
          </cell>
        </row>
        <row r="378">
          <cell r="AD378">
            <v>0</v>
          </cell>
        </row>
        <row r="379">
          <cell r="AD379">
            <v>0</v>
          </cell>
        </row>
        <row r="380">
          <cell r="AD380">
            <v>0</v>
          </cell>
        </row>
        <row r="381">
          <cell r="AD381">
            <v>0</v>
          </cell>
        </row>
        <row r="382">
          <cell r="AD382">
            <v>0</v>
          </cell>
        </row>
        <row r="383">
          <cell r="AD383">
            <v>0</v>
          </cell>
        </row>
        <row r="384">
          <cell r="AD384">
            <v>0</v>
          </cell>
        </row>
        <row r="385">
          <cell r="AD385">
            <v>0</v>
          </cell>
        </row>
        <row r="386">
          <cell r="AD386">
            <v>0</v>
          </cell>
        </row>
        <row r="387">
          <cell r="AD387">
            <v>0</v>
          </cell>
        </row>
        <row r="388">
          <cell r="AD388">
            <v>0</v>
          </cell>
        </row>
        <row r="389">
          <cell r="AD389">
            <v>0</v>
          </cell>
        </row>
        <row r="390">
          <cell r="AD390">
            <v>0</v>
          </cell>
        </row>
        <row r="391">
          <cell r="AD391">
            <v>0</v>
          </cell>
        </row>
        <row r="392">
          <cell r="AD392">
            <v>0</v>
          </cell>
        </row>
        <row r="393">
          <cell r="AD393">
            <v>0</v>
          </cell>
        </row>
        <row r="394">
          <cell r="AD394">
            <v>0</v>
          </cell>
        </row>
        <row r="395">
          <cell r="AD395">
            <v>0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D65JICT4B6RAYS3MVNZC647QW">
      <xxl21:absoluteUrl r:id="rId2"/>
    </xxl21:alternateUrls>
    <sheetNames>
      <sheetName val="Relative Prices"/>
      <sheetName val="Upload Sheet"/>
      <sheetName val="SAF Temp Model"/>
      <sheetName val="Spread Comp"/>
      <sheetName val="YG IL"/>
      <sheetName val="YG Gulf"/>
      <sheetName val="YG Mo River"/>
      <sheetName val="UCO-IL"/>
      <sheetName val="UCO- GULF (DEL)"/>
      <sheetName val="PF Mid South"/>
      <sheetName val="PF Carolinas"/>
      <sheetName val="CWG Mo River"/>
      <sheetName val="CWG Chicago"/>
      <sheetName val="BFT Packer Chicago"/>
      <sheetName val="BFT Tallow Gulf"/>
      <sheetName val="BFT Ren Chi"/>
      <sheetName val="BFT Ren River"/>
      <sheetName val="Tech Tallow Chi"/>
      <sheetName val="DCO IL WI"/>
      <sheetName val="DCO Gulf"/>
      <sheetName val="DCO Miss R"/>
      <sheetName val="DCO IN OH"/>
      <sheetName val="Edible Tallow Chi"/>
      <sheetName val="UCO Forec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C41">
            <v>60.904800000000002</v>
          </cell>
        </row>
        <row r="42">
          <cell r="C42">
            <v>58.674999999999997</v>
          </cell>
        </row>
        <row r="43">
          <cell r="C43">
            <v>53.738100000000003</v>
          </cell>
        </row>
        <row r="44">
          <cell r="C44">
            <v>64.762500000000003</v>
          </cell>
        </row>
        <row r="45">
          <cell r="C45">
            <v>73.763199999999998</v>
          </cell>
        </row>
        <row r="46">
          <cell r="C46">
            <v>80.043499999999995</v>
          </cell>
        </row>
      </sheetData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BFBE-6DBE-485A-92EE-4B75430CB97F}">
  <dimension ref="A1:S56"/>
  <sheetViews>
    <sheetView workbookViewId="0">
      <pane xSplit="1" ySplit="1" topLeftCell="B27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9.33203125" defaultRowHeight="14.25"/>
  <cols>
    <col min="1" max="1" width="51.33203125" style="1" bestFit="1" customWidth="1"/>
    <col min="2" max="10" width="11.6640625" style="1" customWidth="1"/>
    <col min="11" max="16384" width="9.33203125" style="1"/>
  </cols>
  <sheetData>
    <row r="1" spans="1:19" ht="18">
      <c r="B1" s="2" t="str">
        <f>'Soy Crude'!Z2</f>
        <v xml:space="preserve">17/18 </v>
      </c>
      <c r="C1" s="2" t="str">
        <f>'Soy Crude'!AA2</f>
        <v>18/19</v>
      </c>
      <c r="D1" s="2" t="str">
        <f>'Soy Crude'!AB2</f>
        <v>19/20</v>
      </c>
      <c r="E1" s="2" t="str">
        <f>'Soy Crude'!AC2</f>
        <v>20/21</v>
      </c>
      <c r="F1" s="2" t="str">
        <f>'Soy Crude'!AD2</f>
        <v>21/22</v>
      </c>
      <c r="G1" s="2" t="str">
        <f>'Soy Crude'!AE2</f>
        <v>22/23</v>
      </c>
      <c r="H1" s="2" t="str">
        <f>'Soy Crude'!AF2</f>
        <v>23/24</v>
      </c>
      <c r="I1" s="2" t="str">
        <f>'Soy Crude'!AG2</f>
        <v>24/25</v>
      </c>
      <c r="J1" s="2" t="str">
        <f>'Soy Crude'!AH2</f>
        <v>25/26</v>
      </c>
      <c r="K1" s="2" t="str">
        <f>'Soy Crude'!AI2</f>
        <v>26/27</v>
      </c>
      <c r="L1" s="2" t="str">
        <f>'Soy Crude'!AJ2</f>
        <v>27/28</v>
      </c>
      <c r="M1" s="2" t="str">
        <f>'Soy Crude'!AK2</f>
        <v>28/29</v>
      </c>
      <c r="N1" s="2" t="str">
        <f>'Soy Crude'!AL2</f>
        <v>29/30</v>
      </c>
      <c r="O1" s="2" t="str">
        <f>'Soy Crude'!AM2</f>
        <v>30/31</v>
      </c>
      <c r="P1" s="2" t="str">
        <f>'Soy Crude'!AN2</f>
        <v>31/32</v>
      </c>
      <c r="Q1" s="2" t="str">
        <f>'Soy Crude'!AO2</f>
        <v>32/33</v>
      </c>
      <c r="R1" s="2" t="str">
        <f>'Soy Crude'!AP2</f>
        <v>33/34</v>
      </c>
      <c r="S1" s="2"/>
    </row>
    <row r="2" spans="1:19" ht="18">
      <c r="A2" s="3" t="s">
        <v>0</v>
      </c>
      <c r="B2" s="4" t="e">
        <f>'[2]US Soy diff units'!$E153/1000000</f>
        <v>#VALUE!</v>
      </c>
      <c r="C2" s="4">
        <f>'[2]US Soy diff units'!$E154/1000000</f>
        <v>4997.9290256840286</v>
      </c>
      <c r="D2" s="4">
        <f>'[2]US Soy diff units'!$E155/1000000</f>
        <v>5035.6967513189202</v>
      </c>
      <c r="E2" s="4">
        <f>'[2]US Soy diff units'!$E156/1000000</f>
        <v>5061.0017601195186</v>
      </c>
      <c r="F2" s="4">
        <f>'[2]US Soy diff units'!$E157/1000000</f>
        <v>6447.19</v>
      </c>
      <c r="G2" s="4">
        <f>'[2]US Soy diff units'!$E158/1000000</f>
        <v>6374.75921867136</v>
      </c>
      <c r="H2" s="4">
        <f>'[2]US Soy diff units'!$E159/1000000</f>
        <v>6612.3207861964529</v>
      </c>
      <c r="I2" s="4">
        <f>'[2]US Soy diff units'!$E160/1000000</f>
        <v>6914.9393490098646</v>
      </c>
      <c r="J2" s="4">
        <f>'[2]US Soy diff units'!$E161/1000000</f>
        <v>7495.1766646258584</v>
      </c>
    </row>
    <row r="3" spans="1:19" ht="18">
      <c r="A3" s="3" t="s">
        <v>1</v>
      </c>
      <c r="B3" s="4">
        <f>'[2]US Soy diff units'!$F154/1000000</f>
        <v>19991.716102736118</v>
      </c>
      <c r="C3" s="4">
        <f>'[2]US Soy diff units'!$F155/1000000</f>
        <v>20142.787005275684</v>
      </c>
      <c r="D3" s="4">
        <f>'[2]US Soy diff units'!$F156/1000000</f>
        <v>20244.007040478074</v>
      </c>
      <c r="E3" s="4">
        <f>'[2]US Soy diff units'!$F157/1000000</f>
        <v>20788.759999999998</v>
      </c>
      <c r="F3" s="4">
        <f>'[2]US Soy diff units'!$F158/1000000</f>
        <v>21499.036874685451</v>
      </c>
      <c r="G3" s="4">
        <f>'[2]US Soy diff units'!$F159/1000000</f>
        <v>22027.802944338073</v>
      </c>
      <c r="H3" s="4">
        <f>'[2]US Soy diff units'!$F160/1000000</f>
        <v>22701.373293825989</v>
      </c>
      <c r="I3" s="4">
        <f>'[2]US Soy diff units'!$F161/1000000</f>
        <v>23992.869254390615</v>
      </c>
      <c r="J3" s="4">
        <f>'[2]US Soy diff units'!$F162/1000000</f>
        <v>24723.500555764225</v>
      </c>
      <c r="K3" s="4">
        <f>'[2]US Soy diff units'!$F163/1000000</f>
        <v>26241.708983738605</v>
      </c>
      <c r="L3" s="4">
        <f>'[2]US Soy diff units'!$F164/1000000</f>
        <v>27898.762438891506</v>
      </c>
      <c r="M3" s="4">
        <f>'[2]US Soy diff units'!$F165/1000000</f>
        <v>27334.751260881429</v>
      </c>
      <c r="N3" s="4">
        <f>'[2]US Soy diff units'!$F166/1000000</f>
        <v>27404.927439859039</v>
      </c>
      <c r="O3" s="4">
        <f>'[2]US Soy diff units'!$F167/1000000</f>
        <v>28892.628136945266</v>
      </c>
      <c r="P3" s="4">
        <f>'[2]US Soy diff units'!$F168/1000000</f>
        <v>29140.042213953435</v>
      </c>
      <c r="Q3" s="4">
        <f>'[2]US Soy diff units'!$F169/1000000</f>
        <v>29940.387368733907</v>
      </c>
      <c r="R3" s="4">
        <f>'[2]US Soy diff units'!$F170/1000000</f>
        <v>30297.537231623661</v>
      </c>
      <c r="S3" s="4"/>
    </row>
    <row r="4" spans="1:19" ht="18">
      <c r="A4" s="3" t="s">
        <v>2</v>
      </c>
      <c r="B4" s="4">
        <f>'[2]US Soy diff units'!$G154/1000000</f>
        <v>27.506066941213181</v>
      </c>
      <c r="C4" s="4">
        <f>'[2]US Soy diff units'!$G154/1000000</f>
        <v>27.506066941213181</v>
      </c>
      <c r="D4" s="4">
        <f>'[2]US Soy diff units'!$G155/1000000</f>
        <v>41.501418774190753</v>
      </c>
      <c r="E4" s="4">
        <f>'[2]US Soy diff units'!$G156/1000000</f>
        <v>50.346440260506199</v>
      </c>
      <c r="F4" s="4">
        <f>'[2]US Soy diff units'!$G157/1000000</f>
        <v>78.399966921228213</v>
      </c>
      <c r="G4" s="4">
        <f>'[2]US Soy diff units'!$G158/1000000</f>
        <v>153.01524882430277</v>
      </c>
      <c r="H4" s="4">
        <f>'[2]US Soy diff units'!$G159/1000000</f>
        <v>655.36975705595466</v>
      </c>
      <c r="I4" s="4">
        <f>'[2]US Soy diff units'!$G160/1000000</f>
        <v>1497.5648498976884</v>
      </c>
      <c r="J4" s="4">
        <f>'[2]US Soy diff units'!$G161/1000000</f>
        <v>1851.2467703380848</v>
      </c>
      <c r="K4" s="4">
        <f>'[2]US Soy diff units'!$G162/1000000</f>
        <v>2134.2276225103542</v>
      </c>
      <c r="L4" s="4">
        <f>'[2]US Soy diff units'!$G163/1000000</f>
        <v>2408.103700699171</v>
      </c>
      <c r="M4" s="4">
        <f>'[2]US Soy diff units'!$G164/1000000</f>
        <v>2626.9225650316953</v>
      </c>
      <c r="N4" s="4">
        <f>'[2]US Soy diff units'!$G165/1000000</f>
        <v>2777.4067416815774</v>
      </c>
      <c r="O4" s="4">
        <f>'[2]US Soy diff units'!$G166/1000000</f>
        <v>2735.0661183066618</v>
      </c>
      <c r="P4" s="4">
        <f>'[2]US Soy diff units'!$G167/1000000</f>
        <v>2722.8338335502544</v>
      </c>
      <c r="Q4" s="4">
        <f>'[2]US Soy diff units'!$G168/1000000</f>
        <v>2733.783689785284</v>
      </c>
      <c r="R4" s="4">
        <f>'[2]US Soy diff units'!$G168/1000000</f>
        <v>2733.783689785284</v>
      </c>
      <c r="S4" s="4"/>
    </row>
    <row r="5" spans="1:19" ht="18">
      <c r="A5" s="3" t="s">
        <v>3</v>
      </c>
      <c r="B5" s="4" t="e">
        <f t="shared" ref="B5:J5" si="0">B4+B3+B2</f>
        <v>#VALUE!</v>
      </c>
      <c r="C5" s="4">
        <f t="shared" si="0"/>
        <v>25168.222097900925</v>
      </c>
      <c r="D5" s="4">
        <f t="shared" si="0"/>
        <v>25321.205210571185</v>
      </c>
      <c r="E5" s="4">
        <f t="shared" si="0"/>
        <v>25900.108200380022</v>
      </c>
      <c r="F5" s="4">
        <f t="shared" si="0"/>
        <v>28024.626841606678</v>
      </c>
      <c r="G5" s="4">
        <f t="shared" si="0"/>
        <v>28555.577411833736</v>
      </c>
      <c r="H5" s="4">
        <f t="shared" si="0"/>
        <v>29969.0638370784</v>
      </c>
      <c r="I5" s="4">
        <f t="shared" si="0"/>
        <v>32405.373453298169</v>
      </c>
      <c r="J5" s="4">
        <f t="shared" si="0"/>
        <v>34069.923990728174</v>
      </c>
    </row>
    <row r="6" spans="1:19" ht="18">
      <c r="A6" s="3"/>
      <c r="C6" s="4"/>
      <c r="E6" s="4"/>
      <c r="I6" s="4"/>
      <c r="J6" s="4"/>
    </row>
    <row r="7" spans="1:19" ht="18">
      <c r="A7" s="3" t="s">
        <v>4</v>
      </c>
      <c r="B7" s="4">
        <f>SUM(B8:B11)</f>
        <v>6231.3229999999985</v>
      </c>
      <c r="C7" s="4">
        <f t="shared" ref="C7:R7" si="1">SUM(C8:C11)</f>
        <v>6409.7860000000055</v>
      </c>
      <c r="D7" s="4">
        <f t="shared" si="1"/>
        <v>6533.7939999999981</v>
      </c>
      <c r="E7" s="4">
        <f t="shared" si="1"/>
        <v>5197.5629999999983</v>
      </c>
      <c r="F7" s="4">
        <f t="shared" si="1"/>
        <v>5554.0120000000034</v>
      </c>
      <c r="G7" s="4">
        <f t="shared" si="1"/>
        <v>5140.8460000000068</v>
      </c>
      <c r="H7" s="4">
        <f t="shared" si="1"/>
        <v>5882.9679999999989</v>
      </c>
      <c r="I7" s="4">
        <f t="shared" si="1"/>
        <v>4859.0302274901251</v>
      </c>
      <c r="J7" s="4">
        <f t="shared" si="1"/>
        <v>5679.099099949357</v>
      </c>
      <c r="K7" s="4">
        <f t="shared" si="1"/>
        <v>7216.4041049691541</v>
      </c>
      <c r="L7" s="4">
        <f t="shared" si="1"/>
        <v>6035.0871878718735</v>
      </c>
      <c r="M7" s="4">
        <f t="shared" si="1"/>
        <v>5074.2950355425601</v>
      </c>
      <c r="N7" s="4">
        <f t="shared" si="1"/>
        <v>4010.7441474539237</v>
      </c>
      <c r="O7" s="4">
        <f t="shared" si="1"/>
        <v>4639.2319957251011</v>
      </c>
      <c r="P7" s="4">
        <f t="shared" si="1"/>
        <v>5132.0036958343853</v>
      </c>
      <c r="Q7" s="4">
        <f t="shared" si="1"/>
        <v>3527.8449092650253</v>
      </c>
      <c r="R7" s="4">
        <f t="shared" si="1"/>
        <v>2585.3427210484961</v>
      </c>
      <c r="S7" s="4"/>
    </row>
    <row r="8" spans="1:19" ht="18">
      <c r="A8" s="3" t="s">
        <v>5</v>
      </c>
      <c r="B8" s="4">
        <f>'Soy Crude'!Z10</f>
        <v>1376.9624012223758</v>
      </c>
      <c r="C8" s="4">
        <f>'Soy Crude'!AA10</f>
        <v>1196.8617914835941</v>
      </c>
      <c r="D8" s="4">
        <f>'Soy Crude'!AB10</f>
        <v>1396.0376941768725</v>
      </c>
      <c r="E8" s="4">
        <f>'Soy Crude'!AC10</f>
        <v>1468.8880000000001</v>
      </c>
      <c r="F8" s="4">
        <f>'Soy Crude'!AD10</f>
        <v>1886.242</v>
      </c>
      <c r="G8" s="4">
        <f>'Soy Crude'!AE10</f>
        <v>2132.1205938314647</v>
      </c>
      <c r="H8" s="4">
        <f>'Soy Crude'!AF10</f>
        <v>2094.9554169294415</v>
      </c>
      <c r="I8" s="4">
        <f>'Soy Crude'!AG10</f>
        <v>2029</v>
      </c>
      <c r="J8" s="4">
        <f>'Soy Crude'!AH10</f>
        <v>2035</v>
      </c>
      <c r="K8" s="4">
        <f>'Soy Crude'!AI10</f>
        <v>2058</v>
      </c>
      <c r="L8" s="4">
        <f>'Soy Crude'!AJ10</f>
        <v>2069</v>
      </c>
      <c r="M8" s="4">
        <f>'Soy Crude'!AK10</f>
        <v>2066</v>
      </c>
      <c r="N8" s="4">
        <f>'Soy Crude'!AL10</f>
        <v>2040</v>
      </c>
      <c r="O8" s="4">
        <f>'Soy Crude'!AM10</f>
        <v>2047</v>
      </c>
      <c r="P8" s="4">
        <f>'Soy Crude'!AN10</f>
        <v>2060</v>
      </c>
      <c r="Q8" s="4">
        <f>'Soy Crude'!AO10</f>
        <v>2056</v>
      </c>
      <c r="R8" s="4">
        <f>'Soy Crude'!AP10</f>
        <v>2051</v>
      </c>
      <c r="S8" s="4"/>
    </row>
    <row r="9" spans="1:19" ht="18">
      <c r="A9" s="3" t="s">
        <v>6</v>
      </c>
      <c r="B9" s="4">
        <f>'Soy Crude'!Z11</f>
        <v>2702.9215547776221</v>
      </c>
      <c r="C9" s="4">
        <f>'Soy Crude'!AA11</f>
        <v>3853.4073985164123</v>
      </c>
      <c r="D9" s="4">
        <f>'Soy Crude'!AB11</f>
        <v>2641.781622823125</v>
      </c>
      <c r="E9" s="4">
        <f>'Soy Crude'!AC11</f>
        <v>2095.6612989999985</v>
      </c>
      <c r="F9" s="4">
        <f>'Soy Crude'!AD11</f>
        <v>2420.2012380000033</v>
      </c>
      <c r="G9" s="4">
        <f>'Soy Crude'!AE11</f>
        <v>3313.4995891685417</v>
      </c>
      <c r="H9" s="4">
        <f>'Soy Crude'!AF11</f>
        <v>4149.2805608517274</v>
      </c>
      <c r="I9" s="4">
        <f>'Soy Crude'!AG11</f>
        <v>3000.0000000000036</v>
      </c>
      <c r="J9" s="4">
        <f>'Soy Crude'!AH11</f>
        <v>3750</v>
      </c>
      <c r="K9" s="4">
        <f>'Soy Crude'!AI11</f>
        <v>4499.9999999999927</v>
      </c>
      <c r="L9" s="4">
        <f>'Soy Crude'!AJ11</f>
        <v>3500.0000000000036</v>
      </c>
      <c r="M9" s="4">
        <f>'Soy Crude'!AK11</f>
        <v>2750</v>
      </c>
      <c r="N9" s="4">
        <f>'Soy Crude'!AL11</f>
        <v>2750</v>
      </c>
      <c r="O9" s="4">
        <f>'Soy Crude'!AM11</f>
        <v>2450.0000000000073</v>
      </c>
      <c r="P9" s="4">
        <f>'Soy Crude'!AN11</f>
        <v>2750.0000000000073</v>
      </c>
      <c r="Q9" s="4">
        <f>'Soy Crude'!AO11</f>
        <v>1500</v>
      </c>
      <c r="R9" s="4">
        <f>'Soy Crude'!AP11</f>
        <v>500</v>
      </c>
      <c r="S9" s="4"/>
    </row>
    <row r="10" spans="1:19" ht="18">
      <c r="A10" s="3" t="s">
        <v>7</v>
      </c>
      <c r="B10" s="4">
        <f>'Soy Crude'!Z12-'Soy Crude'!Z6</f>
        <v>1904.0100440000001</v>
      </c>
      <c r="C10" s="4">
        <f>'Soy Crude'!AA12-'Soy Crude'!AA6</f>
        <v>1607.2948099999999</v>
      </c>
      <c r="D10" s="4">
        <f>'Soy Crude'!AB12-'Soy Crude'!AB6</f>
        <v>2389.0546830000008</v>
      </c>
      <c r="E10" s="4">
        <f>'Soy Crude'!AC12-'Soy Crude'!AC6</f>
        <v>1398.9137009999997</v>
      </c>
      <c r="F10" s="4">
        <f>'Soy Crude'!AD12-'Soy Crude'!AD6</f>
        <v>1399.1047619999999</v>
      </c>
      <c r="G10" s="4">
        <f>'Soy Crude'!AE12-'Soy Crude'!AE6</f>
        <v>100.76381699999997</v>
      </c>
      <c r="H10" s="4">
        <f>'Soy Crude'!AF12-'Soy Crude'!AF6</f>
        <v>-246.85497778116957</v>
      </c>
      <c r="I10" s="4">
        <f>'Soy Crude'!AG12-'Soy Crude'!AG6</f>
        <v>-71.769314478851641</v>
      </c>
      <c r="J10" s="4">
        <f>'Soy Crude'!AH12-'Soy Crude'!AH6</f>
        <v>-81.370946702779236</v>
      </c>
      <c r="K10" s="4">
        <f>'Soy Crude'!AI12-'Soy Crude'!AI6</f>
        <v>-86.225811831161508</v>
      </c>
      <c r="L10" s="4">
        <f>'Soy Crude'!AJ12-'Soy Crude'!AJ6</f>
        <v>-90.749278051887487</v>
      </c>
      <c r="M10" s="4">
        <f>'Soy Crude'!AK12-'Soy Crude'!AK6</f>
        <v>-100.2781865215281</v>
      </c>
      <c r="N10" s="4">
        <f>'Soy Crude'!AL12-'Soy Crude'!AL6</f>
        <v>-109.88813387866698</v>
      </c>
      <c r="O10" s="4">
        <f>'Soy Crude'!AM12-'Soy Crude'!AM6</f>
        <v>-116.2767958383611</v>
      </c>
      <c r="P10" s="4">
        <f>'Soy Crude'!AN12-'Soy Crude'!AN6</f>
        <v>-123.44885019867176</v>
      </c>
      <c r="Q10" s="4">
        <f>'Soy Crude'!AO12-'Soy Crude'!AO6</f>
        <v>-129.7391178561237</v>
      </c>
      <c r="R10" s="4">
        <f>'Soy Crude'!AP12-'Soy Crude'!AP6</f>
        <v>-133.84792054820358</v>
      </c>
      <c r="S10" s="4"/>
    </row>
    <row r="11" spans="1:19" ht="18">
      <c r="A11" s="3" t="s">
        <v>8</v>
      </c>
      <c r="B11" s="4">
        <f>'Soy Crude'!Z14-'Soy Crude'!Y14</f>
        <v>247.42900000000009</v>
      </c>
      <c r="C11" s="4">
        <f>'Soy Crude'!AA14-'Soy Crude'!Z14</f>
        <v>-247.77800000000002</v>
      </c>
      <c r="D11" s="4">
        <f>'Soy Crude'!AB14-'Soy Crude'!AA14</f>
        <v>106.92000000000007</v>
      </c>
      <c r="E11" s="4">
        <f>'Soy Crude'!AC14-'Soy Crude'!AB14</f>
        <v>234.09999999999991</v>
      </c>
      <c r="F11" s="4">
        <f>'Soy Crude'!AD14-'Soy Crude'!AC14</f>
        <v>-151.53599999999983</v>
      </c>
      <c r="G11" s="4">
        <f>'Soy Crude'!AE14-'Soy Crude'!AD14</f>
        <v>-405.53800000000001</v>
      </c>
      <c r="H11" s="4">
        <f>'Soy Crude'!AF14-'Soy Crude'!AE14</f>
        <v>-114.41300000000001</v>
      </c>
      <c r="I11" s="4">
        <f>'Soy Crude'!AG14-'Soy Crude'!AF14</f>
        <v>-98.200458031026983</v>
      </c>
      <c r="J11" s="4">
        <f>'Soy Crude'!AH14-'Soy Crude'!AG14</f>
        <v>-24.529953347863966</v>
      </c>
      <c r="K11" s="4">
        <f>'Soy Crude'!AI14-'Soy Crude'!AH14</f>
        <v>744.62991680032223</v>
      </c>
      <c r="L11" s="4">
        <f>'Soy Crude'!AJ14-'Soy Crude'!AI14</f>
        <v>556.83646592375771</v>
      </c>
      <c r="M11" s="4">
        <f>'Soy Crude'!AK14-'Soy Crude'!AJ14</f>
        <v>358.5732220640889</v>
      </c>
      <c r="N11" s="4">
        <f>'Soy Crude'!AL14-'Soy Crude'!AK14</f>
        <v>-669.36771866740946</v>
      </c>
      <c r="O11" s="4">
        <f>'Soy Crude'!AM14-'Soy Crude'!AL14</f>
        <v>258.50879156345491</v>
      </c>
      <c r="P11" s="4">
        <f>'Soy Crude'!AN14-'Soy Crude'!AM14</f>
        <v>445.45254603304966</v>
      </c>
      <c r="Q11" s="4">
        <f>'Soy Crude'!AO14-'Soy Crude'!AN14</f>
        <v>101.58402712114912</v>
      </c>
      <c r="R11" s="4">
        <f>'Soy Crude'!AP14-'Soy Crude'!AO14</f>
        <v>168.19064159669961</v>
      </c>
      <c r="S11" s="4"/>
    </row>
    <row r="13" spans="1:19" ht="18">
      <c r="A13" s="3" t="s">
        <v>9</v>
      </c>
      <c r="B13" s="4">
        <f t="shared" ref="B13:R13" si="2">B31+B15+B16+B17+B18</f>
        <v>17099.032999999999</v>
      </c>
      <c r="C13" s="4">
        <f t="shared" si="2"/>
        <v>17384.932000000004</v>
      </c>
      <c r="D13" s="4">
        <f t="shared" si="2"/>
        <v>17934.800999999996</v>
      </c>
      <c r="E13" s="4">
        <f t="shared" si="2"/>
        <v>19367.987000000005</v>
      </c>
      <c r="F13" s="4">
        <f t="shared" si="2"/>
        <v>20143.846999999994</v>
      </c>
      <c r="G13" s="4">
        <f t="shared" si="2"/>
        <v>20633.112999999998</v>
      </c>
      <c r="H13" s="4">
        <f t="shared" si="2"/>
        <v>20794.489000000001</v>
      </c>
      <c r="I13" s="4">
        <f t="shared" si="2"/>
        <v>23464.997141328768</v>
      </c>
      <c r="J13" s="4">
        <f t="shared" si="2"/>
        <v>24583.764390156171</v>
      </c>
      <c r="K13" s="4">
        <f t="shared" si="2"/>
        <v>25223.874525865536</v>
      </c>
      <c r="L13" s="4">
        <f t="shared" si="2"/>
        <v>26952.672751453614</v>
      </c>
      <c r="M13" s="4">
        <f t="shared" si="2"/>
        <v>28617.428087756023</v>
      </c>
      <c r="N13" s="4">
        <f t="shared" si="2"/>
        <v>31243.828204284106</v>
      </c>
      <c r="O13" s="4">
        <f t="shared" si="2"/>
        <v>31863.32984993999</v>
      </c>
      <c r="P13" s="4">
        <f t="shared" si="2"/>
        <v>32370.453185397895</v>
      </c>
      <c r="Q13" s="4">
        <f t="shared" si="2"/>
        <v>34030.2769865726</v>
      </c>
      <c r="R13" s="4">
        <f t="shared" si="2"/>
        <v>35515.344445287548</v>
      </c>
      <c r="S13" s="4"/>
    </row>
    <row r="14" spans="1:19" ht="18">
      <c r="A14" s="3" t="s">
        <v>10</v>
      </c>
      <c r="B14" s="4">
        <f>'Soy Refined'!Z114</f>
        <v>4010.46</v>
      </c>
      <c r="C14" s="4">
        <f>'Soy Refined'!AA114</f>
        <v>5040.6850000000004</v>
      </c>
      <c r="D14" s="4">
        <f>'Soy Refined'!AB114</f>
        <v>4981.9779999999992</v>
      </c>
      <c r="E14" s="4">
        <f>'Soy Refined'!AC114</f>
        <v>5164.7549999999992</v>
      </c>
      <c r="F14" s="4">
        <f>'Soy Refined'!AD114</f>
        <v>5460.3090000000002</v>
      </c>
      <c r="G14" s="4">
        <f>'Soy Refined'!AE114</f>
        <v>6242.451</v>
      </c>
      <c r="H14" s="4">
        <f>'Soy Refined'!AF114</f>
        <v>6173.2669999999998</v>
      </c>
      <c r="I14" s="4">
        <f>'Soy Refined'!AG114</f>
        <v>5637.5534480316737</v>
      </c>
      <c r="J14" s="4">
        <f>'Soy Refined'!AH114</f>
        <v>5719.0068858126115</v>
      </c>
      <c r="K14" s="4">
        <f>'Soy Refined'!AI114</f>
        <v>5847.2338849300932</v>
      </c>
      <c r="L14" s="4">
        <f>'Soy Refined'!AJ114</f>
        <v>5910.9107217428054</v>
      </c>
      <c r="M14" s="4">
        <f>'Soy Refined'!AK114</f>
        <v>5818.9142447061922</v>
      </c>
      <c r="N14" s="4">
        <f>'Soy Refined'!AL114</f>
        <v>5744.5764247633988</v>
      </c>
      <c r="O14" s="4">
        <f>'Soy Refined'!AM114</f>
        <v>5742.0144441173888</v>
      </c>
      <c r="P14" s="4">
        <f>'Soy Refined'!AN114</f>
        <v>5739.5290970652923</v>
      </c>
      <c r="Q14" s="4">
        <f>'Soy Refined'!AO114</f>
        <v>5722.0421957911112</v>
      </c>
      <c r="R14" s="4">
        <f>'Soy Refined'!AP114</f>
        <v>5712.5054586907263</v>
      </c>
      <c r="S14" s="4"/>
    </row>
    <row r="15" spans="1:19" ht="18">
      <c r="A15" s="3" t="s">
        <v>11</v>
      </c>
      <c r="B15" s="4">
        <f>'Soy Refined'!Z10</f>
        <v>13405.497999999998</v>
      </c>
      <c r="C15" s="4">
        <f>'Soy Refined'!AA10</f>
        <v>13009.89</v>
      </c>
      <c r="D15" s="4">
        <f>'Soy Refined'!AB10</f>
        <v>13127.203</v>
      </c>
      <c r="E15" s="4">
        <f>'Soy Refined'!AC10</f>
        <v>14169.159000000001</v>
      </c>
      <c r="F15" s="4">
        <f>'Soy Refined'!AD10</f>
        <v>14655.959000000001</v>
      </c>
      <c r="G15" s="4">
        <f>'Soy Refined'!AE10</f>
        <v>14378.865000000002</v>
      </c>
      <c r="H15" s="4">
        <f>'Soy Refined'!AF10</f>
        <v>14640.663</v>
      </c>
      <c r="I15" s="4">
        <f>'Soy Refined'!AG10</f>
        <v>17644.693767169301</v>
      </c>
      <c r="J15" s="4">
        <f>'Soy Refined'!AH10</f>
        <v>18717.276665928588</v>
      </c>
      <c r="K15" s="4">
        <f>'Soy Refined'!AI10</f>
        <v>20120.809940436284</v>
      </c>
      <c r="L15" s="4">
        <f>'Soy Refined'!AJ10</f>
        <v>20230.102396945531</v>
      </c>
      <c r="M15" s="4">
        <f>'Soy Refined'!AK10</f>
        <v>20694.693767169301</v>
      </c>
      <c r="N15" s="4">
        <f>'Soy Refined'!AL10</f>
        <v>21742.276665928588</v>
      </c>
      <c r="O15" s="4">
        <f>'Soy Refined'!AM10</f>
        <v>22745.80994043628</v>
      </c>
      <c r="P15" s="4">
        <f>'Soy Refined'!AN10</f>
        <v>23174.973881558966</v>
      </c>
      <c r="Q15" s="4">
        <f>'Soy Refined'!AO10</f>
        <v>23817.527867430112</v>
      </c>
      <c r="R15" s="4">
        <f>'Soy Refined'!AP10</f>
        <v>24955.760777612992</v>
      </c>
      <c r="S15" s="4"/>
    </row>
    <row r="16" spans="1:19" ht="18">
      <c r="A16" s="3" t="s">
        <v>12</v>
      </c>
      <c r="B16" s="4">
        <f>'Soy Refined'!Z12</f>
        <v>-550.70713599999726</v>
      </c>
      <c r="C16" s="4">
        <f>'Soy Refined'!AA12</f>
        <v>-620.49267899999541</v>
      </c>
      <c r="D16" s="4">
        <f>'Soy Refined'!AB12</f>
        <v>-265.14167799999996</v>
      </c>
      <c r="E16" s="4">
        <f>'Soy Refined'!AC12</f>
        <v>-37.649976999993669</v>
      </c>
      <c r="F16" s="4">
        <f>'Soy Refined'!AD12</f>
        <v>-47.62665900000502</v>
      </c>
      <c r="G16" s="4">
        <f>'Soy Refined'!AE12</f>
        <v>98.481592999993154</v>
      </c>
      <c r="H16" s="4">
        <f>'Soy Refined'!AF12</f>
        <v>-33.89253011882829</v>
      </c>
      <c r="I16" s="4">
        <f>'Soy Refined'!AG12</f>
        <v>-97.860030467662</v>
      </c>
      <c r="J16" s="4">
        <f>'Soy Refined'!AH12</f>
        <v>-339.53895938230926</v>
      </c>
      <c r="K16" s="4">
        <f>'Soy Refined'!AI12</f>
        <v>-241.97260557397385</v>
      </c>
      <c r="L16" s="4">
        <f>'Soy Refined'!AJ12</f>
        <v>1431.7831190313373</v>
      </c>
      <c r="M16" s="4">
        <f>'Soy Refined'!AK12</f>
        <v>2453.8683683634008</v>
      </c>
      <c r="N16" s="4">
        <f>'Soy Refined'!AL12</f>
        <v>3769.4935166110045</v>
      </c>
      <c r="O16" s="4">
        <f>'Soy Refined'!AM12</f>
        <v>3163.0820549529126</v>
      </c>
      <c r="P16" s="4">
        <f>'Soy Refined'!AN12</f>
        <v>3598.9536127090687</v>
      </c>
      <c r="Q16" s="4">
        <f>'Soy Refined'!AO12</f>
        <v>4550.2236258496341</v>
      </c>
      <c r="R16" s="4">
        <f>'Soy Refined'!AP12</f>
        <v>4798.3852319962316</v>
      </c>
      <c r="S16" s="4"/>
    </row>
    <row r="17" spans="1:19" ht="18">
      <c r="A17" s="3" t="s">
        <v>13</v>
      </c>
      <c r="B17" s="4">
        <f>'Soy Refined'!Z13-'Soy Refined'!Z6</f>
        <v>196.73113599999999</v>
      </c>
      <c r="C17" s="4">
        <f>'Soy Refined'!AA13-'Soy Refined'!AA6</f>
        <v>-72.810320999999988</v>
      </c>
      <c r="D17" s="4">
        <f>'Soy Refined'!AB13-'Soy Refined'!AB6</f>
        <v>120.32267800000005</v>
      </c>
      <c r="E17" s="4">
        <f>'Soy Refined'!AC13-'Soy Refined'!AC6</f>
        <v>27.264976999999959</v>
      </c>
      <c r="F17" s="4">
        <f>'Soy Refined'!AD13-'Soy Refined'!AD6</f>
        <v>63.754659000000004</v>
      </c>
      <c r="G17" s="4">
        <f>'Soy Refined'!AE13-'Soy Refined'!AE6</f>
        <v>-103.31059300000001</v>
      </c>
      <c r="H17" s="4">
        <f>'Soy Refined'!AF13-'Soy Refined'!AF6</f>
        <v>1.4165301188295416</v>
      </c>
      <c r="I17" s="4">
        <f>'Soy Refined'!AG13-'Soy Refined'!AG6</f>
        <v>-178.23068552114836</v>
      </c>
      <c r="J17" s="4">
        <f>'Soy Refined'!AH13-'Soy Refined'!AH6</f>
        <v>-168.62905329722079</v>
      </c>
      <c r="K17" s="4">
        <f>'Soy Refined'!AI13-'Soy Refined'!AI6</f>
        <v>-163.77418816883846</v>
      </c>
      <c r="L17" s="4">
        <f>'Soy Refined'!AJ13-'Soy Refined'!AJ6</f>
        <v>-159.25072194811241</v>
      </c>
      <c r="M17" s="4">
        <f>'Soy Refined'!AK13-'Soy Refined'!AK6</f>
        <v>-149.72181347847186</v>
      </c>
      <c r="N17" s="4">
        <f>'Soy Refined'!AL13-'Soy Refined'!AL6</f>
        <v>-140.11186612133295</v>
      </c>
      <c r="O17" s="4">
        <f>'Soy Refined'!AM13-'Soy Refined'!AM6</f>
        <v>-133.72320416163899</v>
      </c>
      <c r="P17" s="4">
        <f>'Soy Refined'!AN13-'Soy Refined'!AN6</f>
        <v>-126.55114980132834</v>
      </c>
      <c r="Q17" s="4">
        <f>'Soy Refined'!AO13-'Soy Refined'!AO6</f>
        <v>-120.26088214387622</v>
      </c>
      <c r="R17" s="4">
        <f>'Soy Refined'!AP13-'Soy Refined'!AP6</f>
        <v>-116.15207945179645</v>
      </c>
      <c r="S17" s="4"/>
    </row>
    <row r="18" spans="1:19" ht="18">
      <c r="A18" s="3" t="s">
        <v>14</v>
      </c>
      <c r="B18" s="4">
        <f>'Soy Refined'!Z15-'Soy Refined'!Y15</f>
        <v>37.050999999999988</v>
      </c>
      <c r="C18" s="4">
        <f>'Soy Refined'!AA15-'Soy Refined'!Z15</f>
        <v>27.660000000000025</v>
      </c>
      <c r="D18" s="4">
        <f>'Soy Refined'!AB15-'Soy Refined'!AA15</f>
        <v>-29.561000000000035</v>
      </c>
      <c r="E18" s="4">
        <f>'Soy Refined'!AC15-'Soy Refined'!AB15</f>
        <v>44.458000000000027</v>
      </c>
      <c r="F18" s="4">
        <f>'Soy Refined'!AD15-'Soy Refined'!AC15</f>
        <v>11.451000000000022</v>
      </c>
      <c r="G18" s="4">
        <f>'Soy Refined'!AE15-'Soy Refined'!AD15</f>
        <v>16.625999999999976</v>
      </c>
      <c r="H18" s="4">
        <f>'Soy Refined'!AF15-'Soy Refined'!AE15</f>
        <v>13.034999999999968</v>
      </c>
      <c r="I18" s="4">
        <f>'Soy Refined'!AG15-'Soy Refined'!AF15</f>
        <v>458.84064211660404</v>
      </c>
      <c r="J18" s="4">
        <f>'Soy Refined'!AH15-'Soy Refined'!AG15</f>
        <v>655.64885109450097</v>
      </c>
      <c r="K18" s="4">
        <f>'Soy Refined'!AI15-'Soy Refined'!AH15</f>
        <v>-338.42250575803132</v>
      </c>
      <c r="L18" s="4">
        <f>'Soy Refined'!AJ15-'Soy Refined'!AI15</f>
        <v>-460.8727643179493</v>
      </c>
      <c r="M18" s="4">
        <f>'Soy Refined'!AK15-'Soy Refined'!AJ15</f>
        <v>-200.32647900439974</v>
      </c>
      <c r="N18" s="4">
        <f>'Soy Refined'!AL15-'Soy Refined'!AK15</f>
        <v>127.59346310244723</v>
      </c>
      <c r="O18" s="4">
        <f>'Soy Refined'!AM15-'Soy Refined'!AL15</f>
        <v>346.14661459504669</v>
      </c>
      <c r="P18" s="4">
        <f>'Soy Refined'!AN15-'Soy Refined'!AM15</f>
        <v>-16.452256134103663</v>
      </c>
      <c r="Q18" s="4">
        <f>'Soy Refined'!AO15-'Soy Refined'!AN15</f>
        <v>60.74417964561826</v>
      </c>
      <c r="R18" s="4">
        <f>'Soy Refined'!AP15-'Soy Refined'!AO15</f>
        <v>164.84505643939201</v>
      </c>
      <c r="S18" s="4"/>
    </row>
    <row r="22" spans="1:19" ht="18">
      <c r="A22" s="3" t="s">
        <v>15</v>
      </c>
      <c r="B22" s="4">
        <f>B13+B7</f>
        <v>23330.356</v>
      </c>
      <c r="C22" s="4">
        <f t="shared" ref="C22:R22" si="3">C13+C7</f>
        <v>23794.718000000008</v>
      </c>
      <c r="D22" s="4">
        <f t="shared" si="3"/>
        <v>24468.594999999994</v>
      </c>
      <c r="E22" s="4">
        <f t="shared" si="3"/>
        <v>24565.550000000003</v>
      </c>
      <c r="F22" s="4">
        <f t="shared" si="3"/>
        <v>25697.858999999997</v>
      </c>
      <c r="G22" s="4">
        <f t="shared" si="3"/>
        <v>25773.959000000003</v>
      </c>
      <c r="H22" s="4">
        <f t="shared" si="3"/>
        <v>26677.457000000002</v>
      </c>
      <c r="I22" s="4">
        <f t="shared" si="3"/>
        <v>28324.027368818894</v>
      </c>
      <c r="J22" s="4">
        <f t="shared" si="3"/>
        <v>30262.863490105527</v>
      </c>
      <c r="K22" s="4">
        <f t="shared" si="3"/>
        <v>32440.278630834691</v>
      </c>
      <c r="L22" s="4">
        <f t="shared" si="3"/>
        <v>32987.759939325486</v>
      </c>
      <c r="M22" s="4">
        <f t="shared" si="3"/>
        <v>33691.72312329858</v>
      </c>
      <c r="N22" s="4">
        <f t="shared" si="3"/>
        <v>35254.572351738032</v>
      </c>
      <c r="O22" s="4">
        <f t="shared" si="3"/>
        <v>36502.561845665092</v>
      </c>
      <c r="P22" s="4">
        <f t="shared" si="3"/>
        <v>37502.456881232283</v>
      </c>
      <c r="Q22" s="4">
        <f t="shared" si="3"/>
        <v>37558.121895837627</v>
      </c>
      <c r="R22" s="4">
        <f t="shared" si="3"/>
        <v>38100.687166336043</v>
      </c>
      <c r="S22" s="4"/>
    </row>
    <row r="23" spans="1:19">
      <c r="A23" s="5" t="s">
        <v>16</v>
      </c>
      <c r="B23" s="4">
        <f>B22-(B16+B9)</f>
        <v>21178.141581222375</v>
      </c>
      <c r="C23" s="4">
        <f t="shared" ref="C23:R23" si="4">C22-(C16+C9)</f>
        <v>20561.803280483589</v>
      </c>
      <c r="D23" s="4">
        <f t="shared" si="4"/>
        <v>22091.95505517687</v>
      </c>
      <c r="E23" s="4">
        <f t="shared" si="4"/>
        <v>22507.538677999997</v>
      </c>
      <c r="F23" s="4">
        <f t="shared" si="4"/>
        <v>23325.284420999997</v>
      </c>
      <c r="G23" s="4">
        <f t="shared" si="4"/>
        <v>22361.977817831466</v>
      </c>
      <c r="H23" s="4">
        <f t="shared" si="4"/>
        <v>22562.068969267104</v>
      </c>
      <c r="I23" s="4">
        <f t="shared" si="4"/>
        <v>25421.887399286552</v>
      </c>
      <c r="J23" s="4">
        <f t="shared" si="4"/>
        <v>26852.402449487836</v>
      </c>
      <c r="K23" s="4">
        <f t="shared" si="4"/>
        <v>28182.251236408672</v>
      </c>
      <c r="L23" s="4">
        <f t="shared" si="4"/>
        <v>28055.976820294145</v>
      </c>
      <c r="M23" s="4">
        <f t="shared" si="4"/>
        <v>28487.854754935179</v>
      </c>
      <c r="N23" s="4">
        <f t="shared" si="4"/>
        <v>28735.078835127028</v>
      </c>
      <c r="O23" s="4">
        <f t="shared" si="4"/>
        <v>30889.479790712172</v>
      </c>
      <c r="P23" s="4">
        <f t="shared" si="4"/>
        <v>31153.503268523207</v>
      </c>
      <c r="Q23" s="4">
        <f t="shared" si="4"/>
        <v>31507.898269987993</v>
      </c>
      <c r="R23" s="4">
        <f t="shared" si="4"/>
        <v>32802.301934339812</v>
      </c>
      <c r="S23" s="4"/>
    </row>
    <row r="24" spans="1:19">
      <c r="A24" s="5" t="s">
        <v>17</v>
      </c>
    </row>
    <row r="26" spans="1:19" ht="18">
      <c r="A26" s="3" t="s">
        <v>18</v>
      </c>
      <c r="B26" s="4">
        <f>'Soy Crude'!Z5+('Soy Crude'!Y6-'Soy Crude'!Y12)+('Soy Crude'!Y14-'Soy Crude'!X14)</f>
        <v>21816.349988000002</v>
      </c>
      <c r="C26" s="4">
        <f>'Soy Crude'!AA5+('Soy Crude'!Z6-'Soy Crude'!Z12)+('Soy Crude'!Z14-'Soy Crude'!Y14)</f>
        <v>22540.617956000006</v>
      </c>
      <c r="D26" s="4">
        <f>'Soy Crude'!AB5+('Soy Crude'!AA6-'Soy Crude'!AA12)+('Soy Crude'!AA14-'Soy Crude'!Z14)</f>
        <v>23056.052190000006</v>
      </c>
      <c r="E26" s="4">
        <f>'Soy Crude'!AC5+('Soy Crude'!AB6-'Soy Crude'!AB12)+('Soy Crude'!AB14-'Soy Crude'!AA14)</f>
        <v>22740.532316999997</v>
      </c>
      <c r="F26" s="4">
        <f>'Soy Crude'!AD5+('Soy Crude'!AC6-'Soy Crude'!AC12)+('Soy Crude'!AC14-'Soy Crude'!AB14)</f>
        <v>24990.359299</v>
      </c>
      <c r="G26" s="4">
        <f>'Soy Crude'!AE5+('Soy Crude'!AD6-'Soy Crude'!AD12)+('Soy Crude'!AD14-'Soy Crude'!AC14)</f>
        <v>24676.668238000002</v>
      </c>
      <c r="H26" s="4">
        <f>'Soy Crude'!AF5+('Soy Crude'!AE6-'Soy Crude'!AE12)+('Soy Crude'!AE14-'Soy Crude'!AD14)</f>
        <v>26625.426183000003</v>
      </c>
      <c r="I26" s="4">
        <f>'Soy Crude'!AG5+('Soy Crude'!AF6-'Soy Crude'!AF12)+('Soy Crude'!AF14-'Soy Crude'!AE14)</f>
        <v>29019.291977781169</v>
      </c>
      <c r="J26" s="4">
        <f>'Soy Crude'!AH5+('Soy Crude'!AG6-'Soy Crude'!AG12)+('Soy Crude'!AG14-'Soy Crude'!AF14)</f>
        <v>30825.768856447823</v>
      </c>
      <c r="K26" s="4">
        <f>'Soy Crude'!AI5+('Soy Crude'!AH6-'Soy Crude'!AH12)+('Soy Crude'!AH14-'Soy Crude'!AG14)</f>
        <v>33101.440993354918</v>
      </c>
      <c r="L26" s="4">
        <f>'Soy Crude'!AJ5+('Soy Crude'!AI6-'Soy Crude'!AI12)+('Soy Crude'!AI14-'Soy Crude'!AH14)</f>
        <v>34464.355728631483</v>
      </c>
      <c r="M26" s="4">
        <f>'Soy Crude'!AK5+('Soy Crude'!AJ6-'Soy Crude'!AJ12)+('Soy Crude'!AJ14-'Soy Crude'!AI14)</f>
        <v>35025.535743975648</v>
      </c>
      <c r="N26" s="4">
        <f>'Soy Crude'!AL5+('Soy Crude'!AK6-'Soy Crude'!AK12)+('Soy Crude'!AK14-'Soy Crude'!AJ14)</f>
        <v>36462.701408585614</v>
      </c>
      <c r="O26" s="4">
        <f>'Soy Crude'!AM5+('Soy Crude'!AL6-'Soy Crude'!AL12)+('Soy Crude'!AL14-'Soy Crude'!AK14)</f>
        <v>36707.020415211256</v>
      </c>
      <c r="P26" s="4">
        <f>'Soy Crude'!AN5+('Soy Crude'!AM6-'Soy Crude'!AM12)+('Soy Crude'!AM14-'Soy Crude'!AL14)</f>
        <v>38652.835587401823</v>
      </c>
      <c r="Q26" s="4">
        <f>'Soy Crude'!AO5+('Soy Crude'!AN6-'Soy Crude'!AN12)+('Soy Crude'!AN14-'Soy Crude'!AM14)</f>
        <v>38942.501396231717</v>
      </c>
      <c r="R26" s="4">
        <f>'Soy Crude'!AP5+('Soy Crude'!AO6-'Soy Crude'!AO12)+('Soy Crude'!AO14-'Soy Crude'!AN14)</f>
        <v>39182.723144977273</v>
      </c>
      <c r="S26" s="4"/>
    </row>
    <row r="27" spans="1:19" ht="18">
      <c r="A27" s="3"/>
      <c r="B27" s="4">
        <f>B26-B22</f>
        <v>-1514.006011999998</v>
      </c>
      <c r="C27" s="4">
        <f t="shared" ref="C27:R27" si="5">C26-C22</f>
        <v>-1254.1000440000025</v>
      </c>
      <c r="D27" s="4">
        <f t="shared" si="5"/>
        <v>-1412.5428099999881</v>
      </c>
      <c r="E27" s="4">
        <f t="shared" si="5"/>
        <v>-1825.0176830000055</v>
      </c>
      <c r="F27" s="4">
        <f t="shared" si="5"/>
        <v>-707.499700999997</v>
      </c>
      <c r="G27" s="4">
        <f t="shared" si="5"/>
        <v>-1097.2907620000005</v>
      </c>
      <c r="H27" s="4">
        <f t="shared" si="5"/>
        <v>-52.030816999998933</v>
      </c>
      <c r="I27" s="4">
        <f t="shared" si="5"/>
        <v>695.26460896227582</v>
      </c>
      <c r="J27" s="4">
        <f t="shared" si="5"/>
        <v>562.90536634229647</v>
      </c>
      <c r="K27" s="4">
        <f t="shared" si="5"/>
        <v>661.16236252022645</v>
      </c>
      <c r="L27" s="4">
        <f t="shared" si="5"/>
        <v>1476.5957893059967</v>
      </c>
      <c r="M27" s="4">
        <f t="shared" si="5"/>
        <v>1333.8126206770685</v>
      </c>
      <c r="N27" s="4">
        <f t="shared" si="5"/>
        <v>1208.1290568475815</v>
      </c>
      <c r="O27" s="4">
        <f t="shared" si="5"/>
        <v>204.45856954616465</v>
      </c>
      <c r="P27" s="4">
        <f t="shared" si="5"/>
        <v>1150.3787061695402</v>
      </c>
      <c r="Q27" s="4">
        <f t="shared" si="5"/>
        <v>1384.3795003940904</v>
      </c>
      <c r="R27" s="4">
        <f t="shared" si="5"/>
        <v>1082.03597864123</v>
      </c>
      <c r="S27" s="4"/>
    </row>
    <row r="28" spans="1:19" ht="18">
      <c r="A28" s="3"/>
      <c r="B28" s="4">
        <f>B26-B23</f>
        <v>638.20840677762681</v>
      </c>
      <c r="C28" s="4">
        <f t="shared" ref="C28:R28" si="6">C26-C23</f>
        <v>1978.8146755164162</v>
      </c>
      <c r="D28" s="4">
        <f t="shared" si="6"/>
        <v>964.097134823136</v>
      </c>
      <c r="E28" s="4">
        <f t="shared" si="6"/>
        <v>232.99363900000026</v>
      </c>
      <c r="F28" s="4">
        <f t="shared" si="6"/>
        <v>1665.0748780000031</v>
      </c>
      <c r="G28" s="4">
        <f t="shared" si="6"/>
        <v>2314.6904201685356</v>
      </c>
      <c r="H28" s="4">
        <f t="shared" si="6"/>
        <v>4063.3572137328993</v>
      </c>
      <c r="I28" s="4">
        <f t="shared" si="6"/>
        <v>3597.4045784946175</v>
      </c>
      <c r="J28" s="4">
        <f t="shared" si="6"/>
        <v>3973.3664069599872</v>
      </c>
      <c r="K28" s="4">
        <f t="shared" si="6"/>
        <v>4919.1897569462453</v>
      </c>
      <c r="L28" s="4">
        <f t="shared" si="6"/>
        <v>6408.3789083373376</v>
      </c>
      <c r="M28" s="4">
        <f t="shared" si="6"/>
        <v>6537.6809890404693</v>
      </c>
      <c r="N28" s="4">
        <f t="shared" si="6"/>
        <v>7727.622573458586</v>
      </c>
      <c r="O28" s="4">
        <f t="shared" si="6"/>
        <v>5817.5406244990845</v>
      </c>
      <c r="P28" s="4">
        <f t="shared" si="6"/>
        <v>7499.3323188786162</v>
      </c>
      <c r="Q28" s="4">
        <f t="shared" si="6"/>
        <v>7434.6031262437245</v>
      </c>
      <c r="R28" s="4">
        <f t="shared" si="6"/>
        <v>6380.4212106374616</v>
      </c>
      <c r="S28" s="4"/>
    </row>
    <row r="29" spans="1:19" ht="18">
      <c r="A29" s="3"/>
    </row>
    <row r="30" spans="1:19" ht="18">
      <c r="A30" s="3" t="s">
        <v>19</v>
      </c>
      <c r="B30" s="4">
        <f>'Soy Refined'!Z146</f>
        <v>7658.894719142545</v>
      </c>
      <c r="C30" s="4">
        <f>'Soy Refined'!AA146</f>
        <v>8973.8276890168963</v>
      </c>
      <c r="D30" s="4">
        <f>'Soy Refined'!AB146</f>
        <v>9332.7848965391659</v>
      </c>
      <c r="E30" s="4">
        <f>'Soy Refined'!AC146</f>
        <v>9070.16975111996</v>
      </c>
      <c r="F30" s="4">
        <f>'Soy Refined'!AD146</f>
        <v>11495.127635784356</v>
      </c>
      <c r="G30" s="4">
        <f>'Soy Refined'!AE146</f>
        <v>12613.443651305204</v>
      </c>
      <c r="H30" s="4">
        <f>'Soy Refined'!AF146</f>
        <v>12997.37316944444</v>
      </c>
      <c r="I30" s="4">
        <f>'Soy Refined'!AG146</f>
        <v>14851.940632764992</v>
      </c>
      <c r="J30" s="4">
        <f>'Soy Refined'!AH146</f>
        <v>16596.751478171496</v>
      </c>
      <c r="K30" s="4">
        <f>'Soy Refined'!AI146</f>
        <v>19243.305104722502</v>
      </c>
      <c r="L30" s="4">
        <f>'Soy Refined'!AJ146</f>
        <v>19947.706959462477</v>
      </c>
      <c r="M30" s="4">
        <f>'Soy Refined'!AK146</f>
        <v>20476.390624945081</v>
      </c>
      <c r="N30" s="4">
        <f>'Soy Refined'!AL146</f>
        <v>22135.923032066392</v>
      </c>
      <c r="O30" s="4">
        <f>'Soy Refined'!AM146</f>
        <v>23620.920883623974</v>
      </c>
      <c r="P30" s="4">
        <f>'Soy Refined'!AN146</f>
        <v>24492.985688398618</v>
      </c>
      <c r="Q30" s="4">
        <f>'Soy Refined'!AO146</f>
        <v>24555.835884861965</v>
      </c>
      <c r="R30" s="4">
        <f>'Soy Refined'!AP146</f>
        <v>24928.156926990672</v>
      </c>
      <c r="S30" s="4"/>
    </row>
    <row r="31" spans="1:19" ht="18">
      <c r="A31" s="3" t="s">
        <v>20</v>
      </c>
      <c r="B31" s="4">
        <f>'Soy Refined'!Z114</f>
        <v>4010.46</v>
      </c>
      <c r="C31" s="4">
        <f>'Soy Refined'!AA114</f>
        <v>5040.6850000000004</v>
      </c>
      <c r="D31" s="4">
        <f>'Soy Refined'!AB114</f>
        <v>4981.9779999999992</v>
      </c>
      <c r="E31" s="4">
        <f>'Soy Refined'!AC114</f>
        <v>5164.7549999999992</v>
      </c>
      <c r="F31" s="4">
        <f>'Soy Refined'!AD114</f>
        <v>5460.3090000000002</v>
      </c>
      <c r="G31" s="4">
        <f>'Soy Refined'!AE114</f>
        <v>6242.451</v>
      </c>
      <c r="H31" s="4">
        <f>'Soy Refined'!AF114</f>
        <v>6173.2669999999998</v>
      </c>
      <c r="I31" s="4">
        <f>'Soy Refined'!AG114</f>
        <v>5637.5534480316737</v>
      </c>
      <c r="J31" s="4">
        <f>'Soy Refined'!AH114</f>
        <v>5719.0068858126115</v>
      </c>
      <c r="K31" s="4">
        <f>'Soy Refined'!AI114</f>
        <v>5847.2338849300932</v>
      </c>
      <c r="L31" s="4">
        <f>'Soy Refined'!AJ114</f>
        <v>5910.9107217428054</v>
      </c>
      <c r="M31" s="4">
        <f>'Soy Refined'!AK114</f>
        <v>5818.9142447061922</v>
      </c>
      <c r="N31" s="4">
        <f>'Soy Refined'!AL114</f>
        <v>5744.5764247633988</v>
      </c>
      <c r="O31" s="4">
        <f>'Soy Refined'!AM114</f>
        <v>5742.0144441173888</v>
      </c>
      <c r="P31" s="4">
        <f>'Soy Refined'!AN114</f>
        <v>5739.5290970652923</v>
      </c>
      <c r="Q31" s="4">
        <f>'Soy Refined'!AO114</f>
        <v>5722.0421957911112</v>
      </c>
      <c r="R31" s="4">
        <f>'Soy Refined'!AP114</f>
        <v>5712.5054586907263</v>
      </c>
      <c r="S31" s="4"/>
    </row>
    <row r="32" spans="1:19" ht="18">
      <c r="A32" s="3"/>
      <c r="B32" s="4"/>
      <c r="C32" s="4"/>
      <c r="D32" s="4"/>
      <c r="E32" s="4"/>
      <c r="F32" s="4"/>
      <c r="G32" s="4"/>
      <c r="H32" s="4"/>
      <c r="I32" s="4"/>
      <c r="J32" s="4"/>
    </row>
    <row r="33" spans="1:19" ht="18">
      <c r="A33" s="3"/>
    </row>
    <row r="35" spans="1:19" ht="26.25">
      <c r="A35" s="6" t="s">
        <v>21</v>
      </c>
      <c r="B35" s="4"/>
      <c r="C35" s="4"/>
      <c r="D35" s="4"/>
      <c r="E35" s="4"/>
      <c r="F35" s="4"/>
      <c r="G35" s="4"/>
      <c r="H35" s="4"/>
      <c r="I35" s="4"/>
      <c r="J35" s="4"/>
    </row>
    <row r="36" spans="1:19" ht="18">
      <c r="A36" s="3" t="s">
        <v>22</v>
      </c>
      <c r="B36" s="4">
        <f>'[3]Soy Complex'!BG$288</f>
        <v>23772.428000000004</v>
      </c>
      <c r="C36" s="4">
        <f>'[3]Soy Complex'!BH$288</f>
        <v>24197.199000000004</v>
      </c>
      <c r="D36" s="4">
        <f>'[3]Soy Complex'!BI$288</f>
        <v>24911.125000000004</v>
      </c>
      <c r="E36" s="4">
        <f>'[3]Soy Complex'!BJ$288</f>
        <v>25022.667000000001</v>
      </c>
      <c r="F36" s="4">
        <f>'[3]Soy Complex'!BK$288</f>
        <v>26141.24032389604</v>
      </c>
      <c r="G36" s="4">
        <f>'[3]Soy Complex'!BL$288</f>
        <v>26227.309000000001</v>
      </c>
      <c r="H36" s="4">
        <f>'[3]Soy Complex'!BM$288</f>
        <v>27262.999143333338</v>
      </c>
      <c r="I36" s="4">
        <f>'[3]Soy Complex'!BN$288</f>
        <v>28886.85</v>
      </c>
      <c r="J36" s="4">
        <f>'[3]Soy Complex'!BO$288</f>
        <v>30852.2</v>
      </c>
      <c r="K36" s="4">
        <f>'[3]Soy Complex'!BP$288</f>
        <v>33044.6</v>
      </c>
      <c r="L36" s="4">
        <f>'[3]Soy Complex'!BQ$288</f>
        <v>33633.5</v>
      </c>
      <c r="M36" s="4">
        <f>'[3]Soy Complex'!BR$288</f>
        <v>34377.950000000004</v>
      </c>
      <c r="N36" s="4">
        <f>'[3]Soy Complex'!BS$288</f>
        <v>36003.85</v>
      </c>
      <c r="O36" s="4">
        <f>'[3]Soy Complex'!BT$288</f>
        <v>37266.5</v>
      </c>
      <c r="P36" s="4">
        <f>'[3]Soy Complex'!BU$288</f>
        <v>38278.050000000003</v>
      </c>
      <c r="Q36" s="4">
        <f>'[3]Soy Complex'!BV$288</f>
        <v>38373.599999999999</v>
      </c>
      <c r="R36" s="4">
        <f>'[3]Soy Complex'!BW$288</f>
        <v>38951.4</v>
      </c>
      <c r="S36" s="4"/>
    </row>
    <row r="37" spans="1:19" ht="18">
      <c r="A37" s="3" t="s">
        <v>23</v>
      </c>
      <c r="B37" s="4">
        <f>'Soy Crude'!X5</f>
        <v>21950.230999999996</v>
      </c>
      <c r="C37" s="4">
        <f>'Soy Crude'!Y5</f>
        <v>22123.409</v>
      </c>
      <c r="D37" s="4">
        <f>'Soy Crude'!Z5</f>
        <v>23772.428000000004</v>
      </c>
      <c r="E37" s="4">
        <f>'Soy Crude'!AA5</f>
        <v>24197.199000000004</v>
      </c>
      <c r="F37" s="4">
        <f>'Soy Crude'!AB5</f>
        <v>24911.125000000004</v>
      </c>
      <c r="G37" s="4">
        <f>'Soy Crude'!AC5</f>
        <v>25022.667000000001</v>
      </c>
      <c r="H37" s="4">
        <f>'Soy Crude'!AD5</f>
        <v>26155.173000000003</v>
      </c>
      <c r="I37" s="4">
        <f>'Soy Crude'!AE5</f>
        <v>26227.309000000001</v>
      </c>
      <c r="J37" s="4">
        <f>'Soy Crude'!AF5</f>
        <v>27131.728000000003</v>
      </c>
      <c r="K37" s="4">
        <f>'Soy Crude'!AG5</f>
        <v>28886.85</v>
      </c>
      <c r="L37" s="4">
        <f>'Soy Crude'!AH5</f>
        <v>30852.2</v>
      </c>
      <c r="M37" s="4">
        <f>'Soy Crude'!AI5</f>
        <v>33044.6</v>
      </c>
      <c r="N37" s="4">
        <f>'Soy Crude'!AJ5</f>
        <v>33633.5</v>
      </c>
      <c r="O37" s="4">
        <f>'Soy Crude'!AK5</f>
        <v>34377.950000000004</v>
      </c>
      <c r="P37" s="4">
        <f>'Soy Crude'!AL5</f>
        <v>36003.85</v>
      </c>
      <c r="Q37" s="4">
        <f>'Soy Crude'!AM5</f>
        <v>37266.5</v>
      </c>
      <c r="R37" s="4">
        <f>'Soy Crude'!AN5</f>
        <v>38278.050000000003</v>
      </c>
      <c r="S37" s="4"/>
    </row>
    <row r="38" spans="1:19" ht="18">
      <c r="A38" s="3" t="s">
        <v>24</v>
      </c>
      <c r="B38" s="4">
        <f>'Soy Refined'!Z5</f>
        <v>17099.033000000003</v>
      </c>
      <c r="C38" s="4">
        <f>'Soy Refined'!AA5</f>
        <v>17384.932000000001</v>
      </c>
      <c r="D38" s="4">
        <f>'Soy Refined'!AB5</f>
        <v>17934.800999999999</v>
      </c>
      <c r="E38" s="4">
        <f>'Soy Refined'!AC5</f>
        <v>19367.987000000001</v>
      </c>
      <c r="F38" s="4">
        <f>'Soy Refined'!AD5</f>
        <v>20143.846999999998</v>
      </c>
      <c r="G38" s="4">
        <f>'Soy Refined'!AE5</f>
        <v>20633.112999999998</v>
      </c>
      <c r="H38" s="4">
        <f>'Soy Refined'!AF5</f>
        <v>20794.489000000001</v>
      </c>
      <c r="I38" s="4">
        <f>'Soy Refined'!AG5</f>
        <v>23464.997141328771</v>
      </c>
      <c r="J38" s="4">
        <f>'Soy Refined'!AH5</f>
        <v>24583.764390156168</v>
      </c>
      <c r="K38" s="4">
        <f>'Soy Refined'!AI5</f>
        <v>25223.874525865533</v>
      </c>
      <c r="L38" s="4">
        <f>'Soy Refined'!AJ5</f>
        <v>26952.672751453614</v>
      </c>
      <c r="M38" s="4">
        <f>'Soy Refined'!AK5</f>
        <v>28617.42808775602</v>
      </c>
      <c r="N38" s="4">
        <f>'Soy Refined'!AL5</f>
        <v>31243.828204284106</v>
      </c>
      <c r="O38" s="4">
        <f>'Soy Refined'!AM5</f>
        <v>31863.329849939993</v>
      </c>
      <c r="P38" s="4">
        <f>'Soy Refined'!AN5</f>
        <v>32370.453185397892</v>
      </c>
      <c r="Q38" s="4">
        <f>'Soy Refined'!AO5</f>
        <v>34030.2769865726</v>
      </c>
      <c r="R38" s="4">
        <f>'Soy Refined'!AP5</f>
        <v>35515.344445287541</v>
      </c>
      <c r="S38" s="4"/>
    </row>
    <row r="39" spans="1:19" ht="18">
      <c r="A39" s="3" t="s">
        <v>25</v>
      </c>
      <c r="B39" s="7"/>
      <c r="C39" s="7"/>
      <c r="D39" s="7"/>
      <c r="E39" s="7"/>
      <c r="F39" s="7"/>
      <c r="G39" s="7"/>
      <c r="H39" s="7"/>
      <c r="I39" s="7"/>
      <c r="J39" s="7"/>
    </row>
    <row r="41" spans="1:19" ht="26.25">
      <c r="A41" s="6" t="s">
        <v>26</v>
      </c>
      <c r="B41" s="4"/>
    </row>
    <row r="42" spans="1:19">
      <c r="A42" s="1" t="s">
        <v>27</v>
      </c>
      <c r="B42" s="4">
        <f>'Soy Crude'!X9</f>
        <v>17168.812999999995</v>
      </c>
      <c r="C42" s="4">
        <f>'Soy Crude'!Y9</f>
        <v>17337.342000000001</v>
      </c>
      <c r="D42" s="4">
        <f>'Soy Crude'!Z9</f>
        <v>17541.105000000003</v>
      </c>
      <c r="E42" s="4">
        <f>'Soy Crude'!AA9</f>
        <v>17787.413</v>
      </c>
      <c r="F42" s="4">
        <f>'Soy Crude'!AB9</f>
        <v>18377.331000000002</v>
      </c>
      <c r="G42" s="4">
        <f>'Soy Crude'!AC9</f>
        <v>19825.104000000003</v>
      </c>
      <c r="H42" s="4">
        <f>'Soy Crude'!AD9</f>
        <v>20601.161</v>
      </c>
      <c r="I42" s="4">
        <f>'Soy Crude'!AE9</f>
        <v>21086.462999999996</v>
      </c>
      <c r="J42" s="4">
        <f>'Soy Crude'!AF9</f>
        <v>21248.760000000002</v>
      </c>
      <c r="K42" s="4">
        <f>'Soy Crude'!AG9</f>
        <v>24027.819772509873</v>
      </c>
      <c r="L42" s="4">
        <f>'Soy Crude'!AH9</f>
        <v>25173.100900050642</v>
      </c>
      <c r="M42" s="4">
        <f>'Soy Crude'!AI9</f>
        <v>25828.195895030844</v>
      </c>
      <c r="N42" s="4">
        <f>'Soy Crude'!AJ9</f>
        <v>27598.412812128128</v>
      </c>
      <c r="O42" s="4">
        <f>'Soy Crude'!AK9</f>
        <v>29303.654964457441</v>
      </c>
      <c r="P42" s="4">
        <f>'Soy Crude'!AL9</f>
        <v>31993.105852546076</v>
      </c>
      <c r="Q42" s="4">
        <f>'Soy Crude'!AM9</f>
        <v>32627.268004274905</v>
      </c>
      <c r="R42" s="4">
        <f>'Soy Crude'!AN9</f>
        <v>33146.046304165618</v>
      </c>
      <c r="S42" s="4"/>
    </row>
    <row r="43" spans="1:19">
      <c r="A43" s="1" t="s">
        <v>28</v>
      </c>
      <c r="B43" s="4">
        <f>'Soy Crude'!X12-'Soy Crude'!X6</f>
        <v>1829.3836069999998</v>
      </c>
      <c r="C43" s="4">
        <f>'Soy Crude'!Y12-'Soy Crude'!Y6</f>
        <v>1939.5960120000002</v>
      </c>
      <c r="D43" s="4">
        <f>'Soy Crude'!Z12-'Soy Crude'!Z6</f>
        <v>1904.0100440000001</v>
      </c>
      <c r="E43" s="4">
        <f>'Soy Crude'!AA12-'Soy Crude'!AA6</f>
        <v>1607.2948099999999</v>
      </c>
      <c r="F43" s="4">
        <f>'Soy Crude'!AB12-'Soy Crude'!AB6</f>
        <v>2389.0546830000008</v>
      </c>
      <c r="G43" s="4">
        <f>'Soy Crude'!AC12-'Soy Crude'!AC6</f>
        <v>1398.9137009999997</v>
      </c>
      <c r="H43" s="4">
        <f>'Soy Crude'!AD12-'Soy Crude'!AD6</f>
        <v>1399.1047619999999</v>
      </c>
      <c r="I43" s="4">
        <f>'Soy Crude'!AE12-'Soy Crude'!AE6</f>
        <v>100.76381699999997</v>
      </c>
      <c r="J43" s="4">
        <f>'Soy Crude'!AF12-'Soy Crude'!AF6</f>
        <v>-246.85497778116957</v>
      </c>
      <c r="K43" s="4">
        <f>'Soy Crude'!AG12-'Soy Crude'!AG6</f>
        <v>-71.769314478851641</v>
      </c>
      <c r="L43" s="4">
        <f>'Soy Crude'!AH12-'Soy Crude'!AH6</f>
        <v>-81.370946702779236</v>
      </c>
      <c r="M43" s="4">
        <f>'Soy Crude'!AI12-'Soy Crude'!AI6</f>
        <v>-86.225811831161508</v>
      </c>
      <c r="N43" s="4">
        <f>'Soy Crude'!AJ12-'Soy Crude'!AJ6</f>
        <v>-90.749278051887487</v>
      </c>
      <c r="O43" s="4">
        <f>'Soy Crude'!AK12-'Soy Crude'!AK6</f>
        <v>-100.2781865215281</v>
      </c>
      <c r="P43" s="4">
        <f>'Soy Crude'!AL12-'Soy Crude'!AL6</f>
        <v>-109.88813387866698</v>
      </c>
      <c r="Q43" s="4">
        <f>'Soy Crude'!AM12-'Soy Crude'!AM6</f>
        <v>-116.2767958383611</v>
      </c>
      <c r="R43" s="4">
        <f>'Soy Crude'!AN12-'Soy Crude'!AN6</f>
        <v>-123.44885019867176</v>
      </c>
      <c r="S43" s="4"/>
    </row>
    <row r="44" spans="1:19">
      <c r="A44" s="1" t="s">
        <v>29</v>
      </c>
      <c r="B44" s="4">
        <f>'Soy Crude'!Z10</f>
        <v>1376.9624012223758</v>
      </c>
      <c r="C44" s="4">
        <f>'Soy Crude'!AA10</f>
        <v>1196.8617914835941</v>
      </c>
      <c r="D44" s="4">
        <f>'Soy Crude'!AB10</f>
        <v>1396.0376941768725</v>
      </c>
      <c r="E44" s="4">
        <f>'Soy Crude'!AC10</f>
        <v>1468.8880000000001</v>
      </c>
      <c r="F44" s="4">
        <f>'Soy Crude'!AD10</f>
        <v>1886.242</v>
      </c>
      <c r="G44" s="4">
        <f>'Soy Crude'!AE10</f>
        <v>2132.1205938314647</v>
      </c>
      <c r="H44" s="4">
        <f>'Soy Crude'!AF10</f>
        <v>2094.9554169294415</v>
      </c>
      <c r="I44" s="4">
        <f>'Soy Crude'!AG10</f>
        <v>2029</v>
      </c>
      <c r="J44" s="4">
        <f>'Soy Crude'!AH10</f>
        <v>2035</v>
      </c>
      <c r="K44" s="4">
        <f>'Soy Crude'!AI10</f>
        <v>2058</v>
      </c>
      <c r="L44" s="4">
        <f>'Soy Crude'!AJ10</f>
        <v>2069</v>
      </c>
      <c r="M44" s="4">
        <f>'Soy Crude'!AK10</f>
        <v>2066</v>
      </c>
      <c r="N44" s="4">
        <f>'Soy Crude'!AL10</f>
        <v>2040</v>
      </c>
      <c r="O44" s="4">
        <f>'Soy Crude'!AM10</f>
        <v>2047</v>
      </c>
      <c r="P44" s="4">
        <f>'Soy Crude'!AN10</f>
        <v>2060</v>
      </c>
      <c r="Q44" s="4">
        <f>'Soy Crude'!AO10</f>
        <v>2056</v>
      </c>
      <c r="R44" s="4">
        <f>'Soy Crude'!AP10</f>
        <v>2051</v>
      </c>
      <c r="S44" s="4"/>
    </row>
    <row r="45" spans="1:19">
      <c r="A45" s="1" t="s">
        <v>30</v>
      </c>
      <c r="B45" s="4">
        <f>'Soy Crude'!Z14-'Soy Crude'!Y14</f>
        <v>247.42900000000009</v>
      </c>
      <c r="C45" s="4">
        <f>'Soy Crude'!AA14-'Soy Crude'!Z14</f>
        <v>-247.77800000000002</v>
      </c>
      <c r="D45" s="4">
        <f>'Soy Crude'!AB14-'Soy Crude'!AA14</f>
        <v>106.92000000000007</v>
      </c>
      <c r="E45" s="4">
        <f>'Soy Crude'!AC14-'Soy Crude'!AB14</f>
        <v>234.09999999999991</v>
      </c>
      <c r="F45" s="4">
        <f>'Soy Crude'!AD14-'Soy Crude'!AC14</f>
        <v>-151.53599999999983</v>
      </c>
      <c r="G45" s="4">
        <f>'Soy Crude'!AE14-'Soy Crude'!AD14</f>
        <v>-405.53800000000001</v>
      </c>
      <c r="H45" s="4">
        <f>'Soy Crude'!AF14-'Soy Crude'!AE14</f>
        <v>-114.41300000000001</v>
      </c>
      <c r="I45" s="4">
        <f>'Soy Crude'!AG14-'Soy Crude'!AF14</f>
        <v>-98.200458031026983</v>
      </c>
      <c r="J45" s="4">
        <f>'Soy Crude'!AH14-'Soy Crude'!AG14</f>
        <v>-24.529953347863966</v>
      </c>
      <c r="K45" s="4">
        <f>'Soy Crude'!AI14-'Soy Crude'!AH14</f>
        <v>744.62991680032223</v>
      </c>
      <c r="L45" s="4">
        <f>'Soy Crude'!AJ14-'Soy Crude'!AI14</f>
        <v>556.83646592375771</v>
      </c>
      <c r="M45" s="4">
        <f>'Soy Crude'!AK14-'Soy Crude'!AJ14</f>
        <v>358.5732220640889</v>
      </c>
      <c r="N45" s="4">
        <f>'Soy Crude'!AL14-'Soy Crude'!AK14</f>
        <v>-669.36771866740946</v>
      </c>
      <c r="O45" s="4">
        <f>'Soy Crude'!AM14-'Soy Crude'!AL14</f>
        <v>258.50879156345491</v>
      </c>
      <c r="P45" s="4">
        <f>'Soy Crude'!AN14-'Soy Crude'!AM14</f>
        <v>445.45254603304966</v>
      </c>
      <c r="Q45" s="4">
        <f>'Soy Crude'!AO14-'Soy Crude'!AN14</f>
        <v>101.58402712114912</v>
      </c>
      <c r="R45" s="4">
        <f>'Soy Crude'!AP14-'Soy Crude'!AO14</f>
        <v>168.19064159669961</v>
      </c>
      <c r="S45" s="4"/>
    </row>
    <row r="46" spans="1:19">
      <c r="A46" s="1" t="s">
        <v>31</v>
      </c>
      <c r="B46" s="4">
        <f>SUM(B42:B45)</f>
        <v>20622.58800822237</v>
      </c>
      <c r="C46" s="4">
        <f t="shared" ref="C46:R46" si="7">SUM(C42:C45)</f>
        <v>20226.0218034836</v>
      </c>
      <c r="D46" s="4">
        <f t="shared" si="7"/>
        <v>20948.072738176874</v>
      </c>
      <c r="E46" s="4">
        <f t="shared" si="7"/>
        <v>21097.695809999997</v>
      </c>
      <c r="F46" s="4">
        <f t="shared" si="7"/>
        <v>22501.091683000002</v>
      </c>
      <c r="G46" s="4">
        <f t="shared" si="7"/>
        <v>22950.600294831467</v>
      </c>
      <c r="H46" s="4">
        <f t="shared" si="7"/>
        <v>23980.808178929441</v>
      </c>
      <c r="I46" s="4">
        <f t="shared" si="7"/>
        <v>23118.026358968968</v>
      </c>
      <c r="J46" s="4">
        <f t="shared" si="7"/>
        <v>23012.375068870966</v>
      </c>
      <c r="K46" s="4">
        <f t="shared" si="7"/>
        <v>26758.680374831343</v>
      </c>
      <c r="L46" s="4">
        <f t="shared" si="7"/>
        <v>27717.566419271621</v>
      </c>
      <c r="M46" s="4">
        <f t="shared" si="7"/>
        <v>28166.543305263771</v>
      </c>
      <c r="N46" s="4">
        <f t="shared" si="7"/>
        <v>28878.29581540883</v>
      </c>
      <c r="O46" s="4">
        <f t="shared" si="7"/>
        <v>31508.885569499365</v>
      </c>
      <c r="P46" s="4">
        <f t="shared" si="7"/>
        <v>34388.670264700457</v>
      </c>
      <c r="Q46" s="4">
        <f t="shared" si="7"/>
        <v>34668.575235557691</v>
      </c>
      <c r="R46" s="4">
        <f t="shared" si="7"/>
        <v>35241.78809556365</v>
      </c>
      <c r="S46" s="4"/>
    </row>
    <row r="49" spans="1:19">
      <c r="A49" s="1" t="s">
        <v>32</v>
      </c>
      <c r="B49" s="4">
        <f>'Soy Refined'!Z13-'Soy Refined'!Z6</f>
        <v>196.73113599999999</v>
      </c>
      <c r="C49" s="4">
        <f>'Soy Refined'!AA13-'Soy Refined'!AA6</f>
        <v>-72.810320999999988</v>
      </c>
      <c r="D49" s="4">
        <f>'Soy Refined'!AB13-'Soy Refined'!AB6</f>
        <v>120.32267800000005</v>
      </c>
      <c r="E49" s="4">
        <f>'Soy Refined'!AC13-'Soy Refined'!AC6</f>
        <v>27.264976999999959</v>
      </c>
      <c r="F49" s="4">
        <f>'Soy Refined'!AD13-'Soy Refined'!AD6</f>
        <v>63.754659000000004</v>
      </c>
      <c r="G49" s="4">
        <f>'Soy Refined'!AE13-'Soy Refined'!AE6</f>
        <v>-103.31059300000001</v>
      </c>
      <c r="H49" s="4">
        <f>'Soy Refined'!AF13-'Soy Refined'!AF6</f>
        <v>1.4165301188295416</v>
      </c>
      <c r="I49" s="4">
        <f>'Soy Refined'!AG13-'Soy Refined'!AG6</f>
        <v>-178.23068552114836</v>
      </c>
      <c r="J49" s="4">
        <f>'Soy Refined'!AH13-'Soy Refined'!AH6</f>
        <v>-168.62905329722079</v>
      </c>
      <c r="K49" s="4">
        <f>'Soy Refined'!AI13-'Soy Refined'!AI6</f>
        <v>-163.77418816883846</v>
      </c>
      <c r="L49" s="4">
        <f>'Soy Refined'!AJ13-'Soy Refined'!AJ6</f>
        <v>-159.25072194811241</v>
      </c>
      <c r="M49" s="4">
        <f>'Soy Refined'!AK13-'Soy Refined'!AK6</f>
        <v>-149.72181347847186</v>
      </c>
      <c r="N49" s="4">
        <f>'Soy Refined'!AL13-'Soy Refined'!AL6</f>
        <v>-140.11186612133295</v>
      </c>
      <c r="O49" s="4">
        <f>'Soy Refined'!AM13-'Soy Refined'!AM6</f>
        <v>-133.72320416163899</v>
      </c>
      <c r="P49" s="4">
        <f>'Soy Refined'!AN13-'Soy Refined'!AN6</f>
        <v>-126.55114980132834</v>
      </c>
      <c r="Q49" s="4">
        <f>'Soy Refined'!AO13-'Soy Refined'!AO6</f>
        <v>-120.26088214387622</v>
      </c>
      <c r="R49" s="4">
        <f>'Soy Refined'!AP13-'Soy Refined'!AP6</f>
        <v>-116.15207945179645</v>
      </c>
      <c r="S49" s="4"/>
    </row>
    <row r="50" spans="1:19">
      <c r="A50" s="1" t="s">
        <v>33</v>
      </c>
      <c r="B50" s="4">
        <f>'Soy Refined'!Z10</f>
        <v>13405.497999999998</v>
      </c>
      <c r="C50" s="4">
        <f>'Soy Refined'!AA10</f>
        <v>13009.89</v>
      </c>
      <c r="D50" s="4">
        <f>'Soy Refined'!AB10</f>
        <v>13127.203</v>
      </c>
      <c r="E50" s="4">
        <f>'Soy Refined'!AC10</f>
        <v>14169.159000000001</v>
      </c>
      <c r="F50" s="4">
        <f>'Soy Refined'!AD10</f>
        <v>14655.959000000001</v>
      </c>
      <c r="G50" s="4">
        <f>'Soy Refined'!AE10</f>
        <v>14378.865000000002</v>
      </c>
      <c r="H50" s="4">
        <f>'Soy Refined'!AF10</f>
        <v>14640.663</v>
      </c>
      <c r="I50" s="4">
        <f>'Soy Refined'!AG10</f>
        <v>17644.693767169301</v>
      </c>
      <c r="J50" s="4">
        <f>'Soy Refined'!AH10</f>
        <v>18717.276665928588</v>
      </c>
      <c r="K50" s="4">
        <f>'Soy Refined'!AI10</f>
        <v>20120.809940436284</v>
      </c>
      <c r="L50" s="4">
        <f>'Soy Refined'!AJ10</f>
        <v>20230.102396945531</v>
      </c>
      <c r="M50" s="4">
        <f>'Soy Refined'!AK10</f>
        <v>20694.693767169301</v>
      </c>
      <c r="N50" s="4">
        <f>'Soy Refined'!AL10</f>
        <v>21742.276665928588</v>
      </c>
      <c r="O50" s="4">
        <f>'Soy Refined'!AM10</f>
        <v>22745.80994043628</v>
      </c>
      <c r="P50" s="4">
        <f>'Soy Refined'!AN10</f>
        <v>23174.973881558966</v>
      </c>
      <c r="Q50" s="4">
        <f>'Soy Refined'!AO10</f>
        <v>23817.527867430112</v>
      </c>
      <c r="R50" s="4">
        <f>'Soy Refined'!AP10</f>
        <v>24955.760777612992</v>
      </c>
      <c r="S50" s="4"/>
    </row>
    <row r="51" spans="1:19">
      <c r="A51" s="1" t="s">
        <v>34</v>
      </c>
      <c r="B51" s="4">
        <f>'Soy Refined'!Y11</f>
        <v>3455.5599999999995</v>
      </c>
      <c r="C51" s="4">
        <f>'Soy Refined'!Z11</f>
        <v>4010.46</v>
      </c>
      <c r="D51" s="4">
        <f>'Soy Refined'!AA11</f>
        <v>5040.6850000000004</v>
      </c>
      <c r="E51" s="4">
        <f>'Soy Refined'!AB11</f>
        <v>4981.9779999999992</v>
      </c>
      <c r="F51" s="4">
        <f>'Soy Refined'!AC11</f>
        <v>5164.7549999999992</v>
      </c>
      <c r="G51" s="4">
        <f>'Soy Refined'!AD11</f>
        <v>5460.3090000000002</v>
      </c>
      <c r="H51" s="4">
        <f>'Soy Refined'!AE11</f>
        <v>6242.451</v>
      </c>
      <c r="I51" s="4">
        <f>'Soy Refined'!AF11</f>
        <v>6173.2669999999998</v>
      </c>
      <c r="J51" s="4">
        <f>'Soy Refined'!AG11</f>
        <v>5637.5534480316737</v>
      </c>
      <c r="K51" s="4">
        <f>'Soy Refined'!AH11</f>
        <v>5719.0068858126115</v>
      </c>
      <c r="L51" s="4">
        <f>'Soy Refined'!AI11</f>
        <v>5847.2338849300932</v>
      </c>
      <c r="M51" s="4">
        <f>'Soy Refined'!AJ11</f>
        <v>5910.9107217428054</v>
      </c>
      <c r="N51" s="4">
        <f>'Soy Refined'!AK11</f>
        <v>5818.9142447061922</v>
      </c>
      <c r="O51" s="4">
        <f>'Soy Refined'!AL11</f>
        <v>5744.5764247633988</v>
      </c>
      <c r="P51" s="4">
        <f>'Soy Refined'!AM11</f>
        <v>5742.0144441173888</v>
      </c>
      <c r="Q51" s="4">
        <f>'Soy Refined'!AN11</f>
        <v>5739.5290970652923</v>
      </c>
      <c r="R51" s="4">
        <f>'Soy Refined'!AO11</f>
        <v>5722.0421957911112</v>
      </c>
      <c r="S51" s="4"/>
    </row>
    <row r="52" spans="1:19">
      <c r="A52" s="1" t="s">
        <v>35</v>
      </c>
      <c r="B52" s="4">
        <f>SUM(B49:B51)</f>
        <v>17057.789135999999</v>
      </c>
      <c r="C52" s="4">
        <f t="shared" ref="C52:R52" si="8">SUM(C49:C51)</f>
        <v>16947.539678999998</v>
      </c>
      <c r="D52" s="4">
        <f t="shared" si="8"/>
        <v>18288.210677999999</v>
      </c>
      <c r="E52" s="4">
        <f t="shared" si="8"/>
        <v>19178.401977000001</v>
      </c>
      <c r="F52" s="4">
        <f t="shared" si="8"/>
        <v>19884.468658999998</v>
      </c>
      <c r="G52" s="4">
        <f t="shared" si="8"/>
        <v>19735.863407000001</v>
      </c>
      <c r="H52" s="4">
        <f t="shared" si="8"/>
        <v>20884.530530118831</v>
      </c>
      <c r="I52" s="4">
        <f t="shared" si="8"/>
        <v>23639.730081648151</v>
      </c>
      <c r="J52" s="4">
        <f t="shared" si="8"/>
        <v>24186.201060663043</v>
      </c>
      <c r="K52" s="4">
        <f t="shared" si="8"/>
        <v>25676.042638080056</v>
      </c>
      <c r="L52" s="4">
        <f t="shared" si="8"/>
        <v>25918.085559927513</v>
      </c>
      <c r="M52" s="4">
        <f t="shared" si="8"/>
        <v>26455.882675433637</v>
      </c>
      <c r="N52" s="4">
        <f t="shared" si="8"/>
        <v>27421.079044513448</v>
      </c>
      <c r="O52" s="4">
        <f t="shared" si="8"/>
        <v>28356.663161038039</v>
      </c>
      <c r="P52" s="4">
        <f t="shared" si="8"/>
        <v>28790.437175875028</v>
      </c>
      <c r="Q52" s="4">
        <f t="shared" si="8"/>
        <v>29436.796082351528</v>
      </c>
      <c r="R52" s="4">
        <f t="shared" si="8"/>
        <v>30561.650893952305</v>
      </c>
      <c r="S52" s="4"/>
    </row>
    <row r="53" spans="1:19">
      <c r="A53" s="1" t="s">
        <v>36</v>
      </c>
      <c r="B53" s="4" t="e">
        <f>B5</f>
        <v>#VALUE!</v>
      </c>
      <c r="C53" s="4">
        <f>C5</f>
        <v>25168.222097900925</v>
      </c>
      <c r="D53" s="4">
        <f t="shared" ref="D53:R53" si="9">D5</f>
        <v>25321.205210571185</v>
      </c>
      <c r="E53" s="4">
        <f t="shared" si="9"/>
        <v>25900.108200380022</v>
      </c>
      <c r="F53" s="4">
        <f t="shared" si="9"/>
        <v>28024.626841606678</v>
      </c>
      <c r="G53" s="4">
        <f t="shared" si="9"/>
        <v>28555.577411833736</v>
      </c>
      <c r="H53" s="4">
        <f t="shared" si="9"/>
        <v>29969.0638370784</v>
      </c>
      <c r="I53" s="4">
        <f t="shared" si="9"/>
        <v>32405.373453298169</v>
      </c>
      <c r="J53" s="4">
        <f t="shared" si="9"/>
        <v>34069.923990728174</v>
      </c>
      <c r="K53" s="4">
        <f t="shared" si="9"/>
        <v>0</v>
      </c>
      <c r="L53" s="4">
        <f t="shared" si="9"/>
        <v>0</v>
      </c>
      <c r="M53" s="4">
        <f t="shared" si="9"/>
        <v>0</v>
      </c>
      <c r="N53" s="4">
        <f t="shared" si="9"/>
        <v>0</v>
      </c>
      <c r="O53" s="4">
        <f t="shared" si="9"/>
        <v>0</v>
      </c>
      <c r="P53" s="4">
        <f t="shared" si="9"/>
        <v>0</v>
      </c>
      <c r="Q53" s="4">
        <f t="shared" si="9"/>
        <v>0</v>
      </c>
      <c r="R53" s="4">
        <f t="shared" si="9"/>
        <v>0</v>
      </c>
      <c r="S53" s="4"/>
    </row>
    <row r="54" spans="1:19">
      <c r="A54" s="1" t="s">
        <v>37</v>
      </c>
    </row>
    <row r="55" spans="1:19">
      <c r="A55" s="1" t="s">
        <v>38</v>
      </c>
      <c r="B55" s="4">
        <f>B37-B46</f>
        <v>1327.6429917776259</v>
      </c>
      <c r="C55" s="4">
        <f t="shared" ref="C55:R55" si="10">C37-C46</f>
        <v>1897.3871965163999</v>
      </c>
      <c r="D55" s="4">
        <f t="shared" si="10"/>
        <v>2824.3552618231297</v>
      </c>
      <c r="E55" s="4">
        <f t="shared" si="10"/>
        <v>3099.5031900000067</v>
      </c>
      <c r="F55" s="4">
        <f t="shared" si="10"/>
        <v>2410.0333170000013</v>
      </c>
      <c r="G55" s="4">
        <f t="shared" si="10"/>
        <v>2072.0667051685341</v>
      </c>
      <c r="H55" s="4">
        <f t="shared" si="10"/>
        <v>2174.3648210705614</v>
      </c>
      <c r="I55" s="4">
        <f t="shared" si="10"/>
        <v>3109.2826410310336</v>
      </c>
      <c r="J55" s="4">
        <f t="shared" si="10"/>
        <v>4119.3529311290367</v>
      </c>
      <c r="K55" s="4">
        <f t="shared" si="10"/>
        <v>2128.1696251686553</v>
      </c>
      <c r="L55" s="4">
        <f t="shared" si="10"/>
        <v>3134.6335807283795</v>
      </c>
      <c r="M55" s="4">
        <f t="shared" si="10"/>
        <v>4878.0566947362277</v>
      </c>
      <c r="N55" s="4">
        <f t="shared" si="10"/>
        <v>4755.2041845911699</v>
      </c>
      <c r="O55" s="4">
        <f t="shared" si="10"/>
        <v>2869.064430500639</v>
      </c>
      <c r="P55" s="4">
        <f t="shared" si="10"/>
        <v>1615.1797352995418</v>
      </c>
      <c r="Q55" s="4">
        <f t="shared" si="10"/>
        <v>2597.9247644423085</v>
      </c>
      <c r="R55" s="4">
        <f t="shared" si="10"/>
        <v>3036.2619044363528</v>
      </c>
      <c r="S55" s="4"/>
    </row>
    <row r="56" spans="1:19">
      <c r="A56" s="1" t="s">
        <v>39</v>
      </c>
      <c r="B56" s="4">
        <f>B38-B52</f>
        <v>41.243864000003668</v>
      </c>
      <c r="C56" s="4">
        <f t="shared" ref="C56:R56" si="11">C38-C52</f>
        <v>437.39232100000299</v>
      </c>
      <c r="D56" s="4">
        <f t="shared" si="11"/>
        <v>-353.40967799999999</v>
      </c>
      <c r="E56" s="4">
        <f t="shared" si="11"/>
        <v>189.58502299999964</v>
      </c>
      <c r="F56" s="4">
        <f t="shared" si="11"/>
        <v>259.37834099999964</v>
      </c>
      <c r="G56" s="4">
        <f t="shared" si="11"/>
        <v>897.24959299999682</v>
      </c>
      <c r="H56" s="4">
        <f t="shared" si="11"/>
        <v>-90.041530118829542</v>
      </c>
      <c r="I56" s="4">
        <f t="shared" si="11"/>
        <v>-174.73294031937985</v>
      </c>
      <c r="J56" s="4">
        <f t="shared" si="11"/>
        <v>397.56332949312491</v>
      </c>
      <c r="K56" s="4">
        <f t="shared" si="11"/>
        <v>-452.16811221452372</v>
      </c>
      <c r="L56" s="4">
        <f t="shared" si="11"/>
        <v>1034.5871915261014</v>
      </c>
      <c r="M56" s="4">
        <f t="shared" si="11"/>
        <v>2161.5454123223826</v>
      </c>
      <c r="N56" s="4">
        <f t="shared" si="11"/>
        <v>3822.7491597706576</v>
      </c>
      <c r="O56" s="4">
        <f t="shared" si="11"/>
        <v>3506.6666889019543</v>
      </c>
      <c r="P56" s="4">
        <f t="shared" si="11"/>
        <v>3580.0160095228639</v>
      </c>
      <c r="Q56" s="4">
        <f t="shared" si="11"/>
        <v>4593.4809042210727</v>
      </c>
      <c r="R56" s="4">
        <f t="shared" si="11"/>
        <v>4953.6935513352364</v>
      </c>
      <c r="S5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8B5D-D478-41A4-8A11-16BC2CD62117}">
  <dimension ref="A1:S15"/>
  <sheetViews>
    <sheetView workbookViewId="0">
      <selection activeCell="AV6" sqref="AV6:AV18"/>
    </sheetView>
  </sheetViews>
  <sheetFormatPr defaultRowHeight="12.75"/>
  <sheetData>
    <row r="1" spans="1:19"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</row>
    <row r="2" spans="1:19">
      <c r="A2" t="s">
        <v>40</v>
      </c>
    </row>
    <row r="3" spans="1:19">
      <c r="A3" t="s">
        <v>41</v>
      </c>
      <c r="C3" s="8">
        <f>SUM('Soy Refined'!Y89:Y97,'Soy Refined'!Z86:Z88)</f>
        <v>13317.826000000001</v>
      </c>
      <c r="D3" s="8">
        <f>SUM('Soy Refined'!Z89:Z97,'Soy Refined'!AA86:AA88)</f>
        <v>13370.83</v>
      </c>
      <c r="E3" s="8">
        <f>SUM('Soy Refined'!AA89:AA97,'Soy Refined'!AB86:AB88)</f>
        <v>12841.845999999998</v>
      </c>
      <c r="F3" s="8">
        <f>SUM('Soy Refined'!AB89:AB97,'Soy Refined'!AC86:AC88)</f>
        <v>13309.302000000001</v>
      </c>
      <c r="G3" s="8">
        <f>SUM('Soy Refined'!AC89:AC97,'Soy Refined'!AD86:AD88)</f>
        <v>14520.783000000001</v>
      </c>
      <c r="H3" s="8">
        <f>SUM('Soy Refined'!AD89:AD97,'Soy Refined'!AE86:AE88)</f>
        <v>14458.518</v>
      </c>
      <c r="I3" s="8">
        <f>SUM('Soy Refined'!AE89:AE97,'Soy Refined'!AF86:AF88)</f>
        <v>14496.660000000002</v>
      </c>
      <c r="J3" s="8">
        <f>SUM('Soy Refined'!AF89:AF97,'Soy Refined'!AG86:AG88)</f>
        <v>15512.910713636385</v>
      </c>
      <c r="K3" s="8">
        <f>SUM('Soy Refined'!AG89:AG97,'Soy Refined'!AH86:AH88)</f>
        <v>18175.384605085554</v>
      </c>
      <c r="L3" s="8">
        <f>SUM('Soy Refined'!AH89:AH97,'Soy Refined'!AI86:AI88)</f>
        <v>19301.51019833305</v>
      </c>
      <c r="M3" s="8">
        <f>SUM('Soy Refined'!AI89:AI97,'Soy Refined'!AJ86:AJ88)</f>
        <v>19637.679848115571</v>
      </c>
      <c r="N3" s="8">
        <f>SUM('Soy Refined'!AJ89:AJ97,'Soy Refined'!AK86:AK88)</f>
        <v>20360.808118945533</v>
      </c>
      <c r="O3" s="8">
        <f>SUM('Soy Refined'!AK89:AK97,'Soy Refined'!AL86:AL88)</f>
        <v>21184.434605085557</v>
      </c>
      <c r="P3" s="8">
        <f>SUM('Soy Refined'!AL89:AL97,'Soy Refined'!AM86:AM88)</f>
        <v>22140.410198333047</v>
      </c>
      <c r="Q3" s="8">
        <f>SUM('Soy Refined'!AM89:AM97,'Soy Refined'!AN86:AN88)</f>
        <v>23197.533760866459</v>
      </c>
      <c r="R3" s="8">
        <f>SUM('Soy Refined'!AN89:AN97,'Soy Refined'!AO86:AO88)</f>
        <v>23564.052232942602</v>
      </c>
      <c r="S3" s="8">
        <f>SUM('Soy Refined'!AO89:AO97,'Soy Refined'!AP86:AP88)</f>
        <v>24792.07471569737</v>
      </c>
    </row>
    <row r="4" spans="1:19">
      <c r="A4" t="s">
        <v>42</v>
      </c>
      <c r="C4" s="8">
        <f>SUM('Soy Refined'!Y105:Y113,'Soy Refined'!Z102:Z104)</f>
        <v>3476.5079999999998</v>
      </c>
      <c r="D4" s="8">
        <f>SUM('Soy Refined'!Z105:Z113,'Soy Refined'!AA102:AA104)</f>
        <v>4380.3850000000002</v>
      </c>
      <c r="E4" s="8">
        <f>SUM('Soy Refined'!AA105:AA113,'Soy Refined'!AB102:AB104)</f>
        <v>4963.2209999999995</v>
      </c>
      <c r="F4" s="8">
        <f>SUM('Soy Refined'!AB105:AB113,'Soy Refined'!AC102:AC104)</f>
        <v>5124.0950000000003</v>
      </c>
      <c r="G4" s="8">
        <f>SUM('Soy Refined'!AC105:AC113,'Soy Refined'!AD102:AD104)</f>
        <v>5045.9079999999994</v>
      </c>
      <c r="H4" s="8">
        <f>SUM('Soy Refined'!AD105:AD113,'Soy Refined'!AE102:AE104)</f>
        <v>5677.7460000000001</v>
      </c>
      <c r="I4" s="8">
        <f>SUM('Soy Refined'!AE105:AE113,'Soy Refined'!AF102:AF104)</f>
        <v>6326.3620000000001</v>
      </c>
      <c r="J4" s="8">
        <f>SUM('Soy Refined'!AF105:AF113,'Soy Refined'!AG102:AG104)</f>
        <v>6003.0920919141981</v>
      </c>
      <c r="K4" s="8">
        <f>SUM('Soy Refined'!AG105:AG113,'Soy Refined'!AH102:AH104)</f>
        <v>5655.9569864681534</v>
      </c>
      <c r="L4" s="8">
        <f>SUM('Soy Refined'!AH105:AH113,'Soy Refined'!AI102:AI104)</f>
        <v>5729.5144774905448</v>
      </c>
      <c r="M4" s="8">
        <f>SUM('Soy Refined'!AI105:AI113,'Soy Refined'!AJ102:AJ104)</f>
        <v>5875.8304312222344</v>
      </c>
      <c r="N4" s="8">
        <f>SUM('Soy Refined'!AJ105:AJ113,'Soy Refined'!AK102:AK104)</f>
        <v>5898.6757569063338</v>
      </c>
      <c r="O4" s="8">
        <f>SUM('Soy Refined'!AK105:AK113,'Soy Refined'!AL102:AL104)</f>
        <v>5793.114047012431</v>
      </c>
      <c r="P4" s="8">
        <f>SUM('Soy Refined'!AL105:AL113,'Soy Refined'!AM102:AM104)</f>
        <v>5742.4904361722984</v>
      </c>
      <c r="Q4" s="8">
        <f>SUM('Soy Refined'!AM105:AM113,'Soy Refined'!AN102:AN104)</f>
        <v>5740.056535584592</v>
      </c>
      <c r="R4" s="8">
        <f>SUM('Soy Refined'!AN105:AN113,'Soy Refined'!AO102:AO104)</f>
        <v>5737.8130341185934</v>
      </c>
      <c r="S4" s="8">
        <f>SUM('Soy Refined'!AO105:AO113,'Soy Refined'!AP102:AP104)</f>
        <v>5720.3433540517963</v>
      </c>
    </row>
    <row r="5" spans="1:19">
      <c r="B5" t="s">
        <v>43</v>
      </c>
      <c r="C5" s="8">
        <f>SUM(C3:C4)</f>
        <v>16794.334000000003</v>
      </c>
      <c r="D5" s="8">
        <f t="shared" ref="D5:S5" si="0">SUM(D3:D4)</f>
        <v>17751.215</v>
      </c>
      <c r="E5" s="8">
        <f t="shared" si="0"/>
        <v>17805.066999999995</v>
      </c>
      <c r="F5" s="8">
        <f t="shared" si="0"/>
        <v>18433.397000000001</v>
      </c>
      <c r="G5" s="8">
        <f t="shared" si="0"/>
        <v>19566.690999999999</v>
      </c>
      <c r="H5" s="8">
        <f t="shared" si="0"/>
        <v>20136.263999999999</v>
      </c>
      <c r="I5" s="8">
        <f t="shared" si="0"/>
        <v>20823.022000000001</v>
      </c>
      <c r="J5" s="8">
        <f t="shared" si="0"/>
        <v>21516.002805550583</v>
      </c>
      <c r="K5" s="8">
        <f t="shared" si="0"/>
        <v>23831.341591553708</v>
      </c>
      <c r="L5" s="8">
        <f t="shared" si="0"/>
        <v>25031.024675823595</v>
      </c>
      <c r="M5" s="8">
        <f t="shared" si="0"/>
        <v>25513.510279337806</v>
      </c>
      <c r="N5" s="8">
        <f t="shared" si="0"/>
        <v>26259.483875851867</v>
      </c>
      <c r="O5" s="8">
        <f t="shared" si="0"/>
        <v>26977.548652097987</v>
      </c>
      <c r="P5" s="8">
        <f t="shared" si="0"/>
        <v>27882.900634505346</v>
      </c>
      <c r="Q5" s="8">
        <f t="shared" si="0"/>
        <v>28937.590296451053</v>
      </c>
      <c r="R5" s="8">
        <f t="shared" si="0"/>
        <v>29301.865267061195</v>
      </c>
      <c r="S5" s="8">
        <f t="shared" si="0"/>
        <v>30512.418069749168</v>
      </c>
    </row>
    <row r="7" spans="1:19">
      <c r="A7" t="s">
        <v>44</v>
      </c>
      <c r="C7">
        <f>SUM('Soy Refined'!Y57:Y65,'Soy Refined'!Z54:Z56)</f>
        <v>534.910484</v>
      </c>
      <c r="D7">
        <f>SUM('Soy Refined'!Z57:Z65,'Soy Refined'!AA54:AA56)</f>
        <v>426.81875600000006</v>
      </c>
      <c r="E7">
        <f>SUM('Soy Refined'!AA57:AA65,'Soy Refined'!AB54:AB56)</f>
        <v>347.54235799999998</v>
      </c>
      <c r="F7">
        <f>SUM('Soy Refined'!AB57:AB65,'Soy Refined'!AC54:AC56)</f>
        <v>375.27090799999996</v>
      </c>
      <c r="G7">
        <f>SUM('Soy Refined'!AC57:AC65,'Soy Refined'!AD54:AD56)</f>
        <v>248.63676699999999</v>
      </c>
      <c r="H7">
        <f>SUM('Soy Refined'!AD57:AD65,'Soy Refined'!AE54:AE56)</f>
        <v>277.92109599999998</v>
      </c>
      <c r="I7">
        <f>SUM('Soy Refined'!AE57:AE65,'Soy Refined'!AF54:AF56)</f>
        <v>162.563986</v>
      </c>
      <c r="J7">
        <f>SUM('Soy Refined'!AF57:AF65,'Soy Refined'!AG54:AG56)</f>
        <v>268.62677959055094</v>
      </c>
      <c r="K7">
        <f>SUM('Soy Refined'!AG57:AG65,'Soy Refined'!AH54:AH56)</f>
        <v>245.01475346443718</v>
      </c>
      <c r="L7">
        <f>SUM('Soy Refined'!AH57:AH65,'Soy Refined'!AI54:AI56)</f>
        <v>235.44484009113995</v>
      </c>
      <c r="M7">
        <f>SUM('Soy Refined'!AI57:AI65,'Soy Refined'!AJ54:AJ56)</f>
        <v>232.29688402554163</v>
      </c>
      <c r="N7">
        <f>SUM('Soy Refined'!AJ57:AJ65,'Soy Refined'!AK54:AK56)</f>
        <v>244.592728585624</v>
      </c>
      <c r="O7">
        <f>SUM('Soy Refined'!AK57:AK65,'Soy Refined'!AL54:AL56)</f>
        <v>253.28543622994417</v>
      </c>
      <c r="P7">
        <f>SUM('Soy Refined'!AL57:AL65,'Soy Refined'!AM54:AM56)</f>
        <v>249.30098831392311</v>
      </c>
      <c r="Q7">
        <f>SUM('Soy Refined'!AM57:AM65,'Soy Refined'!AN54:AN56)</f>
        <v>249.29287167627348</v>
      </c>
      <c r="R7">
        <f>SUM('Soy Refined'!AN57:AN65,'Soy Refined'!AO54:AO56)</f>
        <v>249.1404969301843</v>
      </c>
      <c r="S7">
        <f>SUM('Soy Refined'!AO57:AO65,'Soy Refined'!AP54:AP56)</f>
        <v>249.38537473139715</v>
      </c>
    </row>
    <row r="8" spans="1:19">
      <c r="B8" t="s">
        <v>15</v>
      </c>
      <c r="C8" s="8">
        <f>C7+C5</f>
        <v>17329.244484000003</v>
      </c>
      <c r="D8" s="8">
        <f t="shared" ref="D8:S8" si="1">D7+D5</f>
        <v>18178.033756000001</v>
      </c>
      <c r="E8" s="8">
        <f t="shared" si="1"/>
        <v>18152.609357999994</v>
      </c>
      <c r="F8" s="8">
        <f t="shared" si="1"/>
        <v>18808.667907999999</v>
      </c>
      <c r="G8" s="8">
        <f t="shared" si="1"/>
        <v>19815.327766999999</v>
      </c>
      <c r="H8" s="8">
        <f t="shared" si="1"/>
        <v>20414.185095999997</v>
      </c>
      <c r="I8" s="8">
        <f t="shared" si="1"/>
        <v>20985.585986000002</v>
      </c>
      <c r="J8" s="8">
        <f t="shared" si="1"/>
        <v>21784.629585141134</v>
      </c>
      <c r="K8" s="8">
        <f t="shared" si="1"/>
        <v>24076.356345018146</v>
      </c>
      <c r="L8" s="8">
        <f t="shared" si="1"/>
        <v>25266.469515914734</v>
      </c>
      <c r="M8" s="8">
        <f t="shared" si="1"/>
        <v>25745.807163363348</v>
      </c>
      <c r="N8" s="8">
        <f t="shared" si="1"/>
        <v>26504.07660443749</v>
      </c>
      <c r="O8" s="8">
        <f t="shared" si="1"/>
        <v>27230.834088327931</v>
      </c>
      <c r="P8" s="8">
        <f t="shared" si="1"/>
        <v>28132.20162281927</v>
      </c>
      <c r="Q8" s="8">
        <f t="shared" si="1"/>
        <v>29186.883168127326</v>
      </c>
      <c r="R8" s="8">
        <f t="shared" si="1"/>
        <v>29551.005763991379</v>
      </c>
      <c r="S8" s="8">
        <f t="shared" si="1"/>
        <v>30761.803444480567</v>
      </c>
    </row>
    <row r="12" spans="1:19">
      <c r="A12" t="s">
        <v>45</v>
      </c>
      <c r="C12" s="8">
        <f>SUM('Soy Refined'!Y25:Y33,'Soy Refined'!Z22:Z24)</f>
        <v>16943.424999999999</v>
      </c>
      <c r="D12" s="8">
        <f>SUM('Soy Refined'!Z25:Z33,'Soy Refined'!AA22:AA24)</f>
        <v>17146.988000000001</v>
      </c>
      <c r="E12" s="8">
        <f>SUM('Soy Refined'!AA25:AA33,'Soy Refined'!AB22:AB24)</f>
        <v>17200.398000000005</v>
      </c>
      <c r="F12" s="8">
        <f>SUM('Soy Refined'!AB25:AB33,'Soy Refined'!AC22:AC24)</f>
        <v>18450.364000000001</v>
      </c>
      <c r="G12" s="8">
        <f>SUM('Soy Refined'!AC25:AC33,'Soy Refined'!AD22:AD24)</f>
        <v>19595.491999999998</v>
      </c>
      <c r="H12" s="8">
        <f>SUM('Soy Refined'!AD25:AD33,'Soy Refined'!AE22:AE24)</f>
        <v>20112.678000000004</v>
      </c>
      <c r="I12" s="8">
        <f>SUM('Soy Refined'!AE25:AE33,'Soy Refined'!AF22:AF24)</f>
        <v>20918.585000000003</v>
      </c>
      <c r="J12" s="8">
        <f>SUM('Soy Refined'!AF25:AF33,'Soy Refined'!AG22:AG24)</f>
        <v>21202.220701342019</v>
      </c>
      <c r="K12" s="8">
        <f>SUM('Soy Refined'!AG25:AG33,'Soy Refined'!AH22:AH24)</f>
        <v>23752.300222858201</v>
      </c>
      <c r="L12" s="8">
        <f>SUM('Soy Refined'!AH25:AH33,'Soy Refined'!AI22:AI24)</f>
        <v>24942.279534510442</v>
      </c>
      <c r="M12" s="8">
        <f>SUM('Soy Refined'!AI25:AI33,'Soy Refined'!AJ22:AJ24)</f>
        <v>25606.655689205221</v>
      </c>
      <c r="N12" s="8">
        <f>SUM('Soy Refined'!AJ25:AJ33,'Soy Refined'!AK22:AK24)</f>
        <v>27330.817047669807</v>
      </c>
      <c r="O12" s="8">
        <f>SUM('Soy Refined'!AK25:AK33,'Soy Refined'!AL22:AL24)</f>
        <v>29232.369765414402</v>
      </c>
      <c r="P12" s="8">
        <f>SUM('Soy Refined'!AL25:AL33,'Soy Refined'!AM22:AM24)</f>
        <v>31576.165669352813</v>
      </c>
      <c r="Q12" s="8">
        <f>SUM('Soy Refined'!AM25:AM33,'Soy Refined'!AN22:AN24)</f>
        <v>32091.723180828754</v>
      </c>
      <c r="R12" s="8">
        <f>SUM('Soy Refined'!AN25:AN33,'Soy Refined'!AO22:AO24)</f>
        <v>32630.557159509179</v>
      </c>
      <c r="S12" s="8">
        <f>SUM('Soy Refined'!AO25:AO33,'Soy Refined'!AP22:AP24)</f>
        <v>34705.816340641642</v>
      </c>
    </row>
    <row r="13" spans="1:19">
      <c r="A13" t="s">
        <v>46</v>
      </c>
      <c r="C13">
        <f>SUM('Soy Refined'!Y41:Y49,'Soy Refined'!Z38:Z40)</f>
        <v>283.11157199999997</v>
      </c>
      <c r="D13">
        <f>SUM('Soy Refined'!Z41:Z49,'Soy Refined'!AA38:AA40)</f>
        <v>301.22908999999999</v>
      </c>
      <c r="E13">
        <f>SUM('Soy Refined'!AA41:AA49,'Soy Refined'!AB38:AB40)</f>
        <v>351.53542599999992</v>
      </c>
      <c r="F13">
        <f>SUM('Soy Refined'!AB41:AB49,'Soy Refined'!AC38:AC40)</f>
        <v>243.023278</v>
      </c>
      <c r="G13">
        <f>SUM('Soy Refined'!AC41:AC49,'Soy Refined'!AD38:AD40)</f>
        <v>273.98614200000003</v>
      </c>
      <c r="H13">
        <f>SUM('Soy Refined'!AD41:AD49,'Soy Refined'!AE38:AE40)</f>
        <v>207.64738899999998</v>
      </c>
      <c r="I13">
        <f>SUM('Soy Refined'!AE41:AE49,'Soy Refined'!AF38:AF40)</f>
        <v>281.39187000000004</v>
      </c>
      <c r="J13">
        <f>SUM('Soy Refined'!AF41:AF49,'Soy Refined'!AG38:AG40)</f>
        <v>302.87726528276744</v>
      </c>
      <c r="K13">
        <f>SUM('Soy Refined'!AG41:AG49,'Soy Refined'!AH38:AH40)</f>
        <v>413.90249079279874</v>
      </c>
      <c r="L13">
        <f>SUM('Soy Refined'!AH41:AH49,'Soy Refined'!AI38:AI40)</f>
        <v>407.34656245107232</v>
      </c>
      <c r="M13">
        <f>SUM('Soy Refined'!AI41:AI49,'Soy Refined'!AJ38:AJ40)</f>
        <v>403.73612560357594</v>
      </c>
      <c r="N13">
        <f>SUM('Soy Refined'!AJ41:AJ49,'Soy Refined'!AK38:AK40)</f>
        <v>395.15981242012367</v>
      </c>
      <c r="O13">
        <f>SUM('Soy Refined'!AK41:AK49,'Soy Refined'!AL38:AL40)</f>
        <v>400.25954706680392</v>
      </c>
      <c r="P13">
        <f>SUM('Soy Refined'!AL41:AL49,'Soy Refined'!AM38:AM40)</f>
        <v>389.46475336156362</v>
      </c>
      <c r="Q13">
        <f>SUM('Soy Refined'!AM41:AM49,'Soy Refined'!AN38:AN40)</f>
        <v>379.99170980544164</v>
      </c>
      <c r="R13">
        <f>SUM('Soy Refined'!AN41:AN49,'Soy Refined'!AO38:AO40)</f>
        <v>373.73967519361457</v>
      </c>
      <c r="S13">
        <f>SUM('Soy Refined'!AO41:AO49,'Soy Refined'!AP38:AP40)</f>
        <v>368.18100152948136</v>
      </c>
    </row>
    <row r="14" spans="1:19">
      <c r="B14" t="s">
        <v>47</v>
      </c>
      <c r="C14" s="8">
        <f>C12+C13</f>
        <v>17226.536572000001</v>
      </c>
      <c r="D14" s="8">
        <f t="shared" ref="D14:S14" si="2">D12+D13</f>
        <v>17448.217090000002</v>
      </c>
      <c r="E14" s="8">
        <f t="shared" si="2"/>
        <v>17551.933426000003</v>
      </c>
      <c r="F14" s="8">
        <f t="shared" si="2"/>
        <v>18693.387278000002</v>
      </c>
      <c r="G14" s="8">
        <f t="shared" si="2"/>
        <v>19869.478142</v>
      </c>
      <c r="H14" s="8">
        <f t="shared" si="2"/>
        <v>20320.325389000005</v>
      </c>
      <c r="I14" s="8">
        <f t="shared" si="2"/>
        <v>21199.976870000002</v>
      </c>
      <c r="J14" s="8">
        <f t="shared" si="2"/>
        <v>21505.097966624788</v>
      </c>
      <c r="K14" s="8">
        <f t="shared" si="2"/>
        <v>24166.202713651001</v>
      </c>
      <c r="L14" s="8">
        <f t="shared" si="2"/>
        <v>25349.626096961514</v>
      </c>
      <c r="M14" s="8">
        <f t="shared" si="2"/>
        <v>26010.391814808798</v>
      </c>
      <c r="N14" s="8">
        <f t="shared" si="2"/>
        <v>27725.97686008993</v>
      </c>
      <c r="O14" s="8">
        <f t="shared" si="2"/>
        <v>29632.629312481207</v>
      </c>
      <c r="P14" s="8">
        <f t="shared" si="2"/>
        <v>31965.630422714377</v>
      </c>
      <c r="Q14" s="8">
        <f t="shared" si="2"/>
        <v>32471.714890634197</v>
      </c>
      <c r="R14" s="8">
        <f t="shared" si="2"/>
        <v>33004.296834702793</v>
      </c>
      <c r="S14" s="8">
        <f t="shared" si="2"/>
        <v>35073.997342171126</v>
      </c>
    </row>
    <row r="15" spans="1:19">
      <c r="B15" t="s">
        <v>37</v>
      </c>
      <c r="C15" s="8">
        <f>C14-C8</f>
        <v>-102.70791200000167</v>
      </c>
      <c r="D15" s="8">
        <f t="shared" ref="D15:S15" si="3">D14-D8</f>
        <v>-729.8166659999988</v>
      </c>
      <c r="E15" s="8">
        <f t="shared" si="3"/>
        <v>-600.67593199999101</v>
      </c>
      <c r="F15" s="8">
        <f t="shared" si="3"/>
        <v>-115.28062999999747</v>
      </c>
      <c r="G15" s="8">
        <f t="shared" si="3"/>
        <v>54.150375000001077</v>
      </c>
      <c r="H15" s="8">
        <f t="shared" si="3"/>
        <v>-93.859706999992341</v>
      </c>
      <c r="I15" s="8">
        <f t="shared" si="3"/>
        <v>214.39088400000037</v>
      </c>
      <c r="J15" s="8">
        <f t="shared" si="3"/>
        <v>-279.5316185163465</v>
      </c>
      <c r="K15" s="8">
        <f t="shared" si="3"/>
        <v>89.846368632854137</v>
      </c>
      <c r="L15" s="8">
        <f t="shared" si="3"/>
        <v>83.156581046780047</v>
      </c>
      <c r="M15" s="8">
        <f t="shared" si="3"/>
        <v>264.58465144544971</v>
      </c>
      <c r="N15" s="8">
        <f t="shared" si="3"/>
        <v>1221.9002556524392</v>
      </c>
      <c r="O15" s="8">
        <f t="shared" si="3"/>
        <v>2401.7952241532766</v>
      </c>
      <c r="P15" s="8">
        <f t="shared" si="3"/>
        <v>3833.4287998951077</v>
      </c>
      <c r="Q15" s="8">
        <f t="shared" si="3"/>
        <v>3284.8317225068713</v>
      </c>
      <c r="R15" s="8">
        <f t="shared" si="3"/>
        <v>3453.2910707114133</v>
      </c>
      <c r="S15" s="8">
        <f t="shared" si="3"/>
        <v>4312.1938976905585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FB25-CEBF-4176-BEA9-6175DA4ECAC6}">
  <dimension ref="A1:BA193"/>
  <sheetViews>
    <sheetView zoomScaleNormal="100" workbookViewId="0">
      <pane xSplit="1" ySplit="2" topLeftCell="AB123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75.33203125" style="11" customWidth="1"/>
    <col min="2" max="2" width="10.6640625" style="11" customWidth="1"/>
    <col min="3" max="30" width="10.33203125" style="11" customWidth="1"/>
    <col min="31" max="31" width="10.33203125" style="11"/>
    <col min="32" max="32" width="11.5" style="11" bestFit="1" customWidth="1"/>
    <col min="33" max="33" width="10.33203125" style="11"/>
    <col min="34" max="47" width="10.33203125" style="11" customWidth="1"/>
    <col min="48" max="48" width="10.33203125" style="11"/>
    <col min="49" max="49" width="31.5" style="11" bestFit="1" customWidth="1"/>
    <col min="50" max="52" width="10.33203125" style="11"/>
    <col min="53" max="53" width="14.5" style="11" bestFit="1" customWidth="1"/>
    <col min="54" max="16384" width="10.33203125" style="11"/>
  </cols>
  <sheetData>
    <row r="1" spans="1:51" ht="19.5" thickBot="1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51">
      <c r="A2" s="12"/>
      <c r="B2" s="13" t="s">
        <v>49</v>
      </c>
      <c r="C2" s="13" t="s">
        <v>50</v>
      </c>
      <c r="D2" s="13" t="s">
        <v>51</v>
      </c>
      <c r="E2" s="13" t="s">
        <v>52</v>
      </c>
      <c r="F2" s="13" t="s">
        <v>53</v>
      </c>
      <c r="G2" s="13" t="s">
        <v>54</v>
      </c>
      <c r="H2" s="13" t="s">
        <v>55</v>
      </c>
      <c r="I2" s="13" t="s">
        <v>56</v>
      </c>
      <c r="J2" s="13" t="s">
        <v>57</v>
      </c>
      <c r="K2" s="13" t="s">
        <v>58</v>
      </c>
      <c r="L2" s="13" t="s">
        <v>59</v>
      </c>
      <c r="M2" s="13" t="s">
        <v>60</v>
      </c>
      <c r="N2" s="13" t="s">
        <v>61</v>
      </c>
      <c r="O2" s="13" t="s">
        <v>62</v>
      </c>
      <c r="P2" s="13" t="s">
        <v>63</v>
      </c>
      <c r="Q2" s="13" t="s">
        <v>64</v>
      </c>
      <c r="R2" s="13" t="s">
        <v>65</v>
      </c>
      <c r="S2" s="13" t="s">
        <v>66</v>
      </c>
      <c r="T2" s="13" t="s">
        <v>67</v>
      </c>
      <c r="U2" s="13" t="s">
        <v>68</v>
      </c>
      <c r="V2" s="13" t="s">
        <v>69</v>
      </c>
      <c r="W2" s="13" t="s">
        <v>70</v>
      </c>
      <c r="X2" s="13" t="s">
        <v>71</v>
      </c>
      <c r="Y2" s="13" t="s">
        <v>72</v>
      </c>
      <c r="Z2" s="13" t="s">
        <v>73</v>
      </c>
      <c r="AA2" s="13" t="s">
        <v>74</v>
      </c>
      <c r="AB2" s="13" t="s">
        <v>75</v>
      </c>
      <c r="AC2" s="13" t="s">
        <v>76</v>
      </c>
      <c r="AD2" s="13" t="s">
        <v>77</v>
      </c>
      <c r="AE2" s="13" t="s">
        <v>78</v>
      </c>
      <c r="AF2" s="13" t="str">
        <f>'[3]Soy Complex'!BM2</f>
        <v>23/24</v>
      </c>
      <c r="AG2" s="13" t="str">
        <f>'[3]Soy Complex'!BN2</f>
        <v>24/25</v>
      </c>
      <c r="AH2" s="13" t="str">
        <f>'[3]Soy Complex'!BO2</f>
        <v>25/26</v>
      </c>
      <c r="AI2" s="13" t="str">
        <f>'[3]Soy Complex'!BP2</f>
        <v>26/27</v>
      </c>
      <c r="AJ2" s="13" t="str">
        <f>'[3]Soy Complex'!BQ2</f>
        <v>27/28</v>
      </c>
      <c r="AK2" s="13" t="str">
        <f>'[3]Soy Complex'!BR2</f>
        <v>28/29</v>
      </c>
      <c r="AL2" s="13" t="str">
        <f>'[3]Soy Complex'!BS2</f>
        <v>29/30</v>
      </c>
      <c r="AM2" s="13" t="str">
        <f>'[3]Soy Complex'!BT2</f>
        <v>30/31</v>
      </c>
      <c r="AN2" s="13" t="str">
        <f>'[3]Soy Complex'!BU2</f>
        <v>31/32</v>
      </c>
      <c r="AO2" s="13" t="str">
        <f>'[3]Soy Complex'!BV2</f>
        <v>32/33</v>
      </c>
      <c r="AP2" s="13" t="str">
        <f>'[3]Soy Complex'!BW2</f>
        <v>33/34</v>
      </c>
      <c r="AQ2" s="13" t="str">
        <f>'[3]Soy Complex'!BX2</f>
        <v>34/35</v>
      </c>
      <c r="AR2" s="13" t="str">
        <f>'[3]Soy Complex'!BY2</f>
        <v>35/36</v>
      </c>
      <c r="AS2" s="13" t="str">
        <f>'[3]Soy Complex'!BZ2</f>
        <v>36/37</v>
      </c>
      <c r="AT2" s="13" t="str">
        <f>'[3]Soy Complex'!CA2</f>
        <v>37/38</v>
      </c>
      <c r="AU2" s="13" t="str">
        <f>'[3]Soy Complex'!CB2</f>
        <v>38/39</v>
      </c>
    </row>
    <row r="3" spans="1:51" ht="15.75" thickBot="1">
      <c r="A3" s="14" t="s">
        <v>79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W3" s="16" t="s">
        <v>80</v>
      </c>
      <c r="AX3" s="16"/>
      <c r="AY3" s="16"/>
    </row>
    <row r="4" spans="1:51" ht="16.5">
      <c r="A4" s="17" t="s">
        <v>81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>
        <f t="shared" ref="X4:AU4" si="0">W14</f>
        <v>1516.385</v>
      </c>
      <c r="Y4" s="18">
        <f t="shared" si="0"/>
        <v>1417.4</v>
      </c>
      <c r="Z4" s="18">
        <f t="shared" si="0"/>
        <v>1400.9179999999999</v>
      </c>
      <c r="AA4" s="18">
        <f t="shared" si="0"/>
        <v>1648.347</v>
      </c>
      <c r="AB4" s="18">
        <f t="shared" si="0"/>
        <v>1400.569</v>
      </c>
      <c r="AC4" s="18">
        <f t="shared" si="0"/>
        <v>1507.489</v>
      </c>
      <c r="AD4" s="18">
        <f t="shared" si="0"/>
        <v>1741.5889999999999</v>
      </c>
      <c r="AE4" s="18">
        <f t="shared" si="0"/>
        <v>1590.0530000000001</v>
      </c>
      <c r="AF4" s="18">
        <f t="shared" si="0"/>
        <v>1184.5150000000001</v>
      </c>
      <c r="AG4" s="19">
        <f t="shared" si="0"/>
        <v>1070.1020000000001</v>
      </c>
      <c r="AH4" s="19">
        <f t="shared" si="0"/>
        <v>971.90154196897311</v>
      </c>
      <c r="AI4" s="19">
        <f t="shared" si="0"/>
        <v>947.37158862110914</v>
      </c>
      <c r="AJ4" s="19">
        <f t="shared" si="0"/>
        <v>1692.0015054214314</v>
      </c>
      <c r="AK4" s="19">
        <f t="shared" si="0"/>
        <v>2248.8379713451891</v>
      </c>
      <c r="AL4" s="19">
        <f t="shared" si="0"/>
        <v>2607.411193409278</v>
      </c>
      <c r="AM4" s="19">
        <f t="shared" si="0"/>
        <v>1938.0434747418685</v>
      </c>
      <c r="AN4" s="19">
        <f t="shared" si="0"/>
        <v>2196.5522663053234</v>
      </c>
      <c r="AO4" s="19">
        <f t="shared" si="0"/>
        <v>2642.0048123383731</v>
      </c>
      <c r="AP4" s="19">
        <f t="shared" si="0"/>
        <v>2743.5888394595222</v>
      </c>
      <c r="AQ4" s="19">
        <f t="shared" si="0"/>
        <v>2911.7794810562218</v>
      </c>
      <c r="AR4" s="19">
        <f t="shared" si="0"/>
        <v>2712.8658922317777</v>
      </c>
      <c r="AS4" s="19">
        <f t="shared" si="0"/>
        <v>3692.7899887527215</v>
      </c>
      <c r="AT4" s="19">
        <f t="shared" si="0"/>
        <v>4960.1541480350934</v>
      </c>
      <c r="AU4" s="19">
        <f t="shared" si="0"/>
        <v>-3931.8741413606722</v>
      </c>
      <c r="AW4" s="20" t="s">
        <v>82</v>
      </c>
      <c r="AX4" s="21" t="s">
        <v>83</v>
      </c>
      <c r="AY4" s="21" t="s">
        <v>84</v>
      </c>
    </row>
    <row r="5" spans="1:51" ht="16.5">
      <c r="A5" s="17" t="s">
        <v>85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>
        <f t="shared" ref="X5:AA5" si="1">X33</f>
        <v>21950.230999999996</v>
      </c>
      <c r="Y5" s="18">
        <f t="shared" si="1"/>
        <v>22123.409</v>
      </c>
      <c r="Z5" s="18">
        <f t="shared" si="1"/>
        <v>23772.428000000004</v>
      </c>
      <c r="AA5" s="18">
        <f t="shared" si="1"/>
        <v>24197.199000000004</v>
      </c>
      <c r="AB5" s="18">
        <f>AB33</f>
        <v>24911.125000000004</v>
      </c>
      <c r="AC5" s="18">
        <f>AC33</f>
        <v>25022.667000000001</v>
      </c>
      <c r="AD5" s="18">
        <f>AD33</f>
        <v>26155.173000000003</v>
      </c>
      <c r="AE5" s="18">
        <f>AE33</f>
        <v>26227.309000000001</v>
      </c>
      <c r="AF5" s="18">
        <f>AF33</f>
        <v>27131.728000000003</v>
      </c>
      <c r="AG5" s="19">
        <f t="shared" ref="AG5:AU5" si="2">AG33</f>
        <v>28886.85</v>
      </c>
      <c r="AH5" s="19">
        <f t="shared" si="2"/>
        <v>30852.2</v>
      </c>
      <c r="AI5" s="19">
        <f t="shared" si="2"/>
        <v>33044.6</v>
      </c>
      <c r="AJ5" s="19">
        <f t="shared" si="2"/>
        <v>33633.5</v>
      </c>
      <c r="AK5" s="19">
        <f t="shared" si="2"/>
        <v>34377.950000000004</v>
      </c>
      <c r="AL5" s="19">
        <f t="shared" si="2"/>
        <v>36003.85</v>
      </c>
      <c r="AM5" s="19">
        <f t="shared" si="2"/>
        <v>37266.5</v>
      </c>
      <c r="AN5" s="19">
        <f t="shared" si="2"/>
        <v>38278.050000000003</v>
      </c>
      <c r="AO5" s="19">
        <f t="shared" si="2"/>
        <v>38373.599999999999</v>
      </c>
      <c r="AP5" s="19">
        <f t="shared" si="2"/>
        <v>38951.4</v>
      </c>
      <c r="AQ5" s="19">
        <f t="shared" si="2"/>
        <v>39528.850000000006</v>
      </c>
      <c r="AR5" s="19">
        <f t="shared" si="2"/>
        <v>40117.799999999996</v>
      </c>
      <c r="AS5" s="19">
        <f t="shared" si="2"/>
        <v>40731.1</v>
      </c>
      <c r="AT5" s="19">
        <f t="shared" si="2"/>
        <v>41249.4</v>
      </c>
      <c r="AU5" s="19">
        <f t="shared" si="2"/>
        <v>41308.850000000006</v>
      </c>
      <c r="AW5" s="22" t="str">
        <f t="shared" ref="AW5:AW11" si="3">A4</f>
        <v>Beginning Stocks (October 1)</v>
      </c>
      <c r="AX5" s="23">
        <f>AD4</f>
        <v>1741.5889999999999</v>
      </c>
      <c r="AY5" s="23">
        <f>AE4</f>
        <v>1590.0530000000001</v>
      </c>
    </row>
    <row r="6" spans="1:51" ht="16.5">
      <c r="A6" s="17" t="s">
        <v>86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>
        <f t="shared" ref="X6:AA6" si="4">X49</f>
        <v>58.164190999999995</v>
      </c>
      <c r="Y6" s="18">
        <f t="shared" si="4"/>
        <v>69.728614000000007</v>
      </c>
      <c r="Z6" s="18">
        <f t="shared" si="4"/>
        <v>56.484748999999994</v>
      </c>
      <c r="AA6" s="18">
        <f t="shared" si="4"/>
        <v>25.902655000000003</v>
      </c>
      <c r="AB6" s="18">
        <f>AB49</f>
        <v>54.327069000000002</v>
      </c>
      <c r="AC6" s="18">
        <f>AC49</f>
        <v>49.933507999999996</v>
      </c>
      <c r="AD6" s="18">
        <f>AD49</f>
        <v>70.693919999999991</v>
      </c>
      <c r="AE6" s="18">
        <f>AE49</f>
        <v>94.232713000000004</v>
      </c>
      <c r="AF6" s="19">
        <f>'[3]Soy Complex'!$BK$36*(SUM(V6:AE6)/SUM('[3]Soy Complex'!$BA$36:$BJ$36))+200</f>
        <v>253.56933317449884</v>
      </c>
      <c r="AG6" s="19">
        <f>'[3]Soy Complex'!$BK$36*(SUM(W6:AF6)/SUM('[3]Soy Complex'!$BA$36:$BJ$36))</f>
        <v>81.899808934438269</v>
      </c>
      <c r="AH6" s="19">
        <f>'[3]Soy Complex'!$BK$36*(SUM(X6:AG6)/SUM('[3]Soy Complex'!$BA$36:$BJ$36))</f>
        <v>91.050207851818556</v>
      </c>
      <c r="AI6" s="19">
        <f>'[3]Soy Complex'!$BK$36*(SUM(Y6:AH6)/SUM('[3]Soy Complex'!$BA$36:$BJ$36))</f>
        <v>94.724455410060358</v>
      </c>
      <c r="AJ6" s="19">
        <f>'[3]Soy Complex'!$BK$36*(SUM(Z6:AI6)/SUM('[3]Soy Complex'!$BA$36:$BJ$36))</f>
        <v>97.517159363261541</v>
      </c>
      <c r="AK6" s="19">
        <f>'[3]Soy Complex'!$BK$36*(SUM(AA6:AJ6)/SUM('[3]Soy Complex'!$BA$36:$BJ$36))</f>
        <v>102.10157693700769</v>
      </c>
      <c r="AL6" s="19">
        <f>'[3]Soy Complex'!$BK$36*(SUM(AB6:AK6)/SUM('[3]Soy Complex'!$BA$36:$BJ$36))</f>
        <v>110.61503431706211</v>
      </c>
      <c r="AM6" s="19">
        <f>'[3]Soy Complex'!$BK$36*(SUM(AC6:AL6)/SUM('[3]Soy Complex'!$BA$36:$BJ$36))</f>
        <v>116.90390536084065</v>
      </c>
      <c r="AN6" s="19">
        <f>'[3]Soy Complex'!$BK$36*(SUM(AD6:AM6)/SUM('[3]Soy Complex'!$BA$36:$BJ$36))</f>
        <v>124.38628974586065</v>
      </c>
      <c r="AO6" s="19">
        <f>'[3]Soy Complex'!$BK$36*(SUM(AE6:AN6)/SUM('[3]Soy Complex'!$BA$36:$BJ$36))</f>
        <v>130.38516334991758</v>
      </c>
      <c r="AP6" s="19">
        <f>'[3]Soy Complex'!$BK$36*(SUM(AF6:AO6)/SUM('[3]Soy Complex'!$BA$36:$BJ$36))</f>
        <v>134.42435888463913</v>
      </c>
      <c r="AQ6" s="19">
        <f>'[3]Soy Complex'!$BK$36*(SUM(AG6:AP6)/SUM('[3]Soy Complex'!$BA$36:$BJ$36))</f>
        <v>121.11267894377414</v>
      </c>
      <c r="AR6" s="19">
        <f>'[3]Soy Complex'!$BK$36*(SUM(AH6:AQ6)/SUM('[3]Soy Complex'!$BA$36:$BJ$36))</f>
        <v>125.49380519973445</v>
      </c>
      <c r="AS6" s="19">
        <f>'[3]Soy Complex'!$BK$36*(SUM(AI6:AR6)/SUM('[3]Soy Complex'!$BA$36:$BJ$36))</f>
        <v>129.34207615400925</v>
      </c>
      <c r="AT6" s="19">
        <f>'[3]Soy Complex'!$BK$36*(SUM(AJ6:AS6)/SUM('[3]Soy Complex'!$BA$36:$BJ$36))</f>
        <v>133.20979017555581</v>
      </c>
      <c r="AU6" s="19">
        <f>'[3]Soy Complex'!$BK$36*(SUM(AK6:AT6)/SUM('[3]Soy Complex'!$BA$36:$BJ$36))</f>
        <v>137.197611570899</v>
      </c>
      <c r="AW6" s="22" t="str">
        <f t="shared" si="3"/>
        <v>Production</v>
      </c>
      <c r="AX6" s="23">
        <f t="shared" ref="AX6:AY15" si="5">AD5</f>
        <v>26155.173000000003</v>
      </c>
      <c r="AY6" s="23">
        <f t="shared" si="5"/>
        <v>26227.309000000001</v>
      </c>
    </row>
    <row r="7" spans="1:51" ht="17.25" thickBot="1">
      <c r="A7" s="14" t="s">
        <v>87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>
        <f t="shared" ref="X7:AU7" si="6">SUM(X4:X6)</f>
        <v>23524.780190999994</v>
      </c>
      <c r="Y7" s="24">
        <f t="shared" si="6"/>
        <v>23610.537614000001</v>
      </c>
      <c r="Z7" s="24">
        <f t="shared" si="6"/>
        <v>25229.830749000004</v>
      </c>
      <c r="AA7" s="24">
        <f t="shared" si="6"/>
        <v>25871.448655000007</v>
      </c>
      <c r="AB7" s="24">
        <f>SUM(AB4:AB6)</f>
        <v>26366.021069000002</v>
      </c>
      <c r="AC7" s="24">
        <f>SUM(AC4:AC6)</f>
        <v>26580.089508000001</v>
      </c>
      <c r="AD7" s="24">
        <f>SUM(AD4:AD6)</f>
        <v>27967.455920000004</v>
      </c>
      <c r="AE7" s="24">
        <f>SUM(AE4:AE6)</f>
        <v>27911.594713000002</v>
      </c>
      <c r="AF7" s="25">
        <f t="shared" si="6"/>
        <v>28569.812333174501</v>
      </c>
      <c r="AG7" s="25">
        <f t="shared" si="6"/>
        <v>30038.851808934436</v>
      </c>
      <c r="AH7" s="25">
        <f>SUM(AH4:AH6)</f>
        <v>31915.15174982079</v>
      </c>
      <c r="AI7" s="25">
        <f t="shared" si="6"/>
        <v>34086.696044031167</v>
      </c>
      <c r="AJ7" s="25">
        <f t="shared" si="6"/>
        <v>35423.018664784693</v>
      </c>
      <c r="AK7" s="25">
        <f t="shared" si="6"/>
        <v>36728.889548282197</v>
      </c>
      <c r="AL7" s="25">
        <f t="shared" si="6"/>
        <v>38721.876227726338</v>
      </c>
      <c r="AM7" s="25">
        <f t="shared" si="6"/>
        <v>39321.447380102712</v>
      </c>
      <c r="AN7" s="25">
        <f t="shared" si="6"/>
        <v>40598.98855605119</v>
      </c>
      <c r="AO7" s="25">
        <f t="shared" si="6"/>
        <v>41145.989975688288</v>
      </c>
      <c r="AP7" s="25">
        <f t="shared" si="6"/>
        <v>41829.413198344162</v>
      </c>
      <c r="AQ7" s="25">
        <f t="shared" si="6"/>
        <v>42561.742160000002</v>
      </c>
      <c r="AR7" s="25">
        <f t="shared" si="6"/>
        <v>42956.159697431511</v>
      </c>
      <c r="AS7" s="25">
        <f t="shared" si="6"/>
        <v>44553.232064906733</v>
      </c>
      <c r="AT7" s="25">
        <f t="shared" si="6"/>
        <v>46342.76393821065</v>
      </c>
      <c r="AU7" s="25">
        <f t="shared" si="6"/>
        <v>37514.173470210233</v>
      </c>
      <c r="AW7" s="26" t="str">
        <f t="shared" si="3"/>
        <v>Imports</v>
      </c>
      <c r="AX7" s="27">
        <f t="shared" si="5"/>
        <v>70.693919999999991</v>
      </c>
      <c r="AY7" s="27">
        <f t="shared" si="5"/>
        <v>94.232713000000004</v>
      </c>
    </row>
    <row r="8" spans="1:51" ht="16.5">
      <c r="A8" s="17" t="s">
        <v>88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>
        <f>X13-X12</f>
        <v>20219.832392999993</v>
      </c>
      <c r="Y8" s="18">
        <f t="shared" ref="Y8:AU8" si="7">Y13-Y12</f>
        <v>20200.294987999998</v>
      </c>
      <c r="Z8" s="18">
        <f t="shared" si="7"/>
        <v>21620.988956000001</v>
      </c>
      <c r="AA8" s="18">
        <f t="shared" si="7"/>
        <v>22837.682190000007</v>
      </c>
      <c r="AB8" s="18">
        <f t="shared" si="7"/>
        <v>22415.150317</v>
      </c>
      <c r="AC8" s="18">
        <f t="shared" si="7"/>
        <v>23389.653299000001</v>
      </c>
      <c r="AD8" s="18">
        <f t="shared" si="7"/>
        <v>24907.604238000004</v>
      </c>
      <c r="AE8" s="18">
        <f t="shared" si="7"/>
        <v>26532.083183000002</v>
      </c>
      <c r="AF8" s="18">
        <f t="shared" si="7"/>
        <v>27492.995977781171</v>
      </c>
      <c r="AG8" s="19">
        <f t="shared" si="7"/>
        <v>29056.819772509876</v>
      </c>
      <c r="AH8" s="19">
        <f t="shared" si="7"/>
        <v>30958.100900050642</v>
      </c>
      <c r="AI8" s="19">
        <f t="shared" si="7"/>
        <v>32386.195895030836</v>
      </c>
      <c r="AJ8" s="19">
        <f t="shared" si="7"/>
        <v>33167.412812128132</v>
      </c>
      <c r="AK8" s="19">
        <f t="shared" si="7"/>
        <v>34119.654964457441</v>
      </c>
      <c r="AL8" s="19">
        <f t="shared" si="7"/>
        <v>36783.105852546076</v>
      </c>
      <c r="AM8" s="19">
        <f t="shared" si="7"/>
        <v>37124.268004274913</v>
      </c>
      <c r="AN8" s="19">
        <f t="shared" si="7"/>
        <v>37956.046304165626</v>
      </c>
      <c r="AO8" s="19">
        <f t="shared" si="7"/>
        <v>38401.755090734972</v>
      </c>
      <c r="AP8" s="19">
        <f t="shared" si="7"/>
        <v>38917.057278951506</v>
      </c>
      <c r="AQ8" s="19">
        <f t="shared" si="7"/>
        <v>39848.209102299006</v>
      </c>
      <c r="AR8" s="19">
        <f t="shared" si="7"/>
        <v>39262.847071327851</v>
      </c>
      <c r="AS8" s="19">
        <f t="shared" si="7"/>
        <v>39592.580812406632</v>
      </c>
      <c r="AT8" s="19">
        <f t="shared" si="7"/>
        <v>50274.157225738498</v>
      </c>
      <c r="AU8" s="19">
        <f t="shared" si="7"/>
        <v>64058.270178603459</v>
      </c>
      <c r="AW8" s="22" t="str">
        <f t="shared" si="3"/>
        <v xml:space="preserve">    Total Supply</v>
      </c>
      <c r="AX8" s="23">
        <f t="shared" si="5"/>
        <v>27967.455920000004</v>
      </c>
      <c r="AY8" s="23">
        <f t="shared" si="5"/>
        <v>27911.594713000002</v>
      </c>
    </row>
    <row r="9" spans="1:51" ht="16.5">
      <c r="A9" s="17" t="s">
        <v>89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>
        <f>X81</f>
        <v>17168.812999999995</v>
      </c>
      <c r="Y9" s="18">
        <f t="shared" ref="Y9:AU9" si="8">Y81</f>
        <v>17337.342000000001</v>
      </c>
      <c r="Z9" s="18">
        <f t="shared" si="8"/>
        <v>17541.105000000003</v>
      </c>
      <c r="AA9" s="18">
        <f t="shared" si="8"/>
        <v>17787.413</v>
      </c>
      <c r="AB9" s="18">
        <f t="shared" si="8"/>
        <v>18377.331000000002</v>
      </c>
      <c r="AC9" s="18">
        <f t="shared" si="8"/>
        <v>19825.104000000003</v>
      </c>
      <c r="AD9" s="18">
        <f t="shared" si="8"/>
        <v>20601.161</v>
      </c>
      <c r="AE9" s="18">
        <f t="shared" si="8"/>
        <v>21086.462999999996</v>
      </c>
      <c r="AF9" s="18">
        <f t="shared" si="8"/>
        <v>21248.760000000002</v>
      </c>
      <c r="AG9" s="19">
        <f t="shared" si="8"/>
        <v>24027.819772509873</v>
      </c>
      <c r="AH9" s="19">
        <f t="shared" si="8"/>
        <v>25173.100900050642</v>
      </c>
      <c r="AI9" s="19">
        <f t="shared" si="8"/>
        <v>25828.195895030844</v>
      </c>
      <c r="AJ9" s="19">
        <f t="shared" si="8"/>
        <v>27598.412812128128</v>
      </c>
      <c r="AK9" s="19">
        <f t="shared" si="8"/>
        <v>29303.654964457441</v>
      </c>
      <c r="AL9" s="19">
        <f t="shared" si="8"/>
        <v>31993.105852546076</v>
      </c>
      <c r="AM9" s="19">
        <f t="shared" si="8"/>
        <v>32627.268004274905</v>
      </c>
      <c r="AN9" s="19">
        <f t="shared" si="8"/>
        <v>33146.046304165618</v>
      </c>
      <c r="AO9" s="19">
        <f t="shared" si="8"/>
        <v>34845.755090734972</v>
      </c>
      <c r="AP9" s="19">
        <f t="shared" si="8"/>
        <v>36366.057278951506</v>
      </c>
      <c r="AQ9" s="19">
        <f t="shared" si="8"/>
        <v>33299.209102298999</v>
      </c>
      <c r="AR9" s="19">
        <f t="shared" si="8"/>
        <v>32187.847071327855</v>
      </c>
      <c r="AS9" s="19">
        <f t="shared" si="8"/>
        <v>31786.580812406628</v>
      </c>
      <c r="AT9" s="19">
        <f t="shared" si="8"/>
        <v>41970.157225738505</v>
      </c>
      <c r="AU9" s="19">
        <f t="shared" si="8"/>
        <v>55756.270178603474</v>
      </c>
      <c r="AW9" s="22" t="str">
        <f t="shared" si="3"/>
        <v>Domestic Use</v>
      </c>
      <c r="AX9" s="23">
        <f t="shared" si="5"/>
        <v>24907.604238000004</v>
      </c>
      <c r="AY9" s="23">
        <f t="shared" si="5"/>
        <v>26532.083183000002</v>
      </c>
    </row>
    <row r="10" spans="1:51" ht="16.5">
      <c r="A10" s="17" t="s">
        <v>90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>
        <f>X97</f>
        <v>1355.897345824626</v>
      </c>
      <c r="Y10" s="18">
        <f t="shared" ref="Y10:AF10" si="9">Y97</f>
        <v>1155.7726290022579</v>
      </c>
      <c r="Z10" s="18">
        <f t="shared" si="9"/>
        <v>1376.9624012223758</v>
      </c>
      <c r="AA10" s="18">
        <f t="shared" si="9"/>
        <v>1196.8617914835941</v>
      </c>
      <c r="AB10" s="18">
        <f t="shared" si="9"/>
        <v>1396.0376941768725</v>
      </c>
      <c r="AC10" s="18">
        <f t="shared" si="9"/>
        <v>1468.8880000000001</v>
      </c>
      <c r="AD10" s="18">
        <f t="shared" si="9"/>
        <v>1886.242</v>
      </c>
      <c r="AE10" s="18">
        <f t="shared" si="9"/>
        <v>2132.1205938314647</v>
      </c>
      <c r="AF10" s="18">
        <f t="shared" si="9"/>
        <v>2094.9554169294415</v>
      </c>
      <c r="AG10" s="19">
        <f>MROUND(FORECAST(AG5,Z10:AF10,Z5:AF5),1)-650</f>
        <v>2029</v>
      </c>
      <c r="AH10" s="19">
        <f>MROUND(FORECAST(AH5,AA10:AG10,AA5:AG5),1)-650</f>
        <v>2035</v>
      </c>
      <c r="AI10" s="19">
        <f>MROUND(FORECAST(AI5,AB10:AH10,AB5:AH5),1)-350</f>
        <v>2058</v>
      </c>
      <c r="AJ10" s="19">
        <f>MROUND(FORECAST(AJ5,AC10:AI10,AC5:AI5),1)-100</f>
        <v>2069</v>
      </c>
      <c r="AK10" s="19">
        <f>MROUND(FORECAST(AK5,AD10:AJ10,AD5:AJ5),1)</f>
        <v>2066</v>
      </c>
      <c r="AL10" s="19">
        <f t="shared" ref="AL10:AQ10" si="10">MROUND(FORECAST(AL5,AE10:AK10,AE5:AK5),1)</f>
        <v>2040</v>
      </c>
      <c r="AM10" s="19">
        <f t="shared" si="10"/>
        <v>2047</v>
      </c>
      <c r="AN10" s="19">
        <f t="shared" si="10"/>
        <v>2060</v>
      </c>
      <c r="AO10" s="19">
        <f t="shared" si="10"/>
        <v>2056</v>
      </c>
      <c r="AP10" s="19">
        <f t="shared" si="10"/>
        <v>2051</v>
      </c>
      <c r="AQ10" s="19">
        <f t="shared" si="10"/>
        <v>2049</v>
      </c>
      <c r="AR10" s="19">
        <f>MROUND(FORECAST(AR5,AK10:AQ10,AK5:AQ5),1)</f>
        <v>2050</v>
      </c>
      <c r="AS10" s="19">
        <f t="shared" ref="AS10:AU10" si="11">MROUND(FORECAST(AS5,AL10:AR10,AL5:AR5),1)</f>
        <v>2056</v>
      </c>
      <c r="AT10" s="19">
        <f t="shared" si="11"/>
        <v>2054</v>
      </c>
      <c r="AU10" s="19">
        <f t="shared" si="11"/>
        <v>2052</v>
      </c>
      <c r="AW10" s="22" t="str">
        <f t="shared" si="3"/>
        <v xml:space="preserve">  Processing </v>
      </c>
      <c r="AX10" s="23">
        <f t="shared" si="5"/>
        <v>20601.161</v>
      </c>
      <c r="AY10" s="23">
        <f t="shared" si="5"/>
        <v>21086.462999999996</v>
      </c>
    </row>
    <row r="11" spans="1:51" ht="16.5">
      <c r="A11" s="17" t="s">
        <v>91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>
        <f>X8-X9-X10</f>
        <v>1695.1220471753727</v>
      </c>
      <c r="Y11" s="18">
        <f t="shared" ref="Y11:AU11" si="12">Y8-Y9-Y10</f>
        <v>1707.1803589977394</v>
      </c>
      <c r="Z11" s="18">
        <f t="shared" si="12"/>
        <v>2702.9215547776221</v>
      </c>
      <c r="AA11" s="18">
        <f t="shared" si="12"/>
        <v>3853.4073985164123</v>
      </c>
      <c r="AB11" s="18">
        <f t="shared" si="12"/>
        <v>2641.781622823125</v>
      </c>
      <c r="AC11" s="18">
        <f t="shared" si="12"/>
        <v>2095.6612989999985</v>
      </c>
      <c r="AD11" s="18">
        <f t="shared" si="12"/>
        <v>2420.2012380000033</v>
      </c>
      <c r="AE11" s="18">
        <f t="shared" si="12"/>
        <v>3313.4995891685417</v>
      </c>
      <c r="AF11" s="18">
        <f t="shared" si="12"/>
        <v>4149.2805608517274</v>
      </c>
      <c r="AG11" s="19">
        <f t="shared" si="12"/>
        <v>3000.0000000000036</v>
      </c>
      <c r="AH11" s="19">
        <f>AH8-AH9-AH10</f>
        <v>3750</v>
      </c>
      <c r="AI11" s="19">
        <f t="shared" si="12"/>
        <v>4499.9999999999927</v>
      </c>
      <c r="AJ11" s="19">
        <f t="shared" si="12"/>
        <v>3500.0000000000036</v>
      </c>
      <c r="AK11" s="19">
        <f t="shared" si="12"/>
        <v>2750</v>
      </c>
      <c r="AL11" s="19">
        <f t="shared" si="12"/>
        <v>2750</v>
      </c>
      <c r="AM11" s="19">
        <f t="shared" si="12"/>
        <v>2450.0000000000073</v>
      </c>
      <c r="AN11" s="19">
        <f t="shared" si="12"/>
        <v>2750.0000000000073</v>
      </c>
      <c r="AO11" s="19">
        <f t="shared" si="12"/>
        <v>1500</v>
      </c>
      <c r="AP11" s="19">
        <f t="shared" si="12"/>
        <v>500</v>
      </c>
      <c r="AQ11" s="19">
        <f t="shared" si="12"/>
        <v>4500.0000000000073</v>
      </c>
      <c r="AR11" s="19">
        <f t="shared" si="12"/>
        <v>5024.9999999999964</v>
      </c>
      <c r="AS11" s="19">
        <f t="shared" si="12"/>
        <v>5750.0000000000036</v>
      </c>
      <c r="AT11" s="19">
        <f t="shared" si="12"/>
        <v>6249.9999999999927</v>
      </c>
      <c r="AU11" s="19">
        <f t="shared" si="12"/>
        <v>6249.9999999999854</v>
      </c>
      <c r="AW11" s="22" t="str">
        <f t="shared" si="3"/>
        <v xml:space="preserve">  Inedible Use </v>
      </c>
      <c r="AX11" s="23">
        <f t="shared" si="5"/>
        <v>1886.242</v>
      </c>
      <c r="AY11" s="23">
        <f t="shared" si="5"/>
        <v>2132.1205938314647</v>
      </c>
    </row>
    <row r="12" spans="1:51" ht="16.5">
      <c r="A12" s="17" t="s">
        <v>92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>
        <f t="shared" ref="X12:AA12" si="13">X65</f>
        <v>1887.5477979999998</v>
      </c>
      <c r="Y12" s="18">
        <f t="shared" si="13"/>
        <v>2009.3246260000003</v>
      </c>
      <c r="Z12" s="18">
        <f t="shared" si="13"/>
        <v>1960.4947930000001</v>
      </c>
      <c r="AA12" s="18">
        <f t="shared" si="13"/>
        <v>1633.197465</v>
      </c>
      <c r="AB12" s="18">
        <f>AB65</f>
        <v>2443.3817520000007</v>
      </c>
      <c r="AC12" s="18">
        <f>AC65</f>
        <v>1448.8472089999998</v>
      </c>
      <c r="AD12" s="18">
        <f>AD65</f>
        <v>1469.7986819999999</v>
      </c>
      <c r="AE12" s="18">
        <f>AE65</f>
        <v>194.99652999999998</v>
      </c>
      <c r="AF12" s="19">
        <f>'[3]Soy Complex'!BM$44*(SUM(Z12:AE12)/SUM('[3]Soy Complex'!BG$44:BL$44))-200</f>
        <v>6.7143553933292708</v>
      </c>
      <c r="AG12" s="19">
        <f>'[3]Soy Complex'!BN$44*(SUM(AA12:AF12)/SUM('[3]Soy Complex'!BH$44:BM$44))*0.05</f>
        <v>10.13049445558663</v>
      </c>
      <c r="AH12" s="19">
        <f>'[3]Soy Complex'!BO$44*(SUM(AB12:AG12)/SUM('[3]Soy Complex'!BI$44:BN$44))*0.05</f>
        <v>9.6792611490393252</v>
      </c>
      <c r="AI12" s="19">
        <f>'[3]Soy Complex'!BP$44*(SUM(AC12:AH12)/SUM('[3]Soy Complex'!BJ$44:BO$44))*0.05</f>
        <v>8.4986435788988519</v>
      </c>
      <c r="AJ12" s="19">
        <f>'[3]Soy Complex'!BQ$44*(SUM(AD12:AI12)/SUM('[3]Soy Complex'!BK$44:BP$44))*0.05</f>
        <v>6.7678813113740546</v>
      </c>
      <c r="AK12" s="19">
        <f>'[3]Soy Complex'!BR$44*(SUM(AE12:AJ12)/SUM('[3]Soy Complex'!BL$44:BQ$44))*0.05</f>
        <v>1.8233904154795959</v>
      </c>
      <c r="AL12" s="19">
        <f>'[3]Soy Complex'!BS$44*(SUM(AF12:AK12)/SUM('[3]Soy Complex'!BM$44:BR$44))*0.1</f>
        <v>0.72690043839512875</v>
      </c>
      <c r="AM12" s="19">
        <f>'[3]Soy Complex'!BT$44*(SUM(AG12:AL12)/SUM('[3]Soy Complex'!BN$44:BS$44))*0.1</f>
        <v>0.62710952247955976</v>
      </c>
      <c r="AN12" s="19">
        <f>'[3]Soy Complex'!BU$44*(SUM(AH12:AM12)/SUM('[3]Soy Complex'!BO$44:BT$44))*0.2</f>
        <v>0.93743954718888389</v>
      </c>
      <c r="AO12" s="19">
        <f>'[3]Soy Complex'!BV$44*(SUM(AI12:AN12)/SUM('[3]Soy Complex'!BP$44:BU$44))*0.2</f>
        <v>0.64604549379386933</v>
      </c>
      <c r="AP12" s="19">
        <f>'[3]Soy Complex'!BW$44*(SUM(AJ12:AO12)/SUM('[3]Soy Complex'!BQ$44:BV$44))*0.3</f>
        <v>0.57643833643555453</v>
      </c>
      <c r="AQ12" s="19">
        <f>'[3]Soy Complex'!BX$44*(SUM(AK12:AP12)/SUM('[3]Soy Complex'!BR$44:BW$44))*0.75</f>
        <v>0.66716546922157405</v>
      </c>
      <c r="AR12" s="19">
        <f>'[3]Soy Complex'!BY$44*(SUM(AL12:AQ12)/SUM('[3]Soy Complex'!BS$44:BX$44))*0.75</f>
        <v>0.52263735093932129</v>
      </c>
      <c r="AS12" s="19">
        <f>'[3]Soy Complex'!BZ$44*(SUM(AM12:AR12)/SUM('[3]Soy Complex'!BT$44:BY$44))*0.75</f>
        <v>0.49710446500734529</v>
      </c>
      <c r="AT12" s="19">
        <f>'[3]Soy Complex'!CA$44*(SUM(AN12:AS12)/SUM('[3]Soy Complex'!BU$44:BZ$44))*0.75</f>
        <v>0.48085383282331856</v>
      </c>
      <c r="AU12" s="19">
        <f>'[3]Soy Complex'!CB$44*(SUM(AO12:AT12)/SUM('[3]Soy Complex'!BV$44:CA$44))*0.75</f>
        <v>0.42378061852762283</v>
      </c>
      <c r="AW12" s="22" t="s">
        <v>93</v>
      </c>
      <c r="AX12" s="23">
        <f t="shared" si="5"/>
        <v>2420.2012380000033</v>
      </c>
      <c r="AY12" s="23">
        <f t="shared" si="5"/>
        <v>3313.4995891685417</v>
      </c>
    </row>
    <row r="13" spans="1:51" ht="17.25" thickBot="1">
      <c r="A13" s="14" t="s">
        <v>94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>
        <f t="shared" ref="X13:AU13" si="14">X7-X14</f>
        <v>22107.380190999993</v>
      </c>
      <c r="Y13" s="24">
        <f t="shared" si="14"/>
        <v>22209.619613999999</v>
      </c>
      <c r="Z13" s="24">
        <f t="shared" si="14"/>
        <v>23581.483749000003</v>
      </c>
      <c r="AA13" s="24">
        <f t="shared" si="14"/>
        <v>24470.879655000008</v>
      </c>
      <c r="AB13" s="24">
        <f t="shared" si="14"/>
        <v>24858.532069000001</v>
      </c>
      <c r="AC13" s="24">
        <f t="shared" si="14"/>
        <v>24838.500508000001</v>
      </c>
      <c r="AD13" s="24">
        <f t="shared" si="14"/>
        <v>26377.402920000004</v>
      </c>
      <c r="AE13" s="24">
        <f t="shared" si="14"/>
        <v>26727.079713000003</v>
      </c>
      <c r="AF13" s="24">
        <f t="shared" si="14"/>
        <v>27499.710333174502</v>
      </c>
      <c r="AG13" s="25">
        <f t="shared" si="14"/>
        <v>29066.950266965461</v>
      </c>
      <c r="AH13" s="25">
        <f t="shared" si="14"/>
        <v>30967.78016119968</v>
      </c>
      <c r="AI13" s="25">
        <f t="shared" si="14"/>
        <v>32394.694538609736</v>
      </c>
      <c r="AJ13" s="25">
        <f t="shared" si="14"/>
        <v>33174.180693439506</v>
      </c>
      <c r="AK13" s="25">
        <f t="shared" si="14"/>
        <v>34121.478354872917</v>
      </c>
      <c r="AL13" s="25">
        <f t="shared" si="14"/>
        <v>36783.832752984468</v>
      </c>
      <c r="AM13" s="25">
        <f t="shared" si="14"/>
        <v>37124.895113797393</v>
      </c>
      <c r="AN13" s="25">
        <f t="shared" si="14"/>
        <v>37956.983743712815</v>
      </c>
      <c r="AO13" s="25">
        <f t="shared" si="14"/>
        <v>38402.401136228764</v>
      </c>
      <c r="AP13" s="25">
        <f t="shared" si="14"/>
        <v>38917.633717287943</v>
      </c>
      <c r="AQ13" s="25">
        <f t="shared" si="14"/>
        <v>39848.876267768224</v>
      </c>
      <c r="AR13" s="25">
        <f t="shared" si="14"/>
        <v>39263.369708678787</v>
      </c>
      <c r="AS13" s="25">
        <f t="shared" si="14"/>
        <v>39593.07791687164</v>
      </c>
      <c r="AT13" s="25">
        <f t="shared" si="14"/>
        <v>50274.638079571319</v>
      </c>
      <c r="AU13" s="25">
        <f t="shared" si="14"/>
        <v>64058.693959221986</v>
      </c>
      <c r="AW13" s="26" t="str">
        <f>A12</f>
        <v>Exports</v>
      </c>
      <c r="AX13" s="27">
        <f t="shared" si="5"/>
        <v>1469.7986819999999</v>
      </c>
      <c r="AY13" s="27">
        <f t="shared" si="5"/>
        <v>194.99652999999998</v>
      </c>
    </row>
    <row r="14" spans="1:51" ht="16.5">
      <c r="A14" s="17" t="s">
        <v>95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>
        <f>W128</f>
        <v>1516.385</v>
      </c>
      <c r="X14" s="18">
        <f t="shared" ref="X14:AA14" si="15">X128</f>
        <v>1417.4</v>
      </c>
      <c r="Y14" s="18">
        <f t="shared" si="15"/>
        <v>1400.9179999999999</v>
      </c>
      <c r="Z14" s="18">
        <f t="shared" si="15"/>
        <v>1648.347</v>
      </c>
      <c r="AA14" s="18">
        <f t="shared" si="15"/>
        <v>1400.569</v>
      </c>
      <c r="AB14" s="18">
        <f>AB128</f>
        <v>1507.489</v>
      </c>
      <c r="AC14" s="18">
        <f>AC128</f>
        <v>1741.5889999999999</v>
      </c>
      <c r="AD14" s="18">
        <f>AD128</f>
        <v>1590.0530000000001</v>
      </c>
      <c r="AE14" s="18">
        <f>AE128</f>
        <v>1184.5150000000001</v>
      </c>
      <c r="AF14" s="18">
        <f>AF128</f>
        <v>1070.1020000000001</v>
      </c>
      <c r="AG14" s="19">
        <f t="shared" ref="AG14:AU14" si="16">AG128</f>
        <v>971.90154196897311</v>
      </c>
      <c r="AH14" s="19">
        <f t="shared" si="16"/>
        <v>947.37158862110914</v>
      </c>
      <c r="AI14" s="19">
        <f t="shared" si="16"/>
        <v>1692.0015054214314</v>
      </c>
      <c r="AJ14" s="19">
        <f t="shared" si="16"/>
        <v>2248.8379713451891</v>
      </c>
      <c r="AK14" s="19">
        <f t="shared" si="16"/>
        <v>2607.411193409278</v>
      </c>
      <c r="AL14" s="19">
        <f t="shared" si="16"/>
        <v>1938.0434747418685</v>
      </c>
      <c r="AM14" s="19">
        <f t="shared" si="16"/>
        <v>2196.5522663053234</v>
      </c>
      <c r="AN14" s="19">
        <f t="shared" si="16"/>
        <v>2642.0048123383731</v>
      </c>
      <c r="AO14" s="19">
        <f t="shared" si="16"/>
        <v>2743.5888394595222</v>
      </c>
      <c r="AP14" s="19">
        <f t="shared" si="16"/>
        <v>2911.7794810562218</v>
      </c>
      <c r="AQ14" s="19">
        <f t="shared" si="16"/>
        <v>2712.8658922317777</v>
      </c>
      <c r="AR14" s="19">
        <f t="shared" si="16"/>
        <v>3692.7899887527215</v>
      </c>
      <c r="AS14" s="19">
        <f t="shared" si="16"/>
        <v>4960.1541480350934</v>
      </c>
      <c r="AT14" s="19">
        <f t="shared" si="16"/>
        <v>-3931.8741413606722</v>
      </c>
      <c r="AU14" s="19">
        <f t="shared" si="16"/>
        <v>-26544.520489011753</v>
      </c>
      <c r="AW14" s="22" t="str">
        <f>A13</f>
        <v xml:space="preserve">    Total Use</v>
      </c>
      <c r="AX14" s="23">
        <f t="shared" si="5"/>
        <v>26377.402920000004</v>
      </c>
      <c r="AY14" s="23">
        <f t="shared" si="5"/>
        <v>26727.079713000003</v>
      </c>
    </row>
    <row r="15" spans="1:51" ht="17.25" thickBot="1">
      <c r="A15" s="14" t="s">
        <v>96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28"/>
      <c r="S15" s="28"/>
      <c r="T15" s="28"/>
      <c r="U15" s="28"/>
      <c r="V15" s="28"/>
      <c r="W15" s="28"/>
      <c r="X15" s="28">
        <f t="shared" ref="X15" si="17">X14/X13</f>
        <v>6.4114335925567048E-2</v>
      </c>
      <c r="Y15" s="29">
        <f>Y14/(Y13/365)</f>
        <v>23.023134969753201</v>
      </c>
      <c r="Z15" s="29">
        <f t="shared" ref="Z15:AU15" si="18">Z14/(Z13/365)</f>
        <v>25.513519904171144</v>
      </c>
      <c r="AA15" s="30">
        <f t="shared" si="18"/>
        <v>20.890449881949692</v>
      </c>
      <c r="AB15" s="30">
        <f t="shared" si="18"/>
        <v>22.134592801888424</v>
      </c>
      <c r="AC15" s="30">
        <f t="shared" si="18"/>
        <v>25.592526601807531</v>
      </c>
      <c r="AD15" s="30">
        <f t="shared" si="18"/>
        <v>22.002520367914975</v>
      </c>
      <c r="AE15" s="30">
        <f t="shared" si="18"/>
        <v>16.176401598776494</v>
      </c>
      <c r="AF15" s="30">
        <f t="shared" si="18"/>
        <v>14.203321608402979</v>
      </c>
      <c r="AG15" s="31">
        <f t="shared" si="18"/>
        <v>12.204378497246104</v>
      </c>
      <c r="AH15" s="31">
        <f t="shared" si="18"/>
        <v>11.166141972292696</v>
      </c>
      <c r="AI15" s="31">
        <f t="shared" si="18"/>
        <v>19.064249818523734</v>
      </c>
      <c r="AJ15" s="31">
        <f t="shared" si="18"/>
        <v>24.742912782871525</v>
      </c>
      <c r="AK15" s="31">
        <f t="shared" si="18"/>
        <v>27.891672092761848</v>
      </c>
      <c r="AL15" s="31">
        <f t="shared" si="18"/>
        <v>19.230890729389476</v>
      </c>
      <c r="AM15" s="31">
        <f t="shared" si="18"/>
        <v>21.595793732046864</v>
      </c>
      <c r="AN15" s="31">
        <f t="shared" si="18"/>
        <v>25.405911149703456</v>
      </c>
      <c r="AO15" s="31">
        <f t="shared" si="18"/>
        <v>26.076752931420142</v>
      </c>
      <c r="AP15" s="31">
        <f t="shared" si="18"/>
        <v>27.308944791096216</v>
      </c>
      <c r="AQ15" s="31">
        <f t="shared" si="18"/>
        <v>24.848782284621645</v>
      </c>
      <c r="AR15" s="31">
        <f t="shared" si="18"/>
        <v>34.328901362656353</v>
      </c>
      <c r="AS15" s="31">
        <f t="shared" si="18"/>
        <v>45.726585536845235</v>
      </c>
      <c r="AT15" s="31">
        <f t="shared" si="18"/>
        <v>-28.545885488528263</v>
      </c>
      <c r="AU15" s="31">
        <f t="shared" si="18"/>
        <v>-151.24800990567937</v>
      </c>
      <c r="AW15" s="26" t="str">
        <f>A14</f>
        <v>Ending Stocks (September 30)</v>
      </c>
      <c r="AX15" s="27">
        <f t="shared" si="5"/>
        <v>1590.0530000000001</v>
      </c>
      <c r="AY15" s="27">
        <f t="shared" si="5"/>
        <v>1184.5150000000001</v>
      </c>
    </row>
    <row r="16" spans="1:51" ht="17.25" thickBot="1">
      <c r="A16" s="17" t="s">
        <v>97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>
        <f t="shared" ref="W16:X16" si="19">W144</f>
        <v>31.780666666666665</v>
      </c>
      <c r="X16" s="33">
        <f t="shared" si="19"/>
        <v>29.989291666666663</v>
      </c>
      <c r="Y16" s="33">
        <f>Y144</f>
        <v>32.526883333333338</v>
      </c>
      <c r="Z16" s="33">
        <f t="shared" ref="Z16:AU16" si="20">Z144</f>
        <v>30.031575</v>
      </c>
      <c r="AA16" s="33">
        <f t="shared" si="20"/>
        <v>28.324388192071087</v>
      </c>
      <c r="AB16" s="33">
        <f t="shared" si="20"/>
        <v>29.62102745747768</v>
      </c>
      <c r="AC16" s="33">
        <f t="shared" si="20"/>
        <v>57.913644246485774</v>
      </c>
      <c r="AD16" s="33">
        <f t="shared" si="20"/>
        <v>72.145012372416559</v>
      </c>
      <c r="AE16" s="33">
        <f t="shared" si="20"/>
        <v>65.747243869101268</v>
      </c>
      <c r="AF16" s="33">
        <f t="shared" si="20"/>
        <v>46.895472596263382</v>
      </c>
      <c r="AG16" s="34">
        <f t="shared" si="20"/>
        <v>42.326324999999997</v>
      </c>
      <c r="AH16" s="34">
        <f t="shared" si="20"/>
        <v>81.789549963320781</v>
      </c>
      <c r="AI16" s="34">
        <f t="shared" si="20"/>
        <v>93.732689510010132</v>
      </c>
      <c r="AJ16" s="34">
        <f t="shared" si="20"/>
        <v>89.712275607870197</v>
      </c>
      <c r="AK16" s="34">
        <f t="shared" si="20"/>
        <v>101.57442918495333</v>
      </c>
      <c r="AL16" s="34">
        <f t="shared" si="20"/>
        <v>113.5049518511961</v>
      </c>
      <c r="AM16" s="34">
        <f t="shared" si="20"/>
        <v>120.71188451660998</v>
      </c>
      <c r="AN16" s="34">
        <f t="shared" si="20"/>
        <v>121.04791938935786</v>
      </c>
      <c r="AO16" s="34">
        <f t="shared" si="20"/>
        <v>121.09464354354452</v>
      </c>
      <c r="AP16" s="34">
        <f t="shared" si="20"/>
        <v>142.08304757814585</v>
      </c>
      <c r="AQ16" s="34">
        <f t="shared" si="20"/>
        <v>102.31070768735709</v>
      </c>
      <c r="AR16" s="34">
        <f t="shared" si="20"/>
        <v>-130.4952267220381</v>
      </c>
      <c r="AS16" s="34">
        <f t="shared" si="20"/>
        <v>-521.79128963708365</v>
      </c>
      <c r="AT16" s="34">
        <f t="shared" si="20"/>
        <v>-945.67593318709896</v>
      </c>
      <c r="AU16" s="34">
        <f t="shared" si="20"/>
        <v>-1472.5518767518622</v>
      </c>
      <c r="AW16" s="35" t="s">
        <v>98</v>
      </c>
      <c r="AX16" s="23"/>
      <c r="AY16" s="23"/>
    </row>
    <row r="17" spans="1:47" ht="15.75" thickTop="1">
      <c r="A17" s="36" t="s">
        <v>99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8"/>
      <c r="Y17" s="38"/>
      <c r="Z17" s="38"/>
      <c r="AA17" s="38"/>
      <c r="AB17" s="38"/>
      <c r="AC17" s="38"/>
      <c r="AD17" s="39">
        <f>'Soy Refined'!AD17-'Soy Crude'!AD16</f>
        <v>13.405255640005791</v>
      </c>
      <c r="AE17" s="39"/>
      <c r="AF17" s="39"/>
      <c r="AG17" s="39"/>
      <c r="AH17" s="39"/>
      <c r="AI17" s="39"/>
      <c r="AJ17" s="39"/>
      <c r="AK17" s="40"/>
      <c r="AL17" s="40"/>
      <c r="AM17" s="40"/>
      <c r="AN17" s="40"/>
      <c r="AO17" s="40">
        <f t="shared" ref="AO17:AU17" si="21">AO18-AO6-50</f>
        <v>319.61483665008234</v>
      </c>
      <c r="AP17" s="40">
        <f t="shared" si="21"/>
        <v>315.5756411153609</v>
      </c>
      <c r="AQ17" s="40">
        <f t="shared" si="21"/>
        <v>228.88732105622586</v>
      </c>
      <c r="AR17" s="40">
        <f t="shared" si="21"/>
        <v>224.50619480026558</v>
      </c>
      <c r="AS17" s="40">
        <f t="shared" si="21"/>
        <v>220.65792384599069</v>
      </c>
      <c r="AT17" s="40">
        <f t="shared" si="21"/>
        <v>216.79020982444422</v>
      </c>
      <c r="AU17" s="40">
        <f t="shared" si="21"/>
        <v>212.80238842910114</v>
      </c>
    </row>
    <row r="18" spans="1:4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41">
        <f>'Soy Refined'!Z10+'Soy Refined'!Z13-'Soy Refined'!Z6</f>
        <v>13602.229135999998</v>
      </c>
      <c r="AA18" s="41">
        <f>'Soy Refined'!AA10+'Soy Refined'!AA13-'Soy Refined'!AA6</f>
        <v>12937.079679</v>
      </c>
      <c r="AB18" s="41">
        <f>'Soy Refined'!AB10+'Soy Refined'!AB13-'Soy Refined'!AB6</f>
        <v>13247.525678</v>
      </c>
      <c r="AC18" s="41">
        <f>'Soy Refined'!AC10+'Soy Refined'!AC13-'Soy Refined'!AC6</f>
        <v>14196.423977000002</v>
      </c>
      <c r="AD18" s="41">
        <f>'Soy Refined'!AD10+'Soy Refined'!AD13-'Soy Refined'!AD6</f>
        <v>14719.713659000001</v>
      </c>
      <c r="AE18" s="41">
        <f>'Soy Refined'!AE10+'Soy Refined'!AE13-'Soy Refined'!AE6</f>
        <v>14275.554407000001</v>
      </c>
      <c r="AF18" s="41">
        <f>'Soy Refined'!AF10+'Soy Refined'!AF13-'Soy Refined'!AF6</f>
        <v>14642.07953011883</v>
      </c>
      <c r="AG18" s="41">
        <f>'Soy Refined'!AG10+'Soy Refined'!AG13-'Soy Refined'!AG6</f>
        <v>17466.463081648155</v>
      </c>
      <c r="AH18" s="41">
        <f>'Soy Refined'!AH10+'Soy Refined'!AH13-'Soy Refined'!AH6</f>
        <v>18548.647612631368</v>
      </c>
      <c r="AI18" s="41">
        <f>'Soy Refined'!AI10+'Soy Refined'!AI13-'Soy Refined'!AI6</f>
        <v>19957.035752267446</v>
      </c>
      <c r="AJ18" s="41">
        <f>'Soy Refined'!AJ10+'Soy Refined'!AJ13-'Soy Refined'!AJ6</f>
        <v>20070.851674997419</v>
      </c>
      <c r="AK18" s="41">
        <f>'Soy Refined'!AK10+'Soy Refined'!AK13-'Soy Refined'!AK6</f>
        <v>20544.971953690827</v>
      </c>
      <c r="AL18" s="41"/>
      <c r="AM18" s="41"/>
      <c r="AN18" s="41"/>
      <c r="AO18" s="41">
        <f>AO6+'Soy Refined'!AO6</f>
        <v>499.99999999999989</v>
      </c>
      <c r="AP18" s="41">
        <f>AP6+'Soy Refined'!AP6</f>
        <v>500</v>
      </c>
      <c r="AQ18" s="41">
        <f>AQ6+'Soy Refined'!AQ6</f>
        <v>400</v>
      </c>
      <c r="AR18" s="41">
        <f>AR6+'Soy Refined'!AR6</f>
        <v>400</v>
      </c>
      <c r="AS18" s="41">
        <f>AS6+'Soy Refined'!AS6</f>
        <v>399.99999999999994</v>
      </c>
      <c r="AT18" s="41">
        <f>AT6+'Soy Refined'!AT6</f>
        <v>400</v>
      </c>
      <c r="AU18" s="41">
        <f>AU6+'Soy Refined'!AU6</f>
        <v>400.00000000000011</v>
      </c>
    </row>
    <row r="19" spans="1:47" ht="15.75" thickBot="1">
      <c r="A19" s="42" t="s">
        <v>100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43">
        <f>'Soy Refined'!Z11+Z12-Z6+Z10</f>
        <v>7291.4324452223755</v>
      </c>
      <c r="AA19" s="43">
        <f>'Soy Refined'!AA11+AA12-AA6+AA10</f>
        <v>7844.8416014835948</v>
      </c>
      <c r="AB19" s="43">
        <f>'Soy Refined'!AB11+AB12-AB6+AB10</f>
        <v>8767.0703771768731</v>
      </c>
      <c r="AC19" s="43">
        <f>'Soy Refined'!AC11+AC12-AC6+AC10</f>
        <v>8032.5567009999986</v>
      </c>
      <c r="AD19" s="43">
        <f>'Soy Refined'!AD11+AD12-AD6+AD10</f>
        <v>8745.6557620000003</v>
      </c>
      <c r="AE19" s="43">
        <f>'Soy Refined'!AE11+AE12-AE6+AE10</f>
        <v>8475.3354108314652</v>
      </c>
      <c r="AF19" s="43">
        <f>'Soy Refined'!AF11+AF12-AF6+AF10</f>
        <v>8021.3674391482718</v>
      </c>
      <c r="AG19" s="43">
        <f>'Soy Refined'!AG11+AG12-AG6+AG10</f>
        <v>7594.7841335528219</v>
      </c>
      <c r="AH19" s="43">
        <f>'Soy Refined'!AH11+AH12-AH6+AH10</f>
        <v>7672.6359391098322</v>
      </c>
      <c r="AI19" s="43">
        <f>'Soy Refined'!AI11+AI12-AI6+AI10</f>
        <v>7819.0080730989312</v>
      </c>
      <c r="AJ19" s="43">
        <f>'Soy Refined'!AJ11+AJ12-AJ6+AJ10</f>
        <v>7889.1614436909185</v>
      </c>
      <c r="AK19" s="43">
        <f>'Soy Refined'!AK11+AK12-AK6+AK10</f>
        <v>7784.6360581846639</v>
      </c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ht="15.75" thickBot="1">
      <c r="A20" s="44"/>
      <c r="B20" s="44" t="str">
        <f>B$2</f>
        <v xml:space="preserve">93/94 </v>
      </c>
      <c r="C20" s="44" t="str">
        <f t="shared" ref="C20:AU20" si="22">C$2</f>
        <v xml:space="preserve">94/95 </v>
      </c>
      <c r="D20" s="44" t="str">
        <f t="shared" si="22"/>
        <v xml:space="preserve">95/96 </v>
      </c>
      <c r="E20" s="44" t="str">
        <f t="shared" si="22"/>
        <v xml:space="preserve">96/97 </v>
      </c>
      <c r="F20" s="44" t="str">
        <f t="shared" si="22"/>
        <v xml:space="preserve">97/98 </v>
      </c>
      <c r="G20" s="44" t="str">
        <f t="shared" si="22"/>
        <v xml:space="preserve">98/99 </v>
      </c>
      <c r="H20" s="44" t="str">
        <f t="shared" si="22"/>
        <v xml:space="preserve">99/00 </v>
      </c>
      <c r="I20" s="44" t="str">
        <f t="shared" si="22"/>
        <v xml:space="preserve">00/01 </v>
      </c>
      <c r="J20" s="44" t="str">
        <f t="shared" si="22"/>
        <v xml:space="preserve">01/02 </v>
      </c>
      <c r="K20" s="44" t="str">
        <f t="shared" si="22"/>
        <v xml:space="preserve">02/03 </v>
      </c>
      <c r="L20" s="44" t="str">
        <f t="shared" si="22"/>
        <v xml:space="preserve">03/04 </v>
      </c>
      <c r="M20" s="44" t="str">
        <f t="shared" si="22"/>
        <v xml:space="preserve">04/05 </v>
      </c>
      <c r="N20" s="44" t="str">
        <f t="shared" si="22"/>
        <v xml:space="preserve">05/06 </v>
      </c>
      <c r="O20" s="44" t="str">
        <f t="shared" si="22"/>
        <v xml:space="preserve">06/07 </v>
      </c>
      <c r="P20" s="44" t="str">
        <f t="shared" si="22"/>
        <v xml:space="preserve">07/08 </v>
      </c>
      <c r="Q20" s="44" t="str">
        <f t="shared" si="22"/>
        <v xml:space="preserve">08/09 </v>
      </c>
      <c r="R20" s="44" t="str">
        <f t="shared" si="22"/>
        <v xml:space="preserve">09/10 </v>
      </c>
      <c r="S20" s="44" t="str">
        <f t="shared" si="22"/>
        <v xml:space="preserve">10/11 </v>
      </c>
      <c r="T20" s="44" t="str">
        <f t="shared" si="22"/>
        <v xml:space="preserve">11/12 </v>
      </c>
      <c r="U20" s="44" t="str">
        <f t="shared" si="22"/>
        <v xml:space="preserve">12/13 </v>
      </c>
      <c r="V20" s="44" t="str">
        <f t="shared" si="22"/>
        <v xml:space="preserve">13/14 </v>
      </c>
      <c r="W20" s="44" t="str">
        <f t="shared" si="22"/>
        <v xml:space="preserve">14/15 </v>
      </c>
      <c r="X20" s="44" t="str">
        <f t="shared" si="22"/>
        <v xml:space="preserve">15/16 </v>
      </c>
      <c r="Y20" s="44" t="str">
        <f t="shared" si="22"/>
        <v xml:space="preserve">16/17 </v>
      </c>
      <c r="Z20" s="44" t="str">
        <f t="shared" si="22"/>
        <v xml:space="preserve">17/18 </v>
      </c>
      <c r="AA20" s="44" t="str">
        <f t="shared" si="22"/>
        <v>18/19</v>
      </c>
      <c r="AB20" s="44" t="str">
        <f t="shared" si="22"/>
        <v>19/20</v>
      </c>
      <c r="AC20" s="44" t="str">
        <f t="shared" si="22"/>
        <v>20/21</v>
      </c>
      <c r="AD20" s="44" t="str">
        <f t="shared" si="22"/>
        <v>21/22</v>
      </c>
      <c r="AE20" s="44" t="str">
        <f t="shared" si="22"/>
        <v>22/23</v>
      </c>
      <c r="AF20" s="44" t="str">
        <f t="shared" si="22"/>
        <v>23/24</v>
      </c>
      <c r="AG20" s="44" t="str">
        <f t="shared" si="22"/>
        <v>24/25</v>
      </c>
      <c r="AH20" s="44" t="str">
        <f t="shared" si="22"/>
        <v>25/26</v>
      </c>
      <c r="AI20" s="44" t="str">
        <f t="shared" si="22"/>
        <v>26/27</v>
      </c>
      <c r="AJ20" s="44" t="str">
        <f t="shared" si="22"/>
        <v>27/28</v>
      </c>
      <c r="AK20" s="44" t="str">
        <f t="shared" si="22"/>
        <v>28/29</v>
      </c>
      <c r="AL20" s="44" t="str">
        <f t="shared" si="22"/>
        <v>29/30</v>
      </c>
      <c r="AM20" s="44" t="str">
        <f t="shared" si="22"/>
        <v>30/31</v>
      </c>
      <c r="AN20" s="44" t="str">
        <f t="shared" si="22"/>
        <v>31/32</v>
      </c>
      <c r="AO20" s="44" t="str">
        <f t="shared" si="22"/>
        <v>32/33</v>
      </c>
      <c r="AP20" s="44" t="str">
        <f t="shared" si="22"/>
        <v>33/34</v>
      </c>
      <c r="AQ20" s="44" t="str">
        <f t="shared" si="22"/>
        <v>34/35</v>
      </c>
      <c r="AR20" s="44" t="str">
        <f t="shared" si="22"/>
        <v>35/36</v>
      </c>
      <c r="AS20" s="44" t="str">
        <f t="shared" si="22"/>
        <v>36/37</v>
      </c>
      <c r="AT20" s="44" t="str">
        <f t="shared" si="22"/>
        <v>37/38</v>
      </c>
      <c r="AU20" s="44" t="str">
        <f t="shared" si="22"/>
        <v>38/39</v>
      </c>
    </row>
    <row r="21" spans="1:47">
      <c r="A21" s="42" t="s">
        <v>101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>
        <f>'[4]NASS Crush'!$O10</f>
        <v>1962.9369999999999</v>
      </c>
      <c r="Y21" s="46">
        <f>'[4]NASS Crush'!$O22</f>
        <v>2028.518</v>
      </c>
      <c r="Z21" s="46">
        <f>'[4]NASS Crush'!$O34</f>
        <v>2016.8879999999999</v>
      </c>
      <c r="AA21" s="46">
        <f>'[4]NASS Crush'!$O46</f>
        <v>2134.5529999999999</v>
      </c>
      <c r="AB21" s="46">
        <f>'[4]NASS Crush'!$O58</f>
        <v>2149.9690000000001</v>
      </c>
      <c r="AC21" s="46">
        <f>'[4]NASS Crush'!$O70</f>
        <v>2282.471</v>
      </c>
      <c r="AD21" s="46">
        <f>'[4]NASS Crush'!$O82</f>
        <v>2347.58</v>
      </c>
      <c r="AE21" s="46">
        <f>'[4]NASS Crush'!$O94</f>
        <v>2338.085</v>
      </c>
      <c r="AF21" s="46">
        <f>'[4]NASS Crush'!$O106</f>
        <v>2375.654</v>
      </c>
      <c r="AG21" s="47">
        <f>'[3]Soy Complex'!BN276</f>
        <v>2596.75</v>
      </c>
      <c r="AH21" s="47">
        <f>'[3]Soy Complex'!BO276</f>
        <v>2726</v>
      </c>
      <c r="AI21" s="47">
        <f>'[3]Soy Complex'!BP276</f>
        <v>2950</v>
      </c>
      <c r="AJ21" s="47">
        <f>'[3]Soy Complex'!BQ276</f>
        <v>3009</v>
      </c>
      <c r="AK21" s="47">
        <f>'[3]Soy Complex'!BR276</f>
        <v>3032.6000000000004</v>
      </c>
      <c r="AL21" s="47">
        <f>'[3]Soy Complex'!BS276</f>
        <v>3209.6000000000004</v>
      </c>
      <c r="AM21" s="47">
        <f>'[3]Soy Complex'!BT276</f>
        <v>3292.2000000000003</v>
      </c>
      <c r="AN21" s="47">
        <f>'[3]Soy Complex'!BU276</f>
        <v>3433.8</v>
      </c>
      <c r="AO21" s="47">
        <f>'[3]Soy Complex'!BV276</f>
        <v>3410.2000000000003</v>
      </c>
      <c r="AP21" s="47">
        <f>'[3]Soy Complex'!BW276</f>
        <v>3469.2000000000003</v>
      </c>
      <c r="AQ21" s="47">
        <f>'[3]Soy Complex'!BX276</f>
        <v>3516.4</v>
      </c>
      <c r="AR21" s="47">
        <f>'[3]Soy Complex'!BY276</f>
        <v>3575.4</v>
      </c>
      <c r="AS21" s="47">
        <f>'[3]Soy Complex'!BZ276</f>
        <v>3634.4</v>
      </c>
      <c r="AT21" s="47">
        <f>'[3]Soy Complex'!CA276</f>
        <v>3681.6000000000004</v>
      </c>
      <c r="AU21" s="47">
        <f>'[3]Soy Complex'!CB276</f>
        <v>3681.6000000000004</v>
      </c>
    </row>
    <row r="22" spans="1:47">
      <c r="A22" s="42" t="s">
        <v>102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6"/>
      <c r="X22" s="46">
        <f>'[4]NASS Crush'!$O11</f>
        <v>1901.8530000000001</v>
      </c>
      <c r="Y22" s="46">
        <f>'[4]NASS Crush'!$O23</f>
        <v>1961.2560000000001</v>
      </c>
      <c r="Z22" s="46">
        <f>'[4]NASS Crush'!$O35</f>
        <v>1977.0050000000001</v>
      </c>
      <c r="AA22" s="46">
        <f>'[4]NASS Crush'!$O47</f>
        <v>2060.5630000000001</v>
      </c>
      <c r="AB22" s="46">
        <f>'[4]NASS Crush'!$O59</f>
        <v>1999.6479999999999</v>
      </c>
      <c r="AC22" s="46">
        <f>'[4]NASS Crush'!$O71</f>
        <v>2206.7919999999999</v>
      </c>
      <c r="AD22" s="46">
        <f>'[4]NASS Crush'!$O83</f>
        <v>2235.37</v>
      </c>
      <c r="AE22" s="46">
        <f>'[4]NASS Crush'!$O95</f>
        <v>2199.962</v>
      </c>
      <c r="AF22" s="46">
        <f>'[4]NASS Crush'!$O107</f>
        <v>2324.6680000000001</v>
      </c>
      <c r="AG22" s="47">
        <f>'[3]Soy Complex'!BN277</f>
        <v>2493.1</v>
      </c>
      <c r="AH22" s="47">
        <f>'[3]Soy Complex'!BO277</f>
        <v>2644.7999999999997</v>
      </c>
      <c r="AI22" s="47">
        <f>'[3]Soy Complex'!BP277</f>
        <v>2818.7999999999997</v>
      </c>
      <c r="AJ22" s="47">
        <f>'[3]Soy Complex'!BQ277</f>
        <v>2888.4</v>
      </c>
      <c r="AK22" s="47">
        <f>'[3]Soy Complex'!BR277</f>
        <v>2911.6</v>
      </c>
      <c r="AL22" s="47">
        <f>'[3]Soy Complex'!BS277</f>
        <v>3074</v>
      </c>
      <c r="AM22" s="47">
        <f>'[3]Soy Complex'!BT277</f>
        <v>3143.6</v>
      </c>
      <c r="AN22" s="47">
        <f>'[3]Soy Complex'!BU277</f>
        <v>3294.4</v>
      </c>
      <c r="AO22" s="47">
        <f>'[3]Soy Complex'!BV277</f>
        <v>3271.2</v>
      </c>
      <c r="AP22" s="47">
        <f>'[3]Soy Complex'!BW277</f>
        <v>3317.6</v>
      </c>
      <c r="AQ22" s="47">
        <f>'[3]Soy Complex'!BX277</f>
        <v>3375.6</v>
      </c>
      <c r="AR22" s="47">
        <f>'[3]Soy Complex'!BY277</f>
        <v>3422</v>
      </c>
      <c r="AS22" s="47">
        <f>'[3]Soy Complex'!BZ277</f>
        <v>3480</v>
      </c>
      <c r="AT22" s="47">
        <f>'[3]Soy Complex'!CA277</f>
        <v>3526.4</v>
      </c>
      <c r="AU22" s="47">
        <f>'[3]Soy Complex'!CB277</f>
        <v>3526.4</v>
      </c>
    </row>
    <row r="23" spans="1:47">
      <c r="A23" s="42" t="s">
        <v>103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46"/>
      <c r="V23" s="46"/>
      <c r="W23" s="47"/>
      <c r="X23" s="46">
        <f>'[4]NASS Crush'!$O12</f>
        <v>1929.027</v>
      </c>
      <c r="Y23" s="46">
        <f>'[4]NASS Crush'!$O24</f>
        <v>1950.1759999999999</v>
      </c>
      <c r="Z23" s="46">
        <f>'[4]NASS Crush'!$O36</f>
        <v>2015.2560000000001</v>
      </c>
      <c r="AA23" s="46">
        <f>'[4]NASS Crush'!$O48</f>
        <v>2135.37</v>
      </c>
      <c r="AB23" s="46">
        <f>'[4]NASS Crush'!$O60</f>
        <v>2110.9360000000001</v>
      </c>
      <c r="AC23" s="46">
        <f>'[4]NASS Crush'!$O72</f>
        <v>2233.4859999999999</v>
      </c>
      <c r="AD23" s="46">
        <f>'[4]NASS Crush'!$O84</f>
        <v>2324.183</v>
      </c>
      <c r="AE23" s="46">
        <f>'[4]NASS Crush'!$O96</f>
        <v>2195.3580000000002</v>
      </c>
      <c r="AF23" s="46">
        <f>'[4]NASS Crush'!$O108</f>
        <v>2376.2370000000001</v>
      </c>
      <c r="AG23" s="47">
        <f>'[3]Soy Complex'!BN278</f>
        <v>2574.0000000000005</v>
      </c>
      <c r="AH23" s="47">
        <f>'[3]Soy Complex'!BO278</f>
        <v>2702.8</v>
      </c>
      <c r="AI23" s="47">
        <f>'[3]Soy Complex'!BP278</f>
        <v>2901.6</v>
      </c>
      <c r="AJ23" s="47">
        <f>'[3]Soy Complex'!BQ278</f>
        <v>2948.3999999999996</v>
      </c>
      <c r="AK23" s="47">
        <f>'[3]Soy Complex'!BR278</f>
        <v>3006.8999999999996</v>
      </c>
      <c r="AL23" s="47">
        <f>'[3]Soy Complex'!BS278</f>
        <v>3170.7</v>
      </c>
      <c r="AM23" s="47">
        <f>'[3]Soy Complex'!BT278</f>
        <v>3252.6</v>
      </c>
      <c r="AN23" s="47">
        <f>'[3]Soy Complex'!BU278</f>
        <v>3381.2999999999997</v>
      </c>
      <c r="AO23" s="47">
        <f>'[3]Soy Complex'!BV278</f>
        <v>3369.6</v>
      </c>
      <c r="AP23" s="47">
        <f>'[3]Soy Complex'!BW278</f>
        <v>3404.7</v>
      </c>
      <c r="AQ23" s="47">
        <f>'[3]Soy Complex'!BX278</f>
        <v>3474.8999999999996</v>
      </c>
      <c r="AR23" s="47">
        <f>'[3]Soy Complex'!BY278</f>
        <v>3533.3999999999996</v>
      </c>
      <c r="AS23" s="47">
        <f>'[3]Soy Complex'!BZ278</f>
        <v>3580.2</v>
      </c>
      <c r="AT23" s="47">
        <f>'[3]Soy Complex'!CA278</f>
        <v>3627</v>
      </c>
      <c r="AU23" s="47">
        <f>'[3]Soy Complex'!CB278</f>
        <v>3627</v>
      </c>
    </row>
    <row r="24" spans="1:47">
      <c r="A24" s="42" t="s">
        <v>104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46">
        <f>'[4]NASS Crush'!$O13</f>
        <v>1864.8869999999999</v>
      </c>
      <c r="Y24" s="46">
        <f>'[4]NASS Crush'!$O25</f>
        <v>1982.893</v>
      </c>
      <c r="Z24" s="46">
        <f>'[4]NASS Crush'!$O37</f>
        <v>1995.5889999999999</v>
      </c>
      <c r="AA24" s="46">
        <f>'[4]NASS Crush'!$O49</f>
        <v>2115.799</v>
      </c>
      <c r="AB24" s="46">
        <f>'[4]NASS Crush'!$O61</f>
        <v>2154.4270000000001</v>
      </c>
      <c r="AC24" s="46">
        <f>'[4]NASS Crush'!$O73</f>
        <v>2308.752</v>
      </c>
      <c r="AD24" s="46">
        <f>'[4]NASS Crush'!$O85</f>
        <v>2277.355</v>
      </c>
      <c r="AE24" s="46">
        <f>'[4]NASS Crush'!$O97</f>
        <v>2252.3119999999999</v>
      </c>
      <c r="AF24" s="46">
        <f>'[4]NASS Crush'!$O109</f>
        <v>2288.5720000000001</v>
      </c>
      <c r="AG24" s="47">
        <f>'[3]Soy Complex'!BN279</f>
        <v>2573.25</v>
      </c>
      <c r="AH24" s="47">
        <f>'[3]Soy Complex'!BO279</f>
        <v>2702.5</v>
      </c>
      <c r="AI24" s="47">
        <f>'[3]Soy Complex'!BP279</f>
        <v>2855.25</v>
      </c>
      <c r="AJ24" s="47">
        <f>'[3]Soy Complex'!BQ279</f>
        <v>2937.5</v>
      </c>
      <c r="AK24" s="47">
        <f>'[3]Soy Complex'!BR279</f>
        <v>2961</v>
      </c>
      <c r="AL24" s="47">
        <f>'[3]Soy Complex'!BS279</f>
        <v>3149</v>
      </c>
      <c r="AM24" s="47">
        <f>'[3]Soy Complex'!BT279</f>
        <v>3231.25</v>
      </c>
      <c r="AN24" s="47">
        <f>'[3]Soy Complex'!BU279</f>
        <v>3360.5</v>
      </c>
      <c r="AO24" s="47">
        <f>'[3]Soy Complex'!BV279</f>
        <v>3348.75</v>
      </c>
      <c r="AP24" s="47">
        <f>'[3]Soy Complex'!BW279</f>
        <v>3384</v>
      </c>
      <c r="AQ24" s="47">
        <f>'[3]Soy Complex'!BX279</f>
        <v>3431</v>
      </c>
      <c r="AR24" s="47">
        <f>'[3]Soy Complex'!BY279</f>
        <v>3513.25</v>
      </c>
      <c r="AS24" s="47">
        <f>'[3]Soy Complex'!BZ279</f>
        <v>3560.25</v>
      </c>
      <c r="AT24" s="47">
        <f>'[3]Soy Complex'!CA279</f>
        <v>3595.5</v>
      </c>
      <c r="AU24" s="47">
        <f>'[3]Soy Complex'!CB279</f>
        <v>3607.25</v>
      </c>
    </row>
    <row r="25" spans="1:47">
      <c r="A25" s="42" t="s">
        <v>105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>
        <f>'[4]NASS Crush'!$O14</f>
        <v>1795.866</v>
      </c>
      <c r="Y25" s="46">
        <f>'[4]NASS Crush'!$O26</f>
        <v>1757.03</v>
      </c>
      <c r="Z25" s="46">
        <f>'[4]NASS Crush'!$O38</f>
        <v>1889.8409999999999</v>
      </c>
      <c r="AA25" s="46">
        <f>'[4]NASS Crush'!$O50</f>
        <v>1899.1959999999999</v>
      </c>
      <c r="AB25" s="46">
        <f>'[4]NASS Crush'!$O62</f>
        <v>1999.5239999999999</v>
      </c>
      <c r="AC25" s="46">
        <f>'[4]NASS Crush'!$O74</f>
        <v>1924.749</v>
      </c>
      <c r="AD25" s="46">
        <f>'[4]NASS Crush'!$O86</f>
        <v>2064.1990000000001</v>
      </c>
      <c r="AE25" s="46">
        <f>'[4]NASS Crush'!$O98</f>
        <v>2091.2179999999998</v>
      </c>
      <c r="AF25" s="46">
        <f>'[4]NASS Crush'!$O110</f>
        <v>2292.36</v>
      </c>
      <c r="AG25" s="47">
        <f>'[3]Soy Complex'!BN280</f>
        <v>2324.6000000000004</v>
      </c>
      <c r="AH25" s="47">
        <f>'[3]Soy Complex'!BO280</f>
        <v>2466.2000000000003</v>
      </c>
      <c r="AI25" s="47">
        <f>'[3]Soy Complex'!BP280</f>
        <v>2678.6000000000004</v>
      </c>
      <c r="AJ25" s="47">
        <f>'[3]Soy Complex'!BQ280</f>
        <v>2725.8</v>
      </c>
      <c r="AK25" s="47">
        <f>'[3]Soy Complex'!BR280</f>
        <v>2784.8</v>
      </c>
      <c r="AL25" s="47">
        <f>'[3]Soy Complex'!BS280</f>
        <v>2891</v>
      </c>
      <c r="AM25" s="47">
        <f>'[3]Soy Complex'!BT280</f>
        <v>3009</v>
      </c>
      <c r="AN25" s="47">
        <f>'[3]Soy Complex'!BU280</f>
        <v>3079.8</v>
      </c>
      <c r="AO25" s="47">
        <f>'[3]Soy Complex'!BV280</f>
        <v>3091.6000000000004</v>
      </c>
      <c r="AP25" s="47">
        <f>'[3]Soy Complex'!BW280</f>
        <v>3138.8</v>
      </c>
      <c r="AQ25" s="47">
        <f>'[3]Soy Complex'!BX280</f>
        <v>3209.6000000000004</v>
      </c>
      <c r="AR25" s="47">
        <f>'[3]Soy Complex'!BY280</f>
        <v>3233.2000000000003</v>
      </c>
      <c r="AS25" s="47">
        <f>'[3]Soy Complex'!BZ280</f>
        <v>3280.4</v>
      </c>
      <c r="AT25" s="47">
        <f>'[3]Soy Complex'!CA280</f>
        <v>3339.4</v>
      </c>
      <c r="AU25" s="47">
        <f>'[3]Soy Complex'!CB280</f>
        <v>3339.4</v>
      </c>
    </row>
    <row r="26" spans="1:47">
      <c r="A26" s="42" t="s">
        <v>106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>
        <f>'[4]NASS Crush'!$O15</f>
        <v>1943.537</v>
      </c>
      <c r="Y26" s="46">
        <f>'[4]NASS Crush'!$O27</f>
        <v>1865.4659999999999</v>
      </c>
      <c r="Z26" s="46">
        <f>'[4]NASS Crush'!$O39</f>
        <v>2079.123</v>
      </c>
      <c r="AA26" s="46">
        <f>'[4]NASS Crush'!$O51</f>
        <v>2094.4180000000001</v>
      </c>
      <c r="AB26" s="46">
        <f>'[4]NASS Crush'!$O63</f>
        <v>2201.0680000000002</v>
      </c>
      <c r="AC26" s="46">
        <f>'[4]NASS Crush'!$O75</f>
        <v>2222.123</v>
      </c>
      <c r="AD26" s="46">
        <f>'[4]NASS Crush'!$O87</f>
        <v>2277.5410000000002</v>
      </c>
      <c r="AE26" s="46">
        <f>'[4]NASS Crush'!$O99</f>
        <v>2339.5810000000001</v>
      </c>
      <c r="AF26" s="46">
        <f>'[4]NASS Crush'!$O111</f>
        <v>2405.5709999999999</v>
      </c>
      <c r="AG26" s="47">
        <f>'[3]Soy Complex'!BN281</f>
        <v>2584.2000000000003</v>
      </c>
      <c r="AH26" s="47">
        <f>'[3]Soy Complex'!BO281</f>
        <v>2737.6000000000004</v>
      </c>
      <c r="AI26" s="47">
        <f>'[3]Soy Complex'!BP281</f>
        <v>2938.2000000000003</v>
      </c>
      <c r="AJ26" s="47">
        <f>'[3]Soy Complex'!BQ281</f>
        <v>2985.4</v>
      </c>
      <c r="AK26" s="47">
        <f>'[3]Soy Complex'!BR281</f>
        <v>3056.2000000000003</v>
      </c>
      <c r="AL26" s="47">
        <f>'[3]Soy Complex'!BS281</f>
        <v>3186</v>
      </c>
      <c r="AM26" s="47">
        <f>'[3]Soy Complex'!BT281</f>
        <v>3304</v>
      </c>
      <c r="AN26" s="47">
        <f>'[3]Soy Complex'!BU281</f>
        <v>3398.4</v>
      </c>
      <c r="AO26" s="47">
        <f>'[3]Soy Complex'!BV281</f>
        <v>3398.4</v>
      </c>
      <c r="AP26" s="47">
        <f>'[3]Soy Complex'!BW281</f>
        <v>3457.4</v>
      </c>
      <c r="AQ26" s="47">
        <f>'[3]Soy Complex'!BX281</f>
        <v>3516.4</v>
      </c>
      <c r="AR26" s="47">
        <f>'[3]Soy Complex'!BY281</f>
        <v>3563.6000000000004</v>
      </c>
      <c r="AS26" s="47">
        <f>'[3]Soy Complex'!BZ281</f>
        <v>3610.8</v>
      </c>
      <c r="AT26" s="47">
        <f>'[3]Soy Complex'!CA281</f>
        <v>3669.8</v>
      </c>
      <c r="AU26" s="47">
        <f>'[3]Soy Complex'!CB281</f>
        <v>3669.8</v>
      </c>
    </row>
    <row r="27" spans="1:47">
      <c r="A27" s="42" t="s">
        <v>107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6"/>
      <c r="Q27" s="46"/>
      <c r="R27" s="46"/>
      <c r="S27" s="46"/>
      <c r="T27" s="46"/>
      <c r="U27" s="46"/>
      <c r="V27" s="46"/>
      <c r="W27" s="46"/>
      <c r="X27" s="46">
        <f>'[4]NASS Crush'!$O16</f>
        <v>1840.2629999999999</v>
      </c>
      <c r="Y27" s="46">
        <f>'[4]NASS Crush'!$O28</f>
        <v>1737.7750000000001</v>
      </c>
      <c r="Z27" s="46">
        <f>'[4]NASS Crush'!$O40</f>
        <v>1964.922</v>
      </c>
      <c r="AA27" s="46">
        <f>'[4]NASS Crush'!$O52</f>
        <v>1989.1010000000001</v>
      </c>
      <c r="AB27" s="46">
        <f>'[4]NASS Crush'!$O64</f>
        <v>2099.4650000000001</v>
      </c>
      <c r="AC27" s="46">
        <f>'[4]NASS Crush'!$O76</f>
        <v>1991.877</v>
      </c>
      <c r="AD27" s="46">
        <f>'[4]NASS Crush'!$O88</f>
        <v>2143.1179999999999</v>
      </c>
      <c r="AE27" s="46">
        <f>'[4]NASS Crush'!$O100</f>
        <v>2236.3009999999999</v>
      </c>
      <c r="AF27" s="46">
        <f>'[4]NASS Crush'!$O112</f>
        <v>2097.7559999999999</v>
      </c>
      <c r="AG27" s="47">
        <f>'[3]Soy Complex'!BN282</f>
        <v>2373.5</v>
      </c>
      <c r="AH27" s="47">
        <f>'[3]Soy Complex'!BO282</f>
        <v>2513.4</v>
      </c>
      <c r="AI27" s="47">
        <f>'[3]Soy Complex'!BP282</f>
        <v>2725.8</v>
      </c>
      <c r="AJ27" s="47">
        <f>'[3]Soy Complex'!BQ282</f>
        <v>2761.0499999999997</v>
      </c>
      <c r="AK27" s="47">
        <f>'[3]Soy Complex'!BR282</f>
        <v>2808.4</v>
      </c>
      <c r="AL27" s="47">
        <f>'[3]Soy Complex'!BS282</f>
        <v>2950</v>
      </c>
      <c r="AM27" s="47">
        <f>'[3]Soy Complex'!BT282</f>
        <v>3068</v>
      </c>
      <c r="AN27" s="47">
        <f>'[3]Soy Complex'!BU282</f>
        <v>3127</v>
      </c>
      <c r="AO27" s="47">
        <f>'[3]Soy Complex'!BV282</f>
        <v>3150.6000000000004</v>
      </c>
      <c r="AP27" s="47">
        <f>'[3]Soy Complex'!BW282</f>
        <v>3209.6000000000004</v>
      </c>
      <c r="AQ27" s="47">
        <f>'[3]Soy Complex'!BX282</f>
        <v>3233.2000000000003</v>
      </c>
      <c r="AR27" s="47">
        <f>'[3]Soy Complex'!BY282</f>
        <v>3304</v>
      </c>
      <c r="AS27" s="47">
        <f>'[3]Soy Complex'!BZ282</f>
        <v>3339.4</v>
      </c>
      <c r="AT27" s="47">
        <f>'[3]Soy Complex'!CA282</f>
        <v>3398.4</v>
      </c>
      <c r="AU27" s="47">
        <f>'[3]Soy Complex'!CB282</f>
        <v>3386.6000000000004</v>
      </c>
    </row>
    <row r="28" spans="1:47">
      <c r="A28" s="42" t="s">
        <v>108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6"/>
      <c r="Q28" s="46"/>
      <c r="R28" s="46"/>
      <c r="S28" s="46"/>
      <c r="T28" s="46"/>
      <c r="U28" s="46"/>
      <c r="V28" s="46"/>
      <c r="W28" s="46">
        <f>'[4]NASS Crush'!$O5</f>
        <v>1754.1790000000001</v>
      </c>
      <c r="X28" s="46">
        <f>'[4]NASS Crush'!$O17</f>
        <v>1876.184</v>
      </c>
      <c r="Y28" s="46">
        <f>'[4]NASS Crush'!$O29</f>
        <v>1839.3420000000001</v>
      </c>
      <c r="Z28" s="46">
        <f>'[4]NASS Crush'!$O41</f>
        <v>1966.511</v>
      </c>
      <c r="AA28" s="46">
        <f>'[4]NASS Crush'!$O53</f>
        <v>1915.9939999999999</v>
      </c>
      <c r="AB28" s="46">
        <f>'[4]NASS Crush'!$O65</f>
        <v>2057.6170000000002</v>
      </c>
      <c r="AC28" s="46">
        <f>'[4]NASS Crush'!$O77</f>
        <v>2043.135</v>
      </c>
      <c r="AD28" s="46">
        <f>'[4]NASS Crush'!$O89</f>
        <v>2158.7739999999999</v>
      </c>
      <c r="AE28" s="46">
        <f>'[4]NASS Crush'!$O101</f>
        <v>2228.3719999999998</v>
      </c>
      <c r="AF28" s="46">
        <f>'[4]NASS Crush'!$O113</f>
        <v>2271.018</v>
      </c>
      <c r="AG28" s="47">
        <f>'[3]Soy Complex'!BN283</f>
        <v>2361.75</v>
      </c>
      <c r="AH28" s="47">
        <f>'[3]Soy Complex'!BO283</f>
        <v>2548.8000000000002</v>
      </c>
      <c r="AI28" s="47">
        <f>'[3]Soy Complex'!BP283</f>
        <v>2761.2000000000003</v>
      </c>
      <c r="AJ28" s="47">
        <f>'[3]Soy Complex'!BQ283</f>
        <v>2796.6000000000004</v>
      </c>
      <c r="AK28" s="47">
        <f>'[3]Soy Complex'!BR283</f>
        <v>2843.8</v>
      </c>
      <c r="AL28" s="47">
        <f>'[3]Soy Complex'!BS283</f>
        <v>2961.8</v>
      </c>
      <c r="AM28" s="47">
        <f>'[3]Soy Complex'!BT283</f>
        <v>3091.6000000000004</v>
      </c>
      <c r="AN28" s="47">
        <f>'[3]Soy Complex'!BU283</f>
        <v>3174.2000000000003</v>
      </c>
      <c r="AO28" s="47">
        <f>'[3]Soy Complex'!BV283</f>
        <v>3174.2000000000003</v>
      </c>
      <c r="AP28" s="47">
        <f>'[3]Soy Complex'!BW283</f>
        <v>3245</v>
      </c>
      <c r="AQ28" s="47">
        <f>'[3]Soy Complex'!BX283</f>
        <v>3268.6000000000004</v>
      </c>
      <c r="AR28" s="47">
        <f>'[3]Soy Complex'!BY283</f>
        <v>3327.6000000000004</v>
      </c>
      <c r="AS28" s="47">
        <f>'[3]Soy Complex'!BZ283</f>
        <v>3374.8</v>
      </c>
      <c r="AT28" s="47">
        <f>'[3]Soy Complex'!CA283</f>
        <v>3433.8</v>
      </c>
      <c r="AU28" s="47">
        <f>'[3]Soy Complex'!CB283</f>
        <v>3422</v>
      </c>
    </row>
    <row r="29" spans="1:47">
      <c r="A29" s="42" t="s">
        <v>109</v>
      </c>
      <c r="B29" s="45"/>
      <c r="C29" s="45"/>
      <c r="D29" s="45"/>
      <c r="E29" s="45"/>
      <c r="F29" s="45"/>
      <c r="G29" s="45"/>
      <c r="W29" s="46">
        <f>'[4]NASS Crush'!$O6</f>
        <v>1708.2860000000001</v>
      </c>
      <c r="X29" s="46">
        <f>'[4]NASS Crush'!$O18</f>
        <v>1787.2339999999999</v>
      </c>
      <c r="Y29" s="46">
        <f>'[4]NASS Crush'!$O30</f>
        <v>1735.6079999999999</v>
      </c>
      <c r="Z29" s="46">
        <f>'[4]NASS Crush'!$O42</f>
        <v>1936.9069999999999</v>
      </c>
      <c r="AA29" s="46">
        <f>'[4]NASS Crush'!$O54</f>
        <v>1811.481</v>
      </c>
      <c r="AB29" s="46">
        <f>'[4]NASS Crush'!$O66</f>
        <v>2035.269</v>
      </c>
      <c r="AC29" s="46">
        <f>'[4]NASS Crush'!$O78</f>
        <v>1908.6489999999999</v>
      </c>
      <c r="AD29" s="46">
        <f>'[4]NASS Crush'!$O90</f>
        <v>2068.578</v>
      </c>
      <c r="AE29" s="46">
        <f>'[4]NASS Crush'!$O102</f>
        <v>2074.857</v>
      </c>
      <c r="AF29" s="46">
        <f>'[4]NASS Crush'!$O114</f>
        <v>2183.6149999999998</v>
      </c>
      <c r="AG29" s="47">
        <f>'[3]Soy Complex'!BN284</f>
        <v>2232.5</v>
      </c>
      <c r="AH29" s="47">
        <f>'[3]Soy Complex'!BO284</f>
        <v>2405.5499999999997</v>
      </c>
      <c r="AI29" s="47">
        <f>'[3]Soy Complex'!BP284</f>
        <v>2607</v>
      </c>
      <c r="AJ29" s="47">
        <f>'[3]Soy Complex'!BQ284</f>
        <v>2630.7</v>
      </c>
      <c r="AK29" s="47">
        <f>'[3]Soy Complex'!BR284</f>
        <v>2701.7999999999997</v>
      </c>
      <c r="AL29" s="47">
        <f>'[3]Soy Complex'!BS284</f>
        <v>2808.45</v>
      </c>
      <c r="AM29" s="47">
        <f>'[3]Soy Complex'!BT284</f>
        <v>2938.7999999999997</v>
      </c>
      <c r="AN29" s="47">
        <f>'[3]Soy Complex'!BU284</f>
        <v>2998.0499999999997</v>
      </c>
      <c r="AO29" s="47">
        <f>'[3]Soy Complex'!BV284</f>
        <v>3021.75</v>
      </c>
      <c r="AP29" s="47">
        <f>'[3]Soy Complex'!BW284</f>
        <v>3057.2999999999997</v>
      </c>
      <c r="AQ29" s="47">
        <f>'[3]Soy Complex'!BX284</f>
        <v>3092.85</v>
      </c>
      <c r="AR29" s="47">
        <f>'[3]Soy Complex'!BY284</f>
        <v>3152.1</v>
      </c>
      <c r="AS29" s="47">
        <f>'[3]Soy Complex'!BZ284</f>
        <v>3187.65</v>
      </c>
      <c r="AT29" s="47">
        <f>'[3]Soy Complex'!CA284</f>
        <v>3246.9</v>
      </c>
      <c r="AU29" s="47">
        <f>'[3]Soy Complex'!CB284</f>
        <v>3235.0499999999997</v>
      </c>
    </row>
    <row r="30" spans="1:47">
      <c r="A30" s="42" t="s">
        <v>110</v>
      </c>
      <c r="B30" s="45"/>
      <c r="C30" s="45"/>
      <c r="W30" s="46">
        <f>'[4]NASS Crush'!$O7</f>
        <v>1738.0530000000001</v>
      </c>
      <c r="X30" s="46">
        <f>'[4]NASS Crush'!$O19</f>
        <v>1789.356</v>
      </c>
      <c r="Y30" s="46">
        <f>'[4]NASS Crush'!$O31</f>
        <v>1801.376</v>
      </c>
      <c r="Z30" s="46">
        <f>'[4]NASS Crush'!$O43</f>
        <v>2043.3230000000001</v>
      </c>
      <c r="AA30" s="46">
        <f>'[4]NASS Crush'!$O55</f>
        <v>2090.1680000000001</v>
      </c>
      <c r="AB30" s="46">
        <f>'[4]NASS Crush'!$O67</f>
        <v>2122.7579999999998</v>
      </c>
      <c r="AC30" s="46">
        <f>'[4]NASS Crush'!$O79</f>
        <v>1972.6880000000001</v>
      </c>
      <c r="AD30" s="46">
        <f>'[4]NASS Crush'!$O91</f>
        <v>2169.9299999999998</v>
      </c>
      <c r="AE30" s="46">
        <f>'[4]NASS Crush'!$O103</f>
        <v>2180.0360000000001</v>
      </c>
      <c r="AF30" s="46">
        <f>'[4]NASS Crush'!$O115</f>
        <v>2303.0819999999999</v>
      </c>
      <c r="AG30" s="47">
        <f>'[3]Soy Complex'!BN285</f>
        <v>2324.6000000000004</v>
      </c>
      <c r="AH30" s="47">
        <f>'[3]Soy Complex'!BO285</f>
        <v>2512.1999999999998</v>
      </c>
      <c r="AI30" s="47">
        <f>'[3]Soy Complex'!BP285</f>
        <v>2713.65</v>
      </c>
      <c r="AJ30" s="47">
        <f>'[3]Soy Complex'!BQ285</f>
        <v>2761.0499999999997</v>
      </c>
      <c r="AK30" s="47">
        <f>'[3]Soy Complex'!BR285</f>
        <v>2832.15</v>
      </c>
      <c r="AL30" s="47">
        <f>'[3]Soy Complex'!BS285</f>
        <v>2962.5</v>
      </c>
      <c r="AM30" s="47">
        <f>'[3]Soy Complex'!BT285</f>
        <v>3081</v>
      </c>
      <c r="AN30" s="47">
        <f>'[3]Soy Complex'!BU285</f>
        <v>3128.4</v>
      </c>
      <c r="AO30" s="47">
        <f>'[3]Soy Complex'!BV285</f>
        <v>3163.95</v>
      </c>
      <c r="AP30" s="47">
        <f>'[3]Soy Complex'!BW285</f>
        <v>3211.35</v>
      </c>
      <c r="AQ30" s="47">
        <f>'[3]Soy Complex'!BX285</f>
        <v>3246.9</v>
      </c>
      <c r="AR30" s="47">
        <f>'[3]Soy Complex'!BY285</f>
        <v>3294.2999999999997</v>
      </c>
      <c r="AS30" s="47">
        <f>'[3]Soy Complex'!BZ285</f>
        <v>3341.7</v>
      </c>
      <c r="AT30" s="47">
        <f>'[3]Soy Complex'!CA285</f>
        <v>3400.95</v>
      </c>
      <c r="AU30" s="47">
        <f>'[3]Soy Complex'!CB285</f>
        <v>3389.1</v>
      </c>
    </row>
    <row r="31" spans="1:47">
      <c r="A31" s="42" t="s">
        <v>111</v>
      </c>
      <c r="B31" s="45"/>
      <c r="C31" s="45"/>
      <c r="W31" s="46">
        <f>'[4]NASS Crush'!$O8</f>
        <v>1626.655</v>
      </c>
      <c r="X31" s="46">
        <f>'[4]NASS Crush'!$O20</f>
        <v>1642.4780000000001</v>
      </c>
      <c r="Y31" s="46">
        <f>'[4]NASS Crush'!$O32</f>
        <v>1762.2070000000001</v>
      </c>
      <c r="Z31" s="46">
        <f>'[4]NASS Crush'!$O44</f>
        <v>1944.9659999999999</v>
      </c>
      <c r="AA31" s="46">
        <f>'[4]NASS Crush'!$O56</f>
        <v>2049.8879999999999</v>
      </c>
      <c r="AB31" s="46">
        <f>'[4]NASS Crush'!$O68</f>
        <v>2012.8230000000001</v>
      </c>
      <c r="AC31" s="46">
        <f>'[4]NASS Crush'!$O80</f>
        <v>1989.7329999999999</v>
      </c>
      <c r="AD31" s="46">
        <f>'[4]NASS Crush'!$O92</f>
        <v>2095.5810000000001</v>
      </c>
      <c r="AE31" s="46">
        <f>'[4]NASS Crush'!$O104</f>
        <v>2014.153</v>
      </c>
      <c r="AF31" s="46">
        <f>'[4]NASS Crush'!$O116</f>
        <v>1991.846</v>
      </c>
      <c r="AG31" s="47">
        <f>'[3]Soy Complex'!BN286</f>
        <v>2206.6</v>
      </c>
      <c r="AH31" s="47">
        <f>'[3]Soy Complex'!BO286</f>
        <v>2415.7000000000003</v>
      </c>
      <c r="AI31" s="47">
        <f>'[3]Soy Complex'!BP286</f>
        <v>2582.3000000000002</v>
      </c>
      <c r="AJ31" s="47">
        <f>'[3]Soy Complex'!BQ286</f>
        <v>2653.7000000000003</v>
      </c>
      <c r="AK31" s="47">
        <f>'[3]Soy Complex'!BR286</f>
        <v>2713.2000000000003</v>
      </c>
      <c r="AL31" s="47">
        <f>'[3]Soy Complex'!BS286</f>
        <v>2867.9</v>
      </c>
      <c r="AM31" s="47">
        <f>'[3]Soy Complex'!BT286</f>
        <v>2951.2000000000003</v>
      </c>
      <c r="AN31" s="47">
        <f>'[3]Soy Complex'!BU286</f>
        <v>3034.5</v>
      </c>
      <c r="AO31" s="47">
        <f>'[3]Soy Complex'!BV286</f>
        <v>3046.4</v>
      </c>
      <c r="AP31" s="47">
        <f>'[3]Soy Complex'!BW286</f>
        <v>3082.1</v>
      </c>
      <c r="AQ31" s="47">
        <f>'[3]Soy Complex'!BX286</f>
        <v>3153.5</v>
      </c>
      <c r="AR31" s="47">
        <f>'[3]Soy Complex'!BY286</f>
        <v>3153.5</v>
      </c>
      <c r="AS31" s="47">
        <f>'[3]Soy Complex'!BZ286</f>
        <v>3236.8</v>
      </c>
      <c r="AT31" s="47">
        <f>'[3]Soy Complex'!CA286</f>
        <v>3236.8</v>
      </c>
      <c r="AU31" s="47">
        <f>'[3]Soy Complex'!CB286</f>
        <v>3284.4</v>
      </c>
    </row>
    <row r="32" spans="1:47">
      <c r="A32" s="42" t="s">
        <v>112</v>
      </c>
      <c r="B32" s="45"/>
      <c r="C32" s="45"/>
      <c r="W32" s="46">
        <f>'[4]NASS Crush'!$O9</f>
        <v>1531.2819999999999</v>
      </c>
      <c r="X32" s="46">
        <f>'[4]NASS Crush'!$O21</f>
        <v>1616.6089999999999</v>
      </c>
      <c r="Y32" s="46">
        <f>'[4]NASS Crush'!$O33</f>
        <v>1701.7619999999999</v>
      </c>
      <c r="Z32" s="46">
        <f>'[4]NASS Crush'!$O45</f>
        <v>1942.097</v>
      </c>
      <c r="AA32" s="46">
        <f>'[4]NASS Crush'!$O57</f>
        <v>1900.6679999999999</v>
      </c>
      <c r="AB32" s="46">
        <f>'[4]NASS Crush'!$O69</f>
        <v>1967.6210000000001</v>
      </c>
      <c r="AC32" s="46">
        <f>'[4]NASS Crush'!$O81</f>
        <v>1938.212</v>
      </c>
      <c r="AD32" s="46">
        <f>'[4]NASS Crush'!$O93</f>
        <v>1992.9639999999999</v>
      </c>
      <c r="AE32" s="46">
        <f>'[4]NASS Crush'!$O105</f>
        <v>2077.0740000000001</v>
      </c>
      <c r="AF32" s="46">
        <f>'[4]NASS Crush'!$O117</f>
        <v>2221.3490000000002</v>
      </c>
      <c r="AG32" s="47">
        <f>'[3]Soy Complex'!BN287</f>
        <v>2242</v>
      </c>
      <c r="AH32" s="47">
        <f>'[3]Soy Complex'!BO287</f>
        <v>2476.65</v>
      </c>
      <c r="AI32" s="47">
        <f>'[3]Soy Complex'!BP287</f>
        <v>2512.1999999999998</v>
      </c>
      <c r="AJ32" s="47">
        <f>'[3]Soy Complex'!BQ287</f>
        <v>2535.9</v>
      </c>
      <c r="AK32" s="47">
        <f>'[3]Soy Complex'!BR287</f>
        <v>2725.5</v>
      </c>
      <c r="AL32" s="47">
        <f>'[3]Soy Complex'!BS287</f>
        <v>2772.9</v>
      </c>
      <c r="AM32" s="47">
        <f>'[3]Soy Complex'!BT287</f>
        <v>2903.25</v>
      </c>
      <c r="AN32" s="47">
        <f>'[3]Soy Complex'!BU287</f>
        <v>2867.7</v>
      </c>
      <c r="AO32" s="47">
        <f>'[3]Soy Complex'!BV287</f>
        <v>2926.95</v>
      </c>
      <c r="AP32" s="47">
        <f>'[3]Soy Complex'!BW287</f>
        <v>2974.35</v>
      </c>
      <c r="AQ32" s="47">
        <f>'[3]Soy Complex'!BX287</f>
        <v>3009.9</v>
      </c>
      <c r="AR32" s="47">
        <f>'[3]Soy Complex'!BY287</f>
        <v>3045.45</v>
      </c>
      <c r="AS32" s="47">
        <f>'[3]Soy Complex'!BZ287</f>
        <v>3104.7</v>
      </c>
      <c r="AT32" s="47">
        <f>'[3]Soy Complex'!CA287</f>
        <v>3092.85</v>
      </c>
      <c r="AU32" s="47">
        <f>'[3]Soy Complex'!CB287</f>
        <v>3140.25</v>
      </c>
    </row>
    <row r="33" spans="1:50" ht="15.75" thickBot="1">
      <c r="A33" s="42" t="s">
        <v>113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>
        <f t="shared" ref="W33:AF33" si="23">SUM(W21:W32)</f>
        <v>8358.4549999999999</v>
      </c>
      <c r="X33" s="46">
        <f>SUM(X21:X32)</f>
        <v>21950.230999999996</v>
      </c>
      <c r="Y33" s="46">
        <f t="shared" si="23"/>
        <v>22123.409</v>
      </c>
      <c r="Z33" s="46">
        <f t="shared" si="23"/>
        <v>23772.428000000004</v>
      </c>
      <c r="AA33" s="46">
        <f t="shared" si="23"/>
        <v>24197.199000000004</v>
      </c>
      <c r="AB33" s="46">
        <f t="shared" si="23"/>
        <v>24911.125000000004</v>
      </c>
      <c r="AC33" s="46">
        <f t="shared" si="23"/>
        <v>25022.667000000001</v>
      </c>
      <c r="AD33" s="46">
        <f t="shared" si="23"/>
        <v>26155.173000000003</v>
      </c>
      <c r="AE33" s="46">
        <f t="shared" si="23"/>
        <v>26227.309000000001</v>
      </c>
      <c r="AF33" s="46">
        <f t="shared" si="23"/>
        <v>27131.728000000003</v>
      </c>
      <c r="AG33" s="47">
        <f t="shared" ref="AG33:AU33" si="24">SUM(AG21:AG32)</f>
        <v>28886.85</v>
      </c>
      <c r="AH33" s="47">
        <f t="shared" si="24"/>
        <v>30852.2</v>
      </c>
      <c r="AI33" s="47">
        <f t="shared" si="24"/>
        <v>33044.6</v>
      </c>
      <c r="AJ33" s="47">
        <f t="shared" si="24"/>
        <v>33633.5</v>
      </c>
      <c r="AK33" s="47">
        <f t="shared" si="24"/>
        <v>34377.950000000004</v>
      </c>
      <c r="AL33" s="47">
        <f t="shared" si="24"/>
        <v>36003.85</v>
      </c>
      <c r="AM33" s="47">
        <f t="shared" si="24"/>
        <v>37266.5</v>
      </c>
      <c r="AN33" s="47">
        <f t="shared" si="24"/>
        <v>38278.050000000003</v>
      </c>
      <c r="AO33" s="47">
        <f t="shared" si="24"/>
        <v>38373.599999999999</v>
      </c>
      <c r="AP33" s="47">
        <f t="shared" si="24"/>
        <v>38951.4</v>
      </c>
      <c r="AQ33" s="47">
        <f t="shared" si="24"/>
        <v>39528.850000000006</v>
      </c>
      <c r="AR33" s="47">
        <f t="shared" si="24"/>
        <v>40117.799999999996</v>
      </c>
      <c r="AS33" s="47">
        <f t="shared" si="24"/>
        <v>40731.1</v>
      </c>
      <c r="AT33" s="47">
        <f t="shared" si="24"/>
        <v>41249.4</v>
      </c>
      <c r="AU33" s="47">
        <f t="shared" si="24"/>
        <v>41308.850000000006</v>
      </c>
    </row>
    <row r="34" spans="1:50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9">
        <f>AD5</f>
        <v>26155.173000000003</v>
      </c>
      <c r="AE34" s="49">
        <f t="shared" ref="AE34:AS34" si="25">AE5</f>
        <v>26227.309000000001</v>
      </c>
      <c r="AF34" s="49">
        <f t="shared" si="25"/>
        <v>27131.728000000003</v>
      </c>
      <c r="AG34" s="49">
        <f t="shared" si="25"/>
        <v>28886.85</v>
      </c>
      <c r="AH34" s="49">
        <f t="shared" si="25"/>
        <v>30852.2</v>
      </c>
      <c r="AI34" s="49">
        <f t="shared" si="25"/>
        <v>33044.6</v>
      </c>
      <c r="AJ34" s="49">
        <f t="shared" si="25"/>
        <v>33633.5</v>
      </c>
      <c r="AK34" s="49">
        <f t="shared" si="25"/>
        <v>34377.950000000004</v>
      </c>
      <c r="AL34" s="49">
        <f t="shared" si="25"/>
        <v>36003.85</v>
      </c>
      <c r="AM34" s="49">
        <f t="shared" si="25"/>
        <v>37266.5</v>
      </c>
      <c r="AN34" s="49">
        <f t="shared" si="25"/>
        <v>38278.050000000003</v>
      </c>
      <c r="AO34" s="49">
        <f t="shared" si="25"/>
        <v>38373.599999999999</v>
      </c>
      <c r="AP34" s="49">
        <f t="shared" si="25"/>
        <v>38951.4</v>
      </c>
      <c r="AQ34" s="49">
        <f t="shared" si="25"/>
        <v>39528.850000000006</v>
      </c>
      <c r="AR34" s="49">
        <f t="shared" si="25"/>
        <v>40117.799999999996</v>
      </c>
      <c r="AS34" s="49">
        <f t="shared" si="25"/>
        <v>40731.1</v>
      </c>
      <c r="AT34" s="48"/>
      <c r="AU34" s="48"/>
    </row>
    <row r="35" spans="1:50" ht="15.75" thickBot="1">
      <c r="A35" s="42" t="s">
        <v>114</v>
      </c>
    </row>
    <row r="36" spans="1:50" ht="15.75" thickBot="1">
      <c r="A36" s="44"/>
      <c r="B36" s="44" t="str">
        <f>B$2</f>
        <v xml:space="preserve">93/94 </v>
      </c>
      <c r="C36" s="44" t="str">
        <f t="shared" ref="C36:AU36" si="26">C$2</f>
        <v xml:space="preserve">94/95 </v>
      </c>
      <c r="D36" s="44" t="str">
        <f t="shared" si="26"/>
        <v xml:space="preserve">95/96 </v>
      </c>
      <c r="E36" s="44" t="str">
        <f t="shared" si="26"/>
        <v xml:space="preserve">96/97 </v>
      </c>
      <c r="F36" s="44" t="str">
        <f t="shared" si="26"/>
        <v xml:space="preserve">97/98 </v>
      </c>
      <c r="G36" s="44" t="str">
        <f t="shared" si="26"/>
        <v xml:space="preserve">98/99 </v>
      </c>
      <c r="H36" s="44" t="str">
        <f t="shared" si="26"/>
        <v xml:space="preserve">99/00 </v>
      </c>
      <c r="I36" s="44" t="str">
        <f t="shared" si="26"/>
        <v xml:space="preserve">00/01 </v>
      </c>
      <c r="J36" s="44" t="str">
        <f t="shared" si="26"/>
        <v xml:space="preserve">01/02 </v>
      </c>
      <c r="K36" s="44" t="str">
        <f t="shared" si="26"/>
        <v xml:space="preserve">02/03 </v>
      </c>
      <c r="L36" s="44" t="str">
        <f t="shared" si="26"/>
        <v xml:space="preserve">03/04 </v>
      </c>
      <c r="M36" s="44" t="str">
        <f t="shared" si="26"/>
        <v xml:space="preserve">04/05 </v>
      </c>
      <c r="N36" s="44" t="str">
        <f t="shared" si="26"/>
        <v xml:space="preserve">05/06 </v>
      </c>
      <c r="O36" s="44" t="str">
        <f t="shared" si="26"/>
        <v xml:space="preserve">06/07 </v>
      </c>
      <c r="P36" s="44" t="str">
        <f t="shared" si="26"/>
        <v xml:space="preserve">07/08 </v>
      </c>
      <c r="Q36" s="44" t="str">
        <f t="shared" si="26"/>
        <v xml:space="preserve">08/09 </v>
      </c>
      <c r="R36" s="44" t="str">
        <f t="shared" si="26"/>
        <v xml:space="preserve">09/10 </v>
      </c>
      <c r="S36" s="44" t="str">
        <f t="shared" si="26"/>
        <v xml:space="preserve">10/11 </v>
      </c>
      <c r="T36" s="44" t="str">
        <f t="shared" si="26"/>
        <v xml:space="preserve">11/12 </v>
      </c>
      <c r="U36" s="44" t="str">
        <f t="shared" si="26"/>
        <v xml:space="preserve">12/13 </v>
      </c>
      <c r="V36" s="44" t="str">
        <f t="shared" si="26"/>
        <v xml:space="preserve">13/14 </v>
      </c>
      <c r="W36" s="44" t="str">
        <f t="shared" si="26"/>
        <v xml:space="preserve">14/15 </v>
      </c>
      <c r="X36" s="44" t="str">
        <f t="shared" si="26"/>
        <v xml:space="preserve">15/16 </v>
      </c>
      <c r="Y36" s="44" t="str">
        <f t="shared" si="26"/>
        <v xml:space="preserve">16/17 </v>
      </c>
      <c r="Z36" s="44" t="str">
        <f t="shared" si="26"/>
        <v xml:space="preserve">17/18 </v>
      </c>
      <c r="AA36" s="44" t="str">
        <f t="shared" si="26"/>
        <v>18/19</v>
      </c>
      <c r="AB36" s="44" t="str">
        <f t="shared" si="26"/>
        <v>19/20</v>
      </c>
      <c r="AC36" s="44" t="str">
        <f t="shared" si="26"/>
        <v>20/21</v>
      </c>
      <c r="AD36" s="44" t="str">
        <f t="shared" si="26"/>
        <v>21/22</v>
      </c>
      <c r="AE36" s="44" t="str">
        <f t="shared" si="26"/>
        <v>22/23</v>
      </c>
      <c r="AF36" s="44" t="str">
        <f t="shared" si="26"/>
        <v>23/24</v>
      </c>
      <c r="AG36" s="44" t="str">
        <f t="shared" si="26"/>
        <v>24/25</v>
      </c>
      <c r="AH36" s="44" t="str">
        <f t="shared" si="26"/>
        <v>25/26</v>
      </c>
      <c r="AI36" s="44" t="str">
        <f t="shared" si="26"/>
        <v>26/27</v>
      </c>
      <c r="AJ36" s="44" t="str">
        <f t="shared" si="26"/>
        <v>27/28</v>
      </c>
      <c r="AK36" s="44" t="str">
        <f t="shared" si="26"/>
        <v>28/29</v>
      </c>
      <c r="AL36" s="44" t="str">
        <f t="shared" si="26"/>
        <v>29/30</v>
      </c>
      <c r="AM36" s="44" t="str">
        <f t="shared" si="26"/>
        <v>30/31</v>
      </c>
      <c r="AN36" s="44" t="str">
        <f t="shared" si="26"/>
        <v>31/32</v>
      </c>
      <c r="AO36" s="44" t="str">
        <f t="shared" si="26"/>
        <v>32/33</v>
      </c>
      <c r="AP36" s="44" t="str">
        <f t="shared" si="26"/>
        <v>33/34</v>
      </c>
      <c r="AQ36" s="44" t="str">
        <f t="shared" si="26"/>
        <v>34/35</v>
      </c>
      <c r="AR36" s="44" t="str">
        <f t="shared" si="26"/>
        <v>35/36</v>
      </c>
      <c r="AS36" s="44" t="str">
        <f t="shared" si="26"/>
        <v>36/37</v>
      </c>
      <c r="AT36" s="44" t="str">
        <f t="shared" si="26"/>
        <v>37/38</v>
      </c>
      <c r="AU36" s="44" t="str">
        <f t="shared" si="26"/>
        <v>38/39</v>
      </c>
    </row>
    <row r="37" spans="1:50">
      <c r="A37" s="42" t="s">
        <v>101</v>
      </c>
      <c r="B37" s="50">
        <f>'[5]Crude SO Imports'!AG$290/1000</f>
        <v>1.403267</v>
      </c>
      <c r="C37" s="50">
        <f>'[5]Crude SO Imports'!AS$290/1000</f>
        <v>36.195652000000003</v>
      </c>
      <c r="D37" s="50">
        <f>'[5]Crude SO Imports'!BE$290/1000</f>
        <v>18.673593</v>
      </c>
      <c r="E37" s="50">
        <f>'[5]Crude SO Imports'!BQ$290/1000</f>
        <v>5.0029999999999998E-2</v>
      </c>
      <c r="F37" s="50">
        <f>'[5]Crude SO Imports'!CC$290/1000</f>
        <v>0.310002</v>
      </c>
      <c r="G37" s="50">
        <f>'[5]Crude SO Imports'!CO$290/1000</f>
        <v>0.59523099999999995</v>
      </c>
      <c r="H37" s="50">
        <f>'[5]Crude SO Imports'!DA$290/1000</f>
        <v>0.192663</v>
      </c>
      <c r="I37" s="50">
        <f>'[5]Crude SO Imports'!DM$290/1000</f>
        <v>0.36574599999999996</v>
      </c>
      <c r="J37" s="50">
        <f>'[5]Crude SO Imports'!DY$290/1000</f>
        <v>4.0301000000000003E-2</v>
      </c>
      <c r="K37" s="50">
        <f>'[5]Crude SO Imports'!EK$290/1000</f>
        <v>3.3609E-2</v>
      </c>
      <c r="L37" s="50">
        <f>'[5]Crude SO Imports'!EW$290/1000</f>
        <v>2.9540489999999999</v>
      </c>
      <c r="M37" s="50">
        <f>'[5]Crude SO Imports'!FI$290/1000</f>
        <v>0.28913699999999998</v>
      </c>
      <c r="N37" s="50">
        <f>'[5]Crude SO Imports'!FU$290/1000</f>
        <v>0</v>
      </c>
      <c r="O37" s="50">
        <f>'[5]Crude SO Imports'!GG$290/1000</f>
        <v>4.4093E-2</v>
      </c>
      <c r="P37" s="50">
        <f>'[5]Crude SO Imports'!GS$290/1000</f>
        <v>1.717805</v>
      </c>
      <c r="Q37" s="50">
        <f>'[5]Crude SO Imports'!HE$290/1000</f>
        <v>1.1582860000000001</v>
      </c>
      <c r="R37" s="50">
        <f>'[5]Crude SO Imports'!HQ$290/1000</f>
        <v>2.2269409999999996</v>
      </c>
      <c r="S37" s="50">
        <f>'[5]Crude SO Imports'!IC$290/1000</f>
        <v>1.8065150000000001</v>
      </c>
      <c r="T37" s="50">
        <f>'[5]Crude SO Imports'!IO$290/1000</f>
        <v>0.61957299999999993</v>
      </c>
      <c r="U37" s="50">
        <f>'[5]Crude SO Imports'!JA$290/1000</f>
        <v>1.299112</v>
      </c>
      <c r="V37" s="50">
        <f>'[5]Crude SO Imports'!JM$290/1000</f>
        <v>0.82486599999999999</v>
      </c>
      <c r="W37" s="50">
        <f>'[5]Crude SO Imports'!JY$290/1000</f>
        <v>0.72707100000000002</v>
      </c>
      <c r="X37" s="50">
        <f>'[5]Crude SO Imports'!KK$290/1000</f>
        <v>24.830840999999999</v>
      </c>
      <c r="Y37" s="50">
        <f>'[5]Crude SO Imports'!KW$290/1000</f>
        <v>0.95819100000000001</v>
      </c>
      <c r="Z37" s="50">
        <f>'[5]Crude SO Imports'!LI$290/1000</f>
        <v>1.4619259999999998</v>
      </c>
      <c r="AA37" s="50">
        <f>'[5]Crude SO Imports'!LU$290/1000</f>
        <v>3.8315259999999998</v>
      </c>
      <c r="AB37" s="50">
        <f>'[5]Crude SO Imports'!MG$290/1000</f>
        <v>1.9998849999999999</v>
      </c>
      <c r="AC37" s="50">
        <f>'[5]Crude SO Imports'!MS$290/1000</f>
        <v>2.2389960000000002</v>
      </c>
      <c r="AD37" s="50">
        <f>'[5]Crude SO Imports'!NE$290/1000</f>
        <v>10.168213</v>
      </c>
      <c r="AE37" s="50">
        <f>'[5]Crude SO Imports'!NQ$290/1000</f>
        <v>6.2013129999999999</v>
      </c>
      <c r="AF37" s="50">
        <f>'[5]Crude SO Imports'!OC$290/1000</f>
        <v>24.638360000000002</v>
      </c>
      <c r="AG37" s="51">
        <f t="shared" ref="AF37:AG47" si="27">(SUM(AA37:AE37)/SUM(AA$49:AE$49))*AG$49</f>
        <v>6.7831060313456462</v>
      </c>
      <c r="AH37" s="51">
        <f t="shared" ref="AH37:AH47" si="28">(SUM(AB37:AF37)/SUM(AB$49:AF$49))*AH$49</f>
        <v>7.8807766134409132</v>
      </c>
      <c r="AI37" s="51">
        <f t="shared" ref="AI37:AU47" si="29">(SUM(AC37:AG37)/SUM(AC$49:AG$49))*AI$49</f>
        <v>8.6113232857044988</v>
      </c>
      <c r="AJ37" s="51">
        <f t="shared" si="29"/>
        <v>9.1791184510057064</v>
      </c>
      <c r="AK37" s="51">
        <f t="shared" si="29"/>
        <v>8.9771328550174267</v>
      </c>
      <c r="AL37" s="51">
        <f t="shared" si="29"/>
        <v>10.206379526262724</v>
      </c>
      <c r="AM37" s="51">
        <f t="shared" si="29"/>
        <v>10.365010806217512</v>
      </c>
      <c r="AN37" s="51">
        <f t="shared" si="29"/>
        <v>11.248424728582467</v>
      </c>
      <c r="AO37" s="51">
        <f t="shared" si="29"/>
        <v>11.827450782910061</v>
      </c>
      <c r="AP37" s="51">
        <f t="shared" si="29"/>
        <v>12.180795574590119</v>
      </c>
      <c r="AQ37" s="51">
        <f t="shared" si="29"/>
        <v>10.906176392867351</v>
      </c>
      <c r="AR37" s="51">
        <f t="shared" si="29"/>
        <v>11.36031827599534</v>
      </c>
      <c r="AS37" s="51">
        <f t="shared" si="29"/>
        <v>11.657024947926176</v>
      </c>
      <c r="AT37" s="51">
        <f t="shared" si="29"/>
        <v>12.051936407219953</v>
      </c>
      <c r="AU37" s="51">
        <f t="shared" si="29"/>
        <v>12.404213294272218</v>
      </c>
      <c r="AW37" s="11" t="s">
        <v>115</v>
      </c>
      <c r="AX37" s="11">
        <v>15071</v>
      </c>
    </row>
    <row r="38" spans="1:50">
      <c r="A38" s="42" t="s">
        <v>102</v>
      </c>
      <c r="B38" s="50">
        <f>'[5]Crude SO Imports'!AH$290/1000</f>
        <v>2.8149850000000001</v>
      </c>
      <c r="C38" s="50">
        <f>'[5]Crude SO Imports'!AT$290/1000</f>
        <v>7.7567630000000003</v>
      </c>
      <c r="D38" s="50">
        <f>'[5]Crude SO Imports'!BF$290/1000</f>
        <v>0.14447399999999999</v>
      </c>
      <c r="E38" s="50">
        <f>'[5]Crude SO Imports'!BR$290/1000</f>
        <v>3.4314999999999998E-2</v>
      </c>
      <c r="F38" s="50">
        <f>'[5]Crude SO Imports'!CD$290/1000</f>
        <v>0.62023000000000006</v>
      </c>
      <c r="G38" s="50">
        <f>'[5]Crude SO Imports'!CP$290/1000</f>
        <v>0.572932</v>
      </c>
      <c r="H38" s="50">
        <f>'[5]Crude SO Imports'!DB$290/1000</f>
        <v>2.3614280000000001</v>
      </c>
      <c r="I38" s="50">
        <f>'[5]Crude SO Imports'!DN$290/1000</f>
        <v>0.29452800000000001</v>
      </c>
      <c r="J38" s="50">
        <f>'[5]Crude SO Imports'!DZ$290/1000</f>
        <v>9.0257999999999991E-2</v>
      </c>
      <c r="K38" s="50">
        <f>'[5]Crude SO Imports'!EL$290/1000</f>
        <v>5.0588000000000001E-2</v>
      </c>
      <c r="L38" s="50">
        <f>'[5]Crude SO Imports'!EX$290/1000</f>
        <v>0.42534699999999998</v>
      </c>
      <c r="M38" s="50">
        <f>'[5]Crude SO Imports'!FJ$290/1000</f>
        <v>5.4030999999999996E-2</v>
      </c>
      <c r="N38" s="50">
        <f>'[5]Crude SO Imports'!FV$290/1000</f>
        <v>0</v>
      </c>
      <c r="O38" s="50">
        <f>'[5]Crude SO Imports'!GH$290/1000</f>
        <v>0.18346299999999999</v>
      </c>
      <c r="P38" s="50">
        <f>'[5]Crude SO Imports'!GT$290/1000</f>
        <v>2.0375320000000001</v>
      </c>
      <c r="Q38" s="50">
        <f>'[5]Crude SO Imports'!HF$290/1000</f>
        <v>1.3324259999999999</v>
      </c>
      <c r="R38" s="50">
        <f>'[5]Crude SO Imports'!HR$290/1000</f>
        <v>3.6629779999999998</v>
      </c>
      <c r="S38" s="50">
        <f>'[5]Crude SO Imports'!ID$290/1000</f>
        <v>10.669047000000001</v>
      </c>
      <c r="T38" s="50">
        <f>'[5]Crude SO Imports'!IP$290/1000</f>
        <v>0.58773800000000009</v>
      </c>
      <c r="U38" s="50">
        <f>'[5]Crude SO Imports'!JB$290/1000</f>
        <v>0.68387100000000001</v>
      </c>
      <c r="V38" s="50">
        <f>'[5]Crude SO Imports'!JN$290/1000</f>
        <v>0.91354999999999997</v>
      </c>
      <c r="W38" s="50">
        <f>'[5]Crude SO Imports'!JZ$290/1000</f>
        <v>0.77312599999999998</v>
      </c>
      <c r="X38" s="50">
        <f>'[5]Crude SO Imports'!KL$290/1000</f>
        <v>0.89127800000000001</v>
      </c>
      <c r="Y38" s="50">
        <f>'[5]Crude SO Imports'!KX$290/1000</f>
        <v>24.892817000000001</v>
      </c>
      <c r="Z38" s="50">
        <f>'[5]Crude SO Imports'!LJ$290/1000</f>
        <v>1.4754960000000001</v>
      </c>
      <c r="AA38" s="50">
        <f>'[5]Crude SO Imports'!LV$290/1000</f>
        <v>1.8948699999999998</v>
      </c>
      <c r="AB38" s="50">
        <f>'[5]Crude SO Imports'!MH$290/1000</f>
        <v>2.0157940000000001</v>
      </c>
      <c r="AC38" s="50">
        <f>'[5]Crude SO Imports'!MT$290/1000</f>
        <v>2.8577150000000002</v>
      </c>
      <c r="AD38" s="50">
        <f>'[5]Crude SO Imports'!NF$290/1000</f>
        <v>5.7123100000000004</v>
      </c>
      <c r="AE38" s="50">
        <f>'[5]Crude SO Imports'!NR$290/1000</f>
        <v>8.1491540000000011</v>
      </c>
      <c r="AF38" s="50">
        <f>'[5]Crude SO Imports'!OD$290/1000</f>
        <v>15.081243000000001</v>
      </c>
      <c r="AG38" s="51">
        <f t="shared" si="27"/>
        <v>5.7256463214941631</v>
      </c>
      <c r="AH38" s="51">
        <f t="shared" si="28"/>
        <v>5.8898803578135519</v>
      </c>
      <c r="AI38" s="51">
        <f t="shared" si="29"/>
        <v>6.4591082003728584</v>
      </c>
      <c r="AJ38" s="51">
        <f t="shared" si="29"/>
        <v>6.6872104150547385</v>
      </c>
      <c r="AK38" s="51">
        <f t="shared" si="29"/>
        <v>6.852103637539412</v>
      </c>
      <c r="AL38" s="51">
        <f t="shared" si="29"/>
        <v>7.1226933019505614</v>
      </c>
      <c r="AM38" s="51">
        <f t="shared" si="29"/>
        <v>7.9089403116974495</v>
      </c>
      <c r="AN38" s="51">
        <f t="shared" si="29"/>
        <v>8.2783175082065839</v>
      </c>
      <c r="AO38" s="51">
        <f t="shared" si="29"/>
        <v>8.7521191548721156</v>
      </c>
      <c r="AP38" s="51">
        <f t="shared" si="29"/>
        <v>8.9813664578338486</v>
      </c>
      <c r="AQ38" s="51">
        <f t="shared" si="29"/>
        <v>8.0647922899658244</v>
      </c>
      <c r="AR38" s="51">
        <f t="shared" si="29"/>
        <v>8.3518304701558712</v>
      </c>
      <c r="AS38" s="51">
        <f t="shared" si="29"/>
        <v>8.6581457747981556</v>
      </c>
      <c r="AT38" s="51">
        <f t="shared" si="29"/>
        <v>8.8893697672178096</v>
      </c>
      <c r="AU38" s="51">
        <f t="shared" si="29"/>
        <v>9.1660025596014201</v>
      </c>
    </row>
    <row r="39" spans="1:50">
      <c r="A39" s="42" t="s">
        <v>103</v>
      </c>
      <c r="B39" s="50">
        <f>'[5]Crude SO Imports'!AI$290/1000</f>
        <v>4.3383909999999997</v>
      </c>
      <c r="C39" s="50">
        <f>'[5]Crude SO Imports'!AU$290/1000</f>
        <v>33.705580000000005</v>
      </c>
      <c r="D39" s="50">
        <f>'[5]Crude SO Imports'!BG$290/1000</f>
        <v>46.660395999999999</v>
      </c>
      <c r="E39" s="50">
        <f>'[5]Crude SO Imports'!BS$290/1000</f>
        <v>0.42327199999999998</v>
      </c>
      <c r="F39" s="50">
        <f>'[5]Crude SO Imports'!CE$290/1000</f>
        <v>0.87948599999999999</v>
      </c>
      <c r="G39" s="50">
        <f>'[5]Crude SO Imports'!CQ$290/1000</f>
        <v>1.4219820000000001</v>
      </c>
      <c r="H39" s="50">
        <f>'[5]Crude SO Imports'!DC$290/1000</f>
        <v>0.35222100000000001</v>
      </c>
      <c r="I39" s="50">
        <f>'[5]Crude SO Imports'!DO$290/1000</f>
        <v>0.24518000000000001</v>
      </c>
      <c r="J39" s="50">
        <f>'[5]Crude SO Imports'!EA$290/1000</f>
        <v>4.4240000000000002E-2</v>
      </c>
      <c r="K39" s="50">
        <f>'[5]Crude SO Imports'!EM$290/1000</f>
        <v>2.5574000000000003E-2</v>
      </c>
      <c r="L39" s="50">
        <f>'[5]Crude SO Imports'!EY$290/1000</f>
        <v>0.18212299999999998</v>
      </c>
      <c r="M39" s="50">
        <f>'[5]Crude SO Imports'!FK$290/1000</f>
        <v>2.7519999999999999E-2</v>
      </c>
      <c r="N39" s="50">
        <f>'[5]Crude SO Imports'!FW$290/1000</f>
        <v>0.180094</v>
      </c>
      <c r="O39" s="50">
        <f>'[5]Crude SO Imports'!GI$290/1000</f>
        <v>8.6523000000000003E-2</v>
      </c>
      <c r="P39" s="50">
        <f>'[5]Crude SO Imports'!GU$290/1000</f>
        <v>1.527979</v>
      </c>
      <c r="Q39" s="50">
        <f>'[5]Crude SO Imports'!HG$290/1000</f>
        <v>1.0965630000000002</v>
      </c>
      <c r="R39" s="50">
        <f>'[5]Crude SO Imports'!HS$290/1000</f>
        <v>5.688669</v>
      </c>
      <c r="S39" s="50">
        <f>'[5]Crude SO Imports'!IE$290/1000</f>
        <v>11.729531000000001</v>
      </c>
      <c r="T39" s="50">
        <f>'[5]Crude SO Imports'!IQ$290/1000</f>
        <v>8.9541170000000001</v>
      </c>
      <c r="U39" s="50">
        <f>'[5]Crude SO Imports'!JC$290/1000</f>
        <v>0.71074999999999999</v>
      </c>
      <c r="V39" s="50">
        <f>'[5]Crude SO Imports'!JO$290/1000</f>
        <v>0.79997200000000002</v>
      </c>
      <c r="W39" s="50">
        <f>'[5]Crude SO Imports'!KA$290/1000</f>
        <v>0.70749300000000004</v>
      </c>
      <c r="X39" s="50">
        <f>'[5]Crude SO Imports'!KM$290/1000</f>
        <v>0.93920100000000006</v>
      </c>
      <c r="Y39" s="50">
        <f>'[5]Crude SO Imports'!KY$290/1000</f>
        <v>26.883358999999999</v>
      </c>
      <c r="Z39" s="50">
        <f>'[5]Crude SO Imports'!LK$290/1000</f>
        <v>1.348554</v>
      </c>
      <c r="AA39" s="50">
        <f>'[5]Crude SO Imports'!LW$290/1000</f>
        <v>5.0237309999999997</v>
      </c>
      <c r="AB39" s="50">
        <f>'[5]Crude SO Imports'!MI$290/1000</f>
        <v>3.3448580000000003</v>
      </c>
      <c r="AC39" s="50">
        <f>'[5]Crude SO Imports'!MU$290/1000</f>
        <v>1.8432390000000001</v>
      </c>
      <c r="AD39" s="50">
        <f>'[5]Crude SO Imports'!NG$290/1000</f>
        <v>3.5077029999999998</v>
      </c>
      <c r="AE39" s="50">
        <f>'[5]Crude SO Imports'!NS$290/1000</f>
        <v>6.8117030000000005</v>
      </c>
      <c r="AF39" s="50">
        <f>'[5]Crude SO Imports'!OE$290/1000</f>
        <v>34.064252000000003</v>
      </c>
      <c r="AG39" s="51">
        <f t="shared" si="27"/>
        <v>5.6982781898939256</v>
      </c>
      <c r="AH39" s="51">
        <f t="shared" si="28"/>
        <v>8.6340738442422342</v>
      </c>
      <c r="AI39" s="51">
        <f t="shared" si="29"/>
        <v>8.9375290265283791</v>
      </c>
      <c r="AJ39" s="51">
        <f t="shared" si="29"/>
        <v>9.6810506329090185</v>
      </c>
      <c r="AK39" s="51">
        <f t="shared" si="29"/>
        <v>10.641171223027403</v>
      </c>
      <c r="AL39" s="51">
        <f t="shared" si="29"/>
        <v>11.980210883559321</v>
      </c>
      <c r="AM39" s="51">
        <f t="shared" si="29"/>
        <v>10.905544915231893</v>
      </c>
      <c r="AN39" s="51">
        <f t="shared" si="29"/>
        <v>12.507138630075588</v>
      </c>
      <c r="AO39" s="51">
        <f t="shared" si="29"/>
        <v>13.02834598960728</v>
      </c>
      <c r="AP39" s="51">
        <f t="shared" si="29"/>
        <v>13.579589015566574</v>
      </c>
      <c r="AQ39" s="51">
        <f t="shared" si="29"/>
        <v>12.240426408192247</v>
      </c>
      <c r="AR39" s="51">
        <f t="shared" si="29"/>
        <v>12.616400029828103</v>
      </c>
      <c r="AS39" s="51">
        <f t="shared" si="29"/>
        <v>12.839307491641696</v>
      </c>
      <c r="AT39" s="51">
        <f t="shared" si="29"/>
        <v>13.403039652173428</v>
      </c>
      <c r="AU39" s="51">
        <f t="shared" si="29"/>
        <v>13.768635796659352</v>
      </c>
    </row>
    <row r="40" spans="1:50">
      <c r="A40" s="42" t="s">
        <v>104</v>
      </c>
      <c r="B40" s="50">
        <f>'[5]Crude SO Imports'!AJ$290/1000</f>
        <v>5.9434750000000003</v>
      </c>
      <c r="C40" s="50">
        <f>'[5]Crude SO Imports'!AV$290/1000</f>
        <v>0</v>
      </c>
      <c r="D40" s="50">
        <f>'[5]Crude SO Imports'!BH$290/1000</f>
        <v>39.857565000000001</v>
      </c>
      <c r="E40" s="50">
        <f>'[5]Crude SO Imports'!BT$290/1000</f>
        <v>4.8914330000000001</v>
      </c>
      <c r="F40" s="50">
        <f>'[5]Crude SO Imports'!CF$290/1000</f>
        <v>0.51277800000000007</v>
      </c>
      <c r="G40" s="50">
        <f>'[5]Crude SO Imports'!CR$290/1000</f>
        <v>0.132935</v>
      </c>
      <c r="H40" s="50">
        <f>'[5]Crude SO Imports'!DD$290/1000</f>
        <v>0.77483399999999991</v>
      </c>
      <c r="I40" s="50">
        <f>'[5]Crude SO Imports'!DP$290/1000</f>
        <v>0.53629300000000002</v>
      </c>
      <c r="J40" s="50">
        <f>'[5]Crude SO Imports'!EB$290/1000</f>
        <v>9.2867999999999992E-2</v>
      </c>
      <c r="K40" s="50">
        <f>'[5]Crude SO Imports'!EN$290/1000</f>
        <v>5.6968000000000005E-2</v>
      </c>
      <c r="L40" s="50">
        <f>'[5]Crude SO Imports'!EZ$290/1000</f>
        <v>8.6400000000000005E-2</v>
      </c>
      <c r="M40" s="50">
        <f>'[5]Crude SO Imports'!FL$290/1000</f>
        <v>5.0481999999999999E-2</v>
      </c>
      <c r="N40" s="50">
        <f>'[5]Crude SO Imports'!FX$290/1000</f>
        <v>9.5323999999999992E-2</v>
      </c>
      <c r="O40" s="50">
        <f>'[5]Crude SO Imports'!GJ$290/1000</f>
        <v>8.9692999999999995E-2</v>
      </c>
      <c r="P40" s="50">
        <f>'[5]Crude SO Imports'!GV$290/1000</f>
        <v>1.451756</v>
      </c>
      <c r="Q40" s="50">
        <f>'[5]Crude SO Imports'!HH$290/1000</f>
        <v>3.3877040000000003</v>
      </c>
      <c r="R40" s="50">
        <f>'[5]Crude SO Imports'!HT$290/1000</f>
        <v>8.4300910000000009</v>
      </c>
      <c r="S40" s="50">
        <f>'[5]Crude SO Imports'!IF$290/1000</f>
        <v>7.2576139999999993</v>
      </c>
      <c r="T40" s="50">
        <f>'[5]Crude SO Imports'!IR$290/1000</f>
        <v>5.9457640000000005</v>
      </c>
      <c r="U40" s="50">
        <f>'[5]Crude SO Imports'!JD$290/1000</f>
        <v>0.78803099999999993</v>
      </c>
      <c r="V40" s="50">
        <f>'[5]Crude SO Imports'!JP$290/1000</f>
        <v>0.923481</v>
      </c>
      <c r="W40" s="50">
        <f>'[5]Crude SO Imports'!KB$290/1000</f>
        <v>23.268732</v>
      </c>
      <c r="X40" s="50">
        <f>'[5]Crude SO Imports'!KN$290/1000</f>
        <v>1.458696</v>
      </c>
      <c r="Y40" s="50">
        <f>'[5]Crude SO Imports'!KZ$290/1000</f>
        <v>1.028629</v>
      </c>
      <c r="Z40" s="50">
        <f>'[5]Crude SO Imports'!LL$290/1000</f>
        <v>1.4826759999999999</v>
      </c>
      <c r="AA40" s="50">
        <f>'[5]Crude SO Imports'!LX$290/1000</f>
        <v>2.717943</v>
      </c>
      <c r="AB40" s="50">
        <f>'[5]Crude SO Imports'!MJ$290/1000</f>
        <v>4.6881339999999998</v>
      </c>
      <c r="AC40" s="50">
        <f>'[5]Crude SO Imports'!MV$290/1000</f>
        <v>2.4045949999999996</v>
      </c>
      <c r="AD40" s="50">
        <f>'[5]Crude SO Imports'!NH$290/1000</f>
        <v>3.8343780000000001</v>
      </c>
      <c r="AE40" s="50">
        <f>'[5]Crude SO Imports'!NT$290/1000</f>
        <v>5.9645910000000004</v>
      </c>
      <c r="AF40" s="50">
        <f>'[5]Crude SO Imports'!OF$290/1000</f>
        <v>28.204331</v>
      </c>
      <c r="AG40" s="51">
        <f t="shared" si="27"/>
        <v>5.442497495374595</v>
      </c>
      <c r="AH40" s="51">
        <f t="shared" si="28"/>
        <v>7.8545220855725049</v>
      </c>
      <c r="AI40" s="51">
        <f t="shared" si="29"/>
        <v>7.8919177895212123</v>
      </c>
      <c r="AJ40" s="51">
        <f t="shared" si="29"/>
        <v>8.4583572872003217</v>
      </c>
      <c r="AK40" s="51">
        <f t="shared" si="29"/>
        <v>9.1833312382790151</v>
      </c>
      <c r="AL40" s="51">
        <f t="shared" si="29"/>
        <v>10.342054399263906</v>
      </c>
      <c r="AM40" s="51">
        <f t="shared" si="29"/>
        <v>9.7143543546176581</v>
      </c>
      <c r="AN40" s="51">
        <f t="shared" si="29"/>
        <v>10.96641673174574</v>
      </c>
      <c r="AO40" s="51">
        <f t="shared" si="29"/>
        <v>11.390482666501901</v>
      </c>
      <c r="AP40" s="51">
        <f t="shared" si="29"/>
        <v>11.861127535569022</v>
      </c>
      <c r="AQ40" s="51">
        <f t="shared" si="29"/>
        <v>10.693177772723089</v>
      </c>
      <c r="AR40" s="51">
        <f t="shared" si="29"/>
        <v>11.044174703463376</v>
      </c>
      <c r="AS40" s="51">
        <f t="shared" si="29"/>
        <v>11.264737849397894</v>
      </c>
      <c r="AT40" s="51">
        <f t="shared" si="29"/>
        <v>11.72346245970035</v>
      </c>
      <c r="AU40" s="51">
        <f t="shared" si="29"/>
        <v>12.044909872881068</v>
      </c>
    </row>
    <row r="41" spans="1:50">
      <c r="A41" s="42" t="s">
        <v>105</v>
      </c>
      <c r="B41" s="50">
        <f>'[5]Crude SO Imports'!AK$290/1000</f>
        <v>6.4105619999999996</v>
      </c>
      <c r="C41" s="50">
        <f>'[5]Crude SO Imports'!AW$290/1000</f>
        <v>35.306381000000002</v>
      </c>
      <c r="D41" s="50">
        <f>'[5]Crude SO Imports'!BI$290/1000</f>
        <v>8.3555740000000007</v>
      </c>
      <c r="E41" s="50">
        <f>'[5]Crude SO Imports'!BU$290/1000</f>
        <v>0.109791</v>
      </c>
      <c r="F41" s="50">
        <f>'[5]Crude SO Imports'!CG$290/1000</f>
        <v>0.64033399999999996</v>
      </c>
      <c r="G41" s="50">
        <f>'[5]Crude SO Imports'!CS$290/1000</f>
        <v>0.47206700000000001</v>
      </c>
      <c r="H41" s="50">
        <f>'[5]Crude SO Imports'!DE$290/1000</f>
        <v>0.56204499999999991</v>
      </c>
      <c r="I41" s="50">
        <f>'[5]Crude SO Imports'!DQ$290/1000</f>
        <v>0.45930500000000002</v>
      </c>
      <c r="J41" s="50">
        <f>'[5]Crude SO Imports'!EC$290/1000</f>
        <v>5.0747999999999995E-2</v>
      </c>
      <c r="K41" s="50">
        <f>'[5]Crude SO Imports'!EO$290/1000</f>
        <v>4.7029000000000001E-2</v>
      </c>
      <c r="L41" s="50">
        <f>'[5]Crude SO Imports'!FA$290/1000</f>
        <v>0.19014300000000001</v>
      </c>
      <c r="M41" s="50">
        <f>'[5]Crude SO Imports'!FM$290/1000</f>
        <v>5.0000999999999997E-2</v>
      </c>
      <c r="N41" s="50">
        <f>'[5]Crude SO Imports'!FY$290/1000</f>
        <v>0.18129800000000001</v>
      </c>
      <c r="O41" s="50">
        <f>'[5]Crude SO Imports'!GK$290/1000</f>
        <v>4.4107999999999994E-2</v>
      </c>
      <c r="P41" s="50">
        <f>'[5]Crude SO Imports'!GW$290/1000</f>
        <v>3.0807779999999996</v>
      </c>
      <c r="Q41" s="50">
        <f>'[5]Crude SO Imports'!HI$290/1000</f>
        <v>7.9216319999999998</v>
      </c>
      <c r="R41" s="50">
        <f>'[5]Crude SO Imports'!HU$290/1000</f>
        <v>7.5599280000000002</v>
      </c>
      <c r="S41" s="50">
        <f>'[5]Crude SO Imports'!IG$290/1000</f>
        <v>7.0006459999999997</v>
      </c>
      <c r="T41" s="50">
        <f>'[5]Crude SO Imports'!IS$290/1000</f>
        <v>4.0157259999999999</v>
      </c>
      <c r="U41" s="50">
        <f>'[5]Crude SO Imports'!JE$290/1000</f>
        <v>0.79858499999999999</v>
      </c>
      <c r="V41" s="50">
        <f>'[5]Crude SO Imports'!JQ$290/1000</f>
        <v>0.89480399999999993</v>
      </c>
      <c r="W41" s="50">
        <f>'[5]Crude SO Imports'!KC$290/1000</f>
        <v>0.80496900000000005</v>
      </c>
      <c r="X41" s="50">
        <f>'[5]Crude SO Imports'!KO$290/1000</f>
        <v>15.396858</v>
      </c>
      <c r="Y41" s="50">
        <f>'[5]Crude SO Imports'!LA$290/1000</f>
        <v>2.2966090000000001</v>
      </c>
      <c r="Z41" s="50">
        <f>'[5]Crude SO Imports'!LM$290/1000</f>
        <v>24.195297</v>
      </c>
      <c r="AA41" s="50">
        <f>'[5]Crude SO Imports'!LY$290/1000</f>
        <v>2.2844180000000001</v>
      </c>
      <c r="AB41" s="50">
        <f>'[5]Crude SO Imports'!MK$290/1000</f>
        <v>5.202839</v>
      </c>
      <c r="AC41" s="50">
        <f>'[5]Crude SO Imports'!MW$290/1000</f>
        <v>2.1606489999999998</v>
      </c>
      <c r="AD41" s="50">
        <f>'[5]Crude SO Imports'!NI$290/1000</f>
        <v>4.5872150000000005</v>
      </c>
      <c r="AE41" s="50">
        <f>'[5]Crude SO Imports'!NU$290/1000</f>
        <v>11.304770000000001</v>
      </c>
      <c r="AF41" s="51">
        <f>(SUM(Z41:AD41)/SUM(Z$49:AD$49))*AF$49-20</f>
        <v>17.867037695805543</v>
      </c>
      <c r="AG41" s="51">
        <f t="shared" si="27"/>
        <v>7.0883904911691218</v>
      </c>
      <c r="AH41" s="51">
        <f t="shared" si="28"/>
        <v>7.1624414751550782</v>
      </c>
      <c r="AI41" s="51">
        <f t="shared" si="29"/>
        <v>7.4026867076538201</v>
      </c>
      <c r="AJ41" s="51">
        <f t="shared" si="29"/>
        <v>7.9158279588900049</v>
      </c>
      <c r="AK41" s="51">
        <f t="shared" si="29"/>
        <v>8.4314280330780598</v>
      </c>
      <c r="AL41" s="51">
        <f t="shared" si="29"/>
        <v>8.4801362391188224</v>
      </c>
      <c r="AM41" s="51">
        <f t="shared" si="29"/>
        <v>9.506748406378442</v>
      </c>
      <c r="AN41" s="51">
        <f t="shared" si="29"/>
        <v>9.8786414168429459</v>
      </c>
      <c r="AO41" s="51">
        <f t="shared" si="29"/>
        <v>10.427779146619597</v>
      </c>
      <c r="AP41" s="51">
        <f t="shared" si="29"/>
        <v>10.776095421990272</v>
      </c>
      <c r="AQ41" s="51">
        <f t="shared" si="29"/>
        <v>9.6834965385954366</v>
      </c>
      <c r="AR41" s="51">
        <f t="shared" si="29"/>
        <v>9.9850146076282851</v>
      </c>
      <c r="AS41" s="51">
        <f t="shared" si="29"/>
        <v>10.367115368333041</v>
      </c>
      <c r="AT41" s="51">
        <f t="shared" si="29"/>
        <v>10.633075276102584</v>
      </c>
      <c r="AU41" s="51">
        <f t="shared" si="29"/>
        <v>10.971281296858328</v>
      </c>
    </row>
    <row r="42" spans="1:50">
      <c r="A42" s="42" t="s">
        <v>106</v>
      </c>
      <c r="B42" s="50">
        <f>'[5]Crude SO Imports'!AL$290/1000</f>
        <v>7.3547719999999996</v>
      </c>
      <c r="C42" s="50">
        <f>'[5]Crude SO Imports'!AX$290/1000</f>
        <v>7.5377320000000001</v>
      </c>
      <c r="D42" s="50">
        <f>'[5]Crude SO Imports'!BJ$290/1000</f>
        <v>28.805309000000001</v>
      </c>
      <c r="E42" s="50">
        <f>'[5]Crude SO Imports'!BV$290/1000</f>
        <v>0</v>
      </c>
      <c r="F42" s="50">
        <f>'[5]Crude SO Imports'!CH$290/1000</f>
        <v>0.69541700000000006</v>
      </c>
      <c r="G42" s="50">
        <f>'[5]Crude SO Imports'!CT$290/1000</f>
        <v>0.59636199999999995</v>
      </c>
      <c r="H42" s="50">
        <f>'[5]Crude SO Imports'!DF$290/1000</f>
        <v>0.51804499999999998</v>
      </c>
      <c r="I42" s="50">
        <f>'[5]Crude SO Imports'!DR$290/1000</f>
        <v>0.38833999999999996</v>
      </c>
      <c r="J42" s="50">
        <f>'[5]Crude SO Imports'!ED$290/1000</f>
        <v>2.7938999999999999E-2</v>
      </c>
      <c r="K42" s="50">
        <f>'[5]Crude SO Imports'!EP$290/1000</f>
        <v>0</v>
      </c>
      <c r="L42" s="50">
        <f>'[5]Crude SO Imports'!FB$290/1000</f>
        <v>0.25699400000000006</v>
      </c>
      <c r="M42" s="50">
        <f>'[5]Crude SO Imports'!FN$290/1000</f>
        <v>9.4821000000000003E-2</v>
      </c>
      <c r="N42" s="50">
        <f>'[5]Crude SO Imports'!FZ$290/1000</f>
        <v>0.30391800000000002</v>
      </c>
      <c r="O42" s="50">
        <f>'[5]Crude SO Imports'!GL$290/1000</f>
        <v>0.18648100000000001</v>
      </c>
      <c r="P42" s="50">
        <f>'[5]Crude SO Imports'!GX$290/1000</f>
        <v>4.4963670000000002</v>
      </c>
      <c r="Q42" s="50">
        <f>'[5]Crude SO Imports'!HJ$290/1000</f>
        <v>7.8487960000000001</v>
      </c>
      <c r="R42" s="50">
        <f>'[5]Crude SO Imports'!HV$290/1000</f>
        <v>0.61741200000000007</v>
      </c>
      <c r="S42" s="50">
        <f>'[5]Crude SO Imports'!IH$290/1000</f>
        <v>3.296618</v>
      </c>
      <c r="T42" s="50">
        <f>'[5]Crude SO Imports'!IT$290/1000</f>
        <v>2.8425630000000002</v>
      </c>
      <c r="U42" s="50">
        <f>'[5]Crude SO Imports'!JF$290/1000</f>
        <v>0.596495</v>
      </c>
      <c r="V42" s="50">
        <f>'[5]Crude SO Imports'!JR$290/1000</f>
        <v>0.80823</v>
      </c>
      <c r="W42" s="50">
        <f>'[5]Crude SO Imports'!KD$290/1000</f>
        <v>1.188609</v>
      </c>
      <c r="X42" s="50">
        <f>'[5]Crude SO Imports'!KP$290/1000</f>
        <v>1.3047770000000001</v>
      </c>
      <c r="Y42" s="50">
        <f>'[5]Crude SO Imports'!LB$290/1000</f>
        <v>1.6715599999999999</v>
      </c>
      <c r="Z42" s="50">
        <f>'[5]Crude SO Imports'!LN$290/1000</f>
        <v>3.5570490000000001</v>
      </c>
      <c r="AA42" s="50">
        <f>'[5]Crude SO Imports'!LZ$290/1000</f>
        <v>1.3468549999999999</v>
      </c>
      <c r="AB42" s="50">
        <f>'[5]Crude SO Imports'!ML$290/1000</f>
        <v>3.3112109999999997</v>
      </c>
      <c r="AC42" s="50">
        <f>'[5]Crude SO Imports'!MX$290/1000</f>
        <v>2.890514</v>
      </c>
      <c r="AD42" s="50">
        <f>'[5]Crude SO Imports'!NJ$290/1000</f>
        <v>5.5299260000000006</v>
      </c>
      <c r="AE42" s="50">
        <f>'[5]Crude SO Imports'!NV$290/1000</f>
        <v>6.9581059999999999</v>
      </c>
      <c r="AF42" s="51">
        <f>(SUM(Z42:AD42)/SUM(Z$49:AD$49))*AF$49+5</f>
        <v>21.391681929549826</v>
      </c>
      <c r="AG42" s="51">
        <f t="shared" si="27"/>
        <v>5.5609998482783309</v>
      </c>
      <c r="AH42" s="51">
        <f t="shared" si="28"/>
        <v>6.9811146186214019</v>
      </c>
      <c r="AI42" s="51">
        <f t="shared" si="29"/>
        <v>7.2861877809621385</v>
      </c>
      <c r="AJ42" s="51">
        <f t="shared" si="29"/>
        <v>7.6539954080150165</v>
      </c>
      <c r="AK42" s="51">
        <f t="shared" si="29"/>
        <v>7.9922772585183024</v>
      </c>
      <c r="AL42" s="51">
        <f t="shared" si="29"/>
        <v>8.7371331373121901</v>
      </c>
      <c r="AM42" s="51">
        <f t="shared" si="29"/>
        <v>8.8747627252083241</v>
      </c>
      <c r="AN42" s="51">
        <f t="shared" si="29"/>
        <v>9.6926137966541237</v>
      </c>
      <c r="AO42" s="51">
        <f t="shared" si="29"/>
        <v>10.129845034618848</v>
      </c>
      <c r="AP42" s="51">
        <f t="shared" si="29"/>
        <v>10.468504972666857</v>
      </c>
      <c r="AQ42" s="51">
        <f t="shared" si="29"/>
        <v>9.4144707256347857</v>
      </c>
      <c r="AR42" s="51">
        <f t="shared" si="29"/>
        <v>9.747637985516457</v>
      </c>
      <c r="AS42" s="51">
        <f t="shared" si="29"/>
        <v>10.018079378089096</v>
      </c>
      <c r="AT42" s="51">
        <f t="shared" si="29"/>
        <v>10.361134983991649</v>
      </c>
      <c r="AU42" s="51">
        <f t="shared" si="29"/>
        <v>10.658463342899017</v>
      </c>
    </row>
    <row r="43" spans="1:50">
      <c r="A43" s="42" t="s">
        <v>107</v>
      </c>
      <c r="B43" s="50">
        <f>'[5]Crude SO Imports'!AM$290/1000</f>
        <v>7.6152520000000008</v>
      </c>
      <c r="C43" s="50">
        <f>'[5]Crude SO Imports'!AY$290/1000</f>
        <v>0.38262099999999999</v>
      </c>
      <c r="D43" s="50">
        <f>'[5]Crude SO Imports'!BK$290/1000</f>
        <v>25.072079000000002</v>
      </c>
      <c r="E43" s="50">
        <f>'[5]Crude SO Imports'!BW$290/1000</f>
        <v>1.9575609999999999</v>
      </c>
      <c r="F43" s="50">
        <f>'[5]Crude SO Imports'!CI$290/1000</f>
        <v>0.52232899999999993</v>
      </c>
      <c r="G43" s="50">
        <f>'[5]Crude SO Imports'!CU$290/1000</f>
        <v>0.2331</v>
      </c>
      <c r="H43" s="50">
        <f>'[5]Crude SO Imports'!DG$290/1000</f>
        <v>0.39911399999999997</v>
      </c>
      <c r="I43" s="50">
        <f>'[5]Crude SO Imports'!DS$290/1000</f>
        <v>0.47869200000000001</v>
      </c>
      <c r="J43" s="50">
        <f>'[5]Crude SO Imports'!EE$290/1000</f>
        <v>4.4622000000000002E-2</v>
      </c>
      <c r="K43" s="50">
        <f>'[5]Crude SO Imports'!EQ$290/1000</f>
        <v>0.39325399999999999</v>
      </c>
      <c r="L43" s="50">
        <f>'[5]Crude SO Imports'!FC$290/1000</f>
        <v>3.1413960000000003</v>
      </c>
      <c r="M43" s="50">
        <f>'[5]Crude SO Imports'!FO$290/1000</f>
        <v>0</v>
      </c>
      <c r="N43" s="50">
        <f>'[5]Crude SO Imports'!GA$290/1000</f>
        <v>0.122686</v>
      </c>
      <c r="O43" s="50">
        <f>'[5]Crude SO Imports'!GM$290/1000</f>
        <v>0.69886000000000004</v>
      </c>
      <c r="P43" s="50">
        <f>'[5]Crude SO Imports'!GY$290/1000</f>
        <v>4.346857</v>
      </c>
      <c r="Q43" s="50">
        <f>'[5]Crude SO Imports'!HK$290/1000</f>
        <v>4.3843160000000001</v>
      </c>
      <c r="R43" s="50">
        <f>'[5]Crude SO Imports'!HW$290/1000</f>
        <v>2.8365039999999997</v>
      </c>
      <c r="S43" s="50">
        <f>'[5]Crude SO Imports'!II$290/1000</f>
        <v>0.88882899999999998</v>
      </c>
      <c r="T43" s="50">
        <f>'[5]Crude SO Imports'!IU$290/1000</f>
        <v>8.0130429999999997</v>
      </c>
      <c r="U43" s="50">
        <f>'[5]Crude SO Imports'!JG$290/1000</f>
        <v>11.864023</v>
      </c>
      <c r="V43" s="50">
        <f>'[5]Crude SO Imports'!JS$290/1000</f>
        <v>0.90954800000000002</v>
      </c>
      <c r="W43" s="50">
        <f>'[5]Crude SO Imports'!KE$290/1000</f>
        <v>25.372267999999998</v>
      </c>
      <c r="X43" s="50">
        <f>'[5]Crude SO Imports'!KQ$290/1000</f>
        <v>7.8274210000000002</v>
      </c>
      <c r="Y43" s="50">
        <f>'[5]Crude SO Imports'!LC$290/1000</f>
        <v>3.530014</v>
      </c>
      <c r="Z43" s="50">
        <f>'[5]Crude SO Imports'!LO$290/1000</f>
        <v>1.241892</v>
      </c>
      <c r="AA43" s="50">
        <f>'[5]Crude SO Imports'!MA$290/1000</f>
        <v>1.220993</v>
      </c>
      <c r="AB43" s="50">
        <f>'[5]Crude SO Imports'!MM$290/1000</f>
        <v>13.1076</v>
      </c>
      <c r="AC43" s="50">
        <f>'[5]Crude SO Imports'!MY$290/1000</f>
        <v>1.6742669999999999</v>
      </c>
      <c r="AD43" s="50">
        <f>'[5]Crude SO Imports'!NK$290/1000</f>
        <v>5.0088710000000001</v>
      </c>
      <c r="AE43" s="50">
        <f>'[5]Crude SO Imports'!NW$290/1000</f>
        <v>8.1109639999999992</v>
      </c>
      <c r="AF43" s="51">
        <f>(SUM(Z43:AD43)/SUM(Z$49:AD$49))*AF$49-2</f>
        <v>19.927390459537676</v>
      </c>
      <c r="AG43" s="51">
        <f t="shared" si="27"/>
        <v>8.0827688072442623</v>
      </c>
      <c r="AH43" s="51">
        <f t="shared" si="28"/>
        <v>8.3305486400216751</v>
      </c>
      <c r="AI43" s="51">
        <f t="shared" si="29"/>
        <v>7.3676078343867681</v>
      </c>
      <c r="AJ43" s="51">
        <f t="shared" si="29"/>
        <v>8.1550163223549053</v>
      </c>
      <c r="AK43" s="51">
        <f t="shared" si="29"/>
        <v>8.5963152441955906</v>
      </c>
      <c r="AL43" s="51">
        <f t="shared" si="29"/>
        <v>9.2715355088240887</v>
      </c>
      <c r="AM43" s="51">
        <f t="shared" si="29"/>
        <v>10.14005560638968</v>
      </c>
      <c r="AN43" s="51">
        <f t="shared" si="29"/>
        <v>10.462570733264908</v>
      </c>
      <c r="AO43" s="51">
        <f t="shared" si="29"/>
        <v>10.87592869970965</v>
      </c>
      <c r="AP43" s="51">
        <f t="shared" si="29"/>
        <v>11.364151785801806</v>
      </c>
      <c r="AQ43" s="51">
        <f t="shared" si="29"/>
        <v>10.226826704550589</v>
      </c>
      <c r="AR43" s="51">
        <f t="shared" si="29"/>
        <v>10.604602140629339</v>
      </c>
      <c r="AS43" s="51">
        <f t="shared" si="29"/>
        <v>10.943858392969334</v>
      </c>
      <c r="AT43" s="51">
        <f t="shared" si="29"/>
        <v>11.216165175929232</v>
      </c>
      <c r="AU43" s="51">
        <f t="shared" si="29"/>
        <v>11.565643324427541</v>
      </c>
    </row>
    <row r="44" spans="1:50">
      <c r="A44" s="42" t="s">
        <v>108</v>
      </c>
      <c r="B44" s="50">
        <f>'[5]Crude SO Imports'!AN$290/1000</f>
        <v>9.3412970000000008</v>
      </c>
      <c r="C44" s="50">
        <f>'[5]Crude SO Imports'!AZ$290/1000</f>
        <v>4.5908999999999998E-2</v>
      </c>
      <c r="D44" s="50">
        <f>'[5]Crude SO Imports'!BL$290/1000</f>
        <v>32.715866999999996</v>
      </c>
      <c r="E44" s="50">
        <f>'[5]Crude SO Imports'!BX$290/1000</f>
        <v>0.42050999999999999</v>
      </c>
      <c r="F44" s="50">
        <f>'[5]Crude SO Imports'!CJ$290/1000</f>
        <v>0.36875400000000003</v>
      </c>
      <c r="G44" s="50">
        <f>'[5]Crude SO Imports'!CV$290/1000</f>
        <v>0.28346100000000002</v>
      </c>
      <c r="H44" s="50">
        <f>'[5]Crude SO Imports'!DH$290/1000</f>
        <v>0.26595200000000002</v>
      </c>
      <c r="I44" s="50">
        <f>'[5]Crude SO Imports'!DT$290/1000</f>
        <v>0.271812</v>
      </c>
      <c r="J44" s="50">
        <f>'[5]Crude SO Imports'!EF$290/1000</f>
        <v>0</v>
      </c>
      <c r="K44" s="50">
        <f>'[5]Crude SO Imports'!ER$290/1000</f>
        <v>4.6274999999999997E-2</v>
      </c>
      <c r="L44" s="50">
        <f>'[5]Crude SO Imports'!FD$290/1000</f>
        <v>87.369840999999994</v>
      </c>
      <c r="M44" s="50">
        <f>'[5]Crude SO Imports'!FP$290/1000</f>
        <v>0</v>
      </c>
      <c r="N44" s="50">
        <f>'[5]Crude SO Imports'!GB$290/1000</f>
        <v>0.14895800000000001</v>
      </c>
      <c r="O44" s="50">
        <f>'[5]Crude SO Imports'!GN$290/1000</f>
        <v>1.7618929999999999</v>
      </c>
      <c r="P44" s="50">
        <f>'[5]Crude SO Imports'!GZ$290/1000</f>
        <v>2.4410400000000001</v>
      </c>
      <c r="Q44" s="50">
        <f>'[5]Crude SO Imports'!HL$290/1000</f>
        <v>0.34084500000000001</v>
      </c>
      <c r="R44" s="50">
        <f>'[5]Crude SO Imports'!HX$290/1000</f>
        <v>0.59525699999999993</v>
      </c>
      <c r="S44" s="50">
        <f>'[5]Crude SO Imports'!IJ$290/1000</f>
        <v>1.794896</v>
      </c>
      <c r="T44" s="50">
        <f>'[5]Crude SO Imports'!IV$290/1000</f>
        <v>0.84745899999999996</v>
      </c>
      <c r="U44" s="50">
        <f>'[5]Crude SO Imports'!JH$290/1000</f>
        <v>1.0014860000000001</v>
      </c>
      <c r="V44" s="50">
        <f>'[5]Crude SO Imports'!JT$290/1000</f>
        <v>1.060632</v>
      </c>
      <c r="W44" s="50">
        <f>'[5]Crude SO Imports'!KF$290/1000</f>
        <v>1.275782</v>
      </c>
      <c r="X44" s="50">
        <f>'[5]Crude SO Imports'!KR$290/1000</f>
        <v>1.386922</v>
      </c>
      <c r="Y44" s="50">
        <f>'[5]Crude SO Imports'!LD$290/1000</f>
        <v>3.6799930000000001</v>
      </c>
      <c r="Z44" s="50">
        <f>'[5]Crude SO Imports'!LP$290/1000</f>
        <v>1.66415</v>
      </c>
      <c r="AA44" s="50">
        <f>'[5]Crude SO Imports'!MB$290/1000</f>
        <v>1.219354</v>
      </c>
      <c r="AB44" s="50">
        <f>'[5]Crude SO Imports'!MN$290/1000</f>
        <v>6.8908719999999999</v>
      </c>
      <c r="AC44" s="50">
        <f>'[5]Crude SO Imports'!MZ$290/1000</f>
        <v>3.691004</v>
      </c>
      <c r="AD44" s="50">
        <f>'[5]Crude SO Imports'!NL$290/1000</f>
        <v>7.7058220000000004</v>
      </c>
      <c r="AE44" s="50">
        <f>'[5]Crude SO Imports'!NX$290/1000</f>
        <v>7.6427060000000004</v>
      </c>
      <c r="AF44" s="51">
        <f t="shared" si="27"/>
        <v>20.860837480339498</v>
      </c>
      <c r="AG44" s="51">
        <f t="shared" si="27"/>
        <v>7.5351960760029399</v>
      </c>
      <c r="AH44" s="51">
        <f t="shared" si="28"/>
        <v>8.1497827584482625</v>
      </c>
      <c r="AI44" s="51">
        <f t="shared" si="29"/>
        <v>8.1647629016014189</v>
      </c>
      <c r="AJ44" s="51">
        <f t="shared" si="29"/>
        <v>8.5562996290283309</v>
      </c>
      <c r="AK44" s="51">
        <f t="shared" si="29"/>
        <v>8.6849015663113676</v>
      </c>
      <c r="AL44" s="51">
        <f t="shared" si="29"/>
        <v>9.5224456086708784</v>
      </c>
      <c r="AM44" s="51">
        <f t="shared" si="29"/>
        <v>10.279823494747587</v>
      </c>
      <c r="AN44" s="51">
        <f t="shared" si="29"/>
        <v>10.802914151390079</v>
      </c>
      <c r="AO44" s="51">
        <f t="shared" si="29"/>
        <v>11.295095995775425</v>
      </c>
      <c r="AP44" s="51">
        <f t="shared" si="29"/>
        <v>11.661722707218491</v>
      </c>
      <c r="AQ44" s="51">
        <f t="shared" si="29"/>
        <v>10.483557408604398</v>
      </c>
      <c r="AR44" s="51">
        <f t="shared" si="29"/>
        <v>10.89920327303002</v>
      </c>
      <c r="AS44" s="51">
        <f t="shared" si="29"/>
        <v>11.243611850748572</v>
      </c>
      <c r="AT44" s="51">
        <f t="shared" si="29"/>
        <v>11.553151095035082</v>
      </c>
      <c r="AU44" s="51">
        <f t="shared" si="29"/>
        <v>11.901342002346897</v>
      </c>
    </row>
    <row r="45" spans="1:50">
      <c r="A45" s="42" t="s">
        <v>109</v>
      </c>
      <c r="B45" s="50">
        <f>'[5]Crude SO Imports'!AO$290/1000</f>
        <v>5.9018739999999994</v>
      </c>
      <c r="C45" s="50">
        <f>'[5]Crude SO Imports'!BA$290/1000</f>
        <v>8.0118999999999996E-2</v>
      </c>
      <c r="D45" s="50">
        <f>'[5]Crude SO Imports'!BM$290/1000</f>
        <v>16.428159999999998</v>
      </c>
      <c r="E45" s="50">
        <f>'[5]Crude SO Imports'!BY$290/1000</f>
        <v>2.0494279999999998</v>
      </c>
      <c r="F45" s="50">
        <f>'[5]Crude SO Imports'!CK$290/1000</f>
        <v>0.50936099999999995</v>
      </c>
      <c r="G45" s="50">
        <f>'[5]Crude SO Imports'!CW$290/1000</f>
        <v>0.37489999999999996</v>
      </c>
      <c r="H45" s="50">
        <f>'[5]Crude SO Imports'!DI$290/1000</f>
        <v>30.885507</v>
      </c>
      <c r="I45" s="50">
        <f>'[5]Crude SO Imports'!DU$290/1000</f>
        <v>0.37948100000000001</v>
      </c>
      <c r="J45" s="50">
        <f>'[5]Crude SO Imports'!EG$290/1000</f>
        <v>2.434E-3</v>
      </c>
      <c r="K45" s="50">
        <f>'[5]Crude SO Imports'!ES$290/1000</f>
        <v>0.13474700000000001</v>
      </c>
      <c r="L45" s="50">
        <f>'[5]Crude SO Imports'!FE$290/1000</f>
        <v>117.732331</v>
      </c>
      <c r="M45" s="50">
        <f>'[5]Crude SO Imports'!FQ$290/1000</f>
        <v>0</v>
      </c>
      <c r="N45" s="50">
        <f>'[5]Crude SO Imports'!GC$290/1000</f>
        <v>0.13338</v>
      </c>
      <c r="O45" s="50">
        <f>'[5]Crude SO Imports'!GO$290/1000</f>
        <v>8.0981719999999999</v>
      </c>
      <c r="P45" s="50">
        <f>'[5]Crude SO Imports'!HA$290/1000</f>
        <v>1.1448160000000001</v>
      </c>
      <c r="Q45" s="50">
        <f>'[5]Crude SO Imports'!HM$290/1000</f>
        <v>1.4573469999999999</v>
      </c>
      <c r="R45" s="50">
        <f>'[5]Crude SO Imports'!HY$290/1000</f>
        <v>0.47501700000000002</v>
      </c>
      <c r="S45" s="50">
        <f>'[5]Crude SO Imports'!IK$290/1000</f>
        <v>0.82593799999999995</v>
      </c>
      <c r="T45" s="50">
        <f>'[5]Crude SO Imports'!IW$290/1000</f>
        <v>0.76616499999999998</v>
      </c>
      <c r="U45" s="50">
        <f>'[5]Crude SO Imports'!JI$290/1000</f>
        <v>0.82691700000000001</v>
      </c>
      <c r="V45" s="50">
        <f>'[5]Crude SO Imports'!JU$290/1000</f>
        <v>1.1037809999999999</v>
      </c>
      <c r="W45" s="50">
        <f>'[5]Crude SO Imports'!KG$290/1000</f>
        <v>26.726763999999999</v>
      </c>
      <c r="X45" s="50">
        <f>'[5]Crude SO Imports'!KS$290/1000</f>
        <v>1.315377</v>
      </c>
      <c r="Y45" s="50">
        <f>'[5]Crude SO Imports'!LE$290/1000</f>
        <v>1.303855</v>
      </c>
      <c r="Z45" s="50">
        <f>'[5]Crude SO Imports'!LQ$290/1000</f>
        <v>5.0818649999999996</v>
      </c>
      <c r="AA45" s="50">
        <f>'[5]Crude SO Imports'!MC$290/1000</f>
        <v>1.052047</v>
      </c>
      <c r="AB45" s="50">
        <f>'[5]Crude SO Imports'!MO$290/1000</f>
        <v>5.5366540000000004</v>
      </c>
      <c r="AC45" s="50">
        <f>'[5]Crude SO Imports'!NA$290/1000</f>
        <v>4.2120240000000004</v>
      </c>
      <c r="AD45" s="50">
        <f>'[5]Crude SO Imports'!NM$290/1000</f>
        <v>7.6962120000000001</v>
      </c>
      <c r="AE45" s="50">
        <f>'[5]Crude SO Imports'!NY$290/1000</f>
        <v>5.379149</v>
      </c>
      <c r="AF45" s="51">
        <f>(SUM(Z45:AD45)/SUM(Z$49:AD$49))*AF$49-2</f>
        <v>21.233142667246945</v>
      </c>
      <c r="AG45" s="51">
        <f t="shared" si="27"/>
        <v>6.6266148500295552</v>
      </c>
      <c r="AH45" s="51">
        <f t="shared" si="28"/>
        <v>7.6735826658589206</v>
      </c>
      <c r="AI45" s="51">
        <f t="shared" si="29"/>
        <v>7.7708721297006855</v>
      </c>
      <c r="AJ45" s="51">
        <f t="shared" si="29"/>
        <v>8.0145653132815404</v>
      </c>
      <c r="AK45" s="51">
        <f t="shared" si="29"/>
        <v>8.0760968327307214</v>
      </c>
      <c r="AL45" s="51">
        <f t="shared" si="29"/>
        <v>9.1741862718542784</v>
      </c>
      <c r="AM45" s="51">
        <f t="shared" si="29"/>
        <v>9.5470154512287255</v>
      </c>
      <c r="AN45" s="51">
        <f t="shared" si="29"/>
        <v>10.208857025383654</v>
      </c>
      <c r="AO45" s="51">
        <f t="shared" si="29"/>
        <v>10.639126035682731</v>
      </c>
      <c r="AP45" s="51">
        <f t="shared" si="29"/>
        <v>10.973016439675082</v>
      </c>
      <c r="AQ45" s="51">
        <f t="shared" si="29"/>
        <v>9.8742761617816939</v>
      </c>
      <c r="AR45" s="51">
        <f t="shared" si="29"/>
        <v>10.284711266745388</v>
      </c>
      <c r="AS45" s="51">
        <f t="shared" si="29"/>
        <v>10.567049310244913</v>
      </c>
      <c r="AT45" s="51">
        <f t="shared" si="29"/>
        <v>10.89056015429421</v>
      </c>
      <c r="AU45" s="51">
        <f t="shared" si="29"/>
        <v>11.206527670743565</v>
      </c>
    </row>
    <row r="46" spans="1:50">
      <c r="A46" s="42" t="s">
        <v>110</v>
      </c>
      <c r="B46" s="50">
        <f>'[5]Crude SO Imports'!AP$290/1000</f>
        <v>7.8843249999999996</v>
      </c>
      <c r="C46" s="50">
        <f>'[5]Crude SO Imports'!BB$290/1000</f>
        <v>6.6564999999999999E-2</v>
      </c>
      <c r="D46" s="50">
        <f>'[5]Crude SO Imports'!BN$290/1000</f>
        <v>23.332456999999998</v>
      </c>
      <c r="E46" s="50">
        <f>'[5]Crude SO Imports'!BZ$290/1000</f>
        <v>0.78201199999999993</v>
      </c>
      <c r="F46" s="50">
        <f>'[5]Crude SO Imports'!CL$290/1000</f>
        <v>0.31868599999999997</v>
      </c>
      <c r="G46" s="50">
        <f>'[5]Crude SO Imports'!CX$290/1000</f>
        <v>0.190917</v>
      </c>
      <c r="H46" s="50">
        <f>'[5]Crude SO Imports'!DJ$290/1000</f>
        <v>0.74855700000000003</v>
      </c>
      <c r="I46" s="50">
        <f>'[5]Crude SO Imports'!DV$290/1000</f>
        <v>8.2549999999999998E-2</v>
      </c>
      <c r="J46" s="50">
        <f>'[5]Crude SO Imports'!EH$290/1000</f>
        <v>0</v>
      </c>
      <c r="K46" s="50">
        <f>'[5]Crude SO Imports'!ET$290/1000</f>
        <v>5.6962450000000002</v>
      </c>
      <c r="L46" s="50">
        <f>'[5]Crude SO Imports'!FF$290/1000</f>
        <v>4.9401E-2</v>
      </c>
      <c r="M46" s="50">
        <f>'[5]Crude SO Imports'!FR$290/1000</f>
        <v>0</v>
      </c>
      <c r="N46" s="50">
        <f>'[5]Crude SO Imports'!GD$290/1000</f>
        <v>0.87565400000000004</v>
      </c>
      <c r="O46" s="50">
        <f>'[5]Crude SO Imports'!GP$290/1000</f>
        <v>1.4085519999999998</v>
      </c>
      <c r="P46" s="50">
        <f>'[5]Crude SO Imports'!HB$290/1000</f>
        <v>3.1883339999999998</v>
      </c>
      <c r="Q46" s="50">
        <f>'[5]Crude SO Imports'!HN$290/1000</f>
        <v>3.6658809999999997</v>
      </c>
      <c r="R46" s="50">
        <f>'[5]Crude SO Imports'!HZ$290/1000</f>
        <v>0.30734800000000001</v>
      </c>
      <c r="S46" s="50">
        <f>'[5]Crude SO Imports'!IL$290/1000</f>
        <v>0.56876300000000002</v>
      </c>
      <c r="T46" s="50">
        <f>'[5]Crude SO Imports'!IX$290/1000</f>
        <v>1.2161379999999999</v>
      </c>
      <c r="U46" s="50">
        <f>'[5]Crude SO Imports'!JJ$290/1000</f>
        <v>0.98709000000000002</v>
      </c>
      <c r="V46" s="50">
        <f>'[5]Crude SO Imports'!JV$290/1000</f>
        <v>0.78403200000000006</v>
      </c>
      <c r="W46" s="50">
        <f>'[5]Crude SO Imports'!KH$290/1000</f>
        <v>1.0443589999999998</v>
      </c>
      <c r="X46" s="50">
        <f>'[5]Crude SO Imports'!KT$290/1000</f>
        <v>1.0865830000000001</v>
      </c>
      <c r="Y46" s="50">
        <f>'[5]Crude SO Imports'!LF$290/1000</f>
        <v>1.164523</v>
      </c>
      <c r="Z46" s="50">
        <f>'[5]Crude SO Imports'!LR$290/1000</f>
        <v>6.394431</v>
      </c>
      <c r="AA46" s="50">
        <f>'[5]Crude SO Imports'!MD$290/1000</f>
        <v>1.9075880000000001</v>
      </c>
      <c r="AB46" s="50">
        <f>'[5]Crude SO Imports'!MP$290/1000</f>
        <v>3.1710439999999998</v>
      </c>
      <c r="AC46" s="50">
        <f>'[5]Crude SO Imports'!NB$290/1000</f>
        <v>6.3605339999999995</v>
      </c>
      <c r="AD46" s="50">
        <f>'[5]Crude SO Imports'!NN$290/1000</f>
        <v>5.065353</v>
      </c>
      <c r="AE46" s="50">
        <f>'[5]Crude SO Imports'!NZ$290/1000</f>
        <v>8.3824100000000001</v>
      </c>
      <c r="AF46" s="51">
        <f>(SUM(Z46:AD46)/SUM(Z$49:AD$49))*AF$49-2</f>
        <v>20.563257127319464</v>
      </c>
      <c r="AG46" s="51">
        <f t="shared" si="27"/>
        <v>6.9071661612808395</v>
      </c>
      <c r="AH46" s="51">
        <f t="shared" si="28"/>
        <v>7.5839559765725433</v>
      </c>
      <c r="AI46" s="51">
        <f t="shared" si="29"/>
        <v>8.1377661870406595</v>
      </c>
      <c r="AJ46" s="51">
        <f t="shared" si="29"/>
        <v>7.9969959607389569</v>
      </c>
      <c r="AK46" s="51">
        <f t="shared" si="29"/>
        <v>8.5557178613978397</v>
      </c>
      <c r="AL46" s="51">
        <f t="shared" si="29"/>
        <v>9.1510113869063172</v>
      </c>
      <c r="AM46" s="51">
        <f t="shared" si="29"/>
        <v>9.8021589571551928</v>
      </c>
      <c r="AN46" s="51">
        <f t="shared" si="29"/>
        <v>10.388447751680667</v>
      </c>
      <c r="AO46" s="51">
        <f t="shared" si="29"/>
        <v>10.9041912379352</v>
      </c>
      <c r="AP46" s="51">
        <f t="shared" si="29"/>
        <v>11.185943907987248</v>
      </c>
      <c r="AQ46" s="51">
        <f t="shared" si="29"/>
        <v>10.113902999161802</v>
      </c>
      <c r="AR46" s="51">
        <f t="shared" si="29"/>
        <v>10.465724072652309</v>
      </c>
      <c r="AS46" s="51">
        <f t="shared" si="29"/>
        <v>10.804684640955855</v>
      </c>
      <c r="AT46" s="51">
        <f t="shared" si="29"/>
        <v>11.116463498488267</v>
      </c>
      <c r="AU46" s="51">
        <f t="shared" si="29"/>
        <v>11.44982262275297</v>
      </c>
    </row>
    <row r="47" spans="1:50">
      <c r="A47" s="42" t="s">
        <v>111</v>
      </c>
      <c r="B47" s="50">
        <f>'[5]Crude SO Imports'!AQ$290/1000</f>
        <v>21.153029999999998</v>
      </c>
      <c r="C47" s="50">
        <f>'[5]Crude SO Imports'!BC$290/1000</f>
        <v>6.4853999999999995E-2</v>
      </c>
      <c r="D47" s="50">
        <f>'[5]Crude SO Imports'!BO$290/1000</f>
        <v>21.378233999999999</v>
      </c>
      <c r="E47" s="50">
        <f>'[5]Crude SO Imports'!CA$290/1000</f>
        <v>0.43167</v>
      </c>
      <c r="F47" s="50">
        <f>'[5]Crude SO Imports'!CM$290/1000</f>
        <v>0.34140100000000001</v>
      </c>
      <c r="G47" s="50">
        <f>'[5]Crude SO Imports'!CY$290/1000</f>
        <v>0.11738599999999999</v>
      </c>
      <c r="H47" s="50">
        <f>'[5]Crude SO Imports'!DK$290/1000</f>
        <v>0.89132</v>
      </c>
      <c r="I47" s="50">
        <f>'[5]Crude SO Imports'!DW$290/1000</f>
        <v>0.171042</v>
      </c>
      <c r="J47" s="50">
        <f>'[5]Crude SO Imports'!EI$290/1000</f>
        <v>3.0314000000000001E-2</v>
      </c>
      <c r="K47" s="50">
        <f>'[5]Crude SO Imports'!EU$290/1000</f>
        <v>14.193968</v>
      </c>
      <c r="L47" s="50">
        <f>'[5]Crude SO Imports'!FG$290/1000</f>
        <v>96.892604999999989</v>
      </c>
      <c r="M47" s="50">
        <f>'[5]Crude SO Imports'!FS$290/1000</f>
        <v>0</v>
      </c>
      <c r="N47" s="50">
        <f>'[5]Crude SO Imports'!GE$290/1000</f>
        <v>0.185586</v>
      </c>
      <c r="O47" s="50">
        <f>'[5]Crude SO Imports'!GQ$290/1000</f>
        <v>3.3494299999999999</v>
      </c>
      <c r="P47" s="50">
        <f>'[5]Crude SO Imports'!HC$290/1000</f>
        <v>3.9848680000000001</v>
      </c>
      <c r="Q47" s="50">
        <f>'[5]Crude SO Imports'!HO$290/1000</f>
        <v>3.4783439999999999</v>
      </c>
      <c r="R47" s="50">
        <f>'[5]Crude SO Imports'!IA$290/1000</f>
        <v>0.35807699999999998</v>
      </c>
      <c r="S47" s="50">
        <f>'[5]Crude SO Imports'!IM$290/1000</f>
        <v>0.26818900000000001</v>
      </c>
      <c r="T47" s="50">
        <f>'[5]Crude SO Imports'!IY$290/1000</f>
        <v>1.441705</v>
      </c>
      <c r="U47" s="50">
        <f>'[5]Crude SO Imports'!JK$290/1000</f>
        <v>1.0128490000000001</v>
      </c>
      <c r="V47" s="50">
        <f>'[5]Crude SO Imports'!JW$290/1000</f>
        <v>0.84895399999999999</v>
      </c>
      <c r="W47" s="50">
        <f>'[5]Crude SO Imports'!KI$290/1000</f>
        <v>24.894372000000001</v>
      </c>
      <c r="X47" s="50">
        <f>'[5]Crude SO Imports'!KU$290/1000</f>
        <v>0.97336800000000001</v>
      </c>
      <c r="Y47" s="50">
        <f>'[5]Crude SO Imports'!LG$290/1000</f>
        <v>1.093064</v>
      </c>
      <c r="Z47" s="50">
        <f>'[5]Crude SO Imports'!LS$290/1000</f>
        <v>3.7786919999999999</v>
      </c>
      <c r="AA47" s="50">
        <f>'[5]Crude SO Imports'!ME$290/1000</f>
        <v>1.894943</v>
      </c>
      <c r="AB47" s="50">
        <f>'[5]Crude SO Imports'!MQ$290/1000</f>
        <v>1.9404440000000001</v>
      </c>
      <c r="AC47" s="50">
        <f>'[5]Crude SO Imports'!NC$290/1000</f>
        <v>15.331939</v>
      </c>
      <c r="AD47" s="50">
        <f>'[5]Crude SO Imports'!NO$290/1000</f>
        <v>6.0657749999999995</v>
      </c>
      <c r="AE47" s="50">
        <f>'[5]Crude SO Imports'!OA$290/1000</f>
        <v>10.405495999999999</v>
      </c>
      <c r="AF47" s="51">
        <f>(SUM(Z47:AD47)/SUM(Z$49:AD$49))*AF$49-10</f>
        <v>18.586487379708107</v>
      </c>
      <c r="AG47" s="51">
        <f t="shared" si="27"/>
        <v>9.8912047860113557</v>
      </c>
      <c r="AH47" s="51">
        <f t="shared" si="28"/>
        <v>9.1145109740826395</v>
      </c>
      <c r="AI47" s="51">
        <f t="shared" si="29"/>
        <v>10.375743767472031</v>
      </c>
      <c r="AJ47" s="51">
        <f t="shared" si="29"/>
        <v>8.913944088402868</v>
      </c>
      <c r="AK47" s="51">
        <f t="shared" si="29"/>
        <v>9.683587259919225</v>
      </c>
      <c r="AL47" s="51">
        <f t="shared" si="29"/>
        <v>10.168696286796763</v>
      </c>
      <c r="AM47" s="51">
        <f t="shared" si="29"/>
        <v>12.003023597772735</v>
      </c>
      <c r="AN47" s="51">
        <f t="shared" si="29"/>
        <v>12.10149745252652</v>
      </c>
      <c r="AO47" s="51">
        <f t="shared" si="29"/>
        <v>12.778372153414887</v>
      </c>
      <c r="AP47" s="51">
        <f t="shared" si="29"/>
        <v>12.886323963199109</v>
      </c>
      <c r="AQ47" s="51">
        <f t="shared" si="29"/>
        <v>11.75811715892482</v>
      </c>
      <c r="AR47" s="51">
        <f t="shared" si="29"/>
        <v>12.196622206315844</v>
      </c>
      <c r="AS47" s="51">
        <f t="shared" si="29"/>
        <v>12.688003631722301</v>
      </c>
      <c r="AT47" s="51">
        <f t="shared" si="29"/>
        <v>12.931429432941098</v>
      </c>
      <c r="AU47" s="51">
        <f t="shared" si="29"/>
        <v>13.341122121630143</v>
      </c>
    </row>
    <row r="48" spans="1:50">
      <c r="A48" s="42" t="s">
        <v>112</v>
      </c>
      <c r="B48" s="50">
        <f>'[5]Crude SO Imports'!AR$290/1000</f>
        <v>5.3896709999999999</v>
      </c>
      <c r="C48" s="50">
        <f>'[5]Crude SO Imports'!BD$290/1000</f>
        <v>3.4918999999999999E-2</v>
      </c>
      <c r="D48" s="50">
        <f>'[5]Crude SO Imports'!BP$290/1000</f>
        <v>7.8954649999999997</v>
      </c>
      <c r="E48" s="50">
        <f>'[5]Crude SO Imports'!CB$290/1000</f>
        <v>0.543991</v>
      </c>
      <c r="F48" s="50">
        <f>'[5]Crude SO Imports'!CN$290/1000</f>
        <v>0.13689199999999999</v>
      </c>
      <c r="G48" s="50">
        <f>'[5]Crude SO Imports'!CZ$290/1000</f>
        <v>10.306967</v>
      </c>
      <c r="H48" s="50">
        <f>'[5]Crude SO Imports'!DL$290/1000</f>
        <v>0.53896900000000003</v>
      </c>
      <c r="I48" s="50">
        <f>'[5]Crude SO Imports'!DX$290/1000</f>
        <v>0</v>
      </c>
      <c r="J48" s="50">
        <f>'[5]Crude SO Imports'!EJ$290/1000</f>
        <v>0</v>
      </c>
      <c r="K48" s="50">
        <f>'[5]Crude SO Imports'!EV$290/1000</f>
        <v>0.754992</v>
      </c>
      <c r="L48" s="50">
        <f>'[5]Crude SO Imports'!FH$290/1000</f>
        <v>0.142091</v>
      </c>
      <c r="M48" s="50">
        <f>'[5]Crude SO Imports'!FT$290/1000</f>
        <v>0</v>
      </c>
      <c r="N48" s="50">
        <f>'[5]Crude SO Imports'!GF$290/1000</f>
        <v>0</v>
      </c>
      <c r="O48" s="50">
        <f>'[5]Crude SO Imports'!GR$290/1000</f>
        <v>0.13909299999999999</v>
      </c>
      <c r="P48" s="50">
        <f>'[5]Crude SO Imports'!HD$290/1000</f>
        <v>2.861472</v>
      </c>
      <c r="Q48" s="50">
        <f>'[5]Crude SO Imports'!HP$290/1000</f>
        <v>2.4449859999999997</v>
      </c>
      <c r="R48" s="50">
        <f>'[5]Crude SO Imports'!IB$290/1000</f>
        <v>0.367228</v>
      </c>
      <c r="S48" s="50">
        <f>'[5]Crude SO Imports'!IN$290/1000</f>
        <v>0.34329000000000004</v>
      </c>
      <c r="T48" s="50">
        <f>'[5]Crude SO Imports'!IZ$290/1000</f>
        <v>0.66887300000000005</v>
      </c>
      <c r="U48" s="50">
        <f>'[5]Crude SO Imports'!JL$290/1000</f>
        <v>0.79042699999999999</v>
      </c>
      <c r="V48" s="50">
        <f>'[5]Crude SO Imports'!JX$290/1000</f>
        <v>0.91160099999999999</v>
      </c>
      <c r="W48" s="50">
        <f>'[5]Crude SO Imports'!KJ$290/1000</f>
        <v>0.67143499999999989</v>
      </c>
      <c r="X48" s="50">
        <f>'[5]Crude SO Imports'!KV$290/1000</f>
        <v>0.75286900000000001</v>
      </c>
      <c r="Y48" s="50">
        <f>'[5]Crude SO Imports'!LH$290/1000</f>
        <v>1.226</v>
      </c>
      <c r="Z48" s="50">
        <f>'[5]Crude SO Imports'!LT$290/1000</f>
        <v>4.8027209999999991</v>
      </c>
      <c r="AA48" s="50">
        <f>'[5]Crude SO Imports'!MF$290/1000</f>
        <v>1.5083869999999999</v>
      </c>
      <c r="AB48" s="50">
        <f>'[5]Crude SO Imports'!MR$290/1000</f>
        <v>3.117734</v>
      </c>
      <c r="AC48" s="50">
        <f>'[5]Crude SO Imports'!ND$290/1000</f>
        <v>4.2680319999999998</v>
      </c>
      <c r="AD48" s="50">
        <f>'[5]Crude SO Imports'!NP$290/1000</f>
        <v>5.8121419999999997</v>
      </c>
      <c r="AE48" s="50">
        <f>'[5]Crude SO Imports'!OB$290/1000</f>
        <v>8.9223510000000008</v>
      </c>
      <c r="AF48" s="51">
        <f t="shared" ref="AF48:AG48" si="30">AF49-SUM(AF37:AF47)</f>
        <v>11.151312434991752</v>
      </c>
      <c r="AG48" s="51">
        <f t="shared" si="30"/>
        <v>6.5579398763135259</v>
      </c>
      <c r="AH48" s="51">
        <f t="shared" ref="AH48:AU48" si="31">AH49-SUM(AH37:AH47)</f>
        <v>5.7950178419888374</v>
      </c>
      <c r="AI48" s="51">
        <f t="shared" si="31"/>
        <v>6.3189497991158987</v>
      </c>
      <c r="AJ48" s="51">
        <f t="shared" si="31"/>
        <v>6.3047778963801449</v>
      </c>
      <c r="AK48" s="51">
        <f t="shared" si="31"/>
        <v>6.4275139269933277</v>
      </c>
      <c r="AL48" s="51">
        <f t="shared" si="31"/>
        <v>6.4585517665422572</v>
      </c>
      <c r="AM48" s="51">
        <f t="shared" si="31"/>
        <v>7.8564667341954504</v>
      </c>
      <c r="AN48" s="51">
        <f t="shared" si="31"/>
        <v>7.8504498195073751</v>
      </c>
      <c r="AO48" s="51">
        <f t="shared" si="31"/>
        <v>8.3364264522698761</v>
      </c>
      <c r="AP48" s="51">
        <f t="shared" si="31"/>
        <v>8.5057211025407184</v>
      </c>
      <c r="AQ48" s="51">
        <f t="shared" si="31"/>
        <v>7.6534583827721008</v>
      </c>
      <c r="AR48" s="51">
        <f t="shared" si="31"/>
        <v>7.9375661677741221</v>
      </c>
      <c r="AS48" s="51">
        <f t="shared" si="31"/>
        <v>8.2904575171822188</v>
      </c>
      <c r="AT48" s="51">
        <f t="shared" si="31"/>
        <v>8.4400022724621522</v>
      </c>
      <c r="AU48" s="51">
        <f t="shared" si="31"/>
        <v>8.7196476658264714</v>
      </c>
    </row>
    <row r="49" spans="1:47" ht="15.75" thickBot="1">
      <c r="A49" s="42" t="s">
        <v>113</v>
      </c>
      <c r="B49" s="50">
        <f>SUM(B37:B48)</f>
        <v>85.55090100000001</v>
      </c>
      <c r="C49" s="50">
        <f t="shared" ref="C49:AE49" si="32">SUM(C37:C48)</f>
        <v>121.17709499999999</v>
      </c>
      <c r="D49" s="50">
        <f t="shared" si="32"/>
        <v>269.31917300000003</v>
      </c>
      <c r="E49" s="50">
        <f t="shared" si="32"/>
        <v>11.694013000000002</v>
      </c>
      <c r="F49" s="50">
        <f t="shared" si="32"/>
        <v>5.8556699999999999</v>
      </c>
      <c r="G49" s="50">
        <f t="shared" si="32"/>
        <v>15.29824</v>
      </c>
      <c r="H49" s="50">
        <f t="shared" si="32"/>
        <v>38.490654999999997</v>
      </c>
      <c r="I49" s="50">
        <f t="shared" si="32"/>
        <v>3.6729690000000002</v>
      </c>
      <c r="J49" s="50">
        <f t="shared" si="32"/>
        <v>0.42372399999999999</v>
      </c>
      <c r="K49" s="50">
        <f t="shared" si="32"/>
        <v>21.433249000000004</v>
      </c>
      <c r="L49" s="50">
        <f t="shared" si="32"/>
        <v>309.42272099999997</v>
      </c>
      <c r="M49" s="50">
        <f t="shared" si="32"/>
        <v>0.56599199999999994</v>
      </c>
      <c r="N49" s="50">
        <f t="shared" si="32"/>
        <v>2.2268979999999998</v>
      </c>
      <c r="O49" s="50">
        <f t="shared" si="32"/>
        <v>16.090361000000001</v>
      </c>
      <c r="P49" s="50">
        <f t="shared" si="32"/>
        <v>32.279603999999999</v>
      </c>
      <c r="Q49" s="50">
        <f t="shared" si="32"/>
        <v>38.517125999999998</v>
      </c>
      <c r="R49" s="50">
        <f t="shared" si="32"/>
        <v>33.125449999999994</v>
      </c>
      <c r="S49" s="50">
        <f t="shared" si="32"/>
        <v>46.449876000000003</v>
      </c>
      <c r="T49" s="50">
        <f t="shared" si="32"/>
        <v>35.918863999999999</v>
      </c>
      <c r="U49" s="50">
        <f t="shared" si="32"/>
        <v>21.359636000000002</v>
      </c>
      <c r="V49" s="50">
        <f t="shared" si="32"/>
        <v>10.783450999999998</v>
      </c>
      <c r="W49" s="50">
        <f t="shared" si="32"/>
        <v>107.45498000000001</v>
      </c>
      <c r="X49" s="50">
        <f t="shared" si="32"/>
        <v>58.164190999999995</v>
      </c>
      <c r="Y49" s="50">
        <f t="shared" si="32"/>
        <v>69.728614000000007</v>
      </c>
      <c r="Z49" s="50">
        <f t="shared" si="32"/>
        <v>56.484748999999994</v>
      </c>
      <c r="AA49" s="50">
        <f t="shared" si="32"/>
        <v>25.902655000000003</v>
      </c>
      <c r="AB49" s="50">
        <f t="shared" si="32"/>
        <v>54.327069000000002</v>
      </c>
      <c r="AC49" s="50">
        <f t="shared" si="32"/>
        <v>49.933507999999996</v>
      </c>
      <c r="AD49" s="50">
        <f t="shared" si="32"/>
        <v>70.693919999999991</v>
      </c>
      <c r="AE49" s="50">
        <f t="shared" si="32"/>
        <v>94.232713000000004</v>
      </c>
      <c r="AF49" s="51">
        <f t="shared" ref="AF49:AU49" si="33">AF6</f>
        <v>253.56933317449884</v>
      </c>
      <c r="AG49" s="51">
        <f t="shared" si="33"/>
        <v>81.899808934438269</v>
      </c>
      <c r="AH49" s="51">
        <f t="shared" si="33"/>
        <v>91.050207851818556</v>
      </c>
      <c r="AI49" s="51">
        <f t="shared" si="33"/>
        <v>94.724455410060358</v>
      </c>
      <c r="AJ49" s="51">
        <f t="shared" si="33"/>
        <v>97.517159363261541</v>
      </c>
      <c r="AK49" s="51">
        <f t="shared" si="33"/>
        <v>102.10157693700769</v>
      </c>
      <c r="AL49" s="51">
        <f t="shared" si="33"/>
        <v>110.61503431706211</v>
      </c>
      <c r="AM49" s="51">
        <f t="shared" si="33"/>
        <v>116.90390536084065</v>
      </c>
      <c r="AN49" s="51">
        <f t="shared" si="33"/>
        <v>124.38628974586065</v>
      </c>
      <c r="AO49" s="51">
        <f t="shared" si="33"/>
        <v>130.38516334991758</v>
      </c>
      <c r="AP49" s="51">
        <f t="shared" si="33"/>
        <v>134.42435888463913</v>
      </c>
      <c r="AQ49" s="51">
        <f t="shared" si="33"/>
        <v>121.11267894377414</v>
      </c>
      <c r="AR49" s="51">
        <f t="shared" si="33"/>
        <v>125.49380519973445</v>
      </c>
      <c r="AS49" s="51">
        <f t="shared" si="33"/>
        <v>129.34207615400925</v>
      </c>
      <c r="AT49" s="51">
        <f t="shared" si="33"/>
        <v>133.20979017555581</v>
      </c>
      <c r="AU49" s="51">
        <f t="shared" si="33"/>
        <v>137.197611570899</v>
      </c>
    </row>
    <row r="50" spans="1:47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</row>
    <row r="51" spans="1:47" ht="15.75" thickBot="1">
      <c r="A51" s="42" t="s">
        <v>116</v>
      </c>
    </row>
    <row r="52" spans="1:47" ht="15.75" thickBot="1">
      <c r="A52" s="44"/>
      <c r="B52" s="44" t="str">
        <f>B$2</f>
        <v xml:space="preserve">93/94 </v>
      </c>
      <c r="C52" s="44" t="str">
        <f t="shared" ref="C52:AU52" si="34">C$2</f>
        <v xml:space="preserve">94/95 </v>
      </c>
      <c r="D52" s="44" t="str">
        <f t="shared" si="34"/>
        <v xml:space="preserve">95/96 </v>
      </c>
      <c r="E52" s="44" t="str">
        <f t="shared" si="34"/>
        <v xml:space="preserve">96/97 </v>
      </c>
      <c r="F52" s="44" t="str">
        <f t="shared" si="34"/>
        <v xml:space="preserve">97/98 </v>
      </c>
      <c r="G52" s="44" t="str">
        <f t="shared" si="34"/>
        <v xml:space="preserve">98/99 </v>
      </c>
      <c r="H52" s="44" t="str">
        <f t="shared" si="34"/>
        <v xml:space="preserve">99/00 </v>
      </c>
      <c r="I52" s="44" t="str">
        <f t="shared" si="34"/>
        <v xml:space="preserve">00/01 </v>
      </c>
      <c r="J52" s="44" t="str">
        <f t="shared" si="34"/>
        <v xml:space="preserve">01/02 </v>
      </c>
      <c r="K52" s="44" t="str">
        <f t="shared" si="34"/>
        <v xml:space="preserve">02/03 </v>
      </c>
      <c r="L52" s="44" t="str">
        <f t="shared" si="34"/>
        <v xml:space="preserve">03/04 </v>
      </c>
      <c r="M52" s="44" t="str">
        <f t="shared" si="34"/>
        <v xml:space="preserve">04/05 </v>
      </c>
      <c r="N52" s="44" t="str">
        <f t="shared" si="34"/>
        <v xml:space="preserve">05/06 </v>
      </c>
      <c r="O52" s="44" t="str">
        <f t="shared" si="34"/>
        <v xml:space="preserve">06/07 </v>
      </c>
      <c r="P52" s="44" t="str">
        <f t="shared" si="34"/>
        <v xml:space="preserve">07/08 </v>
      </c>
      <c r="Q52" s="44" t="str">
        <f t="shared" si="34"/>
        <v xml:space="preserve">08/09 </v>
      </c>
      <c r="R52" s="44" t="str">
        <f t="shared" si="34"/>
        <v xml:space="preserve">09/10 </v>
      </c>
      <c r="S52" s="44" t="str">
        <f t="shared" si="34"/>
        <v xml:space="preserve">10/11 </v>
      </c>
      <c r="T52" s="44" t="str">
        <f t="shared" si="34"/>
        <v xml:space="preserve">11/12 </v>
      </c>
      <c r="U52" s="44" t="str">
        <f t="shared" si="34"/>
        <v xml:space="preserve">12/13 </v>
      </c>
      <c r="V52" s="44" t="str">
        <f t="shared" si="34"/>
        <v xml:space="preserve">13/14 </v>
      </c>
      <c r="W52" s="44" t="str">
        <f t="shared" si="34"/>
        <v xml:space="preserve">14/15 </v>
      </c>
      <c r="X52" s="44" t="str">
        <f t="shared" si="34"/>
        <v xml:space="preserve">15/16 </v>
      </c>
      <c r="Y52" s="44" t="str">
        <f t="shared" si="34"/>
        <v xml:space="preserve">16/17 </v>
      </c>
      <c r="Z52" s="44" t="str">
        <f t="shared" si="34"/>
        <v xml:space="preserve">17/18 </v>
      </c>
      <c r="AA52" s="44" t="str">
        <f t="shared" si="34"/>
        <v>18/19</v>
      </c>
      <c r="AB52" s="44" t="str">
        <f t="shared" si="34"/>
        <v>19/20</v>
      </c>
      <c r="AC52" s="44" t="str">
        <f t="shared" si="34"/>
        <v>20/21</v>
      </c>
      <c r="AD52" s="44" t="str">
        <f t="shared" si="34"/>
        <v>21/22</v>
      </c>
      <c r="AE52" s="44" t="str">
        <f t="shared" si="34"/>
        <v>22/23</v>
      </c>
      <c r="AF52" s="44" t="str">
        <f t="shared" si="34"/>
        <v>23/24</v>
      </c>
      <c r="AG52" s="44" t="str">
        <f t="shared" si="34"/>
        <v>24/25</v>
      </c>
      <c r="AH52" s="44" t="str">
        <f t="shared" si="34"/>
        <v>25/26</v>
      </c>
      <c r="AI52" s="44" t="str">
        <f t="shared" si="34"/>
        <v>26/27</v>
      </c>
      <c r="AJ52" s="44" t="str">
        <f t="shared" si="34"/>
        <v>27/28</v>
      </c>
      <c r="AK52" s="44" t="str">
        <f t="shared" si="34"/>
        <v>28/29</v>
      </c>
      <c r="AL52" s="44" t="str">
        <f t="shared" si="34"/>
        <v>29/30</v>
      </c>
      <c r="AM52" s="44" t="str">
        <f t="shared" si="34"/>
        <v>30/31</v>
      </c>
      <c r="AN52" s="44" t="str">
        <f t="shared" si="34"/>
        <v>31/32</v>
      </c>
      <c r="AO52" s="44" t="str">
        <f t="shared" si="34"/>
        <v>32/33</v>
      </c>
      <c r="AP52" s="44" t="str">
        <f t="shared" si="34"/>
        <v>33/34</v>
      </c>
      <c r="AQ52" s="44" t="str">
        <f t="shared" si="34"/>
        <v>34/35</v>
      </c>
      <c r="AR52" s="44" t="str">
        <f t="shared" si="34"/>
        <v>35/36</v>
      </c>
      <c r="AS52" s="44" t="str">
        <f t="shared" si="34"/>
        <v>36/37</v>
      </c>
      <c r="AT52" s="44" t="str">
        <f t="shared" si="34"/>
        <v>37/38</v>
      </c>
      <c r="AU52" s="44" t="str">
        <f t="shared" si="34"/>
        <v>38/39</v>
      </c>
    </row>
    <row r="53" spans="1:47">
      <c r="A53" s="42" t="s">
        <v>101</v>
      </c>
      <c r="B53" s="52">
        <f>('[5]Crude SO Exports'!AG$290)/1000</f>
        <v>144.0061</v>
      </c>
      <c r="C53" s="52">
        <f>('[5]Crude SO Exports'!AS$290)/1000</f>
        <v>99.868535999999992</v>
      </c>
      <c r="D53" s="52">
        <f>('[5]Crude SO Exports'!BE$290)/1000</f>
        <v>20.464119999999998</v>
      </c>
      <c r="E53" s="52">
        <f>('[5]Crude SO Exports'!BQ$290)/1000</f>
        <v>83.467414999999988</v>
      </c>
      <c r="F53" s="52">
        <f>('[5]Crude SO Exports'!CC$290)/1000</f>
        <v>133.00310500000001</v>
      </c>
      <c r="G53" s="52">
        <f>('[5]Crude SO Exports'!CO$290)/1000</f>
        <v>131.21909099999999</v>
      </c>
      <c r="H53" s="52">
        <f>('[5]Crude SO Exports'!DA$290)/1000</f>
        <v>165.26211799999999</v>
      </c>
      <c r="I53" s="52">
        <f>('[5]Crude SO Exports'!DM$290)/1000</f>
        <v>13.301727000000001</v>
      </c>
      <c r="J53" s="52">
        <f>('[5]Crude SO Exports'!DY$290)/1000</f>
        <v>210.36703899999998</v>
      </c>
      <c r="K53" s="52">
        <f>('[5]Crude SO Exports'!EK$290)/1000</f>
        <v>74.086658</v>
      </c>
      <c r="L53" s="52">
        <f>('[5]Crude SO Exports'!EW$290)/1000</f>
        <v>92.095774000000006</v>
      </c>
      <c r="M53" s="52">
        <f>('[5]Crude SO Exports'!FI$290)/1000</f>
        <v>63.633875000000003</v>
      </c>
      <c r="N53" s="52">
        <f>('[5]Crude SO Exports'!FU$290)/1000</f>
        <v>47.739608999999994</v>
      </c>
      <c r="O53" s="52">
        <f>('[5]Crude SO Exports'!GG$290)/1000</f>
        <v>140.138586</v>
      </c>
      <c r="P53" s="52">
        <f>('[5]Crude SO Exports'!GS$290)/1000</f>
        <v>87.576650999999998</v>
      </c>
      <c r="Q53" s="52">
        <f>('[5]Crude SO Exports'!HE$290)/1000</f>
        <v>112.92725299999999</v>
      </c>
      <c r="R53" s="52">
        <f>('[5]Crude SO Exports'!HQ$290)/1000</f>
        <v>300.40903800000001</v>
      </c>
      <c r="S53" s="52">
        <f>('[5]Crude SO Exports'!IC$290)/1000</f>
        <v>396.35539500000004</v>
      </c>
      <c r="T53" s="52">
        <f>('[5]Crude SO Exports'!IO$290)/1000</f>
        <v>64.661432000000005</v>
      </c>
      <c r="U53" s="52">
        <f>('[5]Crude SO Exports'!JA$290)/1000</f>
        <v>214.14270800000003</v>
      </c>
      <c r="V53" s="52">
        <f>('[5]Crude SO Exports'!JM$290)/1000</f>
        <v>22.030863</v>
      </c>
      <c r="W53" s="52">
        <f>('[5]Crude SO Exports'!JY$290)/1000</f>
        <v>127.63292999999999</v>
      </c>
      <c r="X53" s="52">
        <f>('[5]Crude SO Exports'!KK$290)/1000</f>
        <v>150.92294200000001</v>
      </c>
      <c r="Y53" s="52">
        <f>('[5]Crude SO Exports'!KW$290)/1000</f>
        <v>192.96649299999999</v>
      </c>
      <c r="Z53" s="52">
        <f>('[5]Crude SO Exports'!LI$290)/1000</f>
        <v>176.86851999999999</v>
      </c>
      <c r="AA53" s="52">
        <f>('[5]Crude SO Exports'!LU$290)/1000</f>
        <v>123.148578</v>
      </c>
      <c r="AB53" s="52">
        <f>('[5]Crude SO Exports'!MG$290)/1000</f>
        <v>224.771185</v>
      </c>
      <c r="AC53" s="52">
        <f>('[5]Crude SO Exports'!MS$290)/1000</f>
        <v>141.159584</v>
      </c>
      <c r="AD53" s="52">
        <f>('[5]Crude SO Exports'!NE$290)/1000</f>
        <v>36.265940999999998</v>
      </c>
      <c r="AE53" s="52">
        <f>('[5]Crude SO Exports'!NQ$290)/1000</f>
        <v>3.3869639999999999</v>
      </c>
      <c r="AF53" s="52">
        <f>('[5]Crude SO Exports'!OC$290)/1000</f>
        <v>0.52015200000000006</v>
      </c>
      <c r="AG53" s="51">
        <f t="shared" ref="AF53:AU63" si="35">(SUM(AA53:AE53)/SUM(AA$65:AE$65))*AG$65</f>
        <v>0.74494492896685216</v>
      </c>
      <c r="AH53" s="51">
        <f t="shared" si="35"/>
        <v>0.70650066774671727</v>
      </c>
      <c r="AI53" s="51">
        <f t="shared" si="35"/>
        <v>0.49430404043680892</v>
      </c>
      <c r="AJ53" s="51">
        <f t="shared" si="35"/>
        <v>0.16656209704988936</v>
      </c>
      <c r="AK53" s="51">
        <f t="shared" si="35"/>
        <v>4.6396366832904094E-2</v>
      </c>
      <c r="AL53" s="51">
        <f t="shared" si="35"/>
        <v>4.5788703660009894E-2</v>
      </c>
      <c r="AM53" s="51">
        <f t="shared" si="35"/>
        <v>3.6687221674676591E-2</v>
      </c>
      <c r="AN53" s="51">
        <f t="shared" si="35"/>
        <v>4.9761340673970936E-2</v>
      </c>
      <c r="AO53" s="51">
        <f t="shared" si="35"/>
        <v>2.7662601446188827E-2</v>
      </c>
      <c r="AP53" s="51">
        <f t="shared" si="35"/>
        <v>1.828440221778763E-2</v>
      </c>
      <c r="AQ53" s="51">
        <f t="shared" si="35"/>
        <v>2.8909270415546993E-2</v>
      </c>
      <c r="AR53" s="51">
        <f t="shared" si="35"/>
        <v>2.6501855816650686E-2</v>
      </c>
      <c r="AS53" s="51">
        <f t="shared" si="35"/>
        <v>2.3213882309881487E-2</v>
      </c>
      <c r="AT53" s="51">
        <f t="shared" si="35"/>
        <v>2.1693228745203075E-2</v>
      </c>
      <c r="AU53" s="51">
        <f t="shared" si="35"/>
        <v>1.8145104006305854E-2</v>
      </c>
    </row>
    <row r="54" spans="1:47">
      <c r="A54" s="42" t="s">
        <v>102</v>
      </c>
      <c r="B54" s="52">
        <f>('[5]Crude SO Exports'!AH$290)/1000</f>
        <v>51.84019</v>
      </c>
      <c r="C54" s="52">
        <f>('[5]Crude SO Exports'!AT$290)/1000</f>
        <v>256.45010200000002</v>
      </c>
      <c r="D54" s="52">
        <f>('[5]Crude SO Exports'!BF$290)/1000</f>
        <v>165.217815</v>
      </c>
      <c r="E54" s="52">
        <f>('[5]Crude SO Exports'!BR$290)/1000</f>
        <v>263.16804400000001</v>
      </c>
      <c r="F54" s="52">
        <f>('[5]Crude SO Exports'!CD$290)/1000</f>
        <v>300.557323</v>
      </c>
      <c r="G54" s="52">
        <f>('[5]Crude SO Exports'!CP$290)/1000</f>
        <v>279.88330500000001</v>
      </c>
      <c r="H54" s="52">
        <f>('[5]Crude SO Exports'!DB$290)/1000</f>
        <v>85.954164999999989</v>
      </c>
      <c r="I54" s="52">
        <f>('[5]Crude SO Exports'!DN$290)/1000</f>
        <v>84.686763000000013</v>
      </c>
      <c r="J54" s="52">
        <f>('[5]Crude SO Exports'!DZ$290)/1000</f>
        <v>105.561927</v>
      </c>
      <c r="K54" s="52">
        <f>('[5]Crude SO Exports'!EL$290)/1000</f>
        <v>133.45341399999998</v>
      </c>
      <c r="L54" s="52">
        <f>('[5]Crude SO Exports'!EX$290)/1000</f>
        <v>75.033258000000004</v>
      </c>
      <c r="M54" s="52">
        <f>('[5]Crude SO Exports'!FJ$290)/1000</f>
        <v>124.85023699999999</v>
      </c>
      <c r="N54" s="52">
        <f>('[5]Crude SO Exports'!FV$290)/1000</f>
        <v>89.208516000000003</v>
      </c>
      <c r="O54" s="52">
        <f>('[5]Crude SO Exports'!GH$290)/1000</f>
        <v>92.265914000000009</v>
      </c>
      <c r="P54" s="52">
        <f>('[5]Crude SO Exports'!GT$290)/1000</f>
        <v>153.75985900000001</v>
      </c>
      <c r="Q54" s="52">
        <f>('[5]Crude SO Exports'!HF$290)/1000</f>
        <v>64.132739999999998</v>
      </c>
      <c r="R54" s="52">
        <f>('[5]Crude SO Exports'!HR$290)/1000</f>
        <v>196.19348000000002</v>
      </c>
      <c r="S54" s="52">
        <f>('[5]Crude SO Exports'!ID$290)/1000</f>
        <v>399.49436500000002</v>
      </c>
      <c r="T54" s="52">
        <f>('[5]Crude SO Exports'!IP$290)/1000</f>
        <v>84.95070299999999</v>
      </c>
      <c r="U54" s="52">
        <f>('[5]Crude SO Exports'!JB$290)/1000</f>
        <v>236.28585699999999</v>
      </c>
      <c r="V54" s="52">
        <f>('[5]Crude SO Exports'!JN$290)/1000</f>
        <v>106.248874</v>
      </c>
      <c r="W54" s="52">
        <f>('[5]Crude SO Exports'!JZ$290)/1000</f>
        <v>190.82763299999999</v>
      </c>
      <c r="X54" s="52">
        <f>('[5]Crude SO Exports'!KL$290)/1000</f>
        <v>212.637351</v>
      </c>
      <c r="Y54" s="52">
        <f>('[5]Crude SO Exports'!KX$290)/1000</f>
        <v>198.96324900000002</v>
      </c>
      <c r="Z54" s="52">
        <f>('[5]Crude SO Exports'!LJ$290)/1000</f>
        <v>92.456752999999992</v>
      </c>
      <c r="AA54" s="52">
        <f>('[5]Crude SO Exports'!LV$290)/1000</f>
        <v>193.72104300000001</v>
      </c>
      <c r="AB54" s="52">
        <f>('[5]Crude SO Exports'!MH$290)/1000</f>
        <v>216.61030300000002</v>
      </c>
      <c r="AC54" s="52">
        <f>('[5]Crude SO Exports'!MT$290)/1000</f>
        <v>143.28783200000001</v>
      </c>
      <c r="AD54" s="52">
        <f>('[5]Crude SO Exports'!NF$290)/1000</f>
        <v>206.53759700000001</v>
      </c>
      <c r="AE54" s="52">
        <f>('[5]Crude SO Exports'!NR$290)/1000</f>
        <v>2.4358080000000002</v>
      </c>
      <c r="AF54" s="52">
        <f>('[5]Crude SO Exports'!OD$290)/1000</f>
        <v>0.78308100000000003</v>
      </c>
      <c r="AG54" s="51">
        <f t="shared" si="35"/>
        <v>1.0744369677179884</v>
      </c>
      <c r="AH54" s="51">
        <f t="shared" si="35"/>
        <v>0.99103072750046739</v>
      </c>
      <c r="AI54" s="51">
        <f t="shared" si="35"/>
        <v>0.96136122676452773</v>
      </c>
      <c r="AJ54" s="51">
        <f t="shared" si="35"/>
        <v>0.84761394389529054</v>
      </c>
      <c r="AK54" s="51">
        <f t="shared" si="35"/>
        <v>4.9510553941957955E-2</v>
      </c>
      <c r="AL54" s="51">
        <f t="shared" si="35"/>
        <v>8.1012314552896258E-2</v>
      </c>
      <c r="AM54" s="51">
        <f t="shared" si="35"/>
        <v>6.6687547466538183E-2</v>
      </c>
      <c r="AN54" s="51">
        <f t="shared" si="35"/>
        <v>9.9912200955398767E-2</v>
      </c>
      <c r="AO54" s="51">
        <f t="shared" si="35"/>
        <v>7.027176369533493E-2</v>
      </c>
      <c r="AP54" s="51">
        <f t="shared" si="35"/>
        <v>6.0634654194235971E-2</v>
      </c>
      <c r="AQ54" s="51">
        <f t="shared" si="35"/>
        <v>5.1484718249648738E-2</v>
      </c>
      <c r="AR54" s="51">
        <f t="shared" si="35"/>
        <v>5.6298135757079967E-2</v>
      </c>
      <c r="AS54" s="51">
        <f t="shared" si="35"/>
        <v>5.0224367110230386E-2</v>
      </c>
      <c r="AT54" s="51">
        <f t="shared" si="35"/>
        <v>4.8606305834198039E-2</v>
      </c>
      <c r="AU54" s="51">
        <f t="shared" si="35"/>
        <v>4.2083032422582579E-2</v>
      </c>
    </row>
    <row r="55" spans="1:47">
      <c r="A55" s="42" t="s">
        <v>103</v>
      </c>
      <c r="B55" s="52">
        <f>('[5]Crude SO Exports'!AI$290)/1000</f>
        <v>171.49531099999999</v>
      </c>
      <c r="C55" s="52">
        <f>('[5]Crude SO Exports'!AU$290)/1000</f>
        <v>256.650353</v>
      </c>
      <c r="D55" s="52">
        <f>('[5]Crude SO Exports'!BG$290)/1000</f>
        <v>58.801328999999996</v>
      </c>
      <c r="E55" s="52">
        <f>('[5]Crude SO Exports'!BS$290)/1000</f>
        <v>164.43165599999998</v>
      </c>
      <c r="F55" s="52">
        <f>('[5]Crude SO Exports'!CE$290)/1000</f>
        <v>162.56321800000001</v>
      </c>
      <c r="G55" s="52">
        <f>('[5]Crude SO Exports'!CQ$290)/1000</f>
        <v>298.665415</v>
      </c>
      <c r="H55" s="52">
        <f>('[5]Crude SO Exports'!DC$290)/1000</f>
        <v>112.071178</v>
      </c>
      <c r="I55" s="52">
        <f>('[5]Crude SO Exports'!DO$290)/1000</f>
        <v>203.49073499999997</v>
      </c>
      <c r="J55" s="52">
        <f>('[5]Crude SO Exports'!EA$290)/1000</f>
        <v>131.19580100000002</v>
      </c>
      <c r="K55" s="52">
        <f>('[5]Crude SO Exports'!EM$290)/1000</f>
        <v>129.93288099999998</v>
      </c>
      <c r="L55" s="52">
        <f>('[5]Crude SO Exports'!EY$290)/1000</f>
        <v>86.895724999999999</v>
      </c>
      <c r="M55" s="52">
        <f>('[5]Crude SO Exports'!FK$290)/1000</f>
        <v>189.864938</v>
      </c>
      <c r="N55" s="52">
        <f>('[5]Crude SO Exports'!FW$290)/1000</f>
        <v>60.997396999999999</v>
      </c>
      <c r="O55" s="52">
        <f>('[5]Crude SO Exports'!GI$290)/1000</f>
        <v>223.61062699999999</v>
      </c>
      <c r="P55" s="52">
        <f>('[5]Crude SO Exports'!GU$290)/1000</f>
        <v>309.94876199999999</v>
      </c>
      <c r="Q55" s="52">
        <f>('[5]Crude SO Exports'!HG$290)/1000</f>
        <v>83.291275999999996</v>
      </c>
      <c r="R55" s="52">
        <f>('[5]Crude SO Exports'!HS$290)/1000</f>
        <v>333.48006500000002</v>
      </c>
      <c r="S55" s="52">
        <f>('[5]Crude SO Exports'!IE$290)/1000</f>
        <v>337.08976200000001</v>
      </c>
      <c r="T55" s="52">
        <f>('[5]Crude SO Exports'!IQ$290)/1000</f>
        <v>40.930385000000001</v>
      </c>
      <c r="U55" s="52">
        <f>('[5]Crude SO Exports'!JC$290)/1000</f>
        <v>310.42145799999997</v>
      </c>
      <c r="V55" s="52">
        <f>('[5]Crude SO Exports'!JO$290)/1000</f>
        <v>280.58266399999997</v>
      </c>
      <c r="W55" s="52">
        <f>('[5]Crude SO Exports'!KA$290)/1000</f>
        <v>187.62444200000002</v>
      </c>
      <c r="X55" s="52">
        <f>('[5]Crude SO Exports'!KM$290)/1000</f>
        <v>281.690202</v>
      </c>
      <c r="Y55" s="52">
        <f>('[5]Crude SO Exports'!KY$290)/1000</f>
        <v>197.74030999999999</v>
      </c>
      <c r="Z55" s="52">
        <f>('[5]Crude SO Exports'!LK$290)/1000</f>
        <v>134.24352400000001</v>
      </c>
      <c r="AA55" s="52">
        <f>('[5]Crude SO Exports'!LW$290)/1000</f>
        <v>136.39432600000001</v>
      </c>
      <c r="AB55" s="52">
        <f>('[5]Crude SO Exports'!MI$290)/1000</f>
        <v>140.21180999999999</v>
      </c>
      <c r="AC55" s="52">
        <f>('[5]Crude SO Exports'!MU$290)/1000</f>
        <v>208.11616000000001</v>
      </c>
      <c r="AD55" s="52">
        <f>('[5]Crude SO Exports'!NG$290)/1000</f>
        <v>137.066261</v>
      </c>
      <c r="AE55" s="52">
        <f>('[5]Crude SO Exports'!NS$290)/1000</f>
        <v>22.840100999999997</v>
      </c>
      <c r="AF55" s="52">
        <f>('[5]Crude SO Exports'!OE$290)/1000</f>
        <v>0.37906799999999996</v>
      </c>
      <c r="AG55" s="51">
        <f t="shared" si="35"/>
        <v>0.90823445709494433</v>
      </c>
      <c r="AH55" s="51">
        <f t="shared" si="35"/>
        <v>0.88483703850878825</v>
      </c>
      <c r="AI55" s="51">
        <f t="shared" si="35"/>
        <v>1.0026019263753234</v>
      </c>
      <c r="AJ55" s="51">
        <f t="shared" si="35"/>
        <v>0.64856354819103224</v>
      </c>
      <c r="AK55" s="51">
        <f t="shared" si="35"/>
        <v>0.20622277136332692</v>
      </c>
      <c r="AL55" s="51">
        <f t="shared" si="35"/>
        <v>6.6502028501503732E-2</v>
      </c>
      <c r="AM55" s="51">
        <f t="shared" si="35"/>
        <v>6.2039525254952967E-2</v>
      </c>
      <c r="AN55" s="51">
        <f t="shared" si="35"/>
        <v>9.5759554013755105E-2</v>
      </c>
      <c r="AO55" s="51">
        <f t="shared" si="35"/>
        <v>6.9562253128387999E-2</v>
      </c>
      <c r="AP55" s="51">
        <f t="shared" si="35"/>
        <v>5.7157336666836846E-2</v>
      </c>
      <c r="AQ55" s="51">
        <f t="shared" si="35"/>
        <v>7.0079443178103079E-2</v>
      </c>
      <c r="AR55" s="51">
        <f t="shared" si="35"/>
        <v>5.2208311837125591E-2</v>
      </c>
      <c r="AS55" s="51">
        <f t="shared" si="35"/>
        <v>5.103132074132382E-2</v>
      </c>
      <c r="AT55" s="51">
        <f t="shared" si="35"/>
        <v>4.9491353905294869E-2</v>
      </c>
      <c r="AU55" s="51">
        <f t="shared" si="35"/>
        <v>4.3703498851289858E-2</v>
      </c>
    </row>
    <row r="56" spans="1:47">
      <c r="A56" s="42" t="s">
        <v>104</v>
      </c>
      <c r="B56" s="52">
        <f>('[5]Crude SO Exports'!AJ$290)/1000</f>
        <v>101.198397</v>
      </c>
      <c r="C56" s="52">
        <f>('[5]Crude SO Exports'!AV$290)/1000</f>
        <v>155.38478700000002</v>
      </c>
      <c r="D56" s="52">
        <f>('[5]Crude SO Exports'!BH$290)/1000</f>
        <v>159.49883</v>
      </c>
      <c r="E56" s="52">
        <f>('[5]Crude SO Exports'!BT$290)/1000</f>
        <v>123.325925</v>
      </c>
      <c r="F56" s="52">
        <f>('[5]Crude SO Exports'!CF$290)/1000</f>
        <v>312.13563699999997</v>
      </c>
      <c r="G56" s="52">
        <f>('[5]Crude SO Exports'!CR$290)/1000</f>
        <v>210.53278299999999</v>
      </c>
      <c r="H56" s="52">
        <f>('[5]Crude SO Exports'!DD$290)/1000</f>
        <v>53.180883999999999</v>
      </c>
      <c r="I56" s="52">
        <f>('[5]Crude SO Exports'!DP$290)/1000</f>
        <v>103.417209</v>
      </c>
      <c r="J56" s="52">
        <f>('[5]Crude SO Exports'!EB$290)/1000</f>
        <v>203.824397</v>
      </c>
      <c r="K56" s="52">
        <f>('[5]Crude SO Exports'!EN$290)/1000</f>
        <v>209.110647</v>
      </c>
      <c r="L56" s="52">
        <f>('[5]Crude SO Exports'!EZ$290)/1000</f>
        <v>36.537987999999999</v>
      </c>
      <c r="M56" s="52">
        <f>('[5]Crude SO Exports'!FL$290)/1000</f>
        <v>61.944763000000002</v>
      </c>
      <c r="N56" s="52">
        <f>('[5]Crude SO Exports'!FX$290)/1000</f>
        <v>27.82863</v>
      </c>
      <c r="O56" s="52">
        <f>('[5]Crude SO Exports'!GJ$290)/1000</f>
        <v>153.82244900000001</v>
      </c>
      <c r="P56" s="52">
        <f>('[5]Crude SO Exports'!GV$290)/1000</f>
        <v>136.45231799999999</v>
      </c>
      <c r="Q56" s="52">
        <f>('[5]Crude SO Exports'!HH$290)/1000</f>
        <v>62.624946000000001</v>
      </c>
      <c r="R56" s="52">
        <f>('[5]Crude SO Exports'!HT$290)/1000</f>
        <v>474.74330500000002</v>
      </c>
      <c r="S56" s="52">
        <f>('[5]Crude SO Exports'!IF$290)/1000</f>
        <v>445.877475</v>
      </c>
      <c r="T56" s="52">
        <f>('[5]Crude SO Exports'!IR$290)/1000</f>
        <v>69.405563999999998</v>
      </c>
      <c r="U56" s="52">
        <f>('[5]Crude SO Exports'!JD$290)/1000</f>
        <v>209.32070300000001</v>
      </c>
      <c r="V56" s="52">
        <f>('[5]Crude SO Exports'!JP$290)/1000</f>
        <v>224.19838200000001</v>
      </c>
      <c r="W56" s="52">
        <f>('[5]Crude SO Exports'!KB$290)/1000</f>
        <v>217.82864900000001</v>
      </c>
      <c r="X56" s="52">
        <f>('[5]Crude SO Exports'!KN$290)/1000</f>
        <v>141.75479199999998</v>
      </c>
      <c r="Y56" s="52">
        <f>('[5]Crude SO Exports'!KZ$290)/1000</f>
        <v>211.38763900000001</v>
      </c>
      <c r="Z56" s="52">
        <f>('[5]Crude SO Exports'!LL$290)/1000</f>
        <v>149.781533</v>
      </c>
      <c r="AA56" s="52">
        <f>('[5]Crude SO Exports'!LX$290)/1000</f>
        <v>190.30791699999997</v>
      </c>
      <c r="AB56" s="52">
        <f>('[5]Crude SO Exports'!MJ$290)/1000</f>
        <v>98.946051999999995</v>
      </c>
      <c r="AC56" s="52">
        <f>('[5]Crude SO Exports'!MV$290)/1000</f>
        <v>299.44505300000003</v>
      </c>
      <c r="AD56" s="52">
        <f>('[5]Crude SO Exports'!NH$290)/1000</f>
        <v>244.654843</v>
      </c>
      <c r="AE56" s="52">
        <f>('[5]Crude SO Exports'!NT$290)/1000</f>
        <v>0.44593900000000003</v>
      </c>
      <c r="AF56" s="52">
        <f>('[5]Crude SO Exports'!OF$290)/1000</f>
        <v>6.1312999999999999E-2</v>
      </c>
      <c r="AG56" s="51">
        <f t="shared" si="35"/>
        <v>1.1747627148028701</v>
      </c>
      <c r="AH56" s="51">
        <f t="shared" si="35"/>
        <v>1.1195924205120313</v>
      </c>
      <c r="AI56" s="51">
        <f t="shared" si="35"/>
        <v>1.481688162149172</v>
      </c>
      <c r="AJ56" s="51">
        <f t="shared" si="35"/>
        <v>0.9902067938780289</v>
      </c>
      <c r="AK56" s="51">
        <f t="shared" si="35"/>
        <v>3.3954194781678396E-2</v>
      </c>
      <c r="AL56" s="51">
        <f t="shared" si="35"/>
        <v>8.396995290672761E-2</v>
      </c>
      <c r="AM56" s="51">
        <f t="shared" si="35"/>
        <v>8.1579421805324334E-2</v>
      </c>
      <c r="AN56" s="51">
        <f t="shared" si="35"/>
        <v>0.12646709831069791</v>
      </c>
      <c r="AO56" s="51">
        <f t="shared" si="35"/>
        <v>9.3572542427460534E-2</v>
      </c>
      <c r="AP56" s="51">
        <f t="shared" si="35"/>
        <v>6.9715572979296064E-2</v>
      </c>
      <c r="AQ56" s="51">
        <f t="shared" si="35"/>
        <v>5.8792581248394336E-2</v>
      </c>
      <c r="AR56" s="51">
        <f t="shared" si="35"/>
        <v>6.7718753049228697E-2</v>
      </c>
      <c r="AS56" s="51">
        <f t="shared" si="35"/>
        <v>6.1900949838222495E-2</v>
      </c>
      <c r="AT56" s="51">
        <f t="shared" si="35"/>
        <v>5.9755142146793089E-2</v>
      </c>
      <c r="AU56" s="51">
        <f t="shared" si="35"/>
        <v>5.122852409419152E-2</v>
      </c>
    </row>
    <row r="57" spans="1:47">
      <c r="A57" s="42" t="s">
        <v>105</v>
      </c>
      <c r="B57" s="52">
        <f>('[5]Crude SO Exports'!AK$290)/1000</f>
        <v>120.448942</v>
      </c>
      <c r="C57" s="52">
        <f>('[5]Crude SO Exports'!AW$290)/1000</f>
        <v>314.877793</v>
      </c>
      <c r="D57" s="52">
        <f>('[5]Crude SO Exports'!BI$290)/1000</f>
        <v>57.633883000000004</v>
      </c>
      <c r="E57" s="52">
        <f>('[5]Crude SO Exports'!BU$290)/1000</f>
        <v>184.14318</v>
      </c>
      <c r="F57" s="52">
        <f>('[5]Crude SO Exports'!CG$290)/1000</f>
        <v>286.02353199999999</v>
      </c>
      <c r="G57" s="52">
        <f>('[5]Crude SO Exports'!CS$290)/1000</f>
        <v>195.88129599999999</v>
      </c>
      <c r="H57" s="52">
        <f>('[5]Crude SO Exports'!DE$290)/1000</f>
        <v>106.99371400000001</v>
      </c>
      <c r="I57" s="52">
        <f>('[5]Crude SO Exports'!DQ$290)/1000</f>
        <v>134.39482500000003</v>
      </c>
      <c r="J57" s="52">
        <f>('[5]Crude SO Exports'!EC$290)/1000</f>
        <v>361.49049300000001</v>
      </c>
      <c r="K57" s="52">
        <f>('[5]Crude SO Exports'!EO$290)/1000</f>
        <v>257.936555</v>
      </c>
      <c r="L57" s="52">
        <f>('[5]Crude SO Exports'!FA$290)/1000</f>
        <v>30.693632000000001</v>
      </c>
      <c r="M57" s="52">
        <f>('[5]Crude SO Exports'!FM$290)/1000</f>
        <v>177.788512</v>
      </c>
      <c r="N57" s="52">
        <f>('[5]Crude SO Exports'!FY$290)/1000</f>
        <v>48.935110000000002</v>
      </c>
      <c r="O57" s="52">
        <f>('[5]Crude SO Exports'!GK$290)/1000</f>
        <v>78.916861000000011</v>
      </c>
      <c r="P57" s="52">
        <f>('[5]Crude SO Exports'!GW$290)/1000</f>
        <v>423.90247600000004</v>
      </c>
      <c r="Q57" s="52">
        <f>('[5]Crude SO Exports'!HI$290)/1000</f>
        <v>128.17712</v>
      </c>
      <c r="R57" s="52">
        <f>('[5]Crude SO Exports'!HU$290)/1000</f>
        <v>359.14251400000001</v>
      </c>
      <c r="S57" s="52">
        <f>('[5]Crude SO Exports'!IG$290)/1000</f>
        <v>261.98206199999998</v>
      </c>
      <c r="T57" s="52">
        <f>('[5]Crude SO Exports'!IS$290)/1000</f>
        <v>132.38155499999999</v>
      </c>
      <c r="U57" s="52">
        <f>('[5]Crude SO Exports'!JE$290)/1000</f>
        <v>303.70962099999997</v>
      </c>
      <c r="V57" s="52">
        <f>('[5]Crude SO Exports'!JQ$290)/1000</f>
        <v>238.24354199999999</v>
      </c>
      <c r="W57" s="52">
        <f>('[5]Crude SO Exports'!KC$290)/1000</f>
        <v>178.33318299999999</v>
      </c>
      <c r="X57" s="52">
        <f>('[5]Crude SO Exports'!KO$290)/1000</f>
        <v>87.616005999999999</v>
      </c>
      <c r="Y57" s="52">
        <f>('[5]Crude SO Exports'!LA$290)/1000</f>
        <v>197.64729699999998</v>
      </c>
      <c r="Z57" s="52">
        <f>('[5]Crude SO Exports'!LM$290)/1000</f>
        <v>150.196079</v>
      </c>
      <c r="AA57" s="52">
        <f>('[5]Crude SO Exports'!LY$290)/1000</f>
        <v>64.441806999999997</v>
      </c>
      <c r="AB57" s="52">
        <f>('[5]Crude SO Exports'!MK$290)/1000</f>
        <v>358.892338</v>
      </c>
      <c r="AC57" s="52">
        <f>('[5]Crude SO Exports'!MW$290)/1000</f>
        <v>227.12955100000002</v>
      </c>
      <c r="AD57" s="52">
        <f>('[5]Crude SO Exports'!NI$290)/1000</f>
        <v>182.49013699999998</v>
      </c>
      <c r="AE57" s="52">
        <f>('[5]Crude SO Exports'!NU$290)/1000</f>
        <v>14.132693999999999</v>
      </c>
      <c r="AF57" s="51">
        <f t="shared" si="35"/>
        <v>0.73709517348251385</v>
      </c>
      <c r="AG57" s="51">
        <f t="shared" si="35"/>
        <v>1.1934827321348889</v>
      </c>
      <c r="AH57" s="51">
        <f t="shared" si="35"/>
        <v>1.3628528964430415</v>
      </c>
      <c r="AI57" s="51">
        <f t="shared" si="35"/>
        <v>1.1556436557135366</v>
      </c>
      <c r="AJ57" s="51">
        <f t="shared" si="35"/>
        <v>0.79997284586783113</v>
      </c>
      <c r="AK57" s="51">
        <f t="shared" si="35"/>
        <v>0.1472999038793443</v>
      </c>
      <c r="AL57" s="51">
        <f t="shared" si="35"/>
        <v>9.1301189969420576E-2</v>
      </c>
      <c r="AM57" s="51">
        <f t="shared" si="35"/>
        <v>7.9183939750424273E-2</v>
      </c>
      <c r="AN57" s="51">
        <f t="shared" si="35"/>
        <v>0.12127324796821355</v>
      </c>
      <c r="AO57" s="51">
        <f t="shared" si="35"/>
        <v>7.9631683394694522E-2</v>
      </c>
      <c r="AP57" s="51">
        <f t="shared" si="35"/>
        <v>6.562926923084679E-2</v>
      </c>
      <c r="AQ57" s="51">
        <f t="shared" si="35"/>
        <v>7.2686486550230966E-2</v>
      </c>
      <c r="AR57" s="51">
        <f t="shared" si="35"/>
        <v>6.4999134336261977E-2</v>
      </c>
      <c r="AS57" s="51">
        <f t="shared" si="35"/>
        <v>6.0213915352512172E-2</v>
      </c>
      <c r="AT57" s="51">
        <f t="shared" si="35"/>
        <v>5.8025832261276618E-2</v>
      </c>
      <c r="AU57" s="51">
        <f t="shared" si="35"/>
        <v>4.9984604495288631E-2</v>
      </c>
    </row>
    <row r="58" spans="1:47">
      <c r="A58" s="42" t="s">
        <v>106</v>
      </c>
      <c r="B58" s="52">
        <f>('[5]Crude SO Exports'!AL$290)/1000</f>
        <v>67.527372</v>
      </c>
      <c r="C58" s="52">
        <f>('[5]Crude SO Exports'!AX$290)/1000</f>
        <v>457.18733299999997</v>
      </c>
      <c r="D58" s="52">
        <f>('[5]Crude SO Exports'!BJ$290)/1000</f>
        <v>40.846584999999997</v>
      </c>
      <c r="E58" s="52">
        <f>('[5]Crude SO Exports'!BV$290)/1000</f>
        <v>228.02214799999999</v>
      </c>
      <c r="F58" s="52">
        <f>('[5]Crude SO Exports'!CH$290)/1000</f>
        <v>201.89522399999998</v>
      </c>
      <c r="G58" s="52">
        <f>('[5]Crude SO Exports'!CT$290)/1000</f>
        <v>89.292971999999992</v>
      </c>
      <c r="H58" s="52">
        <f>('[5]Crude SO Exports'!DF$290)/1000</f>
        <v>92.706466000000006</v>
      </c>
      <c r="I58" s="52">
        <f>('[5]Crude SO Exports'!DR$290)/1000</f>
        <v>94.210426000000012</v>
      </c>
      <c r="J58" s="52">
        <f>('[5]Crude SO Exports'!ED$290)/1000</f>
        <v>181.794635</v>
      </c>
      <c r="K58" s="52">
        <f>('[5]Crude SO Exports'!EP$290)/1000</f>
        <v>240.19049299999998</v>
      </c>
      <c r="L58" s="52">
        <f>('[5]Crude SO Exports'!FB$290)/1000</f>
        <v>52.584510999999999</v>
      </c>
      <c r="M58" s="52">
        <f>('[5]Crude SO Exports'!FN$290)/1000</f>
        <v>56.304684999999999</v>
      </c>
      <c r="N58" s="52">
        <f>('[5]Crude SO Exports'!FZ$290)/1000</f>
        <v>127.645934</v>
      </c>
      <c r="O58" s="52">
        <f>('[5]Crude SO Exports'!GL$290)/1000</f>
        <v>55.838183999999998</v>
      </c>
      <c r="P58" s="52">
        <f>('[5]Crude SO Exports'!GX$290)/1000</f>
        <v>367.16046699999998</v>
      </c>
      <c r="Q58" s="52">
        <f>('[5]Crude SO Exports'!HJ$290)/1000</f>
        <v>117.169262</v>
      </c>
      <c r="R58" s="52">
        <f>('[5]Crude SO Exports'!HV$290)/1000</f>
        <v>342.01052099999998</v>
      </c>
      <c r="S58" s="52">
        <f>('[5]Crude SO Exports'!IH$290)/1000</f>
        <v>306.916</v>
      </c>
      <c r="T58" s="52">
        <f>('[5]Crude SO Exports'!IT$290)/1000</f>
        <v>53.202728</v>
      </c>
      <c r="U58" s="52">
        <f>('[5]Crude SO Exports'!JF$290)/1000</f>
        <v>102.04955700000001</v>
      </c>
      <c r="V58" s="52">
        <f>('[5]Crude SO Exports'!JR$290)/1000</f>
        <v>167.60521900000001</v>
      </c>
      <c r="W58" s="52">
        <f>('[5]Crude SO Exports'!KD$290)/1000</f>
        <v>191.112842</v>
      </c>
      <c r="X58" s="52">
        <f>('[5]Crude SO Exports'!KP$290)/1000</f>
        <v>199.346114</v>
      </c>
      <c r="Y58" s="52">
        <f>('[5]Crude SO Exports'!LB$290)/1000</f>
        <v>238.26740100000001</v>
      </c>
      <c r="Z58" s="52">
        <f>('[5]Crude SO Exports'!LN$290)/1000</f>
        <v>139.472983</v>
      </c>
      <c r="AA58" s="52">
        <f>('[5]Crude SO Exports'!LZ$290)/1000</f>
        <v>233.51622</v>
      </c>
      <c r="AB58" s="52">
        <f>('[5]Crude SO Exports'!ML$290)/1000</f>
        <v>287.57700199999999</v>
      </c>
      <c r="AC58" s="52">
        <f>('[5]Crude SO Exports'!MX$290)/1000</f>
        <v>134.551367</v>
      </c>
      <c r="AD58" s="52">
        <f>('[5]Crude SO Exports'!NJ$290)/1000</f>
        <v>253.373683</v>
      </c>
      <c r="AE58" s="52">
        <f>('[5]Crude SO Exports'!NV$290)/1000</f>
        <v>1.3389690000000001</v>
      </c>
      <c r="AF58" s="51">
        <f t="shared" si="35"/>
        <v>0.78608341827235373</v>
      </c>
      <c r="AG58" s="51">
        <f t="shared" si="35"/>
        <v>1.2826265234737457</v>
      </c>
      <c r="AH58" s="51">
        <f t="shared" si="35"/>
        <v>1.1788709465514469</v>
      </c>
      <c r="AI58" s="51">
        <f t="shared" si="35"/>
        <v>1.0623896845080789</v>
      </c>
      <c r="AJ58" s="51">
        <f t="shared" si="35"/>
        <v>1.0322380969122995</v>
      </c>
      <c r="AK58" s="51">
        <f t="shared" si="35"/>
        <v>4.4779820499075022E-2</v>
      </c>
      <c r="AL58" s="51">
        <f t="shared" si="35"/>
        <v>9.2921625658012028E-2</v>
      </c>
      <c r="AM58" s="51">
        <f t="shared" si="35"/>
        <v>7.8192333737845787E-2</v>
      </c>
      <c r="AN58" s="51">
        <f t="shared" si="35"/>
        <v>0.11630000741663646</v>
      </c>
      <c r="AO58" s="51">
        <f t="shared" si="35"/>
        <v>8.093190692451227E-2</v>
      </c>
      <c r="AP58" s="51">
        <f t="shared" si="35"/>
        <v>7.227152368822197E-2</v>
      </c>
      <c r="AQ58" s="51">
        <f t="shared" si="35"/>
        <v>5.789326427365931E-2</v>
      </c>
      <c r="AR58" s="51">
        <f t="shared" si="35"/>
        <v>6.5534285143828835E-2</v>
      </c>
      <c r="AS58" s="51">
        <f t="shared" si="35"/>
        <v>5.8369583685879134E-2</v>
      </c>
      <c r="AT58" s="51">
        <f t="shared" si="35"/>
        <v>5.6405317988502811E-2</v>
      </c>
      <c r="AU58" s="51">
        <f t="shared" si="35"/>
        <v>4.8796033419971227E-2</v>
      </c>
    </row>
    <row r="59" spans="1:47">
      <c r="A59" s="42" t="s">
        <v>107</v>
      </c>
      <c r="B59" s="52">
        <f>('[5]Crude SO Exports'!AM$290)/1000</f>
        <v>1.1006659999999999</v>
      </c>
      <c r="C59" s="52">
        <f>('[5]Crude SO Exports'!AY$290)/1000</f>
        <v>186.88440900000001</v>
      </c>
      <c r="D59" s="52">
        <f>('[5]Crude SO Exports'!BK$290)/1000</f>
        <v>57.099071000000002</v>
      </c>
      <c r="E59" s="52">
        <f>('[5]Crude SO Exports'!BW$290)/1000</f>
        <v>54.835832000000003</v>
      </c>
      <c r="F59" s="52">
        <f>('[5]Crude SO Exports'!CI$290)/1000</f>
        <v>162.567027</v>
      </c>
      <c r="G59" s="52">
        <f>('[5]Crude SO Exports'!CU$290)/1000</f>
        <v>193.23102399999999</v>
      </c>
      <c r="H59" s="52">
        <f>('[5]Crude SO Exports'!DG$290)/1000</f>
        <v>50.327964000000001</v>
      </c>
      <c r="I59" s="52">
        <f>('[5]Crude SO Exports'!DS$290)/1000</f>
        <v>71.106698000000009</v>
      </c>
      <c r="J59" s="52">
        <f>('[5]Crude SO Exports'!EE$290)/1000</f>
        <v>193.556184</v>
      </c>
      <c r="K59" s="52">
        <f>('[5]Crude SO Exports'!EQ$290)/1000</f>
        <v>152.401623</v>
      </c>
      <c r="L59" s="52">
        <f>('[5]Crude SO Exports'!FC$290)/1000</f>
        <v>20.240403999999998</v>
      </c>
      <c r="M59" s="52">
        <f>('[5]Crude SO Exports'!FO$290)/1000</f>
        <v>39.180063000000004</v>
      </c>
      <c r="N59" s="52">
        <f>('[5]Crude SO Exports'!GA$290)/1000</f>
        <v>56.777370000000005</v>
      </c>
      <c r="O59" s="52">
        <f>('[5]Crude SO Exports'!GM$290)/1000</f>
        <v>61.563265000000001</v>
      </c>
      <c r="P59" s="52">
        <f>('[5]Crude SO Exports'!GY$290)/1000</f>
        <v>440.930116</v>
      </c>
      <c r="Q59" s="52">
        <f>('[5]Crude SO Exports'!HK$290)/1000</f>
        <v>323.80563599999999</v>
      </c>
      <c r="R59" s="52">
        <f>('[5]Crude SO Exports'!HW$290)/1000</f>
        <v>119.03722900000001</v>
      </c>
      <c r="S59" s="52">
        <f>('[5]Crude SO Exports'!II$290)/1000</f>
        <v>167.16288699999998</v>
      </c>
      <c r="T59" s="52">
        <f>('[5]Crude SO Exports'!IU$290)/1000</f>
        <v>107.27147199999999</v>
      </c>
      <c r="U59" s="52">
        <f>('[5]Crude SO Exports'!JG$290)/1000</f>
        <v>104.19431200000001</v>
      </c>
      <c r="V59" s="52">
        <f>('[5]Crude SO Exports'!JS$290)/1000</f>
        <v>65.887281000000002</v>
      </c>
      <c r="W59" s="52">
        <f>('[5]Crude SO Exports'!KE$290)/1000</f>
        <v>75.652805999999998</v>
      </c>
      <c r="X59" s="52">
        <f>('[5]Crude SO Exports'!KQ$290)/1000</f>
        <v>96.421105999999995</v>
      </c>
      <c r="Y59" s="52">
        <f>('[5]Crude SO Exports'!LC$290)/1000</f>
        <v>197.23549</v>
      </c>
      <c r="Z59" s="52">
        <f>('[5]Crude SO Exports'!LO$290)/1000</f>
        <v>164.35078700000003</v>
      </c>
      <c r="AA59" s="52">
        <f>('[5]Crude SO Exports'!MA$290)/1000</f>
        <v>120.920811</v>
      </c>
      <c r="AB59" s="52">
        <f>('[5]Crude SO Exports'!MM$290)/1000</f>
        <v>193.33601199999998</v>
      </c>
      <c r="AC59" s="52">
        <f>('[5]Crude SO Exports'!MY$290)/1000</f>
        <v>111.51767600000001</v>
      </c>
      <c r="AD59" s="52">
        <f>('[5]Crude SO Exports'!NK$290)/1000</f>
        <v>134.85574299999999</v>
      </c>
      <c r="AE59" s="52">
        <f>('[5]Crude SO Exports'!NW$290)/1000</f>
        <v>44.685918000000001</v>
      </c>
      <c r="AF59" s="51">
        <f t="shared" si="35"/>
        <v>0.54353869213618611</v>
      </c>
      <c r="AG59" s="51">
        <f t="shared" si="35"/>
        <v>0.8528460333334984</v>
      </c>
      <c r="AH59" s="51">
        <f t="shared" si="35"/>
        <v>0.84365038208441945</v>
      </c>
      <c r="AI59" s="51">
        <f t="shared" si="35"/>
        <v>0.79395848841141869</v>
      </c>
      <c r="AJ59" s="51">
        <f t="shared" si="35"/>
        <v>0.72740666242460972</v>
      </c>
      <c r="AK59" s="51">
        <f t="shared" si="35"/>
        <v>0.37828145406019081</v>
      </c>
      <c r="AL59" s="51">
        <f t="shared" si="35"/>
        <v>6.5425266658206443E-2</v>
      </c>
      <c r="AM59" s="51">
        <f t="shared" si="35"/>
        <v>6.1116413144029047E-2</v>
      </c>
      <c r="AN59" s="51">
        <f t="shared" si="35"/>
        <v>9.5759381524094911E-2</v>
      </c>
      <c r="AO59" s="51">
        <f t="shared" si="35"/>
        <v>7.0972409179943644E-2</v>
      </c>
      <c r="AP59" s="51">
        <f t="shared" si="35"/>
        <v>7.0341218518558415E-2</v>
      </c>
      <c r="AQ59" s="51">
        <f t="shared" si="35"/>
        <v>9.4108178853640798E-2</v>
      </c>
      <c r="AR59" s="51">
        <f t="shared" si="35"/>
        <v>5.4081452190234421E-2</v>
      </c>
      <c r="AS59" s="51">
        <f t="shared" si="35"/>
        <v>5.645677182922737E-2</v>
      </c>
      <c r="AT59" s="51">
        <f t="shared" si="35"/>
        <v>5.5304525292140465E-2</v>
      </c>
      <c r="AU59" s="51">
        <f t="shared" si="35"/>
        <v>5.0392384497754489E-2</v>
      </c>
    </row>
    <row r="60" spans="1:47">
      <c r="A60" s="42" t="s">
        <v>108</v>
      </c>
      <c r="B60" s="52">
        <f>('[5]Crude SO Exports'!AN$290)/1000</f>
        <v>70.500039999999998</v>
      </c>
      <c r="C60" s="52">
        <f>('[5]Crude SO Exports'!AZ$290)/1000</f>
        <v>38.820746</v>
      </c>
      <c r="D60" s="52">
        <f>('[5]Crude SO Exports'!BL$290)/1000</f>
        <v>28.427118</v>
      </c>
      <c r="E60" s="52">
        <f>('[5]Crude SO Exports'!BX$290)/1000</f>
        <v>15.517670000000001</v>
      </c>
      <c r="F60" s="52">
        <f>('[5]Crude SO Exports'!CJ$290)/1000</f>
        <v>90.577100999999999</v>
      </c>
      <c r="G60" s="52">
        <f>('[5]Crude SO Exports'!CV$290)/1000</f>
        <v>37.360023999999996</v>
      </c>
      <c r="H60" s="52">
        <f>('[5]Crude SO Exports'!DH$290)/1000</f>
        <v>19.947151000000002</v>
      </c>
      <c r="I60" s="52">
        <f>('[5]Crude SO Exports'!DT$290)/1000</f>
        <v>23.323537000000002</v>
      </c>
      <c r="J60" s="52">
        <f>('[5]Crude SO Exports'!EF$290)/1000</f>
        <v>61.462771999999994</v>
      </c>
      <c r="K60" s="52">
        <f>('[5]Crude SO Exports'!ER$290)/1000</f>
        <v>49.607959999999999</v>
      </c>
      <c r="L60" s="52">
        <f>('[5]Crude SO Exports'!FD$290)/1000</f>
        <v>21.244240000000001</v>
      </c>
      <c r="M60" s="52">
        <f>('[5]Crude SO Exports'!FP$290)/1000</f>
        <v>47.654387999999997</v>
      </c>
      <c r="N60" s="52">
        <f>('[5]Crude SO Exports'!GB$290)/1000</f>
        <v>27.955076000000002</v>
      </c>
      <c r="O60" s="52">
        <f>('[5]Crude SO Exports'!GN$290)/1000</f>
        <v>65.567945000000009</v>
      </c>
      <c r="P60" s="52">
        <f>('[5]Crude SO Exports'!GZ$290)/1000</f>
        <v>115.644414</v>
      </c>
      <c r="Q60" s="52">
        <f>('[5]Crude SO Exports'!HL$290)/1000</f>
        <v>265.77688499999999</v>
      </c>
      <c r="R60" s="52">
        <f>('[5]Crude SO Exports'!HX$290)/1000</f>
        <v>56.308909</v>
      </c>
      <c r="S60" s="52">
        <f>('[5]Crude SO Exports'!IJ$290)/1000</f>
        <v>66.041706999999988</v>
      </c>
      <c r="T60" s="52">
        <f>('[5]Crude SO Exports'!IV$290)/1000</f>
        <v>178.403098</v>
      </c>
      <c r="U60" s="52">
        <f>('[5]Crude SO Exports'!JH$290)/1000</f>
        <v>47.737864999999999</v>
      </c>
      <c r="V60" s="52">
        <f>('[5]Crude SO Exports'!JT$290)/1000</f>
        <v>20.477406999999999</v>
      </c>
      <c r="W60" s="52">
        <f>('[5]Crude SO Exports'!KF$290)/1000</f>
        <v>30.772765</v>
      </c>
      <c r="X60" s="52">
        <f>('[5]Crude SO Exports'!KR$290)/1000</f>
        <v>78.167717999999994</v>
      </c>
      <c r="Y60" s="52">
        <f>('[5]Crude SO Exports'!LD$290)/1000</f>
        <v>105.68005000000001</v>
      </c>
      <c r="Z60" s="52">
        <f>('[5]Crude SO Exports'!LP$290)/1000</f>
        <v>377.10065000000003</v>
      </c>
      <c r="AA60" s="52">
        <f>('[5]Crude SO Exports'!MB$290)/1000</f>
        <v>177.053698</v>
      </c>
      <c r="AB60" s="52">
        <f>('[5]Crude SO Exports'!MN$290)/1000</f>
        <v>321.80147399999998</v>
      </c>
      <c r="AC60" s="52">
        <f>('[5]Crude SO Exports'!MZ$290)/1000</f>
        <v>53.873595000000002</v>
      </c>
      <c r="AD60" s="52">
        <f>('[5]Crude SO Exports'!NL$290)/1000</f>
        <v>59.476264</v>
      </c>
      <c r="AE60" s="52">
        <f>('[5]Crude SO Exports'!NX$290)/1000</f>
        <v>36.461283999999999</v>
      </c>
      <c r="AF60" s="51">
        <f t="shared" si="35"/>
        <v>0.74171032684172344</v>
      </c>
      <c r="AG60" s="51">
        <f t="shared" si="35"/>
        <v>0.91392321940456289</v>
      </c>
      <c r="AH60" s="51">
        <f t="shared" si="35"/>
        <v>0.82175696534675147</v>
      </c>
      <c r="AI60" s="51">
        <f t="shared" si="35"/>
        <v>0.41120184704095203</v>
      </c>
      <c r="AJ60" s="51">
        <f t="shared" si="35"/>
        <v>0.39381127741863009</v>
      </c>
      <c r="AK60" s="51">
        <f t="shared" si="35"/>
        <v>0.31193118235556977</v>
      </c>
      <c r="AL60" s="51">
        <f t="shared" si="35"/>
        <v>5.7093666830480408E-2</v>
      </c>
      <c r="AM60" s="51">
        <f t="shared" si="35"/>
        <v>4.8480323498402603E-2</v>
      </c>
      <c r="AN60" s="51">
        <f t="shared" si="35"/>
        <v>6.8043783524422405E-2</v>
      </c>
      <c r="AO60" s="51">
        <f t="shared" si="35"/>
        <v>4.2821819408450035E-2</v>
      </c>
      <c r="AP60" s="51">
        <f t="shared" si="35"/>
        <v>4.657814339426801E-2</v>
      </c>
      <c r="AQ60" s="51">
        <f t="shared" si="35"/>
        <v>7.4043104493548978E-2</v>
      </c>
      <c r="AR60" s="51">
        <f t="shared" si="35"/>
        <v>3.91193798806488E-2</v>
      </c>
      <c r="AS60" s="51">
        <f t="shared" si="35"/>
        <v>4.0290949603160445E-2</v>
      </c>
      <c r="AT60" s="51">
        <f t="shared" si="35"/>
        <v>3.8845575889947935E-2</v>
      </c>
      <c r="AU60" s="51">
        <f t="shared" si="35"/>
        <v>3.537391798384177E-2</v>
      </c>
    </row>
    <row r="61" spans="1:47">
      <c r="A61" s="42" t="s">
        <v>109</v>
      </c>
      <c r="B61" s="52">
        <f>('[5]Crude SO Exports'!AO$290)/1000</f>
        <v>3.0003699999999998</v>
      </c>
      <c r="C61" s="52">
        <f>('[5]Crude SO Exports'!BA$290)/1000</f>
        <v>108.11255800000001</v>
      </c>
      <c r="D61" s="52">
        <f>('[5]Crude SO Exports'!BM$290)/1000</f>
        <v>5.6532539999999996</v>
      </c>
      <c r="E61" s="52">
        <f>('[5]Crude SO Exports'!BY$290)/1000</f>
        <v>27.081059</v>
      </c>
      <c r="F61" s="52">
        <f>('[5]Crude SO Exports'!CK$290)/1000</f>
        <v>129.600222</v>
      </c>
      <c r="G61" s="52">
        <f>('[5]Crude SO Exports'!CW$290)/1000</f>
        <v>100.802386</v>
      </c>
      <c r="H61" s="52">
        <f>('[5]Crude SO Exports'!DI$290)/1000</f>
        <v>58.515137000000003</v>
      </c>
      <c r="I61" s="52">
        <f>('[5]Crude SO Exports'!DU$290)/1000</f>
        <v>78.886836000000002</v>
      </c>
      <c r="J61" s="52">
        <f>('[5]Crude SO Exports'!EG$290)/1000</f>
        <v>283.82042200000001</v>
      </c>
      <c r="K61" s="52">
        <f>('[5]Crude SO Exports'!ES$290)/1000</f>
        <v>51.823036999999999</v>
      </c>
      <c r="L61" s="52">
        <f>('[5]Crude SO Exports'!FE$290)/1000</f>
        <v>7.3689600000000004</v>
      </c>
      <c r="M61" s="52">
        <f>('[5]Crude SO Exports'!FQ$290)/1000</f>
        <v>40.356293000000001</v>
      </c>
      <c r="N61" s="52">
        <f>('[5]Crude SO Exports'!GC$290)/1000</f>
        <v>35.268860000000004</v>
      </c>
      <c r="O61" s="52">
        <f>('[5]Crude SO Exports'!GO$290)/1000</f>
        <v>93.240666000000004</v>
      </c>
      <c r="P61" s="52">
        <f>('[5]Crude SO Exports'!HA$290)/1000</f>
        <v>141.69455499999998</v>
      </c>
      <c r="Q61" s="52">
        <f>('[5]Crude SO Exports'!HM$290)/1000</f>
        <v>70.239047999999997</v>
      </c>
      <c r="R61" s="52">
        <f>('[5]Crude SO Exports'!HY$290)/1000</f>
        <v>96.242509000000013</v>
      </c>
      <c r="S61" s="52">
        <f>('[5]Crude SO Exports'!IK$290)/1000</f>
        <v>107.89883500000001</v>
      </c>
      <c r="T61" s="52">
        <f>('[5]Crude SO Exports'!IW$290)/1000</f>
        <v>100.76066899999999</v>
      </c>
      <c r="U61" s="52">
        <f>('[5]Crude SO Exports'!JI$290)/1000</f>
        <v>39.143098999999999</v>
      </c>
      <c r="V61" s="52">
        <f>('[5]Crude SO Exports'!JU$290)/1000</f>
        <v>52.246485999999997</v>
      </c>
      <c r="W61" s="52">
        <f>('[5]Crude SO Exports'!KG$290)/1000</f>
        <v>107.12765899999999</v>
      </c>
      <c r="X61" s="52">
        <f>('[5]Crude SO Exports'!KS$290)/1000</f>
        <v>129.60244</v>
      </c>
      <c r="Y61" s="52">
        <f>('[5]Crude SO Exports'!LE$290)/1000</f>
        <v>105.47444899999999</v>
      </c>
      <c r="Z61" s="52">
        <f>('[5]Crude SO Exports'!LQ$290)/1000</f>
        <v>190.956659</v>
      </c>
      <c r="AA61" s="52">
        <f>('[5]Crude SO Exports'!MC$290)/1000</f>
        <v>73.894404999999992</v>
      </c>
      <c r="AB61" s="52">
        <f>('[5]Crude SO Exports'!MO$290)/1000</f>
        <v>141.27782199999999</v>
      </c>
      <c r="AC61" s="52">
        <f>('[5]Crude SO Exports'!NA$290)/1000</f>
        <v>74.540064999999998</v>
      </c>
      <c r="AD61" s="52">
        <f>('[5]Crude SO Exports'!NM$290)/1000</f>
        <v>56.872836999999997</v>
      </c>
      <c r="AE61" s="52">
        <f>('[5]Crude SO Exports'!NY$290)/1000</f>
        <v>28.045112</v>
      </c>
      <c r="AF61" s="51">
        <f t="shared" si="35"/>
        <v>0.40301021506876844</v>
      </c>
      <c r="AG61" s="51">
        <f t="shared" si="35"/>
        <v>0.52782650805757858</v>
      </c>
      <c r="AH61" s="51">
        <f t="shared" si="35"/>
        <v>0.52389261640549556</v>
      </c>
      <c r="AI61" s="51">
        <f t="shared" si="35"/>
        <v>0.43542348471374764</v>
      </c>
      <c r="AJ61" s="51">
        <f t="shared" si="35"/>
        <v>0.34562369600985565</v>
      </c>
      <c r="AK61" s="51">
        <f t="shared" si="35"/>
        <v>0.23730042924785896</v>
      </c>
      <c r="AL61" s="51">
        <f t="shared" si="35"/>
        <v>3.8888782096398122E-2</v>
      </c>
      <c r="AM61" s="51">
        <f t="shared" si="35"/>
        <v>3.5180762573330755E-2</v>
      </c>
      <c r="AN61" s="51">
        <f t="shared" si="35"/>
        <v>5.390633971196588E-2</v>
      </c>
      <c r="AO61" s="51">
        <f t="shared" si="35"/>
        <v>3.8264695280242879E-2</v>
      </c>
      <c r="AP61" s="51">
        <f t="shared" si="35"/>
        <v>3.7655105748160597E-2</v>
      </c>
      <c r="AQ61" s="51">
        <f t="shared" si="35"/>
        <v>5.6550116828907572E-2</v>
      </c>
      <c r="AR61" s="51">
        <f t="shared" si="35"/>
        <v>3.032598818236476E-2</v>
      </c>
      <c r="AS61" s="51">
        <f t="shared" si="35"/>
        <v>3.1884962065652639E-2</v>
      </c>
      <c r="AT61" s="51">
        <f t="shared" si="35"/>
        <v>3.1107648597190691E-2</v>
      </c>
      <c r="AU61" s="51">
        <f t="shared" si="35"/>
        <v>2.8357128838586564E-2</v>
      </c>
    </row>
    <row r="62" spans="1:47">
      <c r="A62" s="42" t="s">
        <v>110</v>
      </c>
      <c r="B62" s="52">
        <f>('[5]Crude SO Exports'!AP$290)/1000</f>
        <v>36.636571000000004</v>
      </c>
      <c r="C62" s="52">
        <f>('[5]Crude SO Exports'!BB$290)/1000</f>
        <v>40.297633999999995</v>
      </c>
      <c r="D62" s="52">
        <f>('[5]Crude SO Exports'!BN$290)/1000</f>
        <v>11.767832</v>
      </c>
      <c r="E62" s="52">
        <f>('[5]Crude SO Exports'!BZ$290)/1000</f>
        <v>99.510774999999995</v>
      </c>
      <c r="F62" s="52">
        <f>('[5]Crude SO Exports'!CL$290)/1000</f>
        <v>108.39825399999999</v>
      </c>
      <c r="G62" s="52">
        <f>('[5]Crude SO Exports'!CX$290)/1000</f>
        <v>75.526210999999989</v>
      </c>
      <c r="H62" s="52">
        <f>('[5]Crude SO Exports'!DJ$290)/1000</f>
        <v>67.986157999999989</v>
      </c>
      <c r="I62" s="52">
        <f>('[5]Crude SO Exports'!DV$290)/1000</f>
        <v>56.888038000000002</v>
      </c>
      <c r="J62" s="52">
        <f>('[5]Crude SO Exports'!EH$290)/1000</f>
        <v>120.938069</v>
      </c>
      <c r="K62" s="52">
        <f>('[5]Crude SO Exports'!ET$290)/1000</f>
        <v>133.210587</v>
      </c>
      <c r="L62" s="52">
        <f>('[5]Crude SO Exports'!FF$290)/1000</f>
        <v>20.494328000000003</v>
      </c>
      <c r="M62" s="52">
        <f>('[5]Crude SO Exports'!FR$290)/1000</f>
        <v>24.799624000000001</v>
      </c>
      <c r="N62" s="52">
        <f>('[5]Crude SO Exports'!GD$290)/1000</f>
        <v>20.832815999999998</v>
      </c>
      <c r="O62" s="52">
        <f>('[5]Crude SO Exports'!GP$290)/1000</f>
        <v>161.76849100000001</v>
      </c>
      <c r="P62" s="52">
        <f>('[5]Crude SO Exports'!HB$290)/1000</f>
        <v>86.783062000000001</v>
      </c>
      <c r="Q62" s="52">
        <f>('[5]Crude SO Exports'!HN$290)/1000</f>
        <v>201.582673</v>
      </c>
      <c r="R62" s="52">
        <f>('[5]Crude SO Exports'!HZ$290)/1000</f>
        <v>162.59500399999999</v>
      </c>
      <c r="S62" s="52">
        <f>('[5]Crude SO Exports'!IL$290)/1000</f>
        <v>100.214658</v>
      </c>
      <c r="T62" s="52">
        <f>('[5]Crude SO Exports'!IX$290)/1000</f>
        <v>173.97337899999999</v>
      </c>
      <c r="U62" s="52">
        <f>('[5]Crude SO Exports'!JJ$290)/1000</f>
        <v>49.968283999999997</v>
      </c>
      <c r="V62" s="52">
        <f>('[5]Crude SO Exports'!JV$290)/1000</f>
        <v>181.303123</v>
      </c>
      <c r="W62" s="52">
        <f>('[5]Crude SO Exports'!KH$290)/1000</f>
        <v>37.165326</v>
      </c>
      <c r="X62" s="52">
        <f>('[5]Crude SO Exports'!KT$290)/1000</f>
        <v>235.773157</v>
      </c>
      <c r="Y62" s="52">
        <f>('[5]Crude SO Exports'!LF$290)/1000</f>
        <v>143.35194899999999</v>
      </c>
      <c r="Z62" s="52">
        <f>('[5]Crude SO Exports'!LR$290)/1000</f>
        <v>135.513936</v>
      </c>
      <c r="AA62" s="52">
        <f>('[5]Crude SO Exports'!MD$290)/1000</f>
        <v>150.63523499999999</v>
      </c>
      <c r="AB62" s="52">
        <f>('[5]Crude SO Exports'!MP$290)/1000</f>
        <v>141.81005300000001</v>
      </c>
      <c r="AC62" s="52">
        <f>('[5]Crude SO Exports'!NB$290)/1000</f>
        <v>14.520899999999999</v>
      </c>
      <c r="AD62" s="52">
        <f>('[5]Crude SO Exports'!NN$290)/1000</f>
        <v>100.03399800000001</v>
      </c>
      <c r="AE62" s="52">
        <f>('[5]Crude SO Exports'!NZ$290)/1000</f>
        <v>23.263103999999998</v>
      </c>
      <c r="AF62" s="51">
        <f t="shared" si="35"/>
        <v>0.40673811388420666</v>
      </c>
      <c r="AG62" s="51">
        <f t="shared" si="35"/>
        <v>0.60620939009049535</v>
      </c>
      <c r="AH62" s="51">
        <f t="shared" si="35"/>
        <v>0.48717779951985246</v>
      </c>
      <c r="AI62" s="51">
        <f t="shared" si="35"/>
        <v>0.37689811696133518</v>
      </c>
      <c r="AJ62" s="51">
        <f t="shared" si="35"/>
        <v>0.49938105175875297</v>
      </c>
      <c r="AK62" s="51">
        <f t="shared" si="35"/>
        <v>0.19928880079217395</v>
      </c>
      <c r="AL62" s="51">
        <f t="shared" si="35"/>
        <v>4.1334844898676379E-2</v>
      </c>
      <c r="AM62" s="51">
        <f t="shared" si="35"/>
        <v>3.6861370320091208E-2</v>
      </c>
      <c r="AN62" s="51">
        <f t="shared" si="35"/>
        <v>5.468884198350292E-2</v>
      </c>
      <c r="AO62" s="51">
        <f t="shared" si="35"/>
        <v>4.0413531375284424E-2</v>
      </c>
      <c r="AP62" s="51">
        <f t="shared" si="35"/>
        <v>4.4045980640851801E-2</v>
      </c>
      <c r="AQ62" s="51">
        <f t="shared" si="35"/>
        <v>5.2212439213447037E-2</v>
      </c>
      <c r="AR62" s="51">
        <f t="shared" si="35"/>
        <v>3.2326279118469879E-2</v>
      </c>
      <c r="AS62" s="51">
        <f t="shared" si="35"/>
        <v>3.2844163647410968E-2</v>
      </c>
      <c r="AT62" s="51">
        <f t="shared" si="35"/>
        <v>3.2110321781340878E-2</v>
      </c>
      <c r="AU62" s="51">
        <f t="shared" si="35"/>
        <v>2.9400273521080881E-2</v>
      </c>
    </row>
    <row r="63" spans="1:47">
      <c r="A63" s="42" t="s">
        <v>111</v>
      </c>
      <c r="B63" s="52">
        <f>('[5]Crude SO Exports'!AQ$290)/1000</f>
        <v>157.148538</v>
      </c>
      <c r="C63" s="52">
        <f>('[5]Crude SO Exports'!BC$290)/1000</f>
        <v>37.564861999999998</v>
      </c>
      <c r="D63" s="52">
        <f>('[5]Crude SO Exports'!BO$290)/1000</f>
        <v>15.154049000000001</v>
      </c>
      <c r="E63" s="52">
        <f>('[5]Crude SO Exports'!CA$290)/1000</f>
        <v>153.394926</v>
      </c>
      <c r="F63" s="52">
        <f>('[5]Crude SO Exports'!CM$290)/1000</f>
        <v>228.086828</v>
      </c>
      <c r="G63" s="52">
        <f>('[5]Crude SO Exports'!CY$290)/1000</f>
        <v>54.301536999999996</v>
      </c>
      <c r="H63" s="52">
        <f>('[5]Crude SO Exports'!DK$290)/1000</f>
        <v>25.978047</v>
      </c>
      <c r="I63" s="52">
        <f>('[5]Crude SO Exports'!DW$290)/1000</f>
        <v>76.852782000000005</v>
      </c>
      <c r="J63" s="52">
        <f>('[5]Crude SO Exports'!EI$290)/1000</f>
        <v>64.681393999999997</v>
      </c>
      <c r="K63" s="52">
        <f>('[5]Crude SO Exports'!EU$290)/1000</f>
        <v>73.681607</v>
      </c>
      <c r="L63" s="52">
        <f>('[5]Crude SO Exports'!FG$290)/1000</f>
        <v>25.001286</v>
      </c>
      <c r="M63" s="52">
        <f>('[5]Crude SO Exports'!FS$290)/1000</f>
        <v>87.641085000000004</v>
      </c>
      <c r="N63" s="52">
        <f>('[5]Crude SO Exports'!GE$290)/1000</f>
        <v>31.469697</v>
      </c>
      <c r="O63" s="52">
        <f>('[5]Crude SO Exports'!GQ$290)/1000</f>
        <v>157.44501300000002</v>
      </c>
      <c r="P63" s="52">
        <f>('[5]Crude SO Exports'!HC$290)/1000</f>
        <v>137.29556299999999</v>
      </c>
      <c r="Q63" s="52">
        <f>('[5]Crude SO Exports'!HO$290)/1000</f>
        <v>285.699637</v>
      </c>
      <c r="R63" s="52">
        <f>('[5]Crude SO Exports'!IA$290)/1000</f>
        <v>343.83203000000003</v>
      </c>
      <c r="S63" s="52">
        <f>('[5]Crude SO Exports'!IM$290)/1000</f>
        <v>97.671965</v>
      </c>
      <c r="T63" s="52">
        <f>('[5]Crude SO Exports'!IY$290)/1000</f>
        <v>165.733318</v>
      </c>
      <c r="U63" s="52">
        <f>('[5]Crude SO Exports'!JK$290)/1000</f>
        <v>74.975796000000003</v>
      </c>
      <c r="V63" s="52">
        <f>('[5]Crude SO Exports'!JW$290)/1000</f>
        <v>101.38223699999999</v>
      </c>
      <c r="W63" s="52">
        <f>('[5]Crude SO Exports'!KI$290)/1000</f>
        <v>125.63167299999999</v>
      </c>
      <c r="X63" s="52">
        <f>('[5]Crude SO Exports'!KU$290)/1000</f>
        <v>68.871144999999999</v>
      </c>
      <c r="Y63" s="52">
        <f>('[5]Crude SO Exports'!LG$290)/1000</f>
        <v>128.20515700000001</v>
      </c>
      <c r="Z63" s="52">
        <f>('[5]Crude SO Exports'!LS$290)/1000</f>
        <v>158.46093400000001</v>
      </c>
      <c r="AA63" s="52">
        <f>('[5]Crude SO Exports'!ME$290)/1000</f>
        <v>138.43332699999999</v>
      </c>
      <c r="AB63" s="52">
        <f>('[5]Crude SO Exports'!MQ$290)/1000</f>
        <v>167.68027499999999</v>
      </c>
      <c r="AC63" s="52">
        <f>('[5]Crude SO Exports'!NC$290)/1000</f>
        <v>22.452385</v>
      </c>
      <c r="AD63" s="52">
        <f>('[5]Crude SO Exports'!NO$290)/1000</f>
        <v>35.155997999999997</v>
      </c>
      <c r="AE63" s="52">
        <f>('[5]Crude SO Exports'!OA$290)/1000</f>
        <v>9.9100820000000009</v>
      </c>
      <c r="AF63" s="51">
        <f t="shared" si="35"/>
        <v>0.3914952384900488</v>
      </c>
      <c r="AG63" s="51">
        <f t="shared" si="35"/>
        <v>0.52642015416728005</v>
      </c>
      <c r="AH63" s="51">
        <f t="shared" si="35"/>
        <v>0.4098574006308412</v>
      </c>
      <c r="AI63" s="51">
        <f t="shared" si="35"/>
        <v>0.18579101413481089</v>
      </c>
      <c r="AJ63" s="51">
        <f t="shared" si="35"/>
        <v>0.18564684090865416</v>
      </c>
      <c r="AK63" s="51">
        <f t="shared" si="35"/>
        <v>9.0556608387889703E-2</v>
      </c>
      <c r="AL63" s="51">
        <f t="shared" si="35"/>
        <v>2.9555830844532904E-2</v>
      </c>
      <c r="AM63" s="51">
        <f t="shared" si="35"/>
        <v>2.3763618374216647E-2</v>
      </c>
      <c r="AN63" s="51">
        <f t="shared" si="35"/>
        <v>3.0732210439639817E-2</v>
      </c>
      <c r="AO63" s="51">
        <f t="shared" si="35"/>
        <v>1.8050183263281422E-2</v>
      </c>
      <c r="AP63" s="51">
        <f t="shared" si="35"/>
        <v>1.9082070671083463E-2</v>
      </c>
      <c r="AQ63" s="51">
        <f t="shared" si="35"/>
        <v>2.6998143160382914E-2</v>
      </c>
      <c r="AR63" s="51">
        <f t="shared" si="35"/>
        <v>1.8024029905855804E-2</v>
      </c>
      <c r="AS63" s="51">
        <f t="shared" si="35"/>
        <v>1.7071870305228009E-2</v>
      </c>
      <c r="AT63" s="51">
        <f t="shared" si="35"/>
        <v>1.6204898277031168E-2</v>
      </c>
      <c r="AU63" s="51">
        <f t="shared" si="35"/>
        <v>1.4453258423704082E-2</v>
      </c>
    </row>
    <row r="64" spans="1:47">
      <c r="A64" s="42" t="s">
        <v>112</v>
      </c>
      <c r="B64" s="52">
        <f>('[5]Crude SO Exports'!AR$290)/1000</f>
        <v>203.13488699999999</v>
      </c>
      <c r="C64" s="52">
        <f>('[5]Crude SO Exports'!BD$290)/1000</f>
        <v>24.690829000000001</v>
      </c>
      <c r="D64" s="52">
        <f>('[5]Crude SO Exports'!BP$290)/1000</f>
        <v>37.509903000000001</v>
      </c>
      <c r="E64" s="52">
        <f>('[5]Crude SO Exports'!CB$290)/1000</f>
        <v>86.321224000000001</v>
      </c>
      <c r="F64" s="52">
        <f>('[5]Crude SO Exports'!CN$290)/1000</f>
        <v>62.195057999999996</v>
      </c>
      <c r="G64" s="52">
        <f>('[5]Crude SO Exports'!CZ$290)/1000</f>
        <v>163.11106599999999</v>
      </c>
      <c r="H64" s="52">
        <f>('[5]Crude SO Exports'!DL$290)/1000</f>
        <v>44.846877999999997</v>
      </c>
      <c r="I64" s="52">
        <f>('[5]Crude SO Exports'!DX$290)/1000</f>
        <v>47.574323999999997</v>
      </c>
      <c r="J64" s="52">
        <f>('[5]Crude SO Exports'!EJ$290)/1000</f>
        <v>70.280258000000003</v>
      </c>
      <c r="K64" s="52">
        <f>('[5]Crude SO Exports'!EV$290)/1000</f>
        <v>57.884860000000003</v>
      </c>
      <c r="L64" s="52">
        <f>('[5]Crude SO Exports'!FH$290)/1000</f>
        <v>60.316364999999998</v>
      </c>
      <c r="M64" s="52">
        <f>('[5]Crude SO Exports'!FT$290)/1000</f>
        <v>39.757474000000002</v>
      </c>
      <c r="N64" s="52">
        <f>('[5]Crude SO Exports'!GF$290)/1000</f>
        <v>73.576510999999996</v>
      </c>
      <c r="O64" s="52">
        <f>('[5]Crude SO Exports'!GR$290)/1000</f>
        <v>165.77956400000002</v>
      </c>
      <c r="P64" s="52">
        <f>('[5]Crude SO Exports'!HD$290)/1000</f>
        <v>43.037033000000001</v>
      </c>
      <c r="Q64" s="52">
        <f>('[5]Crude SO Exports'!HP$290)/1000</f>
        <v>138.83660200000003</v>
      </c>
      <c r="R64" s="52">
        <f>('[5]Crude SO Exports'!IB$290)/1000</f>
        <v>154.67474200000001</v>
      </c>
      <c r="S64" s="52">
        <f>('[5]Crude SO Exports'!IN$290)/1000</f>
        <v>207.801379</v>
      </c>
      <c r="T64" s="52">
        <f>('[5]Crude SO Exports'!IZ$290)/1000</f>
        <v>45.788068000000003</v>
      </c>
      <c r="U64" s="52">
        <f>('[5]Crude SO Exports'!JL$290)/1000</f>
        <v>52.404817000000001</v>
      </c>
      <c r="V64" s="52">
        <f>('[5]Crude SO Exports'!JX$290)/1000</f>
        <v>56.728383999999998</v>
      </c>
      <c r="W64" s="52">
        <f>('[5]Crude SO Exports'!KJ$290)/1000</f>
        <v>68.047005999999996</v>
      </c>
      <c r="X64" s="52">
        <f>('[5]Crude SO Exports'!KV$290)/1000</f>
        <v>204.74482500000002</v>
      </c>
      <c r="Y64" s="52">
        <f>('[5]Crude SO Exports'!LH$290)/1000</f>
        <v>92.405142000000012</v>
      </c>
      <c r="Z64" s="52">
        <f>('[5]Crude SO Exports'!LT$290)/1000</f>
        <v>91.092434999999995</v>
      </c>
      <c r="AA64" s="52">
        <f>('[5]Crude SO Exports'!MF$290)/1000</f>
        <v>30.730098000000002</v>
      </c>
      <c r="AB64" s="52">
        <f>('[5]Crude SO Exports'!MR$290)/1000</f>
        <v>150.46742600000002</v>
      </c>
      <c r="AC64" s="52">
        <f>('[5]Crude SO Exports'!ND$290)/1000</f>
        <v>18.253041</v>
      </c>
      <c r="AD64" s="52">
        <f>('[5]Crude SO Exports'!NP$290)/1000</f>
        <v>23.01538</v>
      </c>
      <c r="AE64" s="52">
        <f>('[5]Crude SO Exports'!OB$290)/1000</f>
        <v>8.050555000000001</v>
      </c>
      <c r="AF64" s="51">
        <f>AF65-SUM(AF53:AF63)</f>
        <v>0.96107021515346958</v>
      </c>
      <c r="AG64" s="51">
        <f t="shared" ref="AG64:AU64" si="36">AG65-SUM(AG53:AG63)</f>
        <v>0.32478082634192518</v>
      </c>
      <c r="AH64" s="51">
        <f t="shared" si="36"/>
        <v>0.34924128778947328</v>
      </c>
      <c r="AI64" s="51">
        <f t="shared" si="36"/>
        <v>0.13738193168913959</v>
      </c>
      <c r="AJ64" s="51">
        <f t="shared" si="36"/>
        <v>0.13085445705918008</v>
      </c>
      <c r="AK64" s="51">
        <f t="shared" si="36"/>
        <v>7.7868329337626108E-2</v>
      </c>
      <c r="AL64" s="51">
        <f t="shared" si="36"/>
        <v>3.3106231818264331E-2</v>
      </c>
      <c r="AM64" s="51">
        <f t="shared" si="36"/>
        <v>1.7337044879727315E-2</v>
      </c>
      <c r="AN64" s="51">
        <f t="shared" si="36"/>
        <v>2.4835540666585332E-2</v>
      </c>
      <c r="AO64" s="51">
        <f t="shared" si="36"/>
        <v>1.3890104270087855E-2</v>
      </c>
      <c r="AP64" s="51">
        <f t="shared" si="36"/>
        <v>1.5043058485406879E-2</v>
      </c>
      <c r="AQ64" s="51">
        <f t="shared" si="36"/>
        <v>2.3407722756063176E-2</v>
      </c>
      <c r="AR64" s="51">
        <f t="shared" si="36"/>
        <v>1.5499745721571978E-2</v>
      </c>
      <c r="AS64" s="51">
        <f t="shared" si="36"/>
        <v>1.3601728518616352E-2</v>
      </c>
      <c r="AT64" s="51">
        <f t="shared" si="36"/>
        <v>1.3303682104399028E-2</v>
      </c>
      <c r="AU64" s="51">
        <f t="shared" si="36"/>
        <v>1.1862857973025442E-2</v>
      </c>
    </row>
    <row r="65" spans="1:49" ht="15.75" thickBot="1">
      <c r="A65" s="42" t="s">
        <v>113</v>
      </c>
      <c r="B65" s="50">
        <f t="shared" ref="B65:X65" si="37">SUM(B53:B64)</f>
        <v>1128.037384</v>
      </c>
      <c r="C65" s="50">
        <f t="shared" si="37"/>
        <v>1976.7899419999997</v>
      </c>
      <c r="D65" s="50">
        <f t="shared" si="37"/>
        <v>658.07378899999992</v>
      </c>
      <c r="E65" s="50">
        <f t="shared" si="37"/>
        <v>1483.2198539999999</v>
      </c>
      <c r="F65" s="50">
        <f t="shared" si="37"/>
        <v>2177.6025289999998</v>
      </c>
      <c r="G65" s="50">
        <f t="shared" si="37"/>
        <v>1829.80711</v>
      </c>
      <c r="H65" s="50">
        <f t="shared" si="37"/>
        <v>883.76985999999965</v>
      </c>
      <c r="I65" s="50">
        <f t="shared" si="37"/>
        <v>988.13390000000027</v>
      </c>
      <c r="J65" s="50">
        <f t="shared" si="37"/>
        <v>1988.9733910000002</v>
      </c>
      <c r="K65" s="50">
        <f t="shared" si="37"/>
        <v>1563.320322</v>
      </c>
      <c r="L65" s="50">
        <f t="shared" si="37"/>
        <v>528.50647100000003</v>
      </c>
      <c r="M65" s="50">
        <f t="shared" si="37"/>
        <v>953.775937</v>
      </c>
      <c r="N65" s="50">
        <f t="shared" si="37"/>
        <v>648.23552600000005</v>
      </c>
      <c r="O65" s="50">
        <f t="shared" si="37"/>
        <v>1449.9575649999999</v>
      </c>
      <c r="P65" s="50">
        <f t="shared" si="37"/>
        <v>2444.1852760000002</v>
      </c>
      <c r="Q65" s="50">
        <f t="shared" si="37"/>
        <v>1854.263078</v>
      </c>
      <c r="R65" s="50">
        <f t="shared" si="37"/>
        <v>2938.6693459999997</v>
      </c>
      <c r="S65" s="50">
        <f t="shared" si="37"/>
        <v>2894.5064899999998</v>
      </c>
      <c r="T65" s="50">
        <f t="shared" si="37"/>
        <v>1217.4623710000001</v>
      </c>
      <c r="U65" s="50">
        <f t="shared" si="37"/>
        <v>1744.354077</v>
      </c>
      <c r="V65" s="50">
        <f t="shared" si="37"/>
        <v>1516.9344620000002</v>
      </c>
      <c r="W65" s="50">
        <f t="shared" si="37"/>
        <v>1537.7569140000003</v>
      </c>
      <c r="X65" s="50">
        <f t="shared" si="37"/>
        <v>1887.5477979999998</v>
      </c>
      <c r="Y65" s="50">
        <f t="shared" ref="Y65:AE65" si="38">SUM(Y53:Y64)</f>
        <v>2009.3246260000003</v>
      </c>
      <c r="Z65" s="50">
        <f t="shared" si="38"/>
        <v>1960.4947930000001</v>
      </c>
      <c r="AA65" s="50">
        <f t="shared" si="38"/>
        <v>1633.197465</v>
      </c>
      <c r="AB65" s="50">
        <f t="shared" si="38"/>
        <v>2443.3817520000007</v>
      </c>
      <c r="AC65" s="50">
        <f t="shared" si="38"/>
        <v>1448.8472089999998</v>
      </c>
      <c r="AD65" s="50">
        <f t="shared" si="38"/>
        <v>1469.7986819999999</v>
      </c>
      <c r="AE65" s="50">
        <f t="shared" si="38"/>
        <v>194.99652999999998</v>
      </c>
      <c r="AF65" s="51">
        <f t="shared" ref="AF65:AU65" si="39">AF12</f>
        <v>6.7143553933292708</v>
      </c>
      <c r="AG65" s="51">
        <f t="shared" si="39"/>
        <v>10.13049445558663</v>
      </c>
      <c r="AH65" s="51">
        <f t="shared" si="39"/>
        <v>9.6792611490393252</v>
      </c>
      <c r="AI65" s="51">
        <f t="shared" si="39"/>
        <v>8.4986435788988519</v>
      </c>
      <c r="AJ65" s="51">
        <f t="shared" si="39"/>
        <v>6.7678813113740546</v>
      </c>
      <c r="AK65" s="51">
        <f t="shared" si="39"/>
        <v>1.8233904154795959</v>
      </c>
      <c r="AL65" s="51">
        <f t="shared" si="39"/>
        <v>0.72690043839512875</v>
      </c>
      <c r="AM65" s="51">
        <f t="shared" si="39"/>
        <v>0.62710952247955976</v>
      </c>
      <c r="AN65" s="51">
        <f t="shared" si="39"/>
        <v>0.93743954718888389</v>
      </c>
      <c r="AO65" s="51">
        <f t="shared" si="39"/>
        <v>0.64604549379386933</v>
      </c>
      <c r="AP65" s="51">
        <f t="shared" si="39"/>
        <v>0.57643833643555453</v>
      </c>
      <c r="AQ65" s="51">
        <f t="shared" si="39"/>
        <v>0.66716546922157405</v>
      </c>
      <c r="AR65" s="51">
        <f t="shared" si="39"/>
        <v>0.52263735093932129</v>
      </c>
      <c r="AS65" s="51">
        <f t="shared" si="39"/>
        <v>0.49710446500734529</v>
      </c>
      <c r="AT65" s="51">
        <f t="shared" si="39"/>
        <v>0.48085383282331856</v>
      </c>
      <c r="AU65" s="51">
        <f t="shared" si="39"/>
        <v>0.42378061852762283</v>
      </c>
    </row>
    <row r="66" spans="1:49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53">
        <f>W65/'[3]Soy Complex'!BD$44</f>
        <v>0.76666416423601602</v>
      </c>
      <c r="X66" s="53">
        <f>X65/'[3]Soy Complex'!BE$44</f>
        <v>0.84480532201617498</v>
      </c>
      <c r="Y66" s="53">
        <f>Y65/'[3]Soy Complex'!BF$44</f>
        <v>0.78719665021547802</v>
      </c>
      <c r="Z66" s="53">
        <f>Z65/'[3]Soy Complex'!BG$44</f>
        <v>0.80461116957970513</v>
      </c>
      <c r="AA66" s="53">
        <f>AA65/'[3]Soy Complex'!BH$44</f>
        <v>0.84530691885961917</v>
      </c>
      <c r="AB66" s="53">
        <f>AB65/'[3]Soy Complex'!BI$44</f>
        <v>0.86351336081785635</v>
      </c>
      <c r="AC66" s="53">
        <f>AC65/'[3]Soy Complex'!BJ$44</f>
        <v>0.8379030195719388</v>
      </c>
      <c r="AD66" s="53">
        <f>AD65/'[3]Soy Complex'!BK$44</f>
        <v>0.83216592978207482</v>
      </c>
      <c r="AE66" s="53">
        <f>AE65/'[3]Soy Complex'!BL$44</f>
        <v>0.52241256522523716</v>
      </c>
      <c r="AF66" s="53">
        <f>AF65/'[3]Soy Complex'!BM$44</f>
        <v>2.6857421573317084E-2</v>
      </c>
      <c r="AG66" s="53">
        <f>AG65/'[3]Soy Complex'!BN$44</f>
        <v>4.0521977822346518E-2</v>
      </c>
      <c r="AH66" s="53">
        <f>AH65/'[3]Soy Complex'!BO$44</f>
        <v>3.8717044596157303E-2</v>
      </c>
      <c r="AI66" s="53">
        <f>AI65/'[3]Soy Complex'!BP$44</f>
        <v>3.3994574315595411E-2</v>
      </c>
      <c r="AJ66" s="53">
        <f>AJ65/'[3]Soy Complex'!BQ$44</f>
        <v>2.707152524549622E-2</v>
      </c>
      <c r="AK66" s="53">
        <f>AK65/'[3]Soy Complex'!BR$44</f>
        <v>7.2935616619183834E-3</v>
      </c>
      <c r="AL66" s="53">
        <f>AL65/'[3]Soy Complex'!BS$44</f>
        <v>2.9076017535805149E-3</v>
      </c>
      <c r="AM66" s="53">
        <f>AM65/'[3]Soy Complex'!BT$44</f>
        <v>2.5084380899182391E-3</v>
      </c>
      <c r="AN66" s="53">
        <f>AN65/'[3]Soy Complex'!BU$44</f>
        <v>3.7497581887555357E-3</v>
      </c>
      <c r="AO66" s="53">
        <f>AO65/'[3]Soy Complex'!BV$44</f>
        <v>2.5841819751754773E-3</v>
      </c>
      <c r="AP66" s="53">
        <f>AP65/'[3]Soy Complex'!BW$44</f>
        <v>2.3057533457422181E-3</v>
      </c>
      <c r="AQ66" s="53">
        <f>AQ65/'[3]Soy Complex'!BX$44</f>
        <v>2.6686618768862963E-3</v>
      </c>
      <c r="AR66" s="53">
        <f>AR65/'[3]Soy Complex'!BY$44</f>
        <v>2.0905494037572851E-3</v>
      </c>
      <c r="AS66" s="53">
        <f>AS65/'[3]Soy Complex'!BZ$44</f>
        <v>1.9884178600293812E-3</v>
      </c>
      <c r="AT66" s="53">
        <f>AT65/'[3]Soy Complex'!CA$44</f>
        <v>1.9234153312932742E-3</v>
      </c>
      <c r="AU66" s="53">
        <f>AU65/'[3]Soy Complex'!CB$44</f>
        <v>1.6951224741104914E-3</v>
      </c>
    </row>
    <row r="67" spans="1:49" ht="15.75" thickBot="1">
      <c r="A67" s="42" t="s">
        <v>117</v>
      </c>
    </row>
    <row r="68" spans="1:49" ht="15.75" thickBot="1">
      <c r="A68" s="44"/>
      <c r="B68" s="44" t="str">
        <f>B$2</f>
        <v xml:space="preserve">93/94 </v>
      </c>
      <c r="C68" s="44" t="str">
        <f t="shared" ref="C68:AU68" si="40">C$2</f>
        <v xml:space="preserve">94/95 </v>
      </c>
      <c r="D68" s="44" t="str">
        <f t="shared" si="40"/>
        <v xml:space="preserve">95/96 </v>
      </c>
      <c r="E68" s="44" t="str">
        <f t="shared" si="40"/>
        <v xml:space="preserve">96/97 </v>
      </c>
      <c r="F68" s="44" t="str">
        <f t="shared" si="40"/>
        <v xml:space="preserve">97/98 </v>
      </c>
      <c r="G68" s="44" t="str">
        <f t="shared" si="40"/>
        <v xml:space="preserve">98/99 </v>
      </c>
      <c r="H68" s="44" t="str">
        <f t="shared" si="40"/>
        <v xml:space="preserve">99/00 </v>
      </c>
      <c r="I68" s="44" t="str">
        <f t="shared" si="40"/>
        <v xml:space="preserve">00/01 </v>
      </c>
      <c r="J68" s="44" t="str">
        <f t="shared" si="40"/>
        <v xml:space="preserve">01/02 </v>
      </c>
      <c r="K68" s="44" t="str">
        <f t="shared" si="40"/>
        <v xml:space="preserve">02/03 </v>
      </c>
      <c r="L68" s="44" t="str">
        <f t="shared" si="40"/>
        <v xml:space="preserve">03/04 </v>
      </c>
      <c r="M68" s="44" t="str">
        <f t="shared" si="40"/>
        <v xml:space="preserve">04/05 </v>
      </c>
      <c r="N68" s="44" t="str">
        <f t="shared" si="40"/>
        <v xml:space="preserve">05/06 </v>
      </c>
      <c r="O68" s="44" t="str">
        <f t="shared" si="40"/>
        <v xml:space="preserve">06/07 </v>
      </c>
      <c r="P68" s="44" t="str">
        <f t="shared" si="40"/>
        <v xml:space="preserve">07/08 </v>
      </c>
      <c r="Q68" s="44" t="str">
        <f t="shared" si="40"/>
        <v xml:space="preserve">08/09 </v>
      </c>
      <c r="R68" s="44" t="str">
        <f t="shared" si="40"/>
        <v xml:space="preserve">09/10 </v>
      </c>
      <c r="S68" s="44" t="str">
        <f t="shared" si="40"/>
        <v xml:space="preserve">10/11 </v>
      </c>
      <c r="T68" s="44" t="str">
        <f t="shared" si="40"/>
        <v xml:space="preserve">11/12 </v>
      </c>
      <c r="U68" s="44" t="str">
        <f t="shared" si="40"/>
        <v xml:space="preserve">12/13 </v>
      </c>
      <c r="V68" s="44" t="str">
        <f t="shared" si="40"/>
        <v xml:space="preserve">13/14 </v>
      </c>
      <c r="W68" s="44" t="str">
        <f t="shared" si="40"/>
        <v xml:space="preserve">14/15 </v>
      </c>
      <c r="X68" s="44" t="str">
        <f t="shared" si="40"/>
        <v xml:space="preserve">15/16 </v>
      </c>
      <c r="Y68" s="44" t="str">
        <f t="shared" si="40"/>
        <v xml:space="preserve">16/17 </v>
      </c>
      <c r="Z68" s="44" t="str">
        <f t="shared" si="40"/>
        <v xml:space="preserve">17/18 </v>
      </c>
      <c r="AA68" s="44" t="str">
        <f t="shared" si="40"/>
        <v>18/19</v>
      </c>
      <c r="AB68" s="44" t="str">
        <f t="shared" si="40"/>
        <v>19/20</v>
      </c>
      <c r="AC68" s="44" t="str">
        <f t="shared" si="40"/>
        <v>20/21</v>
      </c>
      <c r="AD68" s="44" t="str">
        <f t="shared" si="40"/>
        <v>21/22</v>
      </c>
      <c r="AE68" s="44" t="str">
        <f t="shared" si="40"/>
        <v>22/23</v>
      </c>
      <c r="AF68" s="44" t="str">
        <f t="shared" si="40"/>
        <v>23/24</v>
      </c>
      <c r="AG68" s="44" t="str">
        <f t="shared" si="40"/>
        <v>24/25</v>
      </c>
      <c r="AH68" s="44" t="str">
        <f t="shared" si="40"/>
        <v>25/26</v>
      </c>
      <c r="AI68" s="44" t="str">
        <f t="shared" si="40"/>
        <v>26/27</v>
      </c>
      <c r="AJ68" s="44" t="str">
        <f t="shared" si="40"/>
        <v>27/28</v>
      </c>
      <c r="AK68" s="44" t="str">
        <f t="shared" si="40"/>
        <v>28/29</v>
      </c>
      <c r="AL68" s="44" t="str">
        <f t="shared" si="40"/>
        <v>29/30</v>
      </c>
      <c r="AM68" s="44" t="str">
        <f t="shared" si="40"/>
        <v>30/31</v>
      </c>
      <c r="AN68" s="44" t="str">
        <f t="shared" si="40"/>
        <v>31/32</v>
      </c>
      <c r="AO68" s="44" t="str">
        <f t="shared" si="40"/>
        <v>32/33</v>
      </c>
      <c r="AP68" s="44" t="str">
        <f t="shared" si="40"/>
        <v>33/34</v>
      </c>
      <c r="AQ68" s="44" t="str">
        <f t="shared" si="40"/>
        <v>34/35</v>
      </c>
      <c r="AR68" s="44" t="str">
        <f t="shared" si="40"/>
        <v>35/36</v>
      </c>
      <c r="AS68" s="44" t="str">
        <f t="shared" si="40"/>
        <v>36/37</v>
      </c>
      <c r="AT68" s="44" t="str">
        <f t="shared" si="40"/>
        <v>37/38</v>
      </c>
      <c r="AU68" s="44" t="str">
        <f t="shared" si="40"/>
        <v>38/39</v>
      </c>
    </row>
    <row r="69" spans="1:49">
      <c r="A69" s="42" t="s">
        <v>101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>
        <f>'[4]NASS Crush'!$Z10</f>
        <v>1610.904</v>
      </c>
      <c r="Y69" s="46">
        <f>'[4]NASS Crush'!$Z22</f>
        <v>1580.8140000000001</v>
      </c>
      <c r="Z69" s="46">
        <f>'[4]NASS Crush'!$Z34</f>
        <v>1644.069</v>
      </c>
      <c r="AA69" s="46">
        <f>'[4]NASS Crush'!$Z46</f>
        <v>1601.0409999999999</v>
      </c>
      <c r="AB69" s="46">
        <f>'[4]NASS Crush'!$Z58</f>
        <v>1610.8679999999999</v>
      </c>
      <c r="AC69" s="46">
        <f>'[4]NASS Crush'!$Z70</f>
        <v>1692.8579999999999</v>
      </c>
      <c r="AD69" s="46">
        <f>'[4]NASS Crush'!$Z82</f>
        <v>1772.2529999999999</v>
      </c>
      <c r="AE69" s="46">
        <f>'[4]NASS Crush'!$Z94</f>
        <v>1829.75</v>
      </c>
      <c r="AF69" s="46">
        <f>'[4]NASS Crush'!$Z106</f>
        <v>1922.221</v>
      </c>
      <c r="AG69" s="47">
        <f>'Soy Refined'!AG22*(1+AVERAGE('[4]NASS Crush'!$AB70,'[4]NASS Crush'!$AB58,'[4]NASS Crush'!$AB46,'[4]NASS Crush'!$AB34,'[4]NASS Crush'!$AB22))</f>
        <v>1914.1024702486693</v>
      </c>
      <c r="AH69" s="47">
        <f>'Soy Refined'!AH22*(1+AVERAGE('[4]NASS Crush'!$AB70,'[4]NASS Crush'!$AB58,'[4]NASS Crush'!$AB46,'[4]NASS Crush'!$AB34,'[4]NASS Crush'!$AB22))</f>
        <v>1998.9598527196538</v>
      </c>
      <c r="AI69" s="47">
        <f>'Soy Refined'!AI22*(1+AVERAGE('[4]NASS Crush'!$AB70,'[4]NASS Crush'!$AB58,'[4]NASS Crush'!$AB46,'[4]NASS Crush'!$AB34,'[4]NASS Crush'!$AB22))</f>
        <v>2197.5318434977844</v>
      </c>
      <c r="AJ69" s="47">
        <f>'Soy Refined'!AJ22*(1+AVERAGE('[4]NASS Crush'!$AB70,'[4]NASS Crush'!$AB58,'[4]NASS Crush'!$AB46,'[4]NASS Crush'!$AB34,'[4]NASS Crush'!$AB22))</f>
        <v>2285.0718638986782</v>
      </c>
      <c r="AK69" s="47">
        <f>'Soy Refined'!AK22*(1+AVERAGE('[4]NASS Crush'!$AB70,'[4]NASS Crush'!$AB58,'[4]NASS Crush'!$AB46,'[4]NASS Crush'!$AB34,'[4]NASS Crush'!$AB22))</f>
        <v>2501.4937184812093</v>
      </c>
      <c r="AL69" s="47">
        <f>'Soy Refined'!AL22*(1+AVERAGE('[4]NASS Crush'!$AB70,'[4]NASS Crush'!$AB58,'[4]NASS Crush'!$AB46,'[4]NASS Crush'!$AB34,'[4]NASS Crush'!$AB22))</f>
        <v>2778.7958162595764</v>
      </c>
      <c r="AM69" s="47">
        <f>'Soy Refined'!AM22*(1+AVERAGE('[4]NASS Crush'!$AB70,'[4]NASS Crush'!$AB58,'[4]NASS Crush'!$AB46,'[4]NASS Crush'!$AB34,'[4]NASS Crush'!$AB22))</f>
        <v>2936.8662096650164</v>
      </c>
      <c r="AN69" s="47">
        <f>'Soy Refined'!AN22*(1+AVERAGE('[4]NASS Crush'!$AB70,'[4]NASS Crush'!$AB58,'[4]NASS Crush'!$AB46,'[4]NASS Crush'!$AB34,'[4]NASS Crush'!$AB22))</f>
        <v>2834.2721544349197</v>
      </c>
      <c r="AO69" s="47">
        <f>'Soy Refined'!AO22*(1+AVERAGE('[4]NASS Crush'!$AB70,'[4]NASS Crush'!$AB58,'[4]NASS Crush'!$AB46,'[4]NASS Crush'!$AB34,'[4]NASS Crush'!$AB22))</f>
        <v>2880.4012455281691</v>
      </c>
      <c r="AP69" s="47">
        <f>'Soy Refined'!AP22*(1+AVERAGE('[4]NASS Crush'!$AB70,'[4]NASS Crush'!$AB58,'[4]NASS Crush'!$AB46,'[4]NASS Crush'!$AB34,'[4]NASS Crush'!$AB22))</f>
        <v>3083.9612358531722</v>
      </c>
      <c r="AQ69" s="47">
        <f>'Soy Refined'!AQ22*(1+AVERAGE('[4]NASS Crush'!$AB70,'[4]NASS Crush'!$AB58,'[4]NASS Crush'!$AB46,'[4]NASS Crush'!$AB34,'[4]NASS Crush'!$AB22))</f>
        <v>2904.2773485891644</v>
      </c>
      <c r="AR69" s="47">
        <f>'Soy Refined'!AR22*(1+AVERAGE('[4]NASS Crush'!$AB70,'[4]NASS Crush'!$AB58,'[4]NASS Crush'!$AB46,'[4]NASS Crush'!$AB34,'[4]NASS Crush'!$AB22))</f>
        <v>3018.3758052145708</v>
      </c>
      <c r="AS69" s="47">
        <f>'Soy Refined'!AS22*(1+AVERAGE('[4]NASS Crush'!$AB70,'[4]NASS Crush'!$AB58,'[4]NASS Crush'!$AB46,'[4]NASS Crush'!$AB34,'[4]NASS Crush'!$AB22))</f>
        <v>2757.0156565845091</v>
      </c>
      <c r="AT69" s="47">
        <f>'Soy Refined'!AT22*(1+AVERAGE('[4]NASS Crush'!$AB70,'[4]NASS Crush'!$AB58,'[4]NASS Crush'!$AB46,'[4]NASS Crush'!$AB34,'[4]NASS Crush'!$AB22))</f>
        <v>3517.1028177307749</v>
      </c>
      <c r="AU69" s="47">
        <f>'Soy Refined'!AU22*(1+AVERAGE('[4]NASS Crush'!$AB70,'[4]NASS Crush'!$AB58,'[4]NASS Crush'!$AB46,'[4]NASS Crush'!$AB34,'[4]NASS Crush'!$AB22))</f>
        <v>5138.1817374862085</v>
      </c>
    </row>
    <row r="70" spans="1:49">
      <c r="A70" s="42" t="s">
        <v>102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>
        <f>'[4]NASS Crush'!$Z11</f>
        <v>1461.9649999999999</v>
      </c>
      <c r="Y70" s="46">
        <f>'[4]NASS Crush'!$Z23</f>
        <v>1471.587</v>
      </c>
      <c r="Z70" s="46">
        <f>'[4]NASS Crush'!$Z35</f>
        <v>1482.83</v>
      </c>
      <c r="AA70" s="46">
        <f>'[4]NASS Crush'!$Z47</f>
        <v>1496.018</v>
      </c>
      <c r="AB70" s="46">
        <f>'[4]NASS Crush'!$Z59</f>
        <v>1397.17</v>
      </c>
      <c r="AC70" s="46">
        <f>'[4]NASS Crush'!$Z71</f>
        <v>1617.0809999999999</v>
      </c>
      <c r="AD70" s="46">
        <f>'[4]NASS Crush'!$Z83</f>
        <v>1701.596</v>
      </c>
      <c r="AE70" s="46">
        <f>'[4]NASS Crush'!$Z95</f>
        <v>1674.7840000000001</v>
      </c>
      <c r="AF70" s="46">
        <f>'[4]NASS Crush'!$Z107</f>
        <v>1737.002</v>
      </c>
      <c r="AG70" s="47">
        <f>'Soy Refined'!AG23*(1+AVERAGE('[4]NASS Crush'!$AB71,'[4]NASS Crush'!$AB59,'[4]NASS Crush'!$AB47,'[4]NASS Crush'!$AB35,'[4]NASS Crush'!$AB23))</f>
        <v>1880.902395324274</v>
      </c>
      <c r="AH70" s="47">
        <f>'Soy Refined'!AH23*(1+AVERAGE('[4]NASS Crush'!$AB71,'[4]NASS Crush'!$AB59,'[4]NASS Crush'!$AB47,'[4]NASS Crush'!$AB35,'[4]NASS Crush'!$AB23))</f>
        <v>2076.9600936670113</v>
      </c>
      <c r="AI70" s="47">
        <f>'Soy Refined'!AI23*(1+AVERAGE('[4]NASS Crush'!$AB71,'[4]NASS Crush'!$AB59,'[4]NASS Crush'!$AB47,'[4]NASS Crush'!$AB35,'[4]NASS Crush'!$AB23))</f>
        <v>2148.7292588585938</v>
      </c>
      <c r="AJ70" s="47">
        <f>'Soy Refined'!AJ23*(1+AVERAGE('[4]NASS Crush'!$AB71,'[4]NASS Crush'!$AB59,'[4]NASS Crush'!$AB47,'[4]NASS Crush'!$AB35,'[4]NASS Crush'!$AB23))</f>
        <v>2195.4359709995379</v>
      </c>
      <c r="AK70" s="47">
        <f>'Soy Refined'!AK23*(1+AVERAGE('[4]NASS Crush'!$AB71,'[4]NASS Crush'!$AB59,'[4]NASS Crush'!$AB47,'[4]NASS Crush'!$AB35,'[4]NASS Crush'!$AB23))</f>
        <v>2357.2779169206228</v>
      </c>
      <c r="AL70" s="47">
        <f>'Soy Refined'!AL23*(1+AVERAGE('[4]NASS Crush'!$AB71,'[4]NASS Crush'!$AB59,'[4]NASS Crush'!$AB47,'[4]NASS Crush'!$AB35,'[4]NASS Crush'!$AB23))</f>
        <v>2488.2471197578398</v>
      </c>
      <c r="AM70" s="47">
        <f>'Soy Refined'!AM23*(1+AVERAGE('[4]NASS Crush'!$AB71,'[4]NASS Crush'!$AB59,'[4]NASS Crush'!$AB47,'[4]NASS Crush'!$AB35,'[4]NASS Crush'!$AB23))</f>
        <v>2634.5990320786527</v>
      </c>
      <c r="AN70" s="47">
        <f>'Soy Refined'!AN23*(1+AVERAGE('[4]NASS Crush'!$AB71,'[4]NASS Crush'!$AB59,'[4]NASS Crush'!$AB47,'[4]NASS Crush'!$AB35,'[4]NASS Crush'!$AB23))</f>
        <v>2682.7620203263732</v>
      </c>
      <c r="AO70" s="47">
        <f>'Soy Refined'!AO23*(1+AVERAGE('[4]NASS Crush'!$AB71,'[4]NASS Crush'!$AB59,'[4]NASS Crush'!$AB47,'[4]NASS Crush'!$AB35,'[4]NASS Crush'!$AB23))</f>
        <v>2778.7441273607192</v>
      </c>
      <c r="AP70" s="47">
        <f>'Soy Refined'!AP23*(1+AVERAGE('[4]NASS Crush'!$AB71,'[4]NASS Crush'!$AB59,'[4]NASS Crush'!$AB47,'[4]NASS Crush'!$AB35,'[4]NASS Crush'!$AB23))</f>
        <v>2905.4601435401651</v>
      </c>
      <c r="AQ70" s="47">
        <f>'Soy Refined'!AQ23*(1+AVERAGE('[4]NASS Crush'!$AB71,'[4]NASS Crush'!$AB59,'[4]NASS Crush'!$AB47,'[4]NASS Crush'!$AB35,'[4]NASS Crush'!$AB23))</f>
        <v>2663.7870304669636</v>
      </c>
      <c r="AR70" s="47">
        <f>'Soy Refined'!AR23*(1+AVERAGE('[4]NASS Crush'!$AB71,'[4]NASS Crush'!$AB59,'[4]NASS Crush'!$AB47,'[4]NASS Crush'!$AB35,'[4]NASS Crush'!$AB23))</f>
        <v>2594.9436464391556</v>
      </c>
      <c r="AS70" s="47">
        <f>'Soy Refined'!AS23*(1+AVERAGE('[4]NASS Crush'!$AB71,'[4]NASS Crush'!$AB59,'[4]NASS Crush'!$AB47,'[4]NASS Crush'!$AB35,'[4]NASS Crush'!$AB23))</f>
        <v>2421.6277678209572</v>
      </c>
      <c r="AT70" s="47">
        <f>'Soy Refined'!AT23*(1+AVERAGE('[4]NASS Crush'!$AB71,'[4]NASS Crush'!$AB59,'[4]NASS Crush'!$AB47,'[4]NASS Crush'!$AB35,'[4]NASS Crush'!$AB23))</f>
        <v>3163.3121272777717</v>
      </c>
      <c r="AU70" s="47">
        <f>'Soy Refined'!AU23*(1+AVERAGE('[4]NASS Crush'!$AB71,'[4]NASS Crush'!$AB59,'[4]NASS Crush'!$AB47,'[4]NASS Crush'!$AB35,'[4]NASS Crush'!$AB23))</f>
        <v>4083.0152512027703</v>
      </c>
    </row>
    <row r="71" spans="1:49">
      <c r="A71" s="42" t="s">
        <v>103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>
        <f>'[4]NASS Crush'!$Z12</f>
        <v>1445.9490000000001</v>
      </c>
      <c r="Y71" s="46">
        <f>'[4]NASS Crush'!$Z24</f>
        <v>1440.556</v>
      </c>
      <c r="Z71" s="46">
        <f>'[4]NASS Crush'!$Z36</f>
        <v>1405.0350000000001</v>
      </c>
      <c r="AA71" s="46">
        <f>'[4]NASS Crush'!$Z48</f>
        <v>1479.059</v>
      </c>
      <c r="AB71" s="46">
        <f>'[4]NASS Crush'!$Z60</f>
        <v>1389.8720000000001</v>
      </c>
      <c r="AC71" s="46">
        <f>'[4]NASS Crush'!$Z72</f>
        <v>1614.33</v>
      </c>
      <c r="AD71" s="46">
        <f>'[4]NASS Crush'!$Z84</f>
        <v>1673.5730000000001</v>
      </c>
      <c r="AE71" s="46">
        <f>'[4]NASS Crush'!$Z96</f>
        <v>1615.6120000000001</v>
      </c>
      <c r="AF71" s="46">
        <f>'[4]NASS Crush'!$Z108</f>
        <v>1755.288</v>
      </c>
      <c r="AG71" s="47">
        <f>'Soy Refined'!AG24*(1+AVERAGE('[4]NASS Crush'!$AB72,'[4]NASS Crush'!$AB60,'[4]NASS Crush'!$AB48,'[4]NASS Crush'!$AB36,'[4]NASS Crush'!$AB24))</f>
        <v>2033.3946694301846</v>
      </c>
      <c r="AH71" s="47">
        <f>'Soy Refined'!AH24*(1+AVERAGE('[4]NASS Crush'!$AB72,'[4]NASS Crush'!$AB60,'[4]NASS Crush'!$AB48,'[4]NASS Crush'!$AB36,'[4]NASS Crush'!$AB24))</f>
        <v>2046.4899012111102</v>
      </c>
      <c r="AI71" s="47">
        <f>'Soy Refined'!AI24*(1+AVERAGE('[4]NASS Crush'!$AB72,'[4]NASS Crush'!$AB60,'[4]NASS Crush'!$AB48,'[4]NASS Crush'!$AB36,'[4]NASS Crush'!$AB24))</f>
        <v>2143.1131487601633</v>
      </c>
      <c r="AJ71" s="47">
        <f>'Soy Refined'!AJ24*(1+AVERAGE('[4]NASS Crush'!$AB72,'[4]NASS Crush'!$AB60,'[4]NASS Crush'!$AB48,'[4]NASS Crush'!$AB36,'[4]NASS Crush'!$AB24))</f>
        <v>2400.2878393805636</v>
      </c>
      <c r="AK71" s="47">
        <f>'Soy Refined'!AK24*(1+AVERAGE('[4]NASS Crush'!$AB72,'[4]NASS Crush'!$AB60,'[4]NASS Crush'!$AB48,'[4]NASS Crush'!$AB36,'[4]NASS Crush'!$AB24))</f>
        <v>2409.1898698753575</v>
      </c>
      <c r="AL71" s="47">
        <f>'Soy Refined'!AL24*(1+AVERAGE('[4]NASS Crush'!$AB72,'[4]NASS Crush'!$AB60,'[4]NASS Crush'!$AB48,'[4]NASS Crush'!$AB36,'[4]NASS Crush'!$AB24))</f>
        <v>2630.1832486878347</v>
      </c>
      <c r="AM71" s="47">
        <f>'Soy Refined'!AM24*(1+AVERAGE('[4]NASS Crush'!$AB72,'[4]NASS Crush'!$AB60,'[4]NASS Crush'!$AB48,'[4]NASS Crush'!$AB36,'[4]NASS Crush'!$AB24))</f>
        <v>2665.9411572088047</v>
      </c>
      <c r="AN71" s="47">
        <f>'Soy Refined'!AN24*(1+AVERAGE('[4]NASS Crush'!$AB72,'[4]NASS Crush'!$AB60,'[4]NASS Crush'!$AB48,'[4]NASS Crush'!$AB36,'[4]NASS Crush'!$AB24))</f>
        <v>2953.5072861430667</v>
      </c>
      <c r="AO71" s="47">
        <f>'Soy Refined'!AO24*(1+AVERAGE('[4]NASS Crush'!$AB72,'[4]NASS Crush'!$AB60,'[4]NASS Crush'!$AB48,'[4]NASS Crush'!$AB36,'[4]NASS Crush'!$AB24))</f>
        <v>3077.4008748935412</v>
      </c>
      <c r="AP71" s="47">
        <f>'Soy Refined'!AP24*(1+AVERAGE('[4]NASS Crush'!$AB72,'[4]NASS Crush'!$AB60,'[4]NASS Crush'!$AB48,'[4]NASS Crush'!$AB36,'[4]NASS Crush'!$AB24))</f>
        <v>3438.0968354184379</v>
      </c>
      <c r="AQ71" s="47">
        <f>'Soy Refined'!AQ24*(1+AVERAGE('[4]NASS Crush'!$AB72,'[4]NASS Crush'!$AB60,'[4]NASS Crush'!$AB48,'[4]NASS Crush'!$AB36,'[4]NASS Crush'!$AB24))</f>
        <v>2776.0347259864971</v>
      </c>
      <c r="AR71" s="47">
        <f>'Soy Refined'!AR24*(1+AVERAGE('[4]NASS Crush'!$AB72,'[4]NASS Crush'!$AB60,'[4]NASS Crush'!$AB48,'[4]NASS Crush'!$AB36,'[4]NASS Crush'!$AB24))</f>
        <v>3107.4069932450225</v>
      </c>
      <c r="AS71" s="47">
        <f>'Soy Refined'!AS24*(1+AVERAGE('[4]NASS Crush'!$AB72,'[4]NASS Crush'!$AB60,'[4]NASS Crush'!$AB48,'[4]NASS Crush'!$AB36,'[4]NASS Crush'!$AB24))</f>
        <v>2869.8993089594824</v>
      </c>
      <c r="AT71" s="47">
        <f>'Soy Refined'!AT24*(1+AVERAGE('[4]NASS Crush'!$AB72,'[4]NASS Crush'!$AB60,'[4]NASS Crush'!$AB48,'[4]NASS Crush'!$AB36,'[4]NASS Crush'!$AB24))</f>
        <v>4109.4103648736282</v>
      </c>
      <c r="AU71" s="47">
        <f>'Soy Refined'!AU24*(1+AVERAGE('[4]NASS Crush'!$AB72,'[4]NASS Crush'!$AB60,'[4]NASS Crush'!$AB48,'[4]NASS Crush'!$AB36,'[4]NASS Crush'!$AB24))</f>
        <v>5537.0157260217293</v>
      </c>
    </row>
    <row r="72" spans="1:49">
      <c r="A72" s="42" t="s">
        <v>104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>
        <f>'[4]NASS Crush'!$Z13</f>
        <v>1277.7819999999999</v>
      </c>
      <c r="Y72" s="46">
        <f>'[4]NASS Crush'!$Z25</f>
        <v>1370.2260000000001</v>
      </c>
      <c r="Z72" s="46">
        <f>'[4]NASS Crush'!$Z37</f>
        <v>1291.424</v>
      </c>
      <c r="AA72" s="46">
        <f>'[4]NASS Crush'!$Z49</f>
        <v>1425.415</v>
      </c>
      <c r="AB72" s="46">
        <f>'[4]NASS Crush'!$Z61</f>
        <v>1442.6420000000001</v>
      </c>
      <c r="AC72" s="46">
        <f>'[4]NASS Crush'!$Z73</f>
        <v>1620.6780000000001</v>
      </c>
      <c r="AD72" s="46">
        <f>'[4]NASS Crush'!$Z85</f>
        <v>1628.0440000000001</v>
      </c>
      <c r="AE72" s="46">
        <f>'[4]NASS Crush'!$Z97</f>
        <v>1753.308</v>
      </c>
      <c r="AF72" s="46">
        <f>'[4]NASS Crush'!$Z109</f>
        <v>1618.5650000000001</v>
      </c>
      <c r="AG72" s="47">
        <f>'Soy Refined'!AG25*(1+AVERAGE('[4]NASS Crush'!$AB73,'[4]NASS Crush'!$AB61,'[4]NASS Crush'!$AB49,'[4]NASS Crush'!$AB37,'[4]NASS Crush'!$AB25))</f>
        <v>1816.9410200756515</v>
      </c>
      <c r="AH72" s="47">
        <f>'Soy Refined'!AH25*(1+AVERAGE('[4]NASS Crush'!$AB73,'[4]NASS Crush'!$AB61,'[4]NASS Crush'!$AB49,'[4]NASS Crush'!$AB37,'[4]NASS Crush'!$AB25))</f>
        <v>1998.5223757531321</v>
      </c>
      <c r="AI72" s="47">
        <f>'Soy Refined'!AI25*(1+AVERAGE('[4]NASS Crush'!$AB73,'[4]NASS Crush'!$AB61,'[4]NASS Crush'!$AB49,'[4]NASS Crush'!$AB37,'[4]NASS Crush'!$AB25))</f>
        <v>2034.0567589864604</v>
      </c>
      <c r="AJ72" s="47">
        <f>'Soy Refined'!AJ25*(1+AVERAGE('[4]NASS Crush'!$AB73,'[4]NASS Crush'!$AB61,'[4]NASS Crush'!$AB49,'[4]NASS Crush'!$AB37,'[4]NASS Crush'!$AB25))</f>
        <v>2132.1472734107861</v>
      </c>
      <c r="AK72" s="47">
        <f>'Soy Refined'!AK25*(1+AVERAGE('[4]NASS Crush'!$AB73,'[4]NASS Crush'!$AB61,'[4]NASS Crush'!$AB49,'[4]NASS Crush'!$AB37,'[4]NASS Crush'!$AB25))</f>
        <v>2201.7338943434556</v>
      </c>
      <c r="AL72" s="47">
        <f>'Soy Refined'!AL25*(1+AVERAGE('[4]NASS Crush'!$AB73,'[4]NASS Crush'!$AB61,'[4]NASS Crush'!$AB49,'[4]NASS Crush'!$AB37,'[4]NASS Crush'!$AB25))</f>
        <v>2388.0701115162119</v>
      </c>
      <c r="AM72" s="47">
        <f>'Soy Refined'!AM25*(1+AVERAGE('[4]NASS Crush'!$AB73,'[4]NASS Crush'!$AB61,'[4]NASS Crush'!$AB49,'[4]NASS Crush'!$AB37,'[4]NASS Crush'!$AB25))</f>
        <v>2378.9960519572401</v>
      </c>
      <c r="AN72" s="47">
        <f>'Soy Refined'!AN25*(1+AVERAGE('[4]NASS Crush'!$AB73,'[4]NASS Crush'!$AB61,'[4]NASS Crush'!$AB49,'[4]NASS Crush'!$AB37,'[4]NASS Crush'!$AB25))</f>
        <v>2399.3920035442507</v>
      </c>
      <c r="AO72" s="47">
        <f>'Soy Refined'!AO25*(1+AVERAGE('[4]NASS Crush'!$AB73,'[4]NASS Crush'!$AB61,'[4]NASS Crush'!$AB49,'[4]NASS Crush'!$AB37,'[4]NASS Crush'!$AB25))</f>
        <v>2553.1491644007588</v>
      </c>
      <c r="AP72" s="47">
        <f>'Soy Refined'!AP25*(1+AVERAGE('[4]NASS Crush'!$AB73,'[4]NASS Crush'!$AB61,'[4]NASS Crush'!$AB49,'[4]NASS Crush'!$AB37,'[4]NASS Crush'!$AB25))</f>
        <v>2609.6491600948029</v>
      </c>
      <c r="AQ72" s="47">
        <f>'Soy Refined'!AQ25*(1+AVERAGE('[4]NASS Crush'!$AB73,'[4]NASS Crush'!$AB61,'[4]NASS Crush'!$AB49,'[4]NASS Crush'!$AB37,'[4]NASS Crush'!$AB25))</f>
        <v>2217.3717733185595</v>
      </c>
      <c r="AR72" s="47">
        <f>'Soy Refined'!AR25*(1+AVERAGE('[4]NASS Crush'!$AB73,'[4]NASS Crush'!$AB61,'[4]NASS Crush'!$AB49,'[4]NASS Crush'!$AB37,'[4]NASS Crush'!$AB25))</f>
        <v>2099.9702468039227</v>
      </c>
      <c r="AS72" s="47">
        <f>'Soy Refined'!AS25*(1+AVERAGE('[4]NASS Crush'!$AB73,'[4]NASS Crush'!$AB61,'[4]NASS Crush'!$AB49,'[4]NASS Crush'!$AB37,'[4]NASS Crush'!$AB25))</f>
        <v>1874.5047715215496</v>
      </c>
      <c r="AT72" s="47">
        <f>'Soy Refined'!AT25*(1+AVERAGE('[4]NASS Crush'!$AB73,'[4]NASS Crush'!$AB61,'[4]NASS Crush'!$AB49,'[4]NASS Crush'!$AB37,'[4]NASS Crush'!$AB25))</f>
        <v>2363.5107454753538</v>
      </c>
      <c r="AU72" s="47">
        <f>'Soy Refined'!AU25*(1+AVERAGE('[4]NASS Crush'!$AB73,'[4]NASS Crush'!$AB61,'[4]NASS Crush'!$AB49,'[4]NASS Crush'!$AB37,'[4]NASS Crush'!$AB25))</f>
        <v>2954.5436140928232</v>
      </c>
    </row>
    <row r="73" spans="1:49">
      <c r="A73" s="42" t="s">
        <v>105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>
        <f>'[4]NASS Crush'!$Z14</f>
        <v>1344.3879999999999</v>
      </c>
      <c r="Y73" s="46">
        <f>'[4]NASS Crush'!$Z26</f>
        <v>1301.5029999999999</v>
      </c>
      <c r="Z73" s="46">
        <f>'[4]NASS Crush'!$Z38</f>
        <v>1288.769</v>
      </c>
      <c r="AA73" s="46">
        <f>'[4]NASS Crush'!$Z50</f>
        <v>1317.633</v>
      </c>
      <c r="AB73" s="46">
        <f>'[4]NASS Crush'!$Z62</f>
        <v>1469.241</v>
      </c>
      <c r="AC73" s="46">
        <f>'[4]NASS Crush'!$Z74</f>
        <v>1473.7139999999999</v>
      </c>
      <c r="AD73" s="46">
        <f>'[4]NASS Crush'!$Z86</f>
        <v>1574.8430000000001</v>
      </c>
      <c r="AE73" s="46">
        <f>'[4]NASS Crush'!$Z98</f>
        <v>1696.242</v>
      </c>
      <c r="AF73" s="46">
        <f>'[4]NASS Crush'!$Z110</f>
        <v>1652.057</v>
      </c>
      <c r="AG73" s="47">
        <f>'Soy Refined'!AG26*(1+AVERAGE('[4]NASS Crush'!$AB74,'[4]NASS Crush'!$AB62,'[4]NASS Crush'!$AB50,'[4]NASS Crush'!$AB38,'[4]NASS Crush'!$AB26))</f>
        <v>1930.7085285755536</v>
      </c>
      <c r="AH73" s="47">
        <f>'Soy Refined'!AH26*(1+AVERAGE('[4]NASS Crush'!$AB74,'[4]NASS Crush'!$AB62,'[4]NASS Crush'!$AB50,'[4]NASS Crush'!$AB38,'[4]NASS Crush'!$AB26))</f>
        <v>1917.4422657034497</v>
      </c>
      <c r="AI73" s="47">
        <f>'Soy Refined'!AI26*(1+AVERAGE('[4]NASS Crush'!$AB74,'[4]NASS Crush'!$AB62,'[4]NASS Crush'!$AB50,'[4]NASS Crush'!$AB38,'[4]NASS Crush'!$AB26))</f>
        <v>1973.8638589766388</v>
      </c>
      <c r="AJ73" s="47">
        <f>'Soy Refined'!AJ26*(1+AVERAGE('[4]NASS Crush'!$AB74,'[4]NASS Crush'!$AB62,'[4]NASS Crush'!$AB50,'[4]NASS Crush'!$AB38,'[4]NASS Crush'!$AB26))</f>
        <v>2091.3824570022753</v>
      </c>
      <c r="AK73" s="47">
        <f>'Soy Refined'!AK26*(1+AVERAGE('[4]NASS Crush'!$AB74,'[4]NASS Crush'!$AB62,'[4]NASS Crush'!$AB50,'[4]NASS Crush'!$AB38,'[4]NASS Crush'!$AB26))</f>
        <v>2227.0894788400174</v>
      </c>
      <c r="AL73" s="47">
        <f>'Soy Refined'!AL26*(1+AVERAGE('[4]NASS Crush'!$AB74,'[4]NASS Crush'!$AB62,'[4]NASS Crush'!$AB50,'[4]NASS Crush'!$AB38,'[4]NASS Crush'!$AB26))</f>
        <v>2391.8572597725479</v>
      </c>
      <c r="AM73" s="47">
        <f>'Soy Refined'!AM26*(1+AVERAGE('[4]NASS Crush'!$AB74,'[4]NASS Crush'!$AB62,'[4]NASS Crush'!$AB50,'[4]NASS Crush'!$AB38,'[4]NASS Crush'!$AB26))</f>
        <v>2424.008977577083</v>
      </c>
      <c r="AN73" s="47">
        <f>'Soy Refined'!AN26*(1+AVERAGE('[4]NASS Crush'!$AB74,'[4]NASS Crush'!$AB62,'[4]NASS Crush'!$AB50,'[4]NASS Crush'!$AB38,'[4]NASS Crush'!$AB26))</f>
        <v>2381.6049078683473</v>
      </c>
      <c r="AO73" s="47">
        <f>'Soy Refined'!AO26*(1+AVERAGE('[4]NASS Crush'!$AB74,'[4]NASS Crush'!$AB62,'[4]NASS Crush'!$AB50,'[4]NASS Crush'!$AB38,'[4]NASS Crush'!$AB26))</f>
        <v>2576.3043793002676</v>
      </c>
      <c r="AP73" s="47">
        <f>'Soy Refined'!AP26*(1+AVERAGE('[4]NASS Crush'!$AB74,'[4]NASS Crush'!$AB62,'[4]NASS Crush'!$AB50,'[4]NASS Crush'!$AB38,'[4]NASS Crush'!$AB26))</f>
        <v>2611.835876248138</v>
      </c>
      <c r="AQ73" s="47">
        <f>'Soy Refined'!AQ26*(1+AVERAGE('[4]NASS Crush'!$AB74,'[4]NASS Crush'!$AB62,'[4]NASS Crush'!$AB50,'[4]NASS Crush'!$AB38,'[4]NASS Crush'!$AB26))</f>
        <v>2271.044082788294</v>
      </c>
      <c r="AR73" s="47">
        <f>'Soy Refined'!AR26*(1+AVERAGE('[4]NASS Crush'!$AB74,'[4]NASS Crush'!$AB62,'[4]NASS Crush'!$AB50,'[4]NASS Crush'!$AB38,'[4]NASS Crush'!$AB26))</f>
        <v>2070.9187127407781</v>
      </c>
      <c r="AS73" s="47">
        <f>'Soy Refined'!AS26*(1+AVERAGE('[4]NASS Crush'!$AB74,'[4]NASS Crush'!$AB62,'[4]NASS Crush'!$AB50,'[4]NASS Crush'!$AB38,'[4]NASS Crush'!$AB26))</f>
        <v>1912.8227680449934</v>
      </c>
      <c r="AT73" s="47">
        <f>'Soy Refined'!AT26*(1+AVERAGE('[4]NASS Crush'!$AB74,'[4]NASS Crush'!$AB62,'[4]NASS Crush'!$AB50,'[4]NASS Crush'!$AB38,'[4]NASS Crush'!$AB26))</f>
        <v>2628.5221390286324</v>
      </c>
      <c r="AU73" s="47">
        <f>'Soy Refined'!AU26*(1+AVERAGE('[4]NASS Crush'!$AB74,'[4]NASS Crush'!$AB62,'[4]NASS Crush'!$AB50,'[4]NASS Crush'!$AB38,'[4]NASS Crush'!$AB26))</f>
        <v>3357.2021790548133</v>
      </c>
    </row>
    <row r="74" spans="1:49">
      <c r="A74" s="42" t="s">
        <v>106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>
        <f>'[4]NASS Crush'!$Z15</f>
        <v>1438.3789999999999</v>
      </c>
      <c r="Y74" s="46">
        <f>'[4]NASS Crush'!$Z27</f>
        <v>1442.2349999999999</v>
      </c>
      <c r="Z74" s="46">
        <f>'[4]NASS Crush'!$Z39</f>
        <v>1519.7819999999999</v>
      </c>
      <c r="AA74" s="46">
        <f>'[4]NASS Crush'!$Z51</f>
        <v>1443.0989999999999</v>
      </c>
      <c r="AB74" s="46">
        <f>'[4]NASS Crush'!$Z63</f>
        <v>1634.117</v>
      </c>
      <c r="AC74" s="46">
        <f>'[4]NASS Crush'!$Z75</f>
        <v>1799.682</v>
      </c>
      <c r="AD74" s="46">
        <f>'[4]NASS Crush'!$Z87</f>
        <v>1831.1089999999999</v>
      </c>
      <c r="AE74" s="46">
        <f>'[4]NASS Crush'!$Z99</f>
        <v>1853.6759999999999</v>
      </c>
      <c r="AF74" s="46">
        <f>'[4]NASS Crush'!$Z111</f>
        <v>1828.5129999999999</v>
      </c>
      <c r="AG74" s="47">
        <f>'Soy Refined'!AG27*(1+AVERAGE('[4]NASS Crush'!$AB75,'[4]NASS Crush'!$AB63,'[4]NASS Crush'!$AB51,'[4]NASS Crush'!$AB39,'[4]NASS Crush'!$AB27))</f>
        <v>2228.3383003516578</v>
      </c>
      <c r="AH74" s="47">
        <f>'Soy Refined'!AH27*(1+AVERAGE('[4]NASS Crush'!$AB75,'[4]NASS Crush'!$AB63,'[4]NASS Crush'!$AB51,'[4]NASS Crush'!$AB39,'[4]NASS Crush'!$AB27))</f>
        <v>2085.0038653964966</v>
      </c>
      <c r="AI74" s="47">
        <f>'Soy Refined'!AI27*(1+AVERAGE('[4]NASS Crush'!$AB75,'[4]NASS Crush'!$AB63,'[4]NASS Crush'!$AB51,'[4]NASS Crush'!$AB39,'[4]NASS Crush'!$AB27))</f>
        <v>2081.6084647337989</v>
      </c>
      <c r="AJ74" s="47">
        <f>'Soy Refined'!AJ27*(1+AVERAGE('[4]NASS Crush'!$AB75,'[4]NASS Crush'!$AB63,'[4]NASS Crush'!$AB51,'[4]NASS Crush'!$AB39,'[4]NASS Crush'!$AB27))</f>
        <v>2329.5495480945688</v>
      </c>
      <c r="AK74" s="47">
        <f>'Soy Refined'!AK27*(1+AVERAGE('[4]NASS Crush'!$AB75,'[4]NASS Crush'!$AB63,'[4]NASS Crush'!$AB51,'[4]NASS Crush'!$AB39,'[4]NASS Crush'!$AB27))</f>
        <v>2403.6370661509845</v>
      </c>
      <c r="AL74" s="47">
        <f>'Soy Refined'!AL27*(1+AVERAGE('[4]NASS Crush'!$AB75,'[4]NASS Crush'!$AB63,'[4]NASS Crush'!$AB51,'[4]NASS Crush'!$AB39,'[4]NASS Crush'!$AB27))</f>
        <v>2590.9423259543687</v>
      </c>
      <c r="AM74" s="47">
        <f>'Soy Refined'!AM27*(1+AVERAGE('[4]NASS Crush'!$AB75,'[4]NASS Crush'!$AB63,'[4]NASS Crush'!$AB51,'[4]NASS Crush'!$AB39,'[4]NASS Crush'!$AB27))</f>
        <v>2557.9254374510842</v>
      </c>
      <c r="AN74" s="47">
        <f>'Soy Refined'!AN27*(1+AVERAGE('[4]NASS Crush'!$AB75,'[4]NASS Crush'!$AB63,'[4]NASS Crush'!$AB51,'[4]NASS Crush'!$AB39,'[4]NASS Crush'!$AB27))</f>
        <v>2572.23071183918</v>
      </c>
      <c r="AO74" s="47">
        <f>'Soy Refined'!AO27*(1+AVERAGE('[4]NASS Crush'!$AB75,'[4]NASS Crush'!$AB63,'[4]NASS Crush'!$AB51,'[4]NASS Crush'!$AB39,'[4]NASS Crush'!$AB27))</f>
        <v>2730.058446148867</v>
      </c>
      <c r="AP74" s="47">
        <f>'Soy Refined'!AP27*(1+AVERAGE('[4]NASS Crush'!$AB75,'[4]NASS Crush'!$AB63,'[4]NASS Crush'!$AB51,'[4]NASS Crush'!$AB39,'[4]NASS Crush'!$AB27))</f>
        <v>2800.0810490637941</v>
      </c>
      <c r="AQ74" s="47">
        <f>'Soy Refined'!AQ27*(1+AVERAGE('[4]NASS Crush'!$AB75,'[4]NASS Crush'!$AB63,'[4]NASS Crush'!$AB51,'[4]NASS Crush'!$AB39,'[4]NASS Crush'!$AB27))</f>
        <v>2427.2430704128928</v>
      </c>
      <c r="AR74" s="47">
        <f>'Soy Refined'!AR27*(1+AVERAGE('[4]NASS Crush'!$AB75,'[4]NASS Crush'!$AB63,'[4]NASS Crush'!$AB51,'[4]NASS Crush'!$AB39,'[4]NASS Crush'!$AB27))</f>
        <v>2210.0828885202586</v>
      </c>
      <c r="AS74" s="47">
        <f>'Soy Refined'!AS27*(1+AVERAGE('[4]NASS Crush'!$AB75,'[4]NASS Crush'!$AB63,'[4]NASS Crush'!$AB51,'[4]NASS Crush'!$AB39,'[4]NASS Crush'!$AB27))</f>
        <v>2050.5651488471885</v>
      </c>
      <c r="AT74" s="47">
        <f>'Soy Refined'!AT27*(1+AVERAGE('[4]NASS Crush'!$AB75,'[4]NASS Crush'!$AB63,'[4]NASS Crush'!$AB51,'[4]NASS Crush'!$AB39,'[4]NASS Crush'!$AB27))</f>
        <v>2788.8141929330009</v>
      </c>
      <c r="AU74" s="47">
        <f>'Soy Refined'!AU27*(1+AVERAGE('[4]NASS Crush'!$AB75,'[4]NASS Crush'!$AB63,'[4]NASS Crush'!$AB51,'[4]NASS Crush'!$AB39,'[4]NASS Crush'!$AB27))</f>
        <v>3541.682391508903</v>
      </c>
      <c r="AW74" s="11">
        <v>26134421.068935197</v>
      </c>
    </row>
    <row r="75" spans="1:49">
      <c r="A75" s="42" t="s">
        <v>107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>
        <f>'[4]NASS Crush'!$Z16</f>
        <v>1385.229</v>
      </c>
      <c r="Y75" s="46">
        <f>'[4]NASS Crush'!$Z28</f>
        <v>1334.3130000000001</v>
      </c>
      <c r="Z75" s="46">
        <f>'[4]NASS Crush'!$Z40</f>
        <v>1477.749</v>
      </c>
      <c r="AA75" s="46">
        <f>'[4]NASS Crush'!$Z52</f>
        <v>1496.9949999999999</v>
      </c>
      <c r="AB75" s="46">
        <f>'[4]NASS Crush'!$Z64</f>
        <v>1288.7550000000001</v>
      </c>
      <c r="AC75" s="46">
        <f>'[4]NASS Crush'!$Z76</f>
        <v>1678.886</v>
      </c>
      <c r="AD75" s="46">
        <f>'[4]NASS Crush'!$Z88</f>
        <v>1738.58</v>
      </c>
      <c r="AE75" s="46">
        <f>'[4]NASS Crush'!$Z100</f>
        <v>1716.3910000000001</v>
      </c>
      <c r="AF75" s="46">
        <f>'[4]NASS Crush'!$Z112</f>
        <v>1762.84</v>
      </c>
      <c r="AG75" s="47">
        <f>'Soy Refined'!AG28*(1+AVERAGE('[4]NASS Crush'!$AB76,'[4]NASS Crush'!$AB64,'[4]NASS Crush'!$AB52,'[4]NASS Crush'!$AB40,'[4]NASS Crush'!$AB28))</f>
        <v>1872.7327858874467</v>
      </c>
      <c r="AH75" s="47">
        <f>'Soy Refined'!AH28*(1+AVERAGE('[4]NASS Crush'!$AB76,'[4]NASS Crush'!$AB64,'[4]NASS Crush'!$AB52,'[4]NASS Crush'!$AB40,'[4]NASS Crush'!$AB28))</f>
        <v>1841.1888263342544</v>
      </c>
      <c r="AI75" s="47">
        <f>'Soy Refined'!AI28*(1+AVERAGE('[4]NASS Crush'!$AB76,'[4]NASS Crush'!$AB64,'[4]NASS Crush'!$AB52,'[4]NASS Crush'!$AB40,'[4]NASS Crush'!$AB28))</f>
        <v>2043.117660977472</v>
      </c>
      <c r="AJ75" s="47">
        <f>'Soy Refined'!AJ28*(1+AVERAGE('[4]NASS Crush'!$AB76,'[4]NASS Crush'!$AB64,'[4]NASS Crush'!$AB52,'[4]NASS Crush'!$AB40,'[4]NASS Crush'!$AB28))</f>
        <v>2258.1750498060128</v>
      </c>
      <c r="AK75" s="47">
        <f>'Soy Refined'!AK28*(1+AVERAGE('[4]NASS Crush'!$AB76,'[4]NASS Crush'!$AB64,'[4]NASS Crush'!$AB52,'[4]NASS Crush'!$AB40,'[4]NASS Crush'!$AB28))</f>
        <v>2388.1258480094998</v>
      </c>
      <c r="AL75" s="47">
        <f>'Soy Refined'!AL28*(1+AVERAGE('[4]NASS Crush'!$AB76,'[4]NASS Crush'!$AB64,'[4]NASS Crush'!$AB52,'[4]NASS Crush'!$AB40,'[4]NASS Crush'!$AB28))</f>
        <v>2589.6614171923793</v>
      </c>
      <c r="AM75" s="47">
        <f>'Soy Refined'!AM28*(1+AVERAGE('[4]NASS Crush'!$AB76,'[4]NASS Crush'!$AB64,'[4]NASS Crush'!$AB52,'[4]NASS Crush'!$AB40,'[4]NASS Crush'!$AB28))</f>
        <v>2656.6568291459089</v>
      </c>
      <c r="AN75" s="47">
        <f>'Soy Refined'!AN28*(1+AVERAGE('[4]NASS Crush'!$AB76,'[4]NASS Crush'!$AB64,'[4]NASS Crush'!$AB52,'[4]NASS Crush'!$AB40,'[4]NASS Crush'!$AB28))</f>
        <v>2668.4878368006594</v>
      </c>
      <c r="AO75" s="47">
        <f>'Soy Refined'!AO28*(1+AVERAGE('[4]NASS Crush'!$AB76,'[4]NASS Crush'!$AB64,'[4]NASS Crush'!$AB52,'[4]NASS Crush'!$AB40,'[4]NASS Crush'!$AB28))</f>
        <v>2812.4852948588054</v>
      </c>
      <c r="AP75" s="47">
        <f>'Soy Refined'!AP28*(1+AVERAGE('[4]NASS Crush'!$AB76,'[4]NASS Crush'!$AB64,'[4]NASS Crush'!$AB52,'[4]NASS Crush'!$AB40,'[4]NASS Crush'!$AB28))</f>
        <v>2929.2427484686859</v>
      </c>
      <c r="AQ75" s="47">
        <f>'Soy Refined'!AQ28*(1+AVERAGE('[4]NASS Crush'!$AB76,'[4]NASS Crush'!$AB64,'[4]NASS Crush'!$AB52,'[4]NASS Crush'!$AB40,'[4]NASS Crush'!$AB28))</f>
        <v>2753.9554336994211</v>
      </c>
      <c r="AR75" s="47">
        <f>'Soy Refined'!AR28*(1+AVERAGE('[4]NASS Crush'!$AB76,'[4]NASS Crush'!$AB64,'[4]NASS Crush'!$AB52,'[4]NASS Crush'!$AB40,'[4]NASS Crush'!$AB28))</f>
        <v>2591.8382803122076</v>
      </c>
      <c r="AS75" s="47">
        <f>'Soy Refined'!AS28*(1+AVERAGE('[4]NASS Crush'!$AB76,'[4]NASS Crush'!$AB64,'[4]NASS Crush'!$AB52,'[4]NASS Crush'!$AB40,'[4]NASS Crush'!$AB28))</f>
        <v>2648.4544862149337</v>
      </c>
      <c r="AT75" s="47">
        <f>'Soy Refined'!AT28*(1+AVERAGE('[4]NASS Crush'!$AB76,'[4]NASS Crush'!$AB64,'[4]NASS Crush'!$AB52,'[4]NASS Crush'!$AB40,'[4]NASS Crush'!$AB28))</f>
        <v>3465.153545218704</v>
      </c>
      <c r="AU75" s="47">
        <f>'Soy Refined'!AU28*(1+AVERAGE('[4]NASS Crush'!$AB76,'[4]NASS Crush'!$AB64,'[4]NASS Crush'!$AB52,'[4]NASS Crush'!$AB40,'[4]NASS Crush'!$AB28))</f>
        <v>4585.7455127546655</v>
      </c>
    </row>
    <row r="76" spans="1:49">
      <c r="A76" s="42" t="s">
        <v>108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>
        <f>'[4]NASS Crush'!$Z5</f>
        <v>1439.683</v>
      </c>
      <c r="X76" s="46">
        <f>'[4]NASS Crush'!$Z17</f>
        <v>1474.278</v>
      </c>
      <c r="Y76" s="46">
        <f>'[4]NASS Crush'!$Z29</f>
        <v>1483.6890000000001</v>
      </c>
      <c r="Z76" s="46">
        <f>'[4]NASS Crush'!$Z41</f>
        <v>1518.13</v>
      </c>
      <c r="AA76" s="46">
        <f>'[4]NASS Crush'!$Z53</f>
        <v>1531.8409999999999</v>
      </c>
      <c r="AB76" s="46">
        <f>'[4]NASS Crush'!$Z65</f>
        <v>1570.271</v>
      </c>
      <c r="AC76" s="46">
        <f>'[4]NASS Crush'!$Z77</f>
        <v>1752.28</v>
      </c>
      <c r="AD76" s="46">
        <f>'[4]NASS Crush'!$Z89</f>
        <v>1795.117</v>
      </c>
      <c r="AE76" s="46">
        <f>'[4]NASS Crush'!$Z101</f>
        <v>1887.942</v>
      </c>
      <c r="AF76" s="46">
        <f>'[4]NASS Crush'!$Z113</f>
        <v>1816.6179999999999</v>
      </c>
      <c r="AG76" s="47">
        <f>'Soy Refined'!AG29*(1+AVERAGE('[4]NASS Crush'!$AB77,'[4]NASS Crush'!$AB65,'[4]NASS Crush'!$AB53,'[4]NASS Crush'!$AB41,'[4]NASS Crush'!$AB29))</f>
        <v>2160.2938547135909</v>
      </c>
      <c r="AH76" s="47">
        <f>'Soy Refined'!AH29*(1+AVERAGE('[4]NASS Crush'!$AB77,'[4]NASS Crush'!$AB65,'[4]NASS Crush'!$AB53,'[4]NASS Crush'!$AB41,'[4]NASS Crush'!$AB29))</f>
        <v>2222.4407255485958</v>
      </c>
      <c r="AI76" s="47">
        <f>'Soy Refined'!AI29*(1+AVERAGE('[4]NASS Crush'!$AB77,'[4]NASS Crush'!$AB65,'[4]NASS Crush'!$AB53,'[4]NASS Crush'!$AB41,'[4]NASS Crush'!$AB29))</f>
        <v>2267.8304518619993</v>
      </c>
      <c r="AJ76" s="47">
        <f>'Soy Refined'!AJ29*(1+AVERAGE('[4]NASS Crush'!$AB77,'[4]NASS Crush'!$AB65,'[4]NASS Crush'!$AB53,'[4]NASS Crush'!$AB41,'[4]NASS Crush'!$AB29))</f>
        <v>2426.046398172256</v>
      </c>
      <c r="AK76" s="47">
        <f>'Soy Refined'!AK29*(1+AVERAGE('[4]NASS Crush'!$AB77,'[4]NASS Crush'!$AB65,'[4]NASS Crush'!$AB53,'[4]NASS Crush'!$AB41,'[4]NASS Crush'!$AB29))</f>
        <v>2600.924684332686</v>
      </c>
      <c r="AL76" s="47">
        <f>'Soy Refined'!AL29*(1+AVERAGE('[4]NASS Crush'!$AB77,'[4]NASS Crush'!$AB65,'[4]NASS Crush'!$AB53,'[4]NASS Crush'!$AB41,'[4]NASS Crush'!$AB29))</f>
        <v>2842.5499552861361</v>
      </c>
      <c r="AM76" s="47">
        <f>'Soy Refined'!AM29*(1+AVERAGE('[4]NASS Crush'!$AB77,'[4]NASS Crush'!$AB65,'[4]NASS Crush'!$AB53,'[4]NASS Crush'!$AB41,'[4]NASS Crush'!$AB29))</f>
        <v>2874.1885145036786</v>
      </c>
      <c r="AN76" s="47">
        <f>'Soy Refined'!AN29*(1+AVERAGE('[4]NASS Crush'!$AB77,'[4]NASS Crush'!$AB65,'[4]NASS Crush'!$AB53,'[4]NASS Crush'!$AB41,'[4]NASS Crush'!$AB29))</f>
        <v>2934.1732571044568</v>
      </c>
      <c r="AO76" s="47">
        <f>'Soy Refined'!AO29*(1+AVERAGE('[4]NASS Crush'!$AB77,'[4]NASS Crush'!$AB65,'[4]NASS Crush'!$AB53,'[4]NASS Crush'!$AB41,'[4]NASS Crush'!$AB29))</f>
        <v>3081.0386019374073</v>
      </c>
      <c r="AP76" s="47">
        <f>'Soy Refined'!AP29*(1+AVERAGE('[4]NASS Crush'!$AB77,'[4]NASS Crush'!$AB65,'[4]NASS Crush'!$AB53,'[4]NASS Crush'!$AB41,'[4]NASS Crush'!$AB29))</f>
        <v>3173.0455749065636</v>
      </c>
      <c r="AQ76" s="47">
        <f>'Soy Refined'!AQ29*(1+AVERAGE('[4]NASS Crush'!$AB77,'[4]NASS Crush'!$AB65,'[4]NASS Crush'!$AB53,'[4]NASS Crush'!$AB41,'[4]NASS Crush'!$AB29))</f>
        <v>3009.0442872560852</v>
      </c>
      <c r="AR76" s="47">
        <f>'Soy Refined'!AR29*(1+AVERAGE('[4]NASS Crush'!$AB77,'[4]NASS Crush'!$AB65,'[4]NASS Crush'!$AB53,'[4]NASS Crush'!$AB41,'[4]NASS Crush'!$AB29))</f>
        <v>2842.1911347091486</v>
      </c>
      <c r="AS76" s="47">
        <f>'Soy Refined'!AS29*(1+AVERAGE('[4]NASS Crush'!$AB77,'[4]NASS Crush'!$AB65,'[4]NASS Crush'!$AB53,'[4]NASS Crush'!$AB41,'[4]NASS Crush'!$AB29))</f>
        <v>2781.1294030005351</v>
      </c>
      <c r="AT76" s="47">
        <f>'Soy Refined'!AT29*(1+AVERAGE('[4]NASS Crush'!$AB77,'[4]NASS Crush'!$AB65,'[4]NASS Crush'!$AB53,'[4]NASS Crush'!$AB41,'[4]NASS Crush'!$AB29))</f>
        <v>3784.2206095632491</v>
      </c>
      <c r="AU76" s="47">
        <f>'Soy Refined'!AU29*(1+AVERAGE('[4]NASS Crush'!$AB77,'[4]NASS Crush'!$AB65,'[4]NASS Crush'!$AB53,'[4]NASS Crush'!$AB41,'[4]NASS Crush'!$AB29))</f>
        <v>5008.751131878239</v>
      </c>
    </row>
    <row r="77" spans="1:49">
      <c r="A77" s="42" t="s">
        <v>109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>
        <f>'[4]NASS Crush'!$Z6</f>
        <v>1499.818</v>
      </c>
      <c r="X77" s="46">
        <f>'[4]NASS Crush'!$Z18</f>
        <v>1407.2819999999999</v>
      </c>
      <c r="Y77" s="46">
        <f>'[4]NASS Crush'!$Z30</f>
        <v>1399.8309999999999</v>
      </c>
      <c r="Z77" s="46">
        <f>'[4]NASS Crush'!$Z42</f>
        <v>1466.7</v>
      </c>
      <c r="AA77" s="46">
        <f>'[4]NASS Crush'!$Z54</f>
        <v>1438.2329999999999</v>
      </c>
      <c r="AB77" s="46">
        <f>'[4]NASS Crush'!$Z66</f>
        <v>1602.0119999999999</v>
      </c>
      <c r="AC77" s="46">
        <f>'[4]NASS Crush'!$Z78</f>
        <v>1639.231</v>
      </c>
      <c r="AD77" s="46">
        <f>'[4]NASS Crush'!$Z90</f>
        <v>1678.171</v>
      </c>
      <c r="AE77" s="46">
        <f>'[4]NASS Crush'!$Z102</f>
        <v>1761.0229999999999</v>
      </c>
      <c r="AF77" s="46">
        <f>'[4]NASS Crush'!$Z114</f>
        <v>1751.078</v>
      </c>
      <c r="AG77" s="47">
        <f>'Soy Refined'!AG30*(1+AVERAGE('[4]NASS Crush'!$AB78,'[4]NASS Crush'!$AB66,'[4]NASS Crush'!$AB54,'[4]NASS Crush'!$AB42,'[4]NASS Crush'!$AB30))</f>
        <v>1987.5882638363082</v>
      </c>
      <c r="AH77" s="47">
        <f>'Soy Refined'!AH30*(1+AVERAGE('[4]NASS Crush'!$AB78,'[4]NASS Crush'!$AB66,'[4]NASS Crush'!$AB54,'[4]NASS Crush'!$AB42,'[4]NASS Crush'!$AB30))</f>
        <v>2262.1578515779929</v>
      </c>
      <c r="AI77" s="47">
        <f>'Soy Refined'!AI30*(1+AVERAGE('[4]NASS Crush'!$AB78,'[4]NASS Crush'!$AB66,'[4]NASS Crush'!$AB54,'[4]NASS Crush'!$AB42,'[4]NASS Crush'!$AB30))</f>
        <v>2175.0095179504192</v>
      </c>
      <c r="AJ77" s="47">
        <f>'Soy Refined'!AJ30*(1+AVERAGE('[4]NASS Crush'!$AB78,'[4]NASS Crush'!$AB66,'[4]NASS Crush'!$AB54,'[4]NASS Crush'!$AB42,'[4]NASS Crush'!$AB30))</f>
        <v>2349.647983154116</v>
      </c>
      <c r="AK77" s="47">
        <f>'Soy Refined'!AK30*(1+AVERAGE('[4]NASS Crush'!$AB78,'[4]NASS Crush'!$AB66,'[4]NASS Crush'!$AB54,'[4]NASS Crush'!$AB42,'[4]NASS Crush'!$AB30))</f>
        <v>2505.2193411297271</v>
      </c>
      <c r="AL77" s="47">
        <f>'Soy Refined'!AL30*(1+AVERAGE('[4]NASS Crush'!$AB78,'[4]NASS Crush'!$AB66,'[4]NASS Crush'!$AB54,'[4]NASS Crush'!$AB42,'[4]NASS Crush'!$AB30))</f>
        <v>2758.8447114804176</v>
      </c>
      <c r="AM77" s="47">
        <f>'Soy Refined'!AM30*(1+AVERAGE('[4]NASS Crush'!$AB78,'[4]NASS Crush'!$AB66,'[4]NASS Crush'!$AB54,'[4]NASS Crush'!$AB42,'[4]NASS Crush'!$AB30))</f>
        <v>2787.0351738995705</v>
      </c>
      <c r="AN77" s="47">
        <f>'Soy Refined'!AN30*(1+AVERAGE('[4]NASS Crush'!$AB78,'[4]NASS Crush'!$AB66,'[4]NASS Crush'!$AB54,'[4]NASS Crush'!$AB42,'[4]NASS Crush'!$AB30))</f>
        <v>2847.6073513850893</v>
      </c>
      <c r="AO77" s="47">
        <f>'Soy Refined'!AO30*(1+AVERAGE('[4]NASS Crush'!$AB78,'[4]NASS Crush'!$AB66,'[4]NASS Crush'!$AB54,'[4]NASS Crush'!$AB42,'[4]NASS Crush'!$AB30))</f>
        <v>2984.3741397342815</v>
      </c>
      <c r="AP77" s="47">
        <f>'Soy Refined'!AP30*(1+AVERAGE('[4]NASS Crush'!$AB78,'[4]NASS Crush'!$AB66,'[4]NASS Crush'!$AB54,'[4]NASS Crush'!$AB42,'[4]NASS Crush'!$AB30))</f>
        <v>3112.71543244342</v>
      </c>
      <c r="AQ77" s="47">
        <f>'Soy Refined'!AQ30*(1+AVERAGE('[4]NASS Crush'!$AB78,'[4]NASS Crush'!$AB66,'[4]NASS Crush'!$AB54,'[4]NASS Crush'!$AB42,'[4]NASS Crush'!$AB30))</f>
        <v>2939.8137357739847</v>
      </c>
      <c r="AR77" s="47">
        <f>'Soy Refined'!AR30*(1+AVERAGE('[4]NASS Crush'!$AB78,'[4]NASS Crush'!$AB66,'[4]NASS Crush'!$AB54,'[4]NASS Crush'!$AB42,'[4]NASS Crush'!$AB30))</f>
        <v>2787.4242225042658</v>
      </c>
      <c r="AS77" s="47">
        <f>'Soy Refined'!AS30*(1+AVERAGE('[4]NASS Crush'!$AB78,'[4]NASS Crush'!$AB66,'[4]NASS Crush'!$AB54,'[4]NASS Crush'!$AB42,'[4]NASS Crush'!$AB30))</f>
        <v>2725.5112137265078</v>
      </c>
      <c r="AT77" s="47">
        <f>'Soy Refined'!AT30*(1+AVERAGE('[4]NASS Crush'!$AB78,'[4]NASS Crush'!$AB66,'[4]NASS Crush'!$AB54,'[4]NASS Crush'!$AB42,'[4]NASS Crush'!$AB30))</f>
        <v>3717.9733655681557</v>
      </c>
      <c r="AU77" s="47">
        <f>'Soy Refined'!AU30*(1+AVERAGE('[4]NASS Crush'!$AB78,'[4]NASS Crush'!$AB66,'[4]NASS Crush'!$AB54,'[4]NASS Crush'!$AB42,'[4]NASS Crush'!$AB30))</f>
        <v>4928.5052122770685</v>
      </c>
    </row>
    <row r="78" spans="1:49">
      <c r="A78" s="42" t="s">
        <v>110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>
        <f>'[4]NASS Crush'!$Z7</f>
        <v>1462.35</v>
      </c>
      <c r="X78" s="46">
        <f>'[4]NASS Crush'!$Z19</f>
        <v>1469.7470000000001</v>
      </c>
      <c r="Y78" s="46">
        <f>'[4]NASS Crush'!$Z31</f>
        <v>1543.943</v>
      </c>
      <c r="Z78" s="46">
        <f>'[4]NASS Crush'!$Z43</f>
        <v>1470.4929999999999</v>
      </c>
      <c r="AA78" s="46">
        <f>'[4]NASS Crush'!$Z55</f>
        <v>1550.144</v>
      </c>
      <c r="AB78" s="46">
        <f>'[4]NASS Crush'!$Z67</f>
        <v>1712.925</v>
      </c>
      <c r="AC78" s="46">
        <f>'[4]NASS Crush'!$Z79</f>
        <v>1615.578</v>
      </c>
      <c r="AD78" s="46">
        <f>'[4]NASS Crush'!$Z91</f>
        <v>1724.576</v>
      </c>
      <c r="AE78" s="46">
        <f>'[4]NASS Crush'!$Z103</f>
        <v>1791.1510000000001</v>
      </c>
      <c r="AF78" s="46">
        <f>'[4]NASS Crush'!$Z115</f>
        <v>1885.9190000000001</v>
      </c>
      <c r="AG78" s="47">
        <f>'Soy Refined'!AG31*(1+AVERAGE('[4]NASS Crush'!$AB79,'[4]NASS Crush'!$AB67,'[4]NASS Crush'!$AB55,'[4]NASS Crush'!$AB43,'[4]NASS Crush'!$AB31))</f>
        <v>1986.7382354456111</v>
      </c>
      <c r="AH78" s="47">
        <f>'Soy Refined'!AH31*(1+AVERAGE('[4]NASS Crush'!$AB79,'[4]NASS Crush'!$AB67,'[4]NASS Crush'!$AB55,'[4]NASS Crush'!$AB43,'[4]NASS Crush'!$AB31))</f>
        <v>2320.361110126204</v>
      </c>
      <c r="AI78" s="47">
        <f>'Soy Refined'!AI31*(1+AVERAGE('[4]NASS Crush'!$AB79,'[4]NASS Crush'!$AB67,'[4]NASS Crush'!$AB55,'[4]NASS Crush'!$AB43,'[4]NASS Crush'!$AB31))</f>
        <v>2230.296536908244</v>
      </c>
      <c r="AJ78" s="47">
        <f>'Soy Refined'!AJ31*(1+AVERAGE('[4]NASS Crush'!$AB79,'[4]NASS Crush'!$AB67,'[4]NASS Crush'!$AB55,'[4]NASS Crush'!$AB43,'[4]NASS Crush'!$AB31))</f>
        <v>2352.0905406657039</v>
      </c>
      <c r="AK78" s="47">
        <f>'Soy Refined'!AK31*(1+AVERAGE('[4]NASS Crush'!$AB79,'[4]NASS Crush'!$AB67,'[4]NASS Crush'!$AB55,'[4]NASS Crush'!$AB43,'[4]NASS Crush'!$AB31))</f>
        <v>2636.8799332665249</v>
      </c>
      <c r="AL78" s="47">
        <f>'Soy Refined'!AL31*(1+AVERAGE('[4]NASS Crush'!$AB79,'[4]NASS Crush'!$AB67,'[4]NASS Crush'!$AB55,'[4]NASS Crush'!$AB43,'[4]NASS Crush'!$AB31))</f>
        <v>2934.6370819846661</v>
      </c>
      <c r="AM78" s="47">
        <f>'Soy Refined'!AM31*(1+AVERAGE('[4]NASS Crush'!$AB79,'[4]NASS Crush'!$AB67,'[4]NASS Crush'!$AB55,'[4]NASS Crush'!$AB43,'[4]NASS Crush'!$AB31))</f>
        <v>3002.7025604664659</v>
      </c>
      <c r="AN78" s="47">
        <f>'Soy Refined'!AN31*(1+AVERAGE('[4]NASS Crush'!$AB79,'[4]NASS Crush'!$AB67,'[4]NASS Crush'!$AB55,'[4]NASS Crush'!$AB43,'[4]NASS Crush'!$AB31))</f>
        <v>3092.8513535746674</v>
      </c>
      <c r="AO78" s="47">
        <f>'Soy Refined'!AO31*(1+AVERAGE('[4]NASS Crush'!$AB79,'[4]NASS Crush'!$AB67,'[4]NASS Crush'!$AB55,'[4]NASS Crush'!$AB43,'[4]NASS Crush'!$AB31))</f>
        <v>3273.7523961078805</v>
      </c>
      <c r="AP78" s="47">
        <f>'Soy Refined'!AP31*(1+AVERAGE('[4]NASS Crush'!$AB79,'[4]NASS Crush'!$AB67,'[4]NASS Crush'!$AB55,'[4]NASS Crush'!$AB43,'[4]NASS Crush'!$AB31))</f>
        <v>3445.3170764701326</v>
      </c>
      <c r="AQ78" s="47">
        <f>'Soy Refined'!AQ31*(1+AVERAGE('[4]NASS Crush'!$AB79,'[4]NASS Crush'!$AB67,'[4]NASS Crush'!$AB55,'[4]NASS Crush'!$AB43,'[4]NASS Crush'!$AB31))</f>
        <v>3197.724699210336</v>
      </c>
      <c r="AR78" s="47">
        <f>'Soy Refined'!AR31*(1+AVERAGE('[4]NASS Crush'!$AB79,'[4]NASS Crush'!$AB67,'[4]NASS Crush'!$AB55,'[4]NASS Crush'!$AB43,'[4]NASS Crush'!$AB31))</f>
        <v>3094.5912954744067</v>
      </c>
      <c r="AS78" s="47">
        <f>'Soy Refined'!AS31*(1+AVERAGE('[4]NASS Crush'!$AB79,'[4]NASS Crush'!$AB67,'[4]NASS Crush'!$AB55,'[4]NASS Crush'!$AB43,'[4]NASS Crush'!$AB31))</f>
        <v>3604.0190389119493</v>
      </c>
      <c r="AT78" s="47">
        <f>'Soy Refined'!AT31*(1+AVERAGE('[4]NASS Crush'!$AB79,'[4]NASS Crush'!$AB67,'[4]NASS Crush'!$AB55,'[4]NASS Crush'!$AB43,'[4]NASS Crush'!$AB31))</f>
        <v>4526.9412067111298</v>
      </c>
      <c r="AU78" s="47">
        <f>'Soy Refined'!AU31*(1+AVERAGE('[4]NASS Crush'!$AB79,'[4]NASS Crush'!$AB67,'[4]NASS Crush'!$AB55,'[4]NASS Crush'!$AB43,'[4]NASS Crush'!$AB31))</f>
        <v>6124.7406139381364</v>
      </c>
    </row>
    <row r="79" spans="1:49">
      <c r="A79" s="42" t="s">
        <v>111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>
        <f>'[4]NASS Crush'!$Z8</f>
        <v>1437.8910000000001</v>
      </c>
      <c r="X79" s="46">
        <f>'[4]NASS Crush'!$Z20</f>
        <v>1455.355</v>
      </c>
      <c r="Y79" s="46">
        <f>'[4]NASS Crush'!$Z32</f>
        <v>1550.365</v>
      </c>
      <c r="Z79" s="46">
        <f>'[4]NASS Crush'!$Z44</f>
        <v>1481.2760000000001</v>
      </c>
      <c r="AA79" s="46">
        <f>'[4]NASS Crush'!$Z56</f>
        <v>1559.7239999999999</v>
      </c>
      <c r="AB79" s="46">
        <f>'[4]NASS Crush'!$Z68</f>
        <v>1682.55</v>
      </c>
      <c r="AC79" s="46">
        <f>'[4]NASS Crush'!$Z80</f>
        <v>1670.68</v>
      </c>
      <c r="AD79" s="46">
        <f>'[4]NASS Crush'!$Z92</f>
        <v>1782.0450000000001</v>
      </c>
      <c r="AE79" s="46">
        <f>'[4]NASS Crush'!$Z104</f>
        <v>1740.71</v>
      </c>
      <c r="AF79" s="46">
        <f>'[4]NASS Crush'!$Z116</f>
        <v>1713.0060000000001</v>
      </c>
      <c r="AG79" s="47">
        <f>'Soy Refined'!AG32*(1+AVERAGE('[4]NASS Crush'!$AB80,'[4]NASS Crush'!$AB68,'[4]NASS Crush'!$AB56,'[4]NASS Crush'!$AB44,'[4]NASS Crush'!$AB32))</f>
        <v>2160.5494480190291</v>
      </c>
      <c r="AH79" s="47">
        <f>'Soy Refined'!AH32*(1+AVERAGE('[4]NASS Crush'!$AB80,'[4]NASS Crush'!$AB68,'[4]NASS Crush'!$AB56,'[4]NASS Crush'!$AB44,'[4]NASS Crush'!$AB32))</f>
        <v>2274.7248820049463</v>
      </c>
      <c r="AI79" s="47">
        <f>'Soy Refined'!AI32*(1+AVERAGE('[4]NASS Crush'!$AB80,'[4]NASS Crush'!$AB68,'[4]NASS Crush'!$AB56,'[4]NASS Crush'!$AB44,'[4]NASS Crush'!$AB32))</f>
        <v>2352.2522985573919</v>
      </c>
      <c r="AJ79" s="47">
        <f>'Soy Refined'!AJ32*(1+AVERAGE('[4]NASS Crush'!$AB80,'[4]NASS Crush'!$AB68,'[4]NASS Crush'!$AB56,'[4]NASS Crush'!$AB44,'[4]NASS Crush'!$AB32))</f>
        <v>2491.3189192375376</v>
      </c>
      <c r="AK79" s="47">
        <f>'Soy Refined'!AK32*(1+AVERAGE('[4]NASS Crush'!$AB80,'[4]NASS Crush'!$AB68,'[4]NASS Crush'!$AB56,'[4]NASS Crush'!$AB44,'[4]NASS Crush'!$AB32))</f>
        <v>2689.8846901760553</v>
      </c>
      <c r="AL79" s="47">
        <f>'Soy Refined'!AL32*(1+AVERAGE('[4]NASS Crush'!$AB80,'[4]NASS Crush'!$AB68,'[4]NASS Crush'!$AB56,'[4]NASS Crush'!$AB44,'[4]NASS Crush'!$AB32))</f>
        <v>2955.0514120580992</v>
      </c>
      <c r="AM79" s="47">
        <f>'Soy Refined'!AM32*(1+AVERAGE('[4]NASS Crush'!$AB80,'[4]NASS Crush'!$AB68,'[4]NASS Crush'!$AB56,'[4]NASS Crush'!$AB44,'[4]NASS Crush'!$AB32))</f>
        <v>2994.2194837956981</v>
      </c>
      <c r="AN79" s="47">
        <f>'Soy Refined'!AN32*(1+AVERAGE('[4]NASS Crush'!$AB80,'[4]NASS Crush'!$AB68,'[4]NASS Crush'!$AB56,'[4]NASS Crush'!$AB44,'[4]NASS Crush'!$AB32))</f>
        <v>3069.7518938491753</v>
      </c>
      <c r="AO79" s="47">
        <f>'Soy Refined'!AO32*(1+AVERAGE('[4]NASS Crush'!$AB80,'[4]NASS Crush'!$AB68,'[4]NASS Crush'!$AB56,'[4]NASS Crush'!$AB44,'[4]NASS Crush'!$AB32))</f>
        <v>3240.2863380006675</v>
      </c>
      <c r="AP79" s="47">
        <f>'Soy Refined'!AP32*(1+AVERAGE('[4]NASS Crush'!$AB80,'[4]NASS Crush'!$AB68,'[4]NASS Crush'!$AB56,'[4]NASS Crush'!$AB44,'[4]NASS Crush'!$AB32))</f>
        <v>3393.0852025629624</v>
      </c>
      <c r="AQ79" s="47">
        <f>'Soy Refined'!AQ32*(1+AVERAGE('[4]NASS Crush'!$AB80,'[4]NASS Crush'!$AB68,'[4]NASS Crush'!$AB56,'[4]NASS Crush'!$AB44,'[4]NASS Crush'!$AB32))</f>
        <v>3272.8412974888865</v>
      </c>
      <c r="AR79" s="47">
        <f>'Soy Refined'!AR32*(1+AVERAGE('[4]NASS Crush'!$AB80,'[4]NASS Crush'!$AB68,'[4]NASS Crush'!$AB56,'[4]NASS Crush'!$AB44,'[4]NASS Crush'!$AB32))</f>
        <v>3139.0864357084342</v>
      </c>
      <c r="AS79" s="47">
        <f>'Soy Refined'!AS32*(1+AVERAGE('[4]NASS Crush'!$AB80,'[4]NASS Crush'!$AB68,'[4]NASS Crush'!$AB56,'[4]NASS Crush'!$AB44,'[4]NASS Crush'!$AB32))</f>
        <v>3349.1843518033802</v>
      </c>
      <c r="AT79" s="47">
        <f>'Soy Refined'!AT32*(1+AVERAGE('[4]NASS Crush'!$AB80,'[4]NASS Crush'!$AB68,'[4]NASS Crush'!$AB56,'[4]NASS Crush'!$AB44,'[4]NASS Crush'!$AB32))</f>
        <v>4239.6895730559509</v>
      </c>
      <c r="AU79" s="47">
        <f>'Soy Refined'!AU32*(1+AVERAGE('[4]NASS Crush'!$AB80,'[4]NASS Crush'!$AB68,'[4]NASS Crush'!$AB56,'[4]NASS Crush'!$AB44,'[4]NASS Crush'!$AB32))</f>
        <v>5676.1328702063229</v>
      </c>
    </row>
    <row r="80" spans="1:49">
      <c r="A80" s="42" t="s">
        <v>112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>
        <f>'[4]NASS Crush'!$Z9</f>
        <v>1435.64</v>
      </c>
      <c r="X80" s="46">
        <f>'[4]NASS Crush'!$Z21</f>
        <v>1397.5550000000001</v>
      </c>
      <c r="Y80" s="46">
        <f>'[4]NASS Crush'!$Z33</f>
        <v>1418.28</v>
      </c>
      <c r="Z80" s="46">
        <f>'[4]NASS Crush'!$Z45</f>
        <v>1494.848</v>
      </c>
      <c r="AA80" s="46">
        <f>'[4]NASS Crush'!$Z57</f>
        <v>1448.211</v>
      </c>
      <c r="AB80" s="46">
        <f>'[4]NASS Crush'!$Z69</f>
        <v>1576.9079999999999</v>
      </c>
      <c r="AC80" s="46">
        <f>'[4]NASS Crush'!$Z81</f>
        <v>1650.106</v>
      </c>
      <c r="AD80" s="46">
        <f>'[4]NASS Crush'!$Z93</f>
        <v>1701.2539999999999</v>
      </c>
      <c r="AE80" s="46">
        <f>'[4]NASS Crush'!$Z105</f>
        <v>1765.874</v>
      </c>
      <c r="AF80" s="46">
        <f>'[4]NASS Crush'!$Z117</f>
        <v>1805.653</v>
      </c>
      <c r="AG80" s="47">
        <f>'Soy Refined'!AG33*(1+AVERAGE('[4]NASS Crush'!$AB81,'[4]NASS Crush'!$AB69,'[4]NASS Crush'!$AB57,'[4]NASS Crush'!$AB45,'[4]NASS Crush'!$AB33))</f>
        <v>2055.5298006019011</v>
      </c>
      <c r="AH80" s="47">
        <f>'Soy Refined'!AH33*(1+AVERAGE('[4]NASS Crush'!$AB81,'[4]NASS Crush'!$AB69,'[4]NASS Crush'!$AB57,'[4]NASS Crush'!$AB45,'[4]NASS Crush'!$AB33))</f>
        <v>2128.849150007798</v>
      </c>
      <c r="AI80" s="47">
        <f>'Soy Refined'!AI33*(1+AVERAGE('[4]NASS Crush'!$AB81,'[4]NASS Crush'!$AB69,'[4]NASS Crush'!$AB57,'[4]NASS Crush'!$AB45,'[4]NASS Crush'!$AB33))</f>
        <v>2180.7860949618735</v>
      </c>
      <c r="AJ80" s="47">
        <f>'Soy Refined'!AJ33*(1+AVERAGE('[4]NASS Crush'!$AB81,'[4]NASS Crush'!$AB69,'[4]NASS Crush'!$AB57,'[4]NASS Crush'!$AB45,'[4]NASS Crush'!$AB33))</f>
        <v>2287.2589683060914</v>
      </c>
      <c r="AK80" s="47">
        <f>'Soy Refined'!AK33*(1+AVERAGE('[4]NASS Crush'!$AB81,'[4]NASS Crush'!$AB69,'[4]NASS Crush'!$AB57,'[4]NASS Crush'!$AB45,'[4]NASS Crush'!$AB33))</f>
        <v>2382.1985229312986</v>
      </c>
      <c r="AL80" s="47">
        <f>'Soy Refined'!AL33*(1+AVERAGE('[4]NASS Crush'!$AB81,'[4]NASS Crush'!$AB69,'[4]NASS Crush'!$AB57,'[4]NASS Crush'!$AB45,'[4]NASS Crush'!$AB33))</f>
        <v>2644.2653925959985</v>
      </c>
      <c r="AM80" s="47">
        <f>'Soy Refined'!AM33*(1+AVERAGE('[4]NASS Crush'!$AB81,'[4]NASS Crush'!$AB69,'[4]NASS Crush'!$AB57,'[4]NASS Crush'!$AB45,'[4]NASS Crush'!$AB33))</f>
        <v>2714.1285765257035</v>
      </c>
      <c r="AN80" s="47">
        <f>'Soy Refined'!AN33*(1+AVERAGE('[4]NASS Crush'!$AB81,'[4]NASS Crush'!$AB69,'[4]NASS Crush'!$AB57,'[4]NASS Crush'!$AB45,'[4]NASS Crush'!$AB33))</f>
        <v>2709.4055272954356</v>
      </c>
      <c r="AO80" s="47">
        <f>'Soy Refined'!AO33*(1+AVERAGE('[4]NASS Crush'!$AB81,'[4]NASS Crush'!$AB69,'[4]NASS Crush'!$AB57,'[4]NASS Crush'!$AB45,'[4]NASS Crush'!$AB33))</f>
        <v>2857.7600824636079</v>
      </c>
      <c r="AP80" s="47">
        <f>'Soy Refined'!AP33*(1+AVERAGE('[4]NASS Crush'!$AB81,'[4]NASS Crush'!$AB69,'[4]NASS Crush'!$AB57,'[4]NASS Crush'!$AB45,'[4]NASS Crush'!$AB33))</f>
        <v>2863.5669438812306</v>
      </c>
      <c r="AQ80" s="47">
        <f>'Soy Refined'!AQ33*(1+AVERAGE('[4]NASS Crush'!$AB81,'[4]NASS Crush'!$AB69,'[4]NASS Crush'!$AB57,'[4]NASS Crush'!$AB45,'[4]NASS Crush'!$AB33))</f>
        <v>2866.071617307914</v>
      </c>
      <c r="AR80" s="47">
        <f>'Soy Refined'!AR33*(1+AVERAGE('[4]NASS Crush'!$AB81,'[4]NASS Crush'!$AB69,'[4]NASS Crush'!$AB57,'[4]NASS Crush'!$AB45,'[4]NASS Crush'!$AB33))</f>
        <v>2631.0174096556825</v>
      </c>
      <c r="AS80" s="47">
        <f>'Soy Refined'!AS33*(1+AVERAGE('[4]NASS Crush'!$AB81,'[4]NASS Crush'!$AB69,'[4]NASS Crush'!$AB57,'[4]NASS Crush'!$AB45,'[4]NASS Crush'!$AB33))</f>
        <v>2791.8468969706423</v>
      </c>
      <c r="AT80" s="47">
        <f>'Soy Refined'!AT33*(1+AVERAGE('[4]NASS Crush'!$AB81,'[4]NASS Crush'!$AB69,'[4]NASS Crush'!$AB57,'[4]NASS Crush'!$AB45,'[4]NASS Crush'!$AB33))</f>
        <v>3665.5065383021488</v>
      </c>
      <c r="AU80" s="47">
        <f>'Soy Refined'!AU33*(1+AVERAGE('[4]NASS Crush'!$AB81,'[4]NASS Crush'!$AB69,'[4]NASS Crush'!$AB57,'[4]NASS Crush'!$AB45,'[4]NASS Crush'!$AB33))</f>
        <v>4820.7539381817805</v>
      </c>
    </row>
    <row r="81" spans="1:53" ht="15.75" thickBot="1">
      <c r="A81" s="42" t="s">
        <v>113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>
        <f t="shared" ref="W81:AB81" si="41">SUM(W69:W80)</f>
        <v>7275.3820000000005</v>
      </c>
      <c r="X81" s="46">
        <f t="shared" si="41"/>
        <v>17168.812999999995</v>
      </c>
      <c r="Y81" s="46">
        <f t="shared" si="41"/>
        <v>17337.342000000001</v>
      </c>
      <c r="Z81" s="46">
        <f t="shared" si="41"/>
        <v>17541.105000000003</v>
      </c>
      <c r="AA81" s="46">
        <f t="shared" si="41"/>
        <v>17787.413</v>
      </c>
      <c r="AB81" s="46">
        <f t="shared" si="41"/>
        <v>18377.331000000002</v>
      </c>
      <c r="AC81" s="46">
        <f>SUM(AC69:AC80)</f>
        <v>19825.104000000003</v>
      </c>
      <c r="AD81" s="46">
        <f>SUM(AD69:AD80)</f>
        <v>20601.161</v>
      </c>
      <c r="AE81" s="46">
        <f>SUM(AE69:AE80)</f>
        <v>21086.462999999996</v>
      </c>
      <c r="AF81" s="46">
        <f>SUM(AF69:AF80)</f>
        <v>21248.760000000002</v>
      </c>
      <c r="AG81" s="47">
        <f t="shared" ref="AG81:AU81" si="42">SUM(AG69:AG80)</f>
        <v>24027.819772509873</v>
      </c>
      <c r="AH81" s="47">
        <f t="shared" si="42"/>
        <v>25173.100900050642</v>
      </c>
      <c r="AI81" s="47">
        <f t="shared" si="42"/>
        <v>25828.195895030844</v>
      </c>
      <c r="AJ81" s="47">
        <f t="shared" si="42"/>
        <v>27598.412812128128</v>
      </c>
      <c r="AK81" s="47">
        <f t="shared" si="42"/>
        <v>29303.654964457441</v>
      </c>
      <c r="AL81" s="47">
        <f t="shared" si="42"/>
        <v>31993.105852546076</v>
      </c>
      <c r="AM81" s="47">
        <f t="shared" si="42"/>
        <v>32627.268004274905</v>
      </c>
      <c r="AN81" s="47">
        <f t="shared" si="42"/>
        <v>33146.046304165618</v>
      </c>
      <c r="AO81" s="47">
        <f t="shared" si="42"/>
        <v>34845.755090734972</v>
      </c>
      <c r="AP81" s="47">
        <f t="shared" si="42"/>
        <v>36366.057278951506</v>
      </c>
      <c r="AQ81" s="47">
        <f t="shared" si="42"/>
        <v>33299.209102298999</v>
      </c>
      <c r="AR81" s="47">
        <f t="shared" si="42"/>
        <v>32187.847071327855</v>
      </c>
      <c r="AS81" s="47">
        <f t="shared" si="42"/>
        <v>31786.580812406628</v>
      </c>
      <c r="AT81" s="47">
        <f t="shared" si="42"/>
        <v>41970.157225738505</v>
      </c>
      <c r="AU81" s="47">
        <f t="shared" si="42"/>
        <v>55756.270178603474</v>
      </c>
      <c r="AZ81" s="32"/>
      <c r="BA81" s="32"/>
    </row>
    <row r="82" spans="1:53" ht="15" customHeight="1" thickBo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9"/>
      <c r="W82" s="49"/>
      <c r="X82" s="49"/>
      <c r="Y82" s="49"/>
      <c r="Z82" s="49">
        <f t="shared" ref="Z82:AO82" si="43">Z9</f>
        <v>17541.105000000003</v>
      </c>
      <c r="AA82" s="49">
        <f t="shared" si="43"/>
        <v>17787.413</v>
      </c>
      <c r="AB82" s="49">
        <f t="shared" si="43"/>
        <v>18377.331000000002</v>
      </c>
      <c r="AC82" s="49">
        <f t="shared" si="43"/>
        <v>19825.104000000003</v>
      </c>
      <c r="AD82" s="49">
        <f t="shared" si="43"/>
        <v>20601.161</v>
      </c>
      <c r="AE82" s="49">
        <f t="shared" si="43"/>
        <v>21086.462999999996</v>
      </c>
      <c r="AF82" s="49">
        <f t="shared" si="43"/>
        <v>21248.760000000002</v>
      </c>
      <c r="AG82" s="49">
        <f t="shared" si="43"/>
        <v>24027.819772509873</v>
      </c>
      <c r="AH82" s="49">
        <f t="shared" si="43"/>
        <v>25173.100900050642</v>
      </c>
      <c r="AI82" s="49">
        <f t="shared" si="43"/>
        <v>25828.195895030844</v>
      </c>
      <c r="AJ82" s="49">
        <f t="shared" si="43"/>
        <v>27598.412812128128</v>
      </c>
      <c r="AK82" s="49">
        <f t="shared" si="43"/>
        <v>29303.654964457441</v>
      </c>
      <c r="AL82" s="49">
        <f t="shared" si="43"/>
        <v>31993.105852546076</v>
      </c>
      <c r="AM82" s="49">
        <f t="shared" si="43"/>
        <v>32627.268004274905</v>
      </c>
      <c r="AN82" s="49">
        <f t="shared" si="43"/>
        <v>33146.046304165618</v>
      </c>
      <c r="AO82" s="49">
        <f t="shared" si="43"/>
        <v>34845.755090734972</v>
      </c>
      <c r="AP82" s="49"/>
      <c r="AQ82" s="49"/>
      <c r="AR82" s="49"/>
      <c r="AS82" s="49"/>
      <c r="AT82" s="49"/>
      <c r="AU82" s="49"/>
      <c r="AW82" s="32"/>
      <c r="AX82" s="32"/>
      <c r="AY82" s="32"/>
      <c r="AZ82" s="54" t="s">
        <v>118</v>
      </c>
      <c r="BA82" s="32"/>
    </row>
    <row r="83" spans="1:53" ht="15.75" thickBot="1">
      <c r="A83" s="42" t="s">
        <v>119</v>
      </c>
      <c r="V83" s="55"/>
      <c r="W83" s="55"/>
      <c r="X83" s="56">
        <f t="shared" ref="X83:AG83" si="44">X81/X33</f>
        <v>0.78217003729937962</v>
      </c>
      <c r="Y83" s="56">
        <f t="shared" si="44"/>
        <v>0.78366503100855756</v>
      </c>
      <c r="Z83" s="56">
        <f t="shared" si="44"/>
        <v>0.73787603857712813</v>
      </c>
      <c r="AA83" s="56">
        <f t="shared" si="44"/>
        <v>0.73510214963310416</v>
      </c>
      <c r="AB83" s="56">
        <f t="shared" si="44"/>
        <v>0.73771581973917277</v>
      </c>
      <c r="AC83" s="56">
        <f>AC81/AC33</f>
        <v>0.7922858103015159</v>
      </c>
      <c r="AD83" s="56">
        <f t="shared" si="44"/>
        <v>0.78765149058658479</v>
      </c>
      <c r="AE83" s="56">
        <f t="shared" si="44"/>
        <v>0.80398881181443338</v>
      </c>
      <c r="AF83" s="56">
        <f t="shared" si="44"/>
        <v>0.78317016888861635</v>
      </c>
      <c r="AG83" s="56">
        <f t="shared" si="44"/>
        <v>0.83179092813892386</v>
      </c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W83" s="32"/>
      <c r="AX83" s="57" t="s">
        <v>120</v>
      </c>
      <c r="AY83" s="54" t="s">
        <v>121</v>
      </c>
      <c r="AZ83" s="58"/>
      <c r="BA83" s="32"/>
    </row>
    <row r="84" spans="1:53" ht="15.75" thickBot="1">
      <c r="A84" s="44"/>
      <c r="B84" s="44" t="str">
        <f t="shared" ref="B84:X84" si="45">B2</f>
        <v xml:space="preserve">93/94 </v>
      </c>
      <c r="C84" s="44" t="str">
        <f t="shared" si="45"/>
        <v xml:space="preserve">94/95 </v>
      </c>
      <c r="D84" s="44" t="str">
        <f t="shared" si="45"/>
        <v xml:space="preserve">95/96 </v>
      </c>
      <c r="E84" s="44" t="str">
        <f t="shared" si="45"/>
        <v xml:space="preserve">96/97 </v>
      </c>
      <c r="F84" s="44" t="str">
        <f t="shared" si="45"/>
        <v xml:space="preserve">97/98 </v>
      </c>
      <c r="G84" s="44" t="str">
        <f t="shared" si="45"/>
        <v xml:space="preserve">98/99 </v>
      </c>
      <c r="H84" s="44" t="str">
        <f t="shared" si="45"/>
        <v xml:space="preserve">99/00 </v>
      </c>
      <c r="I84" s="44" t="str">
        <f t="shared" si="45"/>
        <v xml:space="preserve">00/01 </v>
      </c>
      <c r="J84" s="44" t="str">
        <f t="shared" si="45"/>
        <v xml:space="preserve">01/02 </v>
      </c>
      <c r="K84" s="44" t="str">
        <f t="shared" si="45"/>
        <v xml:space="preserve">02/03 </v>
      </c>
      <c r="L84" s="44" t="str">
        <f t="shared" si="45"/>
        <v xml:space="preserve">03/04 </v>
      </c>
      <c r="M84" s="44" t="str">
        <f t="shared" si="45"/>
        <v xml:space="preserve">04/05 </v>
      </c>
      <c r="N84" s="44" t="str">
        <f t="shared" si="45"/>
        <v xml:space="preserve">05/06 </v>
      </c>
      <c r="O84" s="44" t="str">
        <f t="shared" si="45"/>
        <v xml:space="preserve">06/07 </v>
      </c>
      <c r="P84" s="44" t="str">
        <f t="shared" si="45"/>
        <v xml:space="preserve">07/08 </v>
      </c>
      <c r="Q84" s="44" t="str">
        <f t="shared" si="45"/>
        <v xml:space="preserve">08/09 </v>
      </c>
      <c r="R84" s="44" t="str">
        <f t="shared" si="45"/>
        <v xml:space="preserve">09/10 </v>
      </c>
      <c r="S84" s="44" t="str">
        <f t="shared" si="45"/>
        <v xml:space="preserve">10/11 </v>
      </c>
      <c r="T84" s="44" t="str">
        <f t="shared" si="45"/>
        <v xml:space="preserve">11/12 </v>
      </c>
      <c r="U84" s="44" t="str">
        <f t="shared" si="45"/>
        <v xml:space="preserve">12/13 </v>
      </c>
      <c r="V84" s="44" t="str">
        <f t="shared" si="45"/>
        <v xml:space="preserve">13/14 </v>
      </c>
      <c r="W84" s="44" t="str">
        <f t="shared" si="45"/>
        <v xml:space="preserve">14/15 </v>
      </c>
      <c r="X84" s="44" t="str">
        <f t="shared" si="45"/>
        <v xml:space="preserve">15/16 </v>
      </c>
      <c r="Y84" s="44" t="str">
        <f>Y2</f>
        <v xml:space="preserve">16/17 </v>
      </c>
      <c r="Z84" s="44" t="str">
        <f t="shared" ref="Z84:AU84" si="46">Z2</f>
        <v xml:space="preserve">17/18 </v>
      </c>
      <c r="AA84" s="44" t="str">
        <f t="shared" si="46"/>
        <v>18/19</v>
      </c>
      <c r="AB84" s="44" t="str">
        <f t="shared" si="46"/>
        <v>19/20</v>
      </c>
      <c r="AC84" s="44" t="str">
        <f t="shared" si="46"/>
        <v>20/21</v>
      </c>
      <c r="AD84" s="44" t="str">
        <f t="shared" si="46"/>
        <v>21/22</v>
      </c>
      <c r="AE84" s="44" t="str">
        <f t="shared" si="46"/>
        <v>22/23</v>
      </c>
      <c r="AF84" s="44" t="str">
        <f t="shared" si="46"/>
        <v>23/24</v>
      </c>
      <c r="AG84" s="44" t="str">
        <f t="shared" si="46"/>
        <v>24/25</v>
      </c>
      <c r="AH84" s="44" t="str">
        <f t="shared" si="46"/>
        <v>25/26</v>
      </c>
      <c r="AI84" s="44" t="str">
        <f t="shared" si="46"/>
        <v>26/27</v>
      </c>
      <c r="AJ84" s="44" t="str">
        <f t="shared" si="46"/>
        <v>27/28</v>
      </c>
      <c r="AK84" s="44" t="str">
        <f t="shared" si="46"/>
        <v>28/29</v>
      </c>
      <c r="AL84" s="44" t="str">
        <f t="shared" si="46"/>
        <v>29/30</v>
      </c>
      <c r="AM84" s="44" t="str">
        <f t="shared" si="46"/>
        <v>30/31</v>
      </c>
      <c r="AN84" s="44" t="str">
        <f t="shared" si="46"/>
        <v>31/32</v>
      </c>
      <c r="AO84" s="44" t="str">
        <f t="shared" si="46"/>
        <v>32/33</v>
      </c>
      <c r="AP84" s="44" t="str">
        <f t="shared" si="46"/>
        <v>33/34</v>
      </c>
      <c r="AQ84" s="44" t="str">
        <f t="shared" si="46"/>
        <v>34/35</v>
      </c>
      <c r="AR84" s="44" t="str">
        <f t="shared" si="46"/>
        <v>35/36</v>
      </c>
      <c r="AS84" s="44" t="str">
        <f t="shared" si="46"/>
        <v>36/37</v>
      </c>
      <c r="AT84" s="44" t="str">
        <f t="shared" si="46"/>
        <v>37/38</v>
      </c>
      <c r="AU84" s="44" t="str">
        <f t="shared" si="46"/>
        <v>38/39</v>
      </c>
      <c r="AW84" s="32"/>
      <c r="AX84" s="59"/>
      <c r="AY84" s="58"/>
      <c r="AZ84" s="60"/>
      <c r="BA84" s="32"/>
    </row>
    <row r="85" spans="1:53" ht="15.75" thickBot="1">
      <c r="A85" s="42" t="s">
        <v>101</v>
      </c>
      <c r="V85" s="55"/>
      <c r="W85" s="55"/>
      <c r="X85" s="46">
        <f>'[4]NASS Crush'!$AC10</f>
        <v>110.07040402772964</v>
      </c>
      <c r="Y85" s="46">
        <f>'[4]NASS Crush'!$AC22</f>
        <v>107.36164455660058</v>
      </c>
      <c r="Z85" s="46">
        <f>'[4]NASS Crush'!$AC34</f>
        <v>84.460999999999999</v>
      </c>
      <c r="AA85" s="46">
        <f>'[4]NASS Crush'!$AC46</f>
        <v>92.900999999999996</v>
      </c>
      <c r="AB85" s="46">
        <f>'[4]NASS Crush'!$AC58</f>
        <v>92.323792143395679</v>
      </c>
      <c r="AC85" s="46">
        <f>'[4]NASS Crush'!$AC70</f>
        <v>113.41</v>
      </c>
      <c r="AD85" s="46">
        <f>'[4]NASS Crush'!$AC82</f>
        <v>142.92699999999999</v>
      </c>
      <c r="AE85" s="46">
        <f>'[4]NASS Crush'!$AC94</f>
        <v>176.792</v>
      </c>
      <c r="AF85" s="46">
        <f>'[4]NASS Crush'!$AC106</f>
        <v>179.57225473502342</v>
      </c>
      <c r="AG85" s="47">
        <f t="shared" ref="AG85:AU95" si="47">(SUM($Y85:$AC85)/SUM($Y$97:$AC$97))*AG$97</f>
        <v>150.90374423124211</v>
      </c>
      <c r="AH85" s="47">
        <f t="shared" si="47"/>
        <v>151.34998497317778</v>
      </c>
      <c r="AI85" s="47">
        <f t="shared" si="47"/>
        <v>153.06057448393113</v>
      </c>
      <c r="AJ85" s="47">
        <f t="shared" si="47"/>
        <v>153.87868251081318</v>
      </c>
      <c r="AK85" s="47">
        <f t="shared" si="47"/>
        <v>153.65556213984536</v>
      </c>
      <c r="AL85" s="47">
        <f t="shared" si="47"/>
        <v>151.72185225812416</v>
      </c>
      <c r="AM85" s="47">
        <f t="shared" si="47"/>
        <v>152.24246645704912</v>
      </c>
      <c r="AN85" s="47">
        <f t="shared" si="47"/>
        <v>153.20932139790969</v>
      </c>
      <c r="AO85" s="47">
        <f t="shared" si="47"/>
        <v>152.91182756995261</v>
      </c>
      <c r="AP85" s="47">
        <f t="shared" si="47"/>
        <v>152.5399602850062</v>
      </c>
      <c r="AQ85" s="47">
        <f t="shared" si="47"/>
        <v>152.39121337102765</v>
      </c>
      <c r="AR85" s="47">
        <f t="shared" si="47"/>
        <v>152.46558682801694</v>
      </c>
      <c r="AS85" s="47">
        <f t="shared" si="47"/>
        <v>152.91182756995261</v>
      </c>
      <c r="AT85" s="47">
        <f t="shared" si="47"/>
        <v>152.76308065597405</v>
      </c>
      <c r="AU85" s="47">
        <f t="shared" si="47"/>
        <v>152.61433374199549</v>
      </c>
      <c r="AW85" s="32"/>
      <c r="AX85" s="61"/>
      <c r="AY85" s="60"/>
      <c r="AZ85" s="62">
        <f t="shared" ref="AZ85:AZ96" si="48">AX86-AY86</f>
        <v>-228.24553468238037</v>
      </c>
      <c r="BA85" s="32"/>
    </row>
    <row r="86" spans="1:53">
      <c r="A86" s="42" t="s">
        <v>102</v>
      </c>
      <c r="V86" s="55"/>
      <c r="W86" s="55"/>
      <c r="X86" s="46">
        <f>'[4]NASS Crush'!$AC11</f>
        <v>90.941000000000003</v>
      </c>
      <c r="Y86" s="46">
        <f>'[4]NASS Crush'!$AC23</f>
        <v>114.49</v>
      </c>
      <c r="Z86" s="46">
        <f>'[4]NASS Crush'!$AC35</f>
        <v>103.71000714050986</v>
      </c>
      <c r="AA86" s="46">
        <f>'[4]NASS Crush'!$AC47</f>
        <v>103.230791483594</v>
      </c>
      <c r="AB86" s="46">
        <f>'[4]NASS Crush'!$AC59</f>
        <v>106.331</v>
      </c>
      <c r="AC86" s="46">
        <f>'[4]NASS Crush'!$AC71</f>
        <v>135.477</v>
      </c>
      <c r="AD86" s="46">
        <f>'[4]NASS Crush'!$AC83</f>
        <v>155.107</v>
      </c>
      <c r="AE86" s="46">
        <f>'[4]NASS Crush'!$AC95</f>
        <v>185.61</v>
      </c>
      <c r="AF86" s="46">
        <f>'[4]NASS Crush'!$AC107</f>
        <v>189.542</v>
      </c>
      <c r="AG86" s="47">
        <f t="shared" ref="AG86:AT86" si="49">(SUM($Y86:$AC86)/SUM($Y$97:$AC$97))*AG$97</f>
        <v>173.29708400501556</v>
      </c>
      <c r="AH86" s="47">
        <f t="shared" si="49"/>
        <v>173.80954457871201</v>
      </c>
      <c r="AI86" s="47">
        <f t="shared" si="49"/>
        <v>175.77397677788173</v>
      </c>
      <c r="AJ86" s="47">
        <f t="shared" si="49"/>
        <v>176.71348782965856</v>
      </c>
      <c r="AK86" s="47">
        <f t="shared" si="49"/>
        <v>176.45725754281031</v>
      </c>
      <c r="AL86" s="47">
        <f t="shared" si="49"/>
        <v>174.23659505679237</v>
      </c>
      <c r="AM86" s="47">
        <f t="shared" si="49"/>
        <v>174.8344657261049</v>
      </c>
      <c r="AN86" s="47">
        <f t="shared" si="49"/>
        <v>175.94479696911387</v>
      </c>
      <c r="AO86" s="47">
        <f t="shared" si="49"/>
        <v>175.60315658664959</v>
      </c>
      <c r="AP86" s="47">
        <f t="shared" si="49"/>
        <v>175.1761061085692</v>
      </c>
      <c r="AQ86" s="47">
        <f t="shared" si="49"/>
        <v>175.00528591733706</v>
      </c>
      <c r="AR86" s="47">
        <f t="shared" si="49"/>
        <v>175.09069601295312</v>
      </c>
      <c r="AS86" s="47">
        <f t="shared" si="49"/>
        <v>175.60315658664959</v>
      </c>
      <c r="AT86" s="47">
        <f t="shared" si="49"/>
        <v>175.43233639541742</v>
      </c>
      <c r="AU86" s="47">
        <f t="shared" si="47"/>
        <v>175.26151620418528</v>
      </c>
      <c r="AW86" s="32" t="s">
        <v>122</v>
      </c>
      <c r="AX86" s="63">
        <f>AD85+'Soy Refined'!AD102</f>
        <v>554.77800000000002</v>
      </c>
      <c r="AY86" s="64">
        <f>'[3]Soy Complex'!$DW436</f>
        <v>783.02353468238039</v>
      </c>
      <c r="AZ86" s="62">
        <f t="shared" si="48"/>
        <v>-204.93440940183893</v>
      </c>
      <c r="BA86" s="32"/>
    </row>
    <row r="87" spans="1:53">
      <c r="A87" s="42" t="s">
        <v>103</v>
      </c>
      <c r="V87" s="55"/>
      <c r="W87" s="55"/>
      <c r="X87" s="46">
        <f>'[4]NASS Crush'!$AC12</f>
        <v>112.27</v>
      </c>
      <c r="Y87" s="46">
        <f>'[4]NASS Crush'!$AC24</f>
        <v>120.2</v>
      </c>
      <c r="Z87" s="46">
        <f>'[4]NASS Crush'!$AC36</f>
        <v>75.616</v>
      </c>
      <c r="AA87" s="46">
        <f>'[4]NASS Crush'!$AC48</f>
        <v>119.209</v>
      </c>
      <c r="AB87" s="46">
        <f>'[4]NASS Crush'!$AC60</f>
        <v>112.13200000000001</v>
      </c>
      <c r="AC87" s="46">
        <f>'[4]NASS Crush'!$AC72</f>
        <v>148.65100000000001</v>
      </c>
      <c r="AD87" s="46">
        <f>'[4]NASS Crush'!$AC84</f>
        <v>177.666</v>
      </c>
      <c r="AE87" s="46">
        <f>'[4]NASS Crush'!$AC96</f>
        <v>170.4698866099904</v>
      </c>
      <c r="AF87" s="46">
        <f>'[4]NASS Crush'!$AC108</f>
        <v>174.59251306447996</v>
      </c>
      <c r="AG87" s="47">
        <f t="shared" si="47"/>
        <v>177.16437076160196</v>
      </c>
      <c r="AH87" s="47">
        <f t="shared" si="47"/>
        <v>177.6882673730212</v>
      </c>
      <c r="AI87" s="47">
        <f t="shared" si="47"/>
        <v>179.69653771679489</v>
      </c>
      <c r="AJ87" s="47">
        <f t="shared" si="47"/>
        <v>180.65701483773015</v>
      </c>
      <c r="AK87" s="47">
        <f t="shared" si="47"/>
        <v>180.39506653202054</v>
      </c>
      <c r="AL87" s="47">
        <f t="shared" si="47"/>
        <v>178.12484788253721</v>
      </c>
      <c r="AM87" s="47">
        <f t="shared" si="47"/>
        <v>178.73606059585964</v>
      </c>
      <c r="AN87" s="47">
        <f t="shared" si="47"/>
        <v>179.87116992060132</v>
      </c>
      <c r="AO87" s="47">
        <f t="shared" si="47"/>
        <v>179.5219055129885</v>
      </c>
      <c r="AP87" s="47">
        <f t="shared" si="47"/>
        <v>179.08532500347246</v>
      </c>
      <c r="AQ87" s="47">
        <f t="shared" si="47"/>
        <v>178.91069279966607</v>
      </c>
      <c r="AR87" s="47">
        <f t="shared" si="47"/>
        <v>178.99800890156925</v>
      </c>
      <c r="AS87" s="47">
        <f t="shared" si="47"/>
        <v>179.5219055129885</v>
      </c>
      <c r="AT87" s="47">
        <f t="shared" si="47"/>
        <v>179.34727330918207</v>
      </c>
      <c r="AU87" s="47">
        <f t="shared" si="47"/>
        <v>179.17264110537567</v>
      </c>
      <c r="AW87" s="32" t="s">
        <v>123</v>
      </c>
      <c r="AX87" s="63">
        <f>AD86+'Soy Refined'!AD103</f>
        <v>579.45899999999995</v>
      </c>
      <c r="AY87" s="65">
        <f>'[3]Soy Complex'!$DW437</f>
        <v>784.39340940183888</v>
      </c>
      <c r="AZ87" s="62">
        <f t="shared" si="48"/>
        <v>-233.85741442805204</v>
      </c>
      <c r="BA87" s="32"/>
    </row>
    <row r="88" spans="1:53">
      <c r="A88" s="42" t="s">
        <v>104</v>
      </c>
      <c r="V88" s="55"/>
      <c r="W88" s="55"/>
      <c r="X88" s="46">
        <f>'[4]NASS Crush'!$AC13</f>
        <v>104.00894179689641</v>
      </c>
      <c r="Y88" s="46">
        <f>'[4]NASS Crush'!$AC25</f>
        <v>89.685000000000002</v>
      </c>
      <c r="Z88" s="46">
        <f>'[4]NASS Crush'!$AC37</f>
        <v>122.32158498730257</v>
      </c>
      <c r="AA88" s="46">
        <f>'[4]NASS Crush'!$AC49</f>
        <v>123.43600000000001</v>
      </c>
      <c r="AB88" s="46">
        <f>'[4]NASS Crush'!$AC61</f>
        <v>95.471999999999994</v>
      </c>
      <c r="AC88" s="46">
        <f>'[4]NASS Crush'!$AC73</f>
        <v>109.089</v>
      </c>
      <c r="AD88" s="46">
        <f>'[4]NASS Crush'!$AC85</f>
        <v>180.56399999999999</v>
      </c>
      <c r="AE88" s="46">
        <f>'[4]NASS Crush'!$AC97</f>
        <v>159.86355514271909</v>
      </c>
      <c r="AF88" s="46">
        <f>'[4]NASS Crush'!$AC109</f>
        <v>160.61374488179536</v>
      </c>
      <c r="AG88" s="47">
        <f t="shared" si="47"/>
        <v>166.1480829430725</v>
      </c>
      <c r="AH88" s="47">
        <f t="shared" si="47"/>
        <v>166.63940305034623</v>
      </c>
      <c r="AI88" s="47">
        <f t="shared" si="47"/>
        <v>168.52279679489561</v>
      </c>
      <c r="AJ88" s="47">
        <f t="shared" si="47"/>
        <v>169.42355032489746</v>
      </c>
      <c r="AK88" s="47">
        <f t="shared" si="47"/>
        <v>169.17789027126059</v>
      </c>
      <c r="AL88" s="47">
        <f t="shared" si="47"/>
        <v>167.04883647307435</v>
      </c>
      <c r="AM88" s="47">
        <f t="shared" si="47"/>
        <v>167.62204326489373</v>
      </c>
      <c r="AN88" s="47">
        <f t="shared" si="47"/>
        <v>168.68657016398686</v>
      </c>
      <c r="AO88" s="47">
        <f t="shared" si="47"/>
        <v>168.35902342580437</v>
      </c>
      <c r="AP88" s="47">
        <f t="shared" si="47"/>
        <v>167.94959000307622</v>
      </c>
      <c r="AQ88" s="47">
        <f t="shared" si="47"/>
        <v>167.78581663398498</v>
      </c>
      <c r="AR88" s="47">
        <f t="shared" si="47"/>
        <v>167.8677033185306</v>
      </c>
      <c r="AS88" s="47">
        <f t="shared" si="47"/>
        <v>168.35902342580437</v>
      </c>
      <c r="AT88" s="47">
        <f t="shared" si="47"/>
        <v>168.19525005671309</v>
      </c>
      <c r="AU88" s="47">
        <f t="shared" si="47"/>
        <v>168.03147668762185</v>
      </c>
      <c r="AW88" s="32" t="s">
        <v>124</v>
      </c>
      <c r="AX88" s="63">
        <f>AD87+'Soy Refined'!AD104</f>
        <v>628.27600000000007</v>
      </c>
      <c r="AY88" s="65">
        <f>'[3]Soy Complex'!$DW438</f>
        <v>862.13341442805211</v>
      </c>
      <c r="AZ88" s="62">
        <f t="shared" si="48"/>
        <v>-109.90903871261901</v>
      </c>
      <c r="BA88" s="32"/>
    </row>
    <row r="89" spans="1:53">
      <c r="A89" s="42" t="s">
        <v>105</v>
      </c>
      <c r="V89" s="55"/>
      <c r="W89" s="55"/>
      <c r="X89" s="46">
        <f>'[4]NASS Crush'!$AC14</f>
        <v>107.789</v>
      </c>
      <c r="Y89" s="46">
        <f>'[4]NASS Crush'!$AC26</f>
        <v>75.099999999999994</v>
      </c>
      <c r="Z89" s="46">
        <f>'[4]NASS Crush'!$AC38</f>
        <v>132.12933711568411</v>
      </c>
      <c r="AA89" s="46">
        <f>'[4]NASS Crush'!$AC50</f>
        <v>112.98</v>
      </c>
      <c r="AB89" s="46">
        <f>'[4]NASS Crush'!$AC62</f>
        <v>86.465999999999994</v>
      </c>
      <c r="AC89" s="46">
        <f>'[4]NASS Crush'!$AC74</f>
        <v>90.728999999999999</v>
      </c>
      <c r="AD89" s="46">
        <f>'[4]NASS Crush'!$AC86</f>
        <v>148.21799999999999</v>
      </c>
      <c r="AE89" s="46">
        <f>'[4]NASS Crush'!$AC98</f>
        <v>159.08886992818742</v>
      </c>
      <c r="AF89" s="46">
        <f>'[4]NASS Crush'!$AC110</f>
        <v>165.21650458859381</v>
      </c>
      <c r="AG89" s="47">
        <f t="shared" si="47"/>
        <v>153.04116371983702</v>
      </c>
      <c r="AH89" s="47">
        <f t="shared" si="47"/>
        <v>153.49372507139887</v>
      </c>
      <c r="AI89" s="47">
        <f t="shared" si="47"/>
        <v>155.22854358571936</v>
      </c>
      <c r="AJ89" s="47">
        <f t="shared" si="47"/>
        <v>156.05823939691612</v>
      </c>
      <c r="AK89" s="47">
        <f t="shared" si="47"/>
        <v>155.83195872113518</v>
      </c>
      <c r="AL89" s="47">
        <f t="shared" si="47"/>
        <v>153.87085953103377</v>
      </c>
      <c r="AM89" s="47">
        <f t="shared" si="47"/>
        <v>154.39884777452261</v>
      </c>
      <c r="AN89" s="47">
        <f t="shared" si="47"/>
        <v>155.37939736957333</v>
      </c>
      <c r="AO89" s="47">
        <f t="shared" si="47"/>
        <v>155.0776898018654</v>
      </c>
      <c r="AP89" s="47">
        <f t="shared" si="47"/>
        <v>154.70055534223053</v>
      </c>
      <c r="AQ89" s="47">
        <f t="shared" si="47"/>
        <v>154.54970155837657</v>
      </c>
      <c r="AR89" s="47">
        <f t="shared" si="47"/>
        <v>154.62512845030355</v>
      </c>
      <c r="AS89" s="47">
        <f t="shared" si="47"/>
        <v>155.0776898018654</v>
      </c>
      <c r="AT89" s="47">
        <f t="shared" si="47"/>
        <v>154.92683601801144</v>
      </c>
      <c r="AU89" s="47">
        <f t="shared" si="47"/>
        <v>154.77598223415751</v>
      </c>
      <c r="AW89" s="32" t="s">
        <v>125</v>
      </c>
      <c r="AX89" s="63">
        <f>AD88+'Soy Refined'!AD105</f>
        <v>602.03300000000002</v>
      </c>
      <c r="AY89" s="65">
        <f>'[3]Soy Complex'!$DW439</f>
        <v>711.94203871261902</v>
      </c>
      <c r="AZ89" s="62">
        <f t="shared" si="48"/>
        <v>-136.59751157590426</v>
      </c>
      <c r="BA89" s="32"/>
    </row>
    <row r="90" spans="1:53">
      <c r="A90" s="42" t="s">
        <v>106</v>
      </c>
      <c r="V90" s="55"/>
      <c r="W90" s="55"/>
      <c r="X90" s="46">
        <f>'[4]NASS Crush'!$AC15</f>
        <v>116.869</v>
      </c>
      <c r="Y90" s="46">
        <f>'[4]NASS Crush'!$AC27</f>
        <v>69.856999999999999</v>
      </c>
      <c r="Z90" s="46">
        <f>'[4]NASS Crush'!$AC39</f>
        <v>138.61898472962173</v>
      </c>
      <c r="AA90" s="46">
        <f>'[4]NASS Crush'!$AC51</f>
        <v>99.527000000000001</v>
      </c>
      <c r="AB90" s="46">
        <f>'[4]NASS Crush'!$AC63</f>
        <v>107.89700000000001</v>
      </c>
      <c r="AC90" s="46">
        <f>'[4]NASS Crush'!$AC75</f>
        <v>168.184</v>
      </c>
      <c r="AD90" s="46">
        <f>'[4]NASS Crush'!$AC87</f>
        <v>161.28200000000001</v>
      </c>
      <c r="AE90" s="46">
        <f>'[4]NASS Crush'!$AC99</f>
        <v>168.79768538699329</v>
      </c>
      <c r="AF90" s="46">
        <f>'[4]NASS Crush'!$AC111</f>
        <v>163.261</v>
      </c>
      <c r="AG90" s="47">
        <f t="shared" si="47"/>
        <v>179.71072237022162</v>
      </c>
      <c r="AH90" s="47">
        <f t="shared" si="47"/>
        <v>180.24214885332725</v>
      </c>
      <c r="AI90" s="47">
        <f t="shared" si="47"/>
        <v>182.27928370523216</v>
      </c>
      <c r="AJ90" s="47">
        <f t="shared" si="47"/>
        <v>183.25356559092583</v>
      </c>
      <c r="AK90" s="47">
        <f t="shared" si="47"/>
        <v>182.98785234937301</v>
      </c>
      <c r="AL90" s="47">
        <f t="shared" si="47"/>
        <v>180.68500425591526</v>
      </c>
      <c r="AM90" s="47">
        <f t="shared" si="47"/>
        <v>181.30500181953852</v>
      </c>
      <c r="AN90" s="47">
        <f t="shared" si="47"/>
        <v>182.45642586626738</v>
      </c>
      <c r="AO90" s="47">
        <f t="shared" si="47"/>
        <v>182.10214154419697</v>
      </c>
      <c r="AP90" s="47">
        <f t="shared" si="47"/>
        <v>181.65928614160893</v>
      </c>
      <c r="AQ90" s="47">
        <f t="shared" si="47"/>
        <v>181.48214398057371</v>
      </c>
      <c r="AR90" s="47">
        <f t="shared" si="47"/>
        <v>181.57071506109133</v>
      </c>
      <c r="AS90" s="47">
        <f t="shared" si="47"/>
        <v>182.10214154419697</v>
      </c>
      <c r="AT90" s="47">
        <f t="shared" si="47"/>
        <v>181.92499938316175</v>
      </c>
      <c r="AU90" s="47">
        <f t="shared" si="47"/>
        <v>181.74785722212653</v>
      </c>
      <c r="AW90" s="32" t="s">
        <v>126</v>
      </c>
      <c r="AX90" s="63">
        <f>AD89+'Soy Refined'!AD106</f>
        <v>521.26199999999994</v>
      </c>
      <c r="AY90" s="65">
        <f>'[3]Soy Complex'!$DW440</f>
        <v>657.85951157590421</v>
      </c>
      <c r="AZ90" s="62">
        <f t="shared" si="48"/>
        <v>-97.309916588635474</v>
      </c>
      <c r="BA90" s="32"/>
    </row>
    <row r="91" spans="1:53">
      <c r="A91" s="42" t="s">
        <v>107</v>
      </c>
      <c r="V91" s="55"/>
      <c r="W91" s="55"/>
      <c r="X91" s="46">
        <f>'[4]NASS Crush'!$AC16</f>
        <v>89.373999999999995</v>
      </c>
      <c r="Y91" s="46">
        <f>'[4]NASS Crush'!$AC28</f>
        <v>73.685000000000002</v>
      </c>
      <c r="Z91" s="46">
        <f>'[4]NASS Crush'!$AC40</f>
        <v>85.57</v>
      </c>
      <c r="AA91" s="46">
        <f>'[4]NASS Crush'!$AC52</f>
        <v>90.051000000000002</v>
      </c>
      <c r="AB91" s="46">
        <f>'[4]NASS Crush'!$AC64</f>
        <v>117.42100000000001</v>
      </c>
      <c r="AC91" s="46">
        <f>'[4]NASS Crush'!$AC76</f>
        <v>107.443</v>
      </c>
      <c r="AD91" s="46">
        <f>'[4]NASS Crush'!$AC88</f>
        <v>126.614</v>
      </c>
      <c r="AE91" s="46">
        <f>'[4]NASS Crush'!$AC100</f>
        <v>163.64451513609396</v>
      </c>
      <c r="AF91" s="46">
        <f>'[4]NASS Crush'!$AC112</f>
        <v>169.94861621024057</v>
      </c>
      <c r="AG91" s="47">
        <f t="shared" si="47"/>
        <v>145.89243234555408</v>
      </c>
      <c r="AH91" s="47">
        <f t="shared" si="47"/>
        <v>146.32385402819247</v>
      </c>
      <c r="AI91" s="47">
        <f t="shared" si="47"/>
        <v>147.97763714497304</v>
      </c>
      <c r="AJ91" s="47">
        <f t="shared" si="47"/>
        <v>148.76857689647679</v>
      </c>
      <c r="AK91" s="47">
        <f t="shared" si="47"/>
        <v>148.55286605515758</v>
      </c>
      <c r="AL91" s="47">
        <f t="shared" si="47"/>
        <v>146.68337209705783</v>
      </c>
      <c r="AM91" s="47">
        <f t="shared" si="47"/>
        <v>147.1866973934693</v>
      </c>
      <c r="AN91" s="47">
        <f t="shared" si="47"/>
        <v>148.12144437251916</v>
      </c>
      <c r="AO91" s="47">
        <f t="shared" si="47"/>
        <v>147.8338299174269</v>
      </c>
      <c r="AP91" s="47">
        <f t="shared" si="47"/>
        <v>147.47431184856157</v>
      </c>
      <c r="AQ91" s="47">
        <f t="shared" si="47"/>
        <v>147.33050462101542</v>
      </c>
      <c r="AR91" s="47">
        <f t="shared" si="47"/>
        <v>147.40240823478851</v>
      </c>
      <c r="AS91" s="47">
        <f t="shared" si="47"/>
        <v>147.8338299174269</v>
      </c>
      <c r="AT91" s="47">
        <f t="shared" si="47"/>
        <v>147.69002268988078</v>
      </c>
      <c r="AU91" s="47">
        <f t="shared" si="47"/>
        <v>147.54621546233463</v>
      </c>
      <c r="AW91" s="32" t="s">
        <v>127</v>
      </c>
      <c r="AX91" s="63">
        <f>AD90+'Soy Refined'!AD107</f>
        <v>607.00200000000007</v>
      </c>
      <c r="AY91" s="65">
        <f>'[3]Soy Complex'!$DW441</f>
        <v>704.31191658863554</v>
      </c>
      <c r="AZ91" s="62">
        <f t="shared" si="48"/>
        <v>-155.10938988074872</v>
      </c>
      <c r="BA91" s="32"/>
    </row>
    <row r="92" spans="1:53">
      <c r="A92" s="42" t="s">
        <v>108</v>
      </c>
      <c r="V92" s="55"/>
      <c r="W92" s="46">
        <f>'[4]NASS Crush'!$AC5</f>
        <v>105.21720427114565</v>
      </c>
      <c r="X92" s="46">
        <f>'[4]NASS Crush'!$AC17</f>
        <v>123.277</v>
      </c>
      <c r="Y92" s="46">
        <f>'[4]NASS Crush'!$AC29</f>
        <v>104.473</v>
      </c>
      <c r="Z92" s="46">
        <f>'[4]NASS Crush'!$AC41</f>
        <v>92.909000000000006</v>
      </c>
      <c r="AA92" s="46">
        <f>'[4]NASS Crush'!$AC53</f>
        <v>94.210999999999999</v>
      </c>
      <c r="AB92" s="46">
        <f>'[4]NASS Crush'!$AC65</f>
        <v>158.93108048655216</v>
      </c>
      <c r="AC92" s="46">
        <f>'[4]NASS Crush'!$AC77</f>
        <v>102.003</v>
      </c>
      <c r="AD92" s="46">
        <f>'[4]NASS Crush'!$AC89</f>
        <v>167.82300000000001</v>
      </c>
      <c r="AE92" s="46">
        <f>'[4]NASS Crush'!$AC101</f>
        <v>189.04298792361681</v>
      </c>
      <c r="AF92" s="46">
        <f>'[4]NASS Crush'!$AC113</f>
        <v>174.70747869892654</v>
      </c>
      <c r="AG92" s="47">
        <f t="shared" si="47"/>
        <v>170.00130693416037</v>
      </c>
      <c r="AH92" s="47">
        <f t="shared" si="47"/>
        <v>170.5040214938474</v>
      </c>
      <c r="AI92" s="47">
        <f t="shared" si="47"/>
        <v>172.43109397264763</v>
      </c>
      <c r="AJ92" s="47">
        <f t="shared" si="47"/>
        <v>173.35273733207384</v>
      </c>
      <c r="AK92" s="47">
        <f t="shared" si="47"/>
        <v>173.10138005223033</v>
      </c>
      <c r="AL92" s="47">
        <f t="shared" si="47"/>
        <v>170.92295029358658</v>
      </c>
      <c r="AM92" s="47">
        <f t="shared" si="47"/>
        <v>171.50945061322145</v>
      </c>
      <c r="AN92" s="47">
        <f t="shared" si="47"/>
        <v>172.59866549254332</v>
      </c>
      <c r="AO92" s="47">
        <f t="shared" si="47"/>
        <v>172.26352245275197</v>
      </c>
      <c r="AP92" s="47">
        <f t="shared" si="47"/>
        <v>171.84459365301279</v>
      </c>
      <c r="AQ92" s="47">
        <f t="shared" si="47"/>
        <v>171.67702213311711</v>
      </c>
      <c r="AR92" s="47">
        <f t="shared" si="47"/>
        <v>171.76080789306494</v>
      </c>
      <c r="AS92" s="47">
        <f t="shared" si="47"/>
        <v>172.26352245275197</v>
      </c>
      <c r="AT92" s="47">
        <f t="shared" si="47"/>
        <v>172.09595093285628</v>
      </c>
      <c r="AU92" s="47">
        <f t="shared" si="47"/>
        <v>171.92837941296062</v>
      </c>
      <c r="AW92" s="32" t="s">
        <v>128</v>
      </c>
      <c r="AX92" s="63">
        <f>AD91+'Soy Refined'!AD108</f>
        <v>571.05499999999995</v>
      </c>
      <c r="AY92" s="65">
        <f>'[3]Soy Complex'!$DW442</f>
        <v>726.16438988074867</v>
      </c>
      <c r="AZ92" s="62">
        <f t="shared" si="48"/>
        <v>-64.73109364283448</v>
      </c>
      <c r="BA92" s="32"/>
    </row>
    <row r="93" spans="1:53">
      <c r="A93" s="42" t="s">
        <v>109</v>
      </c>
      <c r="V93" s="55"/>
      <c r="W93" s="46">
        <f>'[4]NASS Crush'!$AC6</f>
        <v>102.74230835173039</v>
      </c>
      <c r="X93" s="46">
        <f>'[4]NASS Crush'!$AC18</f>
        <v>130.024</v>
      </c>
      <c r="Y93" s="46">
        <f>'[4]NASS Crush'!$AC30</f>
        <v>116.44310796470774</v>
      </c>
      <c r="Z93" s="46">
        <f>'[4]NASS Crush'!$AC42</f>
        <v>140.80199999999999</v>
      </c>
      <c r="AA93" s="46">
        <f>'[4]NASS Crush'!$AC54</f>
        <v>91.283000000000001</v>
      </c>
      <c r="AB93" s="46">
        <f>'[4]NASS Crush'!$AC66</f>
        <v>147.67482154692479</v>
      </c>
      <c r="AC93" s="46">
        <f>'[4]NASS Crush'!$AC78</f>
        <v>144.54</v>
      </c>
      <c r="AD93" s="46">
        <f>'[4]NASS Crush'!$AC90</f>
        <v>159.13900000000001</v>
      </c>
      <c r="AE93" s="46">
        <f>'[4]NASS Crush'!$AC102</f>
        <v>186.42647314596343</v>
      </c>
      <c r="AF93" s="46">
        <f>'[4]NASS Crush'!$AC114</f>
        <v>174.65150978909085</v>
      </c>
      <c r="AG93" s="47">
        <f t="shared" si="47"/>
        <v>197.14352340862553</v>
      </c>
      <c r="AH93" s="47">
        <f t="shared" si="47"/>
        <v>197.72650080658107</v>
      </c>
      <c r="AI93" s="47">
        <f t="shared" si="47"/>
        <v>199.96124749874389</v>
      </c>
      <c r="AJ93" s="47">
        <f t="shared" si="47"/>
        <v>201.0300393949957</v>
      </c>
      <c r="AK93" s="47">
        <f t="shared" si="47"/>
        <v>200.73855069601791</v>
      </c>
      <c r="AL93" s="47">
        <f t="shared" si="47"/>
        <v>198.21231530487734</v>
      </c>
      <c r="AM93" s="47">
        <f t="shared" si="47"/>
        <v>198.89245560249211</v>
      </c>
      <c r="AN93" s="47">
        <f t="shared" si="47"/>
        <v>200.15557329806239</v>
      </c>
      <c r="AO93" s="47">
        <f t="shared" si="47"/>
        <v>199.76692169942538</v>
      </c>
      <c r="AP93" s="47">
        <f t="shared" si="47"/>
        <v>199.28110720112912</v>
      </c>
      <c r="AQ93" s="47">
        <f t="shared" si="47"/>
        <v>199.08678140181061</v>
      </c>
      <c r="AR93" s="47">
        <f t="shared" si="47"/>
        <v>199.18394430146986</v>
      </c>
      <c r="AS93" s="47">
        <f t="shared" si="47"/>
        <v>199.76692169942538</v>
      </c>
      <c r="AT93" s="47">
        <f t="shared" si="47"/>
        <v>199.57259590010688</v>
      </c>
      <c r="AU93" s="47">
        <f t="shared" si="47"/>
        <v>199.37827010078837</v>
      </c>
      <c r="AW93" s="32" t="s">
        <v>129</v>
      </c>
      <c r="AX93" s="63">
        <f>AD92+'Soy Refined'!AD109</f>
        <v>693.024</v>
      </c>
      <c r="AY93" s="65">
        <f>'[3]Soy Complex'!$DW443</f>
        <v>757.75509364283448</v>
      </c>
      <c r="AZ93" s="62">
        <f t="shared" si="48"/>
        <v>-30.248878605832488</v>
      </c>
      <c r="BA93" s="32"/>
    </row>
    <row r="94" spans="1:53">
      <c r="A94" s="42" t="s">
        <v>110</v>
      </c>
      <c r="V94" s="55"/>
      <c r="W94" s="46">
        <f>'[4]NASS Crush'!$AC7</f>
        <v>109.24108249970421</v>
      </c>
      <c r="X94" s="46">
        <f>'[4]NASS Crush'!$AC19</f>
        <v>125.30500000000001</v>
      </c>
      <c r="Y94" s="46">
        <f>'[4]NASS Crush'!$AC31</f>
        <v>108.145</v>
      </c>
      <c r="Z94" s="46">
        <f>'[4]NASS Crush'!$AC43</f>
        <v>145.18348724925781</v>
      </c>
      <c r="AA94" s="46">
        <f>'[4]NASS Crush'!$AC55</f>
        <v>97.319000000000003</v>
      </c>
      <c r="AB94" s="46">
        <f>'[4]NASS Crush'!$AC67</f>
        <v>116.577</v>
      </c>
      <c r="AC94" s="46">
        <f>'[4]NASS Crush'!$AC79</f>
        <v>117.57</v>
      </c>
      <c r="AD94" s="46">
        <f>'[4]NASS Crush'!$AC91</f>
        <v>141.87</v>
      </c>
      <c r="AE94" s="46">
        <f>'[4]NASS Crush'!$AC103</f>
        <v>178.07162055790013</v>
      </c>
      <c r="AF94" s="46">
        <f>'[4]NASS Crush'!$AC115</f>
        <v>175.14819562361157</v>
      </c>
      <c r="AG94" s="47">
        <f t="shared" si="47"/>
        <v>179.92932949588825</v>
      </c>
      <c r="AH94" s="47">
        <f t="shared" si="47"/>
        <v>180.46140242687659</v>
      </c>
      <c r="AI94" s="47">
        <f t="shared" si="47"/>
        <v>182.50101532899853</v>
      </c>
      <c r="AJ94" s="47">
        <f t="shared" si="47"/>
        <v>183.47648236914381</v>
      </c>
      <c r="AK94" s="47">
        <f t="shared" si="47"/>
        <v>183.21044590364966</v>
      </c>
      <c r="AL94" s="47">
        <f t="shared" si="47"/>
        <v>180.90479653603353</v>
      </c>
      <c r="AM94" s="47">
        <f t="shared" si="47"/>
        <v>181.52554828885326</v>
      </c>
      <c r="AN94" s="47">
        <f t="shared" si="47"/>
        <v>182.67837297266132</v>
      </c>
      <c r="AO94" s="47">
        <f t="shared" si="47"/>
        <v>182.32365768533577</v>
      </c>
      <c r="AP94" s="47">
        <f t="shared" si="47"/>
        <v>181.88026357617881</v>
      </c>
      <c r="AQ94" s="47">
        <f t="shared" si="47"/>
        <v>181.70290593251605</v>
      </c>
      <c r="AR94" s="47">
        <f t="shared" si="47"/>
        <v>181.79158475434744</v>
      </c>
      <c r="AS94" s="47">
        <f t="shared" si="47"/>
        <v>182.32365768533577</v>
      </c>
      <c r="AT94" s="47">
        <f t="shared" si="47"/>
        <v>182.14630004167299</v>
      </c>
      <c r="AU94" s="47">
        <f t="shared" si="47"/>
        <v>181.9689423980102</v>
      </c>
      <c r="AW94" s="32" t="s">
        <v>130</v>
      </c>
      <c r="AX94" s="63">
        <f>AD93+'Soy Refined'!AD110</f>
        <v>661.23700000000008</v>
      </c>
      <c r="AY94" s="65">
        <f>'[3]Soy Complex'!$DW444</f>
        <v>691.48587860583257</v>
      </c>
      <c r="AZ94" s="62">
        <f t="shared" si="48"/>
        <v>-175.06830182376814</v>
      </c>
      <c r="BA94" s="32"/>
    </row>
    <row r="95" spans="1:53">
      <c r="A95" s="42" t="s">
        <v>111</v>
      </c>
      <c r="V95" s="55"/>
      <c r="W95" s="46">
        <f>'[4]NASS Crush'!$AC8</f>
        <v>116.726</v>
      </c>
      <c r="X95" s="46">
        <f>'[4]NASS Crush'!$AC20</f>
        <v>113.176</v>
      </c>
      <c r="Y95" s="46">
        <f>'[4]NASS Crush'!$AC32</f>
        <v>112.80187648094977</v>
      </c>
      <c r="Z95" s="46">
        <f>'[4]NASS Crush'!$AC44</f>
        <v>115.494</v>
      </c>
      <c r="AA95" s="46">
        <f>'[4]NASS Crush'!$AC56</f>
        <v>90.067999999999998</v>
      </c>
      <c r="AB95" s="46">
        <f>'[4]NASS Crush'!$AC68</f>
        <v>119.84</v>
      </c>
      <c r="AC95" s="46">
        <f>'[4]NASS Crush'!$AC80</f>
        <v>109.209</v>
      </c>
      <c r="AD95" s="46">
        <f>'[4]NASS Crush'!$AC92</f>
        <v>160.63999999999999</v>
      </c>
      <c r="AE95" s="46">
        <f>'[4]NASS Crush'!$AC104</f>
        <v>187.12</v>
      </c>
      <c r="AF95" s="46">
        <f>'[4]NASS Crush'!$AC116</f>
        <v>178.01359933767964</v>
      </c>
      <c r="AG95" s="47">
        <f t="shared" si="47"/>
        <v>168.42777073008017</v>
      </c>
      <c r="AH95" s="47">
        <f t="shared" si="47"/>
        <v>168.92583215165754</v>
      </c>
      <c r="AI95" s="47">
        <f t="shared" si="47"/>
        <v>170.83506760103745</v>
      </c>
      <c r="AJ95" s="47">
        <f t="shared" si="47"/>
        <v>171.74818020726264</v>
      </c>
      <c r="AK95" s="47">
        <f t="shared" si="47"/>
        <v>171.49914949647393</v>
      </c>
      <c r="AL95" s="47">
        <f t="shared" si="47"/>
        <v>169.34088333630535</v>
      </c>
      <c r="AM95" s="47">
        <f t="shared" si="47"/>
        <v>169.92195499481227</v>
      </c>
      <c r="AN95" s="47">
        <f t="shared" si="47"/>
        <v>171.00108807489659</v>
      </c>
      <c r="AO95" s="47">
        <f t="shared" si="47"/>
        <v>170.66904712717832</v>
      </c>
      <c r="AP95" s="47">
        <f t="shared" si="47"/>
        <v>170.25399594253051</v>
      </c>
      <c r="AQ95" s="47">
        <f t="shared" si="47"/>
        <v>170.0879754686714</v>
      </c>
      <c r="AR95" s="47">
        <f t="shared" si="47"/>
        <v>170.17098570560097</v>
      </c>
      <c r="AS95" s="47">
        <f t="shared" si="47"/>
        <v>170.66904712717832</v>
      </c>
      <c r="AT95" s="47">
        <f t="shared" si="47"/>
        <v>170.50302665331921</v>
      </c>
      <c r="AU95" s="47">
        <f t="shared" si="47"/>
        <v>170.33700617946008</v>
      </c>
      <c r="AW95" s="32" t="s">
        <v>131</v>
      </c>
      <c r="AX95" s="63">
        <f>AD94+'Soy Refined'!AD111</f>
        <v>646.404</v>
      </c>
      <c r="AY95" s="65">
        <f>'[3]Soy Complex'!$DW445</f>
        <v>821.47230182376813</v>
      </c>
      <c r="AZ95" s="62">
        <f t="shared" si="48"/>
        <v>-114.74361817555575</v>
      </c>
      <c r="BA95" s="32"/>
    </row>
    <row r="96" spans="1:53">
      <c r="A96" s="42" t="s">
        <v>112</v>
      </c>
      <c r="V96" s="55"/>
      <c r="W96" s="46">
        <f>'[4]NASS Crush'!$AC9</f>
        <v>105.0931413727622</v>
      </c>
      <c r="X96" s="46">
        <f>'[4]NASS Crush'!$AC21</f>
        <v>132.79300000000001</v>
      </c>
      <c r="Y96" s="46">
        <f>'[4]NASS Crush'!$AC33</f>
        <v>63.530999999999999</v>
      </c>
      <c r="Z96" s="46">
        <f>'[4]NASS Crush'!$AC45</f>
        <v>140.14699999999999</v>
      </c>
      <c r="AA96" s="46">
        <f>'[4]NASS Crush'!$AC57</f>
        <v>82.646000000000001</v>
      </c>
      <c r="AB96" s="46">
        <f>'[4]NASS Crush'!$AC69</f>
        <v>134.97200000000001</v>
      </c>
      <c r="AC96" s="46">
        <f>'[4]NASS Crush'!$AC81</f>
        <v>122.583</v>
      </c>
      <c r="AD96" s="46">
        <f>'[4]NASS Crush'!$AC93</f>
        <v>164.392</v>
      </c>
      <c r="AE96" s="46">
        <f>'[4]NASS Crush'!$AC105</f>
        <v>207.19300000000001</v>
      </c>
      <c r="AF96" s="46">
        <f>'[4]NASS Crush'!$AC117</f>
        <v>189.68799999999999</v>
      </c>
      <c r="AG96" s="47">
        <f t="shared" ref="AG96:AU96" si="50">AG97-SUM(AG85:AG95)</f>
        <v>167.34046905470086</v>
      </c>
      <c r="AH96" s="47">
        <f t="shared" si="50"/>
        <v>167.83531519286157</v>
      </c>
      <c r="AI96" s="47">
        <f t="shared" si="50"/>
        <v>169.73222538914433</v>
      </c>
      <c r="AJ96" s="47">
        <f t="shared" si="50"/>
        <v>170.6394433091059</v>
      </c>
      <c r="AK96" s="47">
        <f t="shared" si="50"/>
        <v>170.39202024002589</v>
      </c>
      <c r="AL96" s="47">
        <f t="shared" si="50"/>
        <v>168.2476869746622</v>
      </c>
      <c r="AM96" s="47">
        <f t="shared" si="50"/>
        <v>168.82500746918299</v>
      </c>
      <c r="AN96" s="47">
        <f t="shared" si="50"/>
        <v>169.89717410186472</v>
      </c>
      <c r="AO96" s="47">
        <f t="shared" si="50"/>
        <v>169.5672766764244</v>
      </c>
      <c r="AP96" s="47">
        <f t="shared" si="50"/>
        <v>169.15490489462354</v>
      </c>
      <c r="AQ96" s="47">
        <f t="shared" si="50"/>
        <v>168.98995618190315</v>
      </c>
      <c r="AR96" s="47">
        <f t="shared" si="50"/>
        <v>169.07243053826323</v>
      </c>
      <c r="AS96" s="47">
        <f t="shared" si="50"/>
        <v>169.5672766764244</v>
      </c>
      <c r="AT96" s="47">
        <f t="shared" si="50"/>
        <v>169.40232796370378</v>
      </c>
      <c r="AU96" s="47">
        <f t="shared" si="50"/>
        <v>169.23737925098408</v>
      </c>
      <c r="AW96" s="32" t="s">
        <v>132</v>
      </c>
      <c r="AX96" s="63">
        <f>AD95+'Soy Refined'!AD112</f>
        <v>660.12799999999993</v>
      </c>
      <c r="AY96" s="65">
        <f>'[3]Soy Complex'!$DW446</f>
        <v>774.87161817555568</v>
      </c>
      <c r="AZ96" s="62">
        <f t="shared" si="48"/>
        <v>-76.521581498725823</v>
      </c>
      <c r="BA96" s="32"/>
    </row>
    <row r="97" spans="1:53" ht="15.75" thickBot="1">
      <c r="A97" s="42" t="s">
        <v>113</v>
      </c>
      <c r="V97" s="55"/>
      <c r="W97" s="46">
        <f t="shared" ref="W97:AF97" si="51">SUM(W85:W96)</f>
        <v>539.01973649534239</v>
      </c>
      <c r="X97" s="46">
        <f t="shared" si="51"/>
        <v>1355.897345824626</v>
      </c>
      <c r="Y97" s="46">
        <f t="shared" si="51"/>
        <v>1155.7726290022579</v>
      </c>
      <c r="Z97" s="46">
        <f t="shared" si="51"/>
        <v>1376.9624012223758</v>
      </c>
      <c r="AA97" s="46">
        <f t="shared" si="51"/>
        <v>1196.8617914835941</v>
      </c>
      <c r="AB97" s="46">
        <f t="shared" si="51"/>
        <v>1396.0376941768725</v>
      </c>
      <c r="AC97" s="46">
        <f t="shared" si="51"/>
        <v>1468.8880000000001</v>
      </c>
      <c r="AD97" s="46">
        <f t="shared" si="51"/>
        <v>1886.242</v>
      </c>
      <c r="AE97" s="46">
        <f t="shared" si="51"/>
        <v>2132.1205938314647</v>
      </c>
      <c r="AF97" s="46">
        <f t="shared" si="51"/>
        <v>2094.9554169294415</v>
      </c>
      <c r="AG97" s="47">
        <f t="shared" ref="AG97:AU97" si="52">AG10</f>
        <v>2029</v>
      </c>
      <c r="AH97" s="47">
        <f t="shared" si="52"/>
        <v>2035</v>
      </c>
      <c r="AI97" s="47">
        <f t="shared" si="52"/>
        <v>2058</v>
      </c>
      <c r="AJ97" s="47">
        <f t="shared" si="52"/>
        <v>2069</v>
      </c>
      <c r="AK97" s="47">
        <f t="shared" si="52"/>
        <v>2066</v>
      </c>
      <c r="AL97" s="47">
        <f t="shared" si="52"/>
        <v>2040</v>
      </c>
      <c r="AM97" s="47">
        <f t="shared" si="52"/>
        <v>2047</v>
      </c>
      <c r="AN97" s="47">
        <f t="shared" si="52"/>
        <v>2060</v>
      </c>
      <c r="AO97" s="47">
        <f t="shared" si="52"/>
        <v>2056</v>
      </c>
      <c r="AP97" s="47">
        <f t="shared" si="52"/>
        <v>2051</v>
      </c>
      <c r="AQ97" s="47">
        <f t="shared" si="52"/>
        <v>2049</v>
      </c>
      <c r="AR97" s="47">
        <f t="shared" si="52"/>
        <v>2050</v>
      </c>
      <c r="AS97" s="47">
        <f t="shared" si="52"/>
        <v>2056</v>
      </c>
      <c r="AT97" s="47">
        <f t="shared" si="52"/>
        <v>2054</v>
      </c>
      <c r="AU97" s="47">
        <f t="shared" si="52"/>
        <v>2052</v>
      </c>
      <c r="AW97" s="32" t="s">
        <v>133</v>
      </c>
      <c r="AX97" s="63">
        <f>AD96+'Soy Refined'!AD113</f>
        <v>621.89300000000003</v>
      </c>
      <c r="AY97" s="65">
        <f>'[3]Soy Complex'!$DW447</f>
        <v>698.41458149872585</v>
      </c>
      <c r="AZ97" s="62">
        <f t="shared" ref="AY97:BA98" si="53">SUM(AZ85:AZ96)</f>
        <v>-1627.2766890168955</v>
      </c>
      <c r="BA97" s="32"/>
    </row>
    <row r="98" spans="1:5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9">
        <f>AD10</f>
        <v>1886.242</v>
      </c>
      <c r="AE98" s="49">
        <f t="shared" ref="AE98:AO98" si="54">AE10</f>
        <v>2132.1205938314647</v>
      </c>
      <c r="AF98" s="49">
        <f t="shared" si="54"/>
        <v>2094.9554169294415</v>
      </c>
      <c r="AG98" s="49">
        <f t="shared" si="54"/>
        <v>2029</v>
      </c>
      <c r="AH98" s="49">
        <f t="shared" si="54"/>
        <v>2035</v>
      </c>
      <c r="AI98" s="49">
        <f t="shared" si="54"/>
        <v>2058</v>
      </c>
      <c r="AJ98" s="49">
        <f t="shared" si="54"/>
        <v>2069</v>
      </c>
      <c r="AK98" s="49">
        <f t="shared" si="54"/>
        <v>2066</v>
      </c>
      <c r="AL98" s="49">
        <f t="shared" si="54"/>
        <v>2040</v>
      </c>
      <c r="AM98" s="49">
        <f t="shared" si="54"/>
        <v>2047</v>
      </c>
      <c r="AN98" s="49">
        <f t="shared" si="54"/>
        <v>2060</v>
      </c>
      <c r="AO98" s="49">
        <f t="shared" si="54"/>
        <v>2056</v>
      </c>
      <c r="AP98" s="48"/>
      <c r="AQ98" s="48"/>
      <c r="AR98" s="48"/>
      <c r="AS98" s="48"/>
      <c r="AT98" s="48"/>
      <c r="AU98" s="48"/>
      <c r="AW98" s="32" t="s">
        <v>134</v>
      </c>
      <c r="AX98" s="62">
        <f>SUM(AX86:AX97)</f>
        <v>7346.5510000000004</v>
      </c>
      <c r="AY98" s="62">
        <f t="shared" si="53"/>
        <v>8973.8276890168963</v>
      </c>
    </row>
    <row r="99" spans="1:53" ht="15.75" thickBot="1">
      <c r="A99" s="42" t="s">
        <v>135</v>
      </c>
      <c r="AB99" s="55"/>
    </row>
    <row r="100" spans="1:53" ht="15.75" thickBot="1">
      <c r="A100" s="44"/>
      <c r="B100" s="44" t="str">
        <f t="shared" ref="B100:AU100" si="55">B2</f>
        <v xml:space="preserve">93/94 </v>
      </c>
      <c r="C100" s="44" t="str">
        <f t="shared" si="55"/>
        <v xml:space="preserve">94/95 </v>
      </c>
      <c r="D100" s="44" t="str">
        <f t="shared" si="55"/>
        <v xml:space="preserve">95/96 </v>
      </c>
      <c r="E100" s="44" t="str">
        <f t="shared" si="55"/>
        <v xml:space="preserve">96/97 </v>
      </c>
      <c r="F100" s="44" t="str">
        <f t="shared" si="55"/>
        <v xml:space="preserve">97/98 </v>
      </c>
      <c r="G100" s="44" t="str">
        <f t="shared" si="55"/>
        <v xml:space="preserve">98/99 </v>
      </c>
      <c r="H100" s="44" t="str">
        <f t="shared" si="55"/>
        <v xml:space="preserve">99/00 </v>
      </c>
      <c r="I100" s="44" t="str">
        <f t="shared" si="55"/>
        <v xml:space="preserve">00/01 </v>
      </c>
      <c r="J100" s="44" t="str">
        <f t="shared" si="55"/>
        <v xml:space="preserve">01/02 </v>
      </c>
      <c r="K100" s="44" t="str">
        <f t="shared" si="55"/>
        <v xml:space="preserve">02/03 </v>
      </c>
      <c r="L100" s="44" t="str">
        <f t="shared" si="55"/>
        <v xml:space="preserve">03/04 </v>
      </c>
      <c r="M100" s="44" t="str">
        <f t="shared" si="55"/>
        <v xml:space="preserve">04/05 </v>
      </c>
      <c r="N100" s="44" t="str">
        <f t="shared" si="55"/>
        <v xml:space="preserve">05/06 </v>
      </c>
      <c r="O100" s="44" t="str">
        <f t="shared" si="55"/>
        <v xml:space="preserve">06/07 </v>
      </c>
      <c r="P100" s="44" t="str">
        <f t="shared" si="55"/>
        <v xml:space="preserve">07/08 </v>
      </c>
      <c r="Q100" s="44" t="str">
        <f t="shared" si="55"/>
        <v xml:space="preserve">08/09 </v>
      </c>
      <c r="R100" s="44" t="str">
        <f t="shared" si="55"/>
        <v xml:space="preserve">09/10 </v>
      </c>
      <c r="S100" s="44" t="str">
        <f t="shared" si="55"/>
        <v xml:space="preserve">10/11 </v>
      </c>
      <c r="T100" s="44" t="str">
        <f t="shared" si="55"/>
        <v xml:space="preserve">11/12 </v>
      </c>
      <c r="U100" s="44" t="str">
        <f t="shared" si="55"/>
        <v xml:space="preserve">12/13 </v>
      </c>
      <c r="V100" s="44" t="str">
        <f t="shared" si="55"/>
        <v xml:space="preserve">13/14 </v>
      </c>
      <c r="W100" s="44" t="str">
        <f t="shared" si="55"/>
        <v xml:space="preserve">14/15 </v>
      </c>
      <c r="X100" s="44" t="str">
        <f t="shared" si="55"/>
        <v xml:space="preserve">15/16 </v>
      </c>
      <c r="Y100" s="44" t="str">
        <f t="shared" si="55"/>
        <v xml:space="preserve">16/17 </v>
      </c>
      <c r="Z100" s="44" t="str">
        <f t="shared" si="55"/>
        <v xml:space="preserve">17/18 </v>
      </c>
      <c r="AA100" s="44" t="str">
        <f t="shared" si="55"/>
        <v>18/19</v>
      </c>
      <c r="AB100" s="44" t="str">
        <f t="shared" si="55"/>
        <v>19/20</v>
      </c>
      <c r="AC100" s="44" t="str">
        <f t="shared" si="55"/>
        <v>20/21</v>
      </c>
      <c r="AD100" s="44" t="str">
        <f t="shared" si="55"/>
        <v>21/22</v>
      </c>
      <c r="AE100" s="44" t="str">
        <f t="shared" si="55"/>
        <v>22/23</v>
      </c>
      <c r="AF100" s="44" t="str">
        <f t="shared" si="55"/>
        <v>23/24</v>
      </c>
      <c r="AG100" s="44" t="str">
        <f t="shared" si="55"/>
        <v>24/25</v>
      </c>
      <c r="AH100" s="44" t="str">
        <f t="shared" si="55"/>
        <v>25/26</v>
      </c>
      <c r="AI100" s="44" t="str">
        <f t="shared" si="55"/>
        <v>26/27</v>
      </c>
      <c r="AJ100" s="44" t="str">
        <f t="shared" si="55"/>
        <v>27/28</v>
      </c>
      <c r="AK100" s="44" t="str">
        <f t="shared" si="55"/>
        <v>28/29</v>
      </c>
      <c r="AL100" s="44" t="str">
        <f t="shared" si="55"/>
        <v>29/30</v>
      </c>
      <c r="AM100" s="44" t="str">
        <f t="shared" si="55"/>
        <v>30/31</v>
      </c>
      <c r="AN100" s="44" t="str">
        <f t="shared" si="55"/>
        <v>31/32</v>
      </c>
      <c r="AO100" s="44" t="str">
        <f t="shared" si="55"/>
        <v>32/33</v>
      </c>
      <c r="AP100" s="44" t="str">
        <f t="shared" si="55"/>
        <v>33/34</v>
      </c>
      <c r="AQ100" s="44" t="str">
        <f t="shared" si="55"/>
        <v>34/35</v>
      </c>
      <c r="AR100" s="44" t="str">
        <f t="shared" si="55"/>
        <v>35/36</v>
      </c>
      <c r="AS100" s="44" t="str">
        <f t="shared" si="55"/>
        <v>36/37</v>
      </c>
      <c r="AT100" s="44" t="str">
        <f t="shared" si="55"/>
        <v>37/38</v>
      </c>
      <c r="AU100" s="44" t="str">
        <f t="shared" si="55"/>
        <v>38/39</v>
      </c>
    </row>
    <row r="101" spans="1:53">
      <c r="A101" s="42" t="s">
        <v>101</v>
      </c>
      <c r="G101" s="46" t="e">
        <f>#REF!+#REF!+#REF!</f>
        <v>#REF!</v>
      </c>
      <c r="H101" s="46" t="e">
        <f>#REF!+#REF!+#REF!</f>
        <v>#REF!</v>
      </c>
      <c r="I101" s="46" t="e">
        <f>#REF!+#REF!+#REF!</f>
        <v>#REF!</v>
      </c>
      <c r="J101" s="46" t="e">
        <f>#REF!+#REF!+#REF!</f>
        <v>#REF!</v>
      </c>
      <c r="K101" s="46" t="e">
        <f>#REF!+#REF!+#REF!</f>
        <v>#REF!</v>
      </c>
      <c r="L101" s="46" t="e">
        <f>#REF!+#REF!+#REF!</f>
        <v>#REF!</v>
      </c>
      <c r="M101" s="46" t="e">
        <f>#REF!+#REF!+#REF!</f>
        <v>#REF!</v>
      </c>
      <c r="N101" s="46" t="e">
        <f>#REF!+#REF!+#REF!</f>
        <v>#REF!</v>
      </c>
      <c r="O101" s="46" t="e">
        <f>#REF!+#REF!+#REF!</f>
        <v>#REF!</v>
      </c>
      <c r="P101" s="46" t="e">
        <f>#REF!+#REF!+#REF!</f>
        <v>#REF!</v>
      </c>
      <c r="Q101" s="46" t="e">
        <f>#REF!+#REF!+#REF!</f>
        <v>#REF!</v>
      </c>
      <c r="R101" s="46" t="e">
        <f>#REF!+#REF!+#REF!</f>
        <v>#REF!</v>
      </c>
      <c r="S101" s="46" t="e">
        <f>#REF!+#REF!+#REF!</f>
        <v>#REF!</v>
      </c>
      <c r="T101" s="46" t="e">
        <f>#REF!+#REF!+#REF!</f>
        <v>#REF!</v>
      </c>
      <c r="U101" s="46" t="e">
        <f>#REF!+#REF!+#REF!</f>
        <v>#REF!</v>
      </c>
      <c r="V101" s="46" t="e">
        <f>#REF!+#REF!+#REF!</f>
        <v>#REF!</v>
      </c>
      <c r="W101" s="46"/>
      <c r="X101" s="46">
        <f>W128+X21+X37-X53-X69-X85-X117</f>
        <v>62.394494972270195</v>
      </c>
      <c r="Y101" s="46">
        <f t="shared" ref="Y101:AD101" si="56">X128+Y21+Y37-Y53-Y69-Y85-Y117</f>
        <v>128.25105344339977</v>
      </c>
      <c r="Z101" s="46">
        <f t="shared" si="56"/>
        <v>213.50940599999967</v>
      </c>
      <c r="AA101" s="46">
        <f t="shared" si="56"/>
        <v>268.95694800000001</v>
      </c>
      <c r="AB101" s="46">
        <f t="shared" si="56"/>
        <v>152.64590785660448</v>
      </c>
      <c r="AC101" s="46">
        <f t="shared" si="56"/>
        <v>276.30741200000011</v>
      </c>
      <c r="AD101" s="46">
        <f t="shared" si="56"/>
        <v>187.67127199999936</v>
      </c>
      <c r="AE101" s="46">
        <f>AD128+AE21+AE37-AE53-AE69-AE85-AE117</f>
        <v>284.05234900000028</v>
      </c>
      <c r="AF101" s="46">
        <f>AE128+AF21+AF37-AF53-AF69-AF85-AF117</f>
        <v>400.77995326497648</v>
      </c>
      <c r="AG101" s="47">
        <f t="shared" ref="AG101:AG111" si="57">AG$113*(SUM(AB101:AF101)/SUM(AB$113:AF$113))</f>
        <v>267.04906777131447</v>
      </c>
      <c r="AH101" s="47">
        <f t="shared" ref="AH101:AH111" si="58">AH$113*(SUM(AC101:AG101)/SUM(AC$113:AG$113))</f>
        <v>354.46971488524883</v>
      </c>
      <c r="AI101" s="47">
        <f>AI$113*(SUM($Y101:$AC101)/SUM($Y$113:$AC$113))</f>
        <v>359.85966170796638</v>
      </c>
      <c r="AJ101" s="47">
        <f t="shared" ref="AJ101:AU101" si="59">AJ$113*(SUM($Y101:$AC101)/SUM($Y$113:$AC$113))</f>
        <v>279.89084799508498</v>
      </c>
      <c r="AK101" s="47">
        <f t="shared" si="59"/>
        <v>219.91423771042392</v>
      </c>
      <c r="AL101" s="47">
        <f t="shared" si="59"/>
        <v>219.91423771042392</v>
      </c>
      <c r="AM101" s="47">
        <f>AM$113*(SUM($Y101:$AC101)/SUM($Y$113:$AC$113))-100</f>
        <v>119.91423771042392</v>
      </c>
      <c r="AN101" s="47">
        <f t="shared" si="59"/>
        <v>219.91423771042392</v>
      </c>
      <c r="AO101" s="47">
        <f t="shared" si="59"/>
        <v>119.95322056932213</v>
      </c>
      <c r="AP101" s="47">
        <f t="shared" si="59"/>
        <v>39.984406856440707</v>
      </c>
      <c r="AQ101" s="47">
        <f t="shared" si="59"/>
        <v>359.85966170796638</v>
      </c>
      <c r="AR101" s="47">
        <f t="shared" si="59"/>
        <v>419.83627199262747</v>
      </c>
      <c r="AS101" s="47">
        <f t="shared" si="59"/>
        <v>459.82067884906814</v>
      </c>
      <c r="AT101" s="47">
        <f t="shared" si="59"/>
        <v>499.80508570550887</v>
      </c>
      <c r="AU101" s="47">
        <f t="shared" si="59"/>
        <v>499.80508570550887</v>
      </c>
    </row>
    <row r="102" spans="1:53">
      <c r="A102" s="42" t="s">
        <v>102</v>
      </c>
      <c r="G102" s="46" t="e">
        <f>#REF!+#REF!+#REF!</f>
        <v>#REF!</v>
      </c>
      <c r="H102" s="46" t="e">
        <f>#REF!+#REF!+#REF!</f>
        <v>#REF!</v>
      </c>
      <c r="I102" s="46" t="e">
        <f>#REF!+#REF!+#REF!</f>
        <v>#REF!</v>
      </c>
      <c r="J102" s="46" t="e">
        <f>#REF!+#REF!+#REF!</f>
        <v>#REF!</v>
      </c>
      <c r="K102" s="46" t="e">
        <f>#REF!+#REF!+#REF!</f>
        <v>#REF!</v>
      </c>
      <c r="L102" s="46" t="e">
        <f>#REF!+#REF!+#REF!</f>
        <v>#REF!</v>
      </c>
      <c r="M102" s="46" t="e">
        <f>#REF!+#REF!+#REF!</f>
        <v>#REF!</v>
      </c>
      <c r="N102" s="46" t="e">
        <f>#REF!+#REF!+#REF!</f>
        <v>#REF!</v>
      </c>
      <c r="O102" s="46" t="e">
        <f>#REF!+#REF!+#REF!</f>
        <v>#REF!</v>
      </c>
      <c r="P102" s="46" t="e">
        <f>#REF!+#REF!+#REF!</f>
        <v>#REF!</v>
      </c>
      <c r="Q102" s="46" t="e">
        <f>#REF!+#REF!+#REF!</f>
        <v>#REF!</v>
      </c>
      <c r="R102" s="46" t="e">
        <f>#REF!+#REF!+#REF!</f>
        <v>#REF!</v>
      </c>
      <c r="S102" s="46" t="e">
        <f>#REF!+#REF!+#REF!</f>
        <v>#REF!</v>
      </c>
      <c r="T102" s="46" t="e">
        <f>#REF!+#REF!+#REF!</f>
        <v>#REF!</v>
      </c>
      <c r="U102" s="46" t="e">
        <f>#REF!+#REF!+#REF!</f>
        <v>#REF!</v>
      </c>
      <c r="V102" s="46" t="e">
        <f>#REF!+#REF!+#REF!</f>
        <v>#REF!</v>
      </c>
      <c r="W102" s="46"/>
      <c r="X102" s="46">
        <f>X117+X22+X38-X54-X70-X86-X118</f>
        <v>161.88092700000016</v>
      </c>
      <c r="Y102" s="46">
        <f t="shared" ref="Y102:AF112" si="60">Y117+Y22+Y38-Y54-Y70-Y86-Y118</f>
        <v>165.39056800000003</v>
      </c>
      <c r="Z102" s="46">
        <f t="shared" si="60"/>
        <v>220.6207358594902</v>
      </c>
      <c r="AA102" s="46">
        <f t="shared" si="60"/>
        <v>387.80903551640631</v>
      </c>
      <c r="AB102" s="46">
        <f t="shared" si="60"/>
        <v>230.55849100000023</v>
      </c>
      <c r="AC102" s="46">
        <f t="shared" si="60"/>
        <v>197.7328829999999</v>
      </c>
      <c r="AD102" s="46">
        <f t="shared" si="60"/>
        <v>197.28971300000012</v>
      </c>
      <c r="AE102" s="46">
        <f>AE117+AE22+AE38-AE54-AE70-AE86-AE118</f>
        <v>308.41934599999945</v>
      </c>
      <c r="AF102" s="46">
        <f>AF117+AF22+AF38-AF54-AF70-AF86-AF118</f>
        <v>332.12516200000027</v>
      </c>
      <c r="AG102" s="47">
        <f t="shared" si="57"/>
        <v>259.79935359623545</v>
      </c>
      <c r="AH102" s="47">
        <f t="shared" si="58"/>
        <v>324.30336429583531</v>
      </c>
      <c r="AI102" s="47">
        <f t="shared" ref="AI102:AU112" si="61">AI$113*(SUM($Y102:$AC102)/SUM($Y$113:$AC$113))</f>
        <v>416.08511536538316</v>
      </c>
      <c r="AJ102" s="47">
        <f t="shared" si="61"/>
        <v>323.62175639529801</v>
      </c>
      <c r="AK102" s="47">
        <f t="shared" si="61"/>
        <v>254.27423716773416</v>
      </c>
      <c r="AL102" s="47">
        <f t="shared" si="61"/>
        <v>254.27423716773416</v>
      </c>
      <c r="AM102" s="47">
        <f t="shared" ref="AM102:AM103" si="62">AM$113*(SUM($Y102:$AC102)/SUM($Y$113:$AC$113))-100</f>
        <v>154.27423716773416</v>
      </c>
      <c r="AN102" s="47">
        <f t="shared" si="61"/>
        <v>254.27423716773416</v>
      </c>
      <c r="AO102" s="47">
        <f t="shared" si="61"/>
        <v>138.69503845512773</v>
      </c>
      <c r="AP102" s="47">
        <f t="shared" si="61"/>
        <v>46.231679485042577</v>
      </c>
      <c r="AQ102" s="47">
        <f t="shared" si="61"/>
        <v>416.08511536538316</v>
      </c>
      <c r="AR102" s="47">
        <f>AR$113*(SUM($Y102:$AC102)/SUM($Y$113:$AC$113))-225</f>
        <v>260.43263459294701</v>
      </c>
      <c r="AS102" s="47">
        <f t="shared" si="61"/>
        <v>531.66431407798962</v>
      </c>
      <c r="AT102" s="47">
        <f t="shared" si="61"/>
        <v>577.89599356303222</v>
      </c>
      <c r="AU102" s="47">
        <f t="shared" si="61"/>
        <v>577.89599356303222</v>
      </c>
    </row>
    <row r="103" spans="1:53">
      <c r="A103" s="42" t="s">
        <v>103</v>
      </c>
      <c r="G103" s="46" t="e">
        <f>#REF!+#REF!+#REF!</f>
        <v>#REF!</v>
      </c>
      <c r="H103" s="46" t="e">
        <f>#REF!+#REF!+#REF!</f>
        <v>#REF!</v>
      </c>
      <c r="I103" s="46" t="e">
        <f>#REF!+#REF!+#REF!</f>
        <v>#REF!</v>
      </c>
      <c r="J103" s="46" t="e">
        <f>#REF!+#REF!+#REF!</f>
        <v>#REF!</v>
      </c>
      <c r="K103" s="46" t="e">
        <f>#REF!+#REF!+#REF!</f>
        <v>#REF!</v>
      </c>
      <c r="L103" s="46" t="e">
        <f>#REF!+#REF!+#REF!</f>
        <v>#REF!</v>
      </c>
      <c r="M103" s="46" t="e">
        <f>#REF!+#REF!+#REF!</f>
        <v>#REF!</v>
      </c>
      <c r="N103" s="46" t="e">
        <f>#REF!+#REF!+#REF!</f>
        <v>#REF!</v>
      </c>
      <c r="O103" s="46" t="e">
        <f>#REF!+#REF!+#REF!</f>
        <v>#REF!</v>
      </c>
      <c r="P103" s="46" t="e">
        <f>#REF!+#REF!+#REF!</f>
        <v>#REF!</v>
      </c>
      <c r="Q103" s="46" t="e">
        <f>#REF!+#REF!+#REF!</f>
        <v>#REF!</v>
      </c>
      <c r="R103" s="46" t="e">
        <f>#REF!+#REF!+#REF!</f>
        <v>#REF!</v>
      </c>
      <c r="S103" s="46" t="e">
        <f>#REF!+#REF!+#REF!</f>
        <v>#REF!</v>
      </c>
      <c r="T103" s="46" t="e">
        <f>#REF!+#REF!+#REF!</f>
        <v>#REF!</v>
      </c>
      <c r="U103" s="46" t="e">
        <f>#REF!+#REF!+#REF!</f>
        <v>#REF!</v>
      </c>
      <c r="V103" s="46" t="e">
        <f>#REF!+#REF!+#REF!</f>
        <v>#REF!</v>
      </c>
      <c r="W103" s="46"/>
      <c r="X103" s="46">
        <f t="shared" ref="X103:AC112" si="63">X118+X23+X39-X55-X71-X87-X119</f>
        <v>58.388999000000013</v>
      </c>
      <c r="Y103" s="46">
        <f t="shared" si="63"/>
        <v>186.41304899999955</v>
      </c>
      <c r="Z103" s="46">
        <f t="shared" si="63"/>
        <v>197.38903000000028</v>
      </c>
      <c r="AA103" s="46">
        <f t="shared" si="63"/>
        <v>386.32440500000052</v>
      </c>
      <c r="AB103" s="46">
        <f t="shared" si="63"/>
        <v>245.56504800000062</v>
      </c>
      <c r="AC103" s="46">
        <f t="shared" si="63"/>
        <v>231.46207899999945</v>
      </c>
      <c r="AD103" s="46">
        <f t="shared" si="60"/>
        <v>244.46344199999976</v>
      </c>
      <c r="AE103" s="46">
        <f t="shared" si="60"/>
        <v>168.08771539001009</v>
      </c>
      <c r="AF103" s="46">
        <f t="shared" si="60"/>
        <v>285.64267093551985</v>
      </c>
      <c r="AG103" s="47">
        <f t="shared" si="57"/>
        <v>241.14641211903069</v>
      </c>
      <c r="AH103" s="47">
        <f t="shared" si="58"/>
        <v>293.11792728200214</v>
      </c>
      <c r="AI103" s="47">
        <f t="shared" si="61"/>
        <v>431.67539949677212</v>
      </c>
      <c r="AJ103" s="47">
        <f t="shared" si="61"/>
        <v>335.74753294193385</v>
      </c>
      <c r="AK103" s="47">
        <f t="shared" si="61"/>
        <v>263.80163302580519</v>
      </c>
      <c r="AL103" s="47">
        <f t="shared" si="61"/>
        <v>263.80163302580519</v>
      </c>
      <c r="AM103" s="47">
        <f t="shared" si="62"/>
        <v>163.80163302580519</v>
      </c>
      <c r="AN103" s="47">
        <f t="shared" si="61"/>
        <v>263.80163302580519</v>
      </c>
      <c r="AO103" s="47">
        <f t="shared" si="61"/>
        <v>143.89179983225736</v>
      </c>
      <c r="AP103" s="47">
        <f t="shared" si="61"/>
        <v>47.963933277419123</v>
      </c>
      <c r="AQ103" s="47">
        <f t="shared" si="61"/>
        <v>431.67539949677212</v>
      </c>
      <c r="AR103" s="47">
        <f t="shared" si="61"/>
        <v>503.62129941290078</v>
      </c>
      <c r="AS103" s="47">
        <f t="shared" si="61"/>
        <v>551.58523269031991</v>
      </c>
      <c r="AT103" s="47">
        <f t="shared" si="61"/>
        <v>599.54916596773899</v>
      </c>
      <c r="AU103" s="47">
        <f t="shared" si="61"/>
        <v>599.54916596773899</v>
      </c>
    </row>
    <row r="104" spans="1:53">
      <c r="A104" s="42" t="s">
        <v>104</v>
      </c>
      <c r="G104" s="46" t="e">
        <f>#REF!+#REF!+#REF!</f>
        <v>#REF!</v>
      </c>
      <c r="H104" s="46" t="e">
        <f>#REF!+#REF!+#REF!</f>
        <v>#REF!</v>
      </c>
      <c r="I104" s="46" t="e">
        <f>#REF!+#REF!+#REF!</f>
        <v>#REF!</v>
      </c>
      <c r="J104" s="46" t="e">
        <f>#REF!+#REF!+#REF!</f>
        <v>#REF!</v>
      </c>
      <c r="K104" s="46" t="e">
        <f>#REF!+#REF!+#REF!</f>
        <v>#REF!</v>
      </c>
      <c r="L104" s="46" t="e">
        <f>#REF!+#REF!+#REF!</f>
        <v>#REF!</v>
      </c>
      <c r="M104" s="46" t="e">
        <f>#REF!+#REF!+#REF!</f>
        <v>#REF!</v>
      </c>
      <c r="N104" s="46" t="e">
        <f>#REF!+#REF!+#REF!</f>
        <v>#REF!</v>
      </c>
      <c r="O104" s="46" t="e">
        <f>#REF!+#REF!+#REF!</f>
        <v>#REF!</v>
      </c>
      <c r="P104" s="46" t="e">
        <f>#REF!+#REF!+#REF!</f>
        <v>#REF!</v>
      </c>
      <c r="Q104" s="46" t="e">
        <f>#REF!+#REF!+#REF!</f>
        <v>#REF!</v>
      </c>
      <c r="R104" s="46" t="e">
        <f>#REF!+#REF!+#REF!</f>
        <v>#REF!</v>
      </c>
      <c r="S104" s="46" t="e">
        <f>#REF!+#REF!+#REF!</f>
        <v>#REF!</v>
      </c>
      <c r="T104" s="46" t="e">
        <f>#REF!+#REF!+#REF!</f>
        <v>#REF!</v>
      </c>
      <c r="U104" s="46" t="e">
        <f>#REF!+#REF!+#REF!</f>
        <v>#REF!</v>
      </c>
      <c r="V104" s="46" t="e">
        <f>#REF!+#REF!+#REF!</f>
        <v>#REF!</v>
      </c>
      <c r="W104" s="46"/>
      <c r="X104" s="46">
        <f t="shared" si="63"/>
        <v>195.18996220310351</v>
      </c>
      <c r="Y104" s="46">
        <f t="shared" si="63"/>
        <v>86.940990000000056</v>
      </c>
      <c r="Z104" s="46">
        <f t="shared" si="63"/>
        <v>130.36055801269731</v>
      </c>
      <c r="AA104" s="46">
        <f t="shared" si="63"/>
        <v>321.62702600000011</v>
      </c>
      <c r="AB104" s="46">
        <f t="shared" si="63"/>
        <v>282.3140820000001</v>
      </c>
      <c r="AC104" s="46">
        <f t="shared" si="63"/>
        <v>117.1805419999996</v>
      </c>
      <c r="AD104" s="46">
        <f t="shared" si="60"/>
        <v>149.8965349999994</v>
      </c>
      <c r="AE104" s="46">
        <f t="shared" si="60"/>
        <v>348.14709685728053</v>
      </c>
      <c r="AF104" s="46">
        <f t="shared" si="60"/>
        <v>350.31527311820423</v>
      </c>
      <c r="AG104" s="47">
        <f t="shared" si="57"/>
        <v>256.05006445716151</v>
      </c>
      <c r="AH104" s="47">
        <f t="shared" si="58"/>
        <v>305.83282902142059</v>
      </c>
      <c r="AI104" s="47">
        <f t="shared" si="61"/>
        <v>324.81500700972543</v>
      </c>
      <c r="AJ104" s="47">
        <f t="shared" si="61"/>
        <v>252.63389434089757</v>
      </c>
      <c r="AK104" s="47">
        <f t="shared" si="61"/>
        <v>198.49805983927666</v>
      </c>
      <c r="AL104" s="47">
        <f t="shared" si="61"/>
        <v>198.49805983927666</v>
      </c>
      <c r="AM104" s="47">
        <f t="shared" si="61"/>
        <v>198.49805983927666</v>
      </c>
      <c r="AN104" s="47">
        <f t="shared" si="61"/>
        <v>198.49805983927666</v>
      </c>
      <c r="AO104" s="47">
        <f t="shared" si="61"/>
        <v>108.27166900324181</v>
      </c>
      <c r="AP104" s="47">
        <f t="shared" si="61"/>
        <v>36.09055633441394</v>
      </c>
      <c r="AQ104" s="47">
        <f t="shared" si="61"/>
        <v>324.81500700972543</v>
      </c>
      <c r="AR104" s="47">
        <f t="shared" si="61"/>
        <v>378.95084151134631</v>
      </c>
      <c r="AS104" s="47">
        <f t="shared" si="61"/>
        <v>415.04139784576029</v>
      </c>
      <c r="AT104" s="47">
        <f t="shared" si="61"/>
        <v>451.1319541801742</v>
      </c>
      <c r="AU104" s="47">
        <f t="shared" si="61"/>
        <v>451.1319541801742</v>
      </c>
    </row>
    <row r="105" spans="1:53">
      <c r="A105" s="42" t="s">
        <v>105</v>
      </c>
      <c r="G105" s="46" t="e">
        <f>#REF!+#REF!+#REF!</f>
        <v>#REF!</v>
      </c>
      <c r="H105" s="46" t="e">
        <f>#REF!+#REF!+#REF!</f>
        <v>#REF!</v>
      </c>
      <c r="I105" s="46" t="e">
        <f>#REF!+#REF!+#REF!</f>
        <v>#REF!</v>
      </c>
      <c r="J105" s="46" t="e">
        <f>#REF!+#REF!+#REF!</f>
        <v>#REF!</v>
      </c>
      <c r="K105" s="46" t="e">
        <f>#REF!+#REF!+#REF!</f>
        <v>#REF!</v>
      </c>
      <c r="L105" s="46" t="e">
        <f>#REF!+#REF!+#REF!</f>
        <v>#REF!</v>
      </c>
      <c r="M105" s="46" t="e">
        <f>#REF!+#REF!+#REF!</f>
        <v>#REF!</v>
      </c>
      <c r="N105" s="46" t="e">
        <f>#REF!+#REF!+#REF!</f>
        <v>#REF!</v>
      </c>
      <c r="O105" s="46" t="e">
        <f>#REF!+#REF!+#REF!</f>
        <v>#REF!</v>
      </c>
      <c r="P105" s="46" t="e">
        <f>#REF!+#REF!+#REF!</f>
        <v>#REF!</v>
      </c>
      <c r="Q105" s="46" t="e">
        <f>#REF!+#REF!+#REF!</f>
        <v>#REF!</v>
      </c>
      <c r="R105" s="46" t="e">
        <f>#REF!+#REF!+#REF!</f>
        <v>#REF!</v>
      </c>
      <c r="S105" s="46" t="e">
        <f>#REF!+#REF!+#REF!</f>
        <v>#REF!</v>
      </c>
      <c r="T105" s="46" t="e">
        <f>#REF!+#REF!+#REF!</f>
        <v>#REF!</v>
      </c>
      <c r="U105" s="46" t="e">
        <f>#REF!+#REF!+#REF!</f>
        <v>#REF!</v>
      </c>
      <c r="V105" s="46" t="e">
        <f>#REF!+#REF!+#REF!</f>
        <v>#REF!</v>
      </c>
      <c r="W105" s="46"/>
      <c r="X105" s="46">
        <f t="shared" si="63"/>
        <v>115.71885199999974</v>
      </c>
      <c r="Y105" s="46">
        <f t="shared" si="63"/>
        <v>114.34831200000031</v>
      </c>
      <c r="Z105" s="46">
        <f t="shared" si="63"/>
        <v>180.02588088431639</v>
      </c>
      <c r="AA105" s="46">
        <f t="shared" si="63"/>
        <v>302.9616110000004</v>
      </c>
      <c r="AB105" s="46">
        <f t="shared" si="63"/>
        <v>82.544501000000082</v>
      </c>
      <c r="AC105" s="46">
        <f t="shared" si="63"/>
        <v>146.58109800000011</v>
      </c>
      <c r="AD105" s="46">
        <f t="shared" si="60"/>
        <v>104.64807800000062</v>
      </c>
      <c r="AE105" s="46">
        <f t="shared" si="60"/>
        <v>229.56920607181291</v>
      </c>
      <c r="AF105" s="46">
        <f t="shared" si="60"/>
        <v>347.94343793372968</v>
      </c>
      <c r="AG105" s="47">
        <f t="shared" si="57"/>
        <v>186.98903021412477</v>
      </c>
      <c r="AH105" s="47">
        <f t="shared" si="58"/>
        <v>254.29478277256956</v>
      </c>
      <c r="AI105" s="47">
        <f t="shared" si="61"/>
        <v>286.06183962590495</v>
      </c>
      <c r="AJ105" s="47">
        <f t="shared" si="61"/>
        <v>222.49254193125941</v>
      </c>
      <c r="AK105" s="47">
        <f t="shared" si="61"/>
        <v>174.81556866027526</v>
      </c>
      <c r="AL105" s="47">
        <f t="shared" si="61"/>
        <v>174.81556866027526</v>
      </c>
      <c r="AM105" s="47">
        <f t="shared" si="61"/>
        <v>174.81556866027526</v>
      </c>
      <c r="AN105" s="47">
        <f t="shared" si="61"/>
        <v>174.81556866027526</v>
      </c>
      <c r="AO105" s="47">
        <f t="shared" si="61"/>
        <v>95.353946541968313</v>
      </c>
      <c r="AP105" s="47">
        <f t="shared" si="61"/>
        <v>31.784648847322774</v>
      </c>
      <c r="AQ105" s="47">
        <f t="shared" si="61"/>
        <v>286.06183962590495</v>
      </c>
      <c r="AR105" s="47">
        <f t="shared" si="61"/>
        <v>333.7388128968891</v>
      </c>
      <c r="AS105" s="47">
        <f t="shared" si="61"/>
        <v>365.52346174421189</v>
      </c>
      <c r="AT105" s="47">
        <f t="shared" si="61"/>
        <v>397.30811059153467</v>
      </c>
      <c r="AU105" s="47">
        <f t="shared" si="61"/>
        <v>397.30811059153467</v>
      </c>
    </row>
    <row r="106" spans="1:53">
      <c r="A106" s="42" t="s">
        <v>106</v>
      </c>
      <c r="G106" s="46" t="e">
        <f>#REF!+#REF!+#REF!</f>
        <v>#REF!</v>
      </c>
      <c r="H106" s="46" t="e">
        <f>#REF!+#REF!+#REF!</f>
        <v>#REF!</v>
      </c>
      <c r="I106" s="46" t="e">
        <f>#REF!+#REF!+#REF!</f>
        <v>#REF!</v>
      </c>
      <c r="J106" s="46" t="e">
        <f>#REF!+#REF!+#REF!</f>
        <v>#REF!</v>
      </c>
      <c r="K106" s="46" t="e">
        <f>#REF!+#REF!+#REF!</f>
        <v>#REF!</v>
      </c>
      <c r="L106" s="46" t="e">
        <f>#REF!+#REF!+#REF!</f>
        <v>#REF!</v>
      </c>
      <c r="M106" s="46" t="e">
        <f>#REF!+#REF!+#REF!</f>
        <v>#REF!</v>
      </c>
      <c r="N106" s="46" t="e">
        <f>#REF!+#REF!+#REF!</f>
        <v>#REF!</v>
      </c>
      <c r="O106" s="46" t="e">
        <f>#REF!+#REF!+#REF!</f>
        <v>#REF!</v>
      </c>
      <c r="P106" s="46" t="e">
        <f>#REF!+#REF!+#REF!</f>
        <v>#REF!</v>
      </c>
      <c r="Q106" s="46" t="e">
        <f>#REF!+#REF!+#REF!</f>
        <v>#REF!</v>
      </c>
      <c r="R106" s="46" t="e">
        <f>#REF!+#REF!+#REF!</f>
        <v>#REF!</v>
      </c>
      <c r="S106" s="46" t="e">
        <f>#REF!+#REF!+#REF!</f>
        <v>#REF!</v>
      </c>
      <c r="T106" s="46" t="e">
        <f>#REF!+#REF!+#REF!</f>
        <v>#REF!</v>
      </c>
      <c r="U106" s="46" t="e">
        <f>#REF!+#REF!+#REF!</f>
        <v>#REF!</v>
      </c>
      <c r="V106" s="46" t="e">
        <f>#REF!+#REF!+#REF!</f>
        <v>#REF!</v>
      </c>
      <c r="W106" s="46"/>
      <c r="X106" s="46">
        <f t="shared" si="63"/>
        <v>113.85866300000021</v>
      </c>
      <c r="Y106" s="46">
        <f t="shared" si="63"/>
        <v>-16.337840999999798</v>
      </c>
      <c r="Z106" s="46">
        <f t="shared" si="63"/>
        <v>254.31208127037826</v>
      </c>
      <c r="AA106" s="46">
        <f t="shared" si="63"/>
        <v>188.66963499999997</v>
      </c>
      <c r="AB106" s="46">
        <f t="shared" si="63"/>
        <v>237.88720900000067</v>
      </c>
      <c r="AC106" s="46">
        <f t="shared" si="63"/>
        <v>129.32114700000034</v>
      </c>
      <c r="AD106" s="46">
        <f t="shared" si="60"/>
        <v>125.3642430000009</v>
      </c>
      <c r="AE106" s="46">
        <f t="shared" si="60"/>
        <v>278.11145161300624</v>
      </c>
      <c r="AF106" s="46">
        <f t="shared" si="60"/>
        <v>250.12359851127758</v>
      </c>
      <c r="AG106" s="47">
        <f t="shared" si="57"/>
        <v>209.46197473291116</v>
      </c>
      <c r="AH106" s="47">
        <f t="shared" si="58"/>
        <v>248.44935108434711</v>
      </c>
      <c r="AI106" s="47">
        <f t="shared" si="61"/>
        <v>274.77487620812803</v>
      </c>
      <c r="AJ106" s="47">
        <f t="shared" si="61"/>
        <v>213.71379260632179</v>
      </c>
      <c r="AK106" s="47">
        <f t="shared" si="61"/>
        <v>167.91797990496713</v>
      </c>
      <c r="AL106" s="47">
        <f t="shared" si="61"/>
        <v>167.91797990496713</v>
      </c>
      <c r="AM106" s="47">
        <f t="shared" si="61"/>
        <v>167.91797990496713</v>
      </c>
      <c r="AN106" s="47">
        <f t="shared" si="61"/>
        <v>167.91797990496713</v>
      </c>
      <c r="AO106" s="47">
        <f t="shared" si="61"/>
        <v>91.59162540270934</v>
      </c>
      <c r="AP106" s="47">
        <f t="shared" si="61"/>
        <v>30.530541800903112</v>
      </c>
      <c r="AQ106" s="47">
        <f t="shared" si="61"/>
        <v>274.77487620812803</v>
      </c>
      <c r="AR106" s="47">
        <f t="shared" si="61"/>
        <v>320.57068890948267</v>
      </c>
      <c r="AS106" s="47">
        <f t="shared" si="61"/>
        <v>351.10123071038578</v>
      </c>
      <c r="AT106" s="47">
        <f t="shared" si="61"/>
        <v>381.63177251128889</v>
      </c>
      <c r="AU106" s="47">
        <f t="shared" si="61"/>
        <v>381.63177251128889</v>
      </c>
    </row>
    <row r="107" spans="1:53">
      <c r="A107" s="42" t="s">
        <v>107</v>
      </c>
      <c r="G107" s="46" t="e">
        <f>#REF!+#REF!+#REF!</f>
        <v>#REF!</v>
      </c>
      <c r="H107" s="46" t="e">
        <f>#REF!+#REF!+#REF!</f>
        <v>#REF!</v>
      </c>
      <c r="I107" s="46" t="e">
        <f>#REF!+#REF!+#REF!</f>
        <v>#REF!</v>
      </c>
      <c r="J107" s="46" t="e">
        <f>#REF!+#REF!+#REF!</f>
        <v>#REF!</v>
      </c>
      <c r="K107" s="46" t="e">
        <f>#REF!+#REF!+#REF!</f>
        <v>#REF!</v>
      </c>
      <c r="L107" s="46" t="e">
        <f>#REF!+#REF!+#REF!</f>
        <v>#REF!</v>
      </c>
      <c r="M107" s="46" t="e">
        <f>#REF!+#REF!+#REF!</f>
        <v>#REF!</v>
      </c>
      <c r="N107" s="46" t="e">
        <f>#REF!+#REF!+#REF!</f>
        <v>#REF!</v>
      </c>
      <c r="O107" s="46" t="e">
        <f>#REF!+#REF!+#REF!</f>
        <v>#REF!</v>
      </c>
      <c r="P107" s="46" t="e">
        <f>#REF!+#REF!+#REF!</f>
        <v>#REF!</v>
      </c>
      <c r="Q107" s="46" t="e">
        <f>#REF!+#REF!+#REF!</f>
        <v>#REF!</v>
      </c>
      <c r="R107" s="46" t="e">
        <f>#REF!+#REF!+#REF!</f>
        <v>#REF!</v>
      </c>
      <c r="S107" s="46" t="e">
        <f>#REF!+#REF!+#REF!</f>
        <v>#REF!</v>
      </c>
      <c r="T107" s="46" t="e">
        <f>#REF!+#REF!+#REF!</f>
        <v>#REF!</v>
      </c>
      <c r="U107" s="46" t="e">
        <f>#REF!+#REF!+#REF!</f>
        <v>#REF!</v>
      </c>
      <c r="V107" s="46" t="e">
        <f>#REF!+#REF!+#REF!</f>
        <v>#REF!</v>
      </c>
      <c r="W107" s="46"/>
      <c r="X107" s="46">
        <f t="shared" si="63"/>
        <v>185.1113150000001</v>
      </c>
      <c r="Y107" s="46">
        <f t="shared" si="63"/>
        <v>222.58452399999987</v>
      </c>
      <c r="Z107" s="46">
        <f t="shared" si="63"/>
        <v>2.4401050000001305</v>
      </c>
      <c r="AA107" s="46">
        <f t="shared" si="63"/>
        <v>282.92218200000025</v>
      </c>
      <c r="AB107" s="46">
        <f t="shared" si="63"/>
        <v>223.17058799999995</v>
      </c>
      <c r="AC107" s="46">
        <f t="shared" si="63"/>
        <v>144.91659099999993</v>
      </c>
      <c r="AD107" s="46">
        <f t="shared" si="60"/>
        <v>213.35412799999995</v>
      </c>
      <c r="AE107" s="46">
        <f t="shared" si="60"/>
        <v>188.14453086390586</v>
      </c>
      <c r="AF107" s="46">
        <f t="shared" si="60"/>
        <v>200.08223555716063</v>
      </c>
      <c r="AG107" s="47">
        <f t="shared" si="57"/>
        <v>198.96852229553105</v>
      </c>
      <c r="AH107" s="47">
        <f t="shared" si="58"/>
        <v>236.70352534743287</v>
      </c>
      <c r="AI107" s="47">
        <f t="shared" si="61"/>
        <v>303.22032448174593</v>
      </c>
      <c r="AJ107" s="47">
        <f t="shared" si="61"/>
        <v>235.83803015246909</v>
      </c>
      <c r="AK107" s="47">
        <f t="shared" si="61"/>
        <v>185.3013094055114</v>
      </c>
      <c r="AL107" s="47">
        <f t="shared" si="61"/>
        <v>185.3013094055114</v>
      </c>
      <c r="AM107" s="47">
        <f t="shared" si="61"/>
        <v>185.3013094055114</v>
      </c>
      <c r="AN107" s="47">
        <f t="shared" si="61"/>
        <v>185.3013094055114</v>
      </c>
      <c r="AO107" s="47">
        <f t="shared" si="61"/>
        <v>101.07344149391533</v>
      </c>
      <c r="AP107" s="47">
        <f t="shared" si="61"/>
        <v>33.691147164638437</v>
      </c>
      <c r="AQ107" s="47">
        <f t="shared" si="61"/>
        <v>303.22032448174593</v>
      </c>
      <c r="AR107" s="47">
        <f t="shared" si="61"/>
        <v>353.75704522870359</v>
      </c>
      <c r="AS107" s="47">
        <f t="shared" si="61"/>
        <v>387.44819239334203</v>
      </c>
      <c r="AT107" s="47">
        <f t="shared" si="61"/>
        <v>421.13933955798052</v>
      </c>
      <c r="AU107" s="47">
        <f t="shared" si="61"/>
        <v>421.13933955798052</v>
      </c>
    </row>
    <row r="108" spans="1:53">
      <c r="A108" s="42" t="s">
        <v>108</v>
      </c>
      <c r="G108" s="46" t="e">
        <f>#REF!+#REF!+#REF!</f>
        <v>#REF!</v>
      </c>
      <c r="H108" s="46" t="e">
        <f>#REF!+#REF!+#REF!</f>
        <v>#REF!</v>
      </c>
      <c r="I108" s="46" t="e">
        <f>#REF!+#REF!+#REF!</f>
        <v>#REF!</v>
      </c>
      <c r="J108" s="46" t="e">
        <f>#REF!+#REF!+#REF!</f>
        <v>#REF!</v>
      </c>
      <c r="K108" s="46" t="e">
        <f>#REF!+#REF!+#REF!</f>
        <v>#REF!</v>
      </c>
      <c r="L108" s="46" t="e">
        <f>#REF!+#REF!+#REF!</f>
        <v>#REF!</v>
      </c>
      <c r="M108" s="46" t="e">
        <f>#REF!+#REF!+#REF!</f>
        <v>#REF!</v>
      </c>
      <c r="N108" s="46" t="e">
        <f>#REF!+#REF!+#REF!</f>
        <v>#REF!</v>
      </c>
      <c r="O108" s="46" t="e">
        <f>#REF!+#REF!+#REF!</f>
        <v>#REF!</v>
      </c>
      <c r="P108" s="46" t="e">
        <f>#REF!+#REF!+#REF!</f>
        <v>#REF!</v>
      </c>
      <c r="Q108" s="46" t="e">
        <f>#REF!+#REF!+#REF!</f>
        <v>#REF!</v>
      </c>
      <c r="R108" s="46" t="e">
        <f>#REF!+#REF!+#REF!</f>
        <v>#REF!</v>
      </c>
      <c r="S108" s="46" t="e">
        <f>#REF!+#REF!+#REF!</f>
        <v>#REF!</v>
      </c>
      <c r="T108" s="46" t="e">
        <f>#REF!+#REF!+#REF!</f>
        <v>#REF!</v>
      </c>
      <c r="U108" s="46" t="e">
        <f>#REF!+#REF!+#REF!</f>
        <v>#REF!</v>
      </c>
      <c r="V108" s="46" t="e">
        <f>#REF!+#REF!+#REF!</f>
        <v>#REF!</v>
      </c>
      <c r="W108" s="46"/>
      <c r="X108" s="46">
        <f t="shared" si="63"/>
        <v>187.1622040000002</v>
      </c>
      <c r="Y108" s="46">
        <f t="shared" si="63"/>
        <v>108.82694300000048</v>
      </c>
      <c r="Z108" s="46">
        <f t="shared" si="63"/>
        <v>293.29349999999909</v>
      </c>
      <c r="AA108" s="46">
        <f t="shared" si="63"/>
        <v>344.67665600000009</v>
      </c>
      <c r="AB108" s="46">
        <f t="shared" si="63"/>
        <v>188.10431751344868</v>
      </c>
      <c r="AC108" s="46">
        <f t="shared" si="63"/>
        <v>232.33440899999982</v>
      </c>
      <c r="AD108" s="46">
        <f t="shared" si="60"/>
        <v>195.48655799999983</v>
      </c>
      <c r="AE108" s="46">
        <f t="shared" si="60"/>
        <v>276.16143407638287</v>
      </c>
      <c r="AF108" s="46">
        <f t="shared" si="60"/>
        <v>423.69964845457184</v>
      </c>
      <c r="AG108" s="47">
        <f t="shared" si="57"/>
        <v>269.98936675699611</v>
      </c>
      <c r="AH108" s="47">
        <f t="shared" si="58"/>
        <v>349.91607187623435</v>
      </c>
      <c r="AI108" s="47">
        <f t="shared" si="61"/>
        <v>404.01357686921062</v>
      </c>
      <c r="AJ108" s="47">
        <f t="shared" si="61"/>
        <v>314.23278200938603</v>
      </c>
      <c r="AK108" s="47">
        <f t="shared" si="61"/>
        <v>246.89718586451761</v>
      </c>
      <c r="AL108" s="47">
        <f t="shared" si="61"/>
        <v>246.89718586451761</v>
      </c>
      <c r="AM108" s="47">
        <f t="shared" si="61"/>
        <v>246.89718586451761</v>
      </c>
      <c r="AN108" s="47">
        <f t="shared" si="61"/>
        <v>246.89718586451761</v>
      </c>
      <c r="AO108" s="47">
        <f t="shared" si="61"/>
        <v>134.67119228973687</v>
      </c>
      <c r="AP108" s="47">
        <f t="shared" si="61"/>
        <v>44.890397429912291</v>
      </c>
      <c r="AQ108" s="47">
        <f t="shared" si="61"/>
        <v>404.01357686921062</v>
      </c>
      <c r="AR108" s="47">
        <f t="shared" si="61"/>
        <v>471.34917301407904</v>
      </c>
      <c r="AS108" s="47">
        <f t="shared" si="61"/>
        <v>516.2395704439914</v>
      </c>
      <c r="AT108" s="47">
        <f t="shared" si="61"/>
        <v>561.12996787390364</v>
      </c>
      <c r="AU108" s="47">
        <f t="shared" si="61"/>
        <v>561.12996787390364</v>
      </c>
    </row>
    <row r="109" spans="1:53">
      <c r="A109" s="42" t="s">
        <v>109</v>
      </c>
      <c r="G109" s="46" t="e">
        <f>#REF!+#REF!+#REF!</f>
        <v>#REF!</v>
      </c>
      <c r="H109" s="46" t="e">
        <f>#REF!+#REF!+#REF!</f>
        <v>#REF!</v>
      </c>
      <c r="I109" s="46" t="e">
        <f>#REF!+#REF!+#REF!</f>
        <v>#REF!</v>
      </c>
      <c r="J109" s="46" t="e">
        <f>#REF!+#REF!+#REF!</f>
        <v>#REF!</v>
      </c>
      <c r="K109" s="46" t="e">
        <f>#REF!+#REF!+#REF!</f>
        <v>#REF!</v>
      </c>
      <c r="L109" s="46" t="e">
        <f>#REF!+#REF!+#REF!</f>
        <v>#REF!</v>
      </c>
      <c r="M109" s="46" t="e">
        <f>#REF!+#REF!+#REF!</f>
        <v>#REF!</v>
      </c>
      <c r="N109" s="46" t="e">
        <f>#REF!+#REF!+#REF!</f>
        <v>#REF!</v>
      </c>
      <c r="O109" s="46" t="e">
        <f>#REF!+#REF!+#REF!</f>
        <v>#REF!</v>
      </c>
      <c r="P109" s="46" t="e">
        <f>#REF!+#REF!+#REF!</f>
        <v>#REF!</v>
      </c>
      <c r="Q109" s="46" t="e">
        <f>#REF!+#REF!+#REF!</f>
        <v>#REF!</v>
      </c>
      <c r="R109" s="46" t="e">
        <f>#REF!+#REF!+#REF!</f>
        <v>#REF!</v>
      </c>
      <c r="S109" s="46" t="e">
        <f>#REF!+#REF!+#REF!</f>
        <v>#REF!</v>
      </c>
      <c r="T109" s="46" t="e">
        <f>#REF!+#REF!+#REF!</f>
        <v>#REF!</v>
      </c>
      <c r="U109" s="46" t="e">
        <f>#REF!+#REF!+#REF!</f>
        <v>#REF!</v>
      </c>
      <c r="V109" s="46" t="e">
        <f>#REF!+#REF!+#REF!</f>
        <v>#REF!</v>
      </c>
      <c r="W109" s="46">
        <f t="shared" ref="W109:W112" si="64">W124+W29+W45-W61-W77-W93-W125</f>
        <v>64.998796648269945</v>
      </c>
      <c r="X109" s="46">
        <f t="shared" si="63"/>
        <v>142.14293699999939</v>
      </c>
      <c r="Y109" s="46">
        <f t="shared" si="63"/>
        <v>188.72329803529283</v>
      </c>
      <c r="Z109" s="46">
        <f t="shared" si="63"/>
        <v>213.31220600000006</v>
      </c>
      <c r="AA109" s="46">
        <f t="shared" si="63"/>
        <v>276.63164200000028</v>
      </c>
      <c r="AB109" s="46">
        <f t="shared" si="63"/>
        <v>273.05101045307538</v>
      </c>
      <c r="AC109" s="46">
        <f t="shared" si="63"/>
        <v>93.251958999999715</v>
      </c>
      <c r="AD109" s="46">
        <f t="shared" si="60"/>
        <v>237.95937499999991</v>
      </c>
      <c r="AE109" s="46">
        <f t="shared" si="60"/>
        <v>259.52556385403682</v>
      </c>
      <c r="AF109" s="46">
        <f t="shared" si="60"/>
        <v>330.37962266308728</v>
      </c>
      <c r="AG109" s="47">
        <f t="shared" si="57"/>
        <v>245.0341055080481</v>
      </c>
      <c r="AH109" s="47">
        <f t="shared" si="58"/>
        <v>291.95334577170144</v>
      </c>
      <c r="AI109" s="47">
        <f t="shared" si="61"/>
        <v>361.69393095365001</v>
      </c>
      <c r="AJ109" s="47">
        <f t="shared" si="61"/>
        <v>281.31750185283886</v>
      </c>
      <c r="AK109" s="47">
        <f t="shared" si="61"/>
        <v>221.03518002723055</v>
      </c>
      <c r="AL109" s="47">
        <f t="shared" si="61"/>
        <v>221.03518002723055</v>
      </c>
      <c r="AM109" s="47">
        <f t="shared" si="61"/>
        <v>221.03518002723055</v>
      </c>
      <c r="AN109" s="47">
        <f t="shared" si="61"/>
        <v>221.03518002723055</v>
      </c>
      <c r="AO109" s="47">
        <f t="shared" si="61"/>
        <v>120.56464365121667</v>
      </c>
      <c r="AP109" s="47">
        <f t="shared" si="61"/>
        <v>40.188214550405554</v>
      </c>
      <c r="AQ109" s="47">
        <f t="shared" si="61"/>
        <v>361.69393095365001</v>
      </c>
      <c r="AR109" s="47">
        <f t="shared" si="61"/>
        <v>421.97625277925835</v>
      </c>
      <c r="AS109" s="47">
        <f t="shared" si="61"/>
        <v>462.16446732966386</v>
      </c>
      <c r="AT109" s="47">
        <f t="shared" si="61"/>
        <v>502.35268188006944</v>
      </c>
      <c r="AU109" s="47">
        <f t="shared" si="61"/>
        <v>502.35268188006944</v>
      </c>
    </row>
    <row r="110" spans="1:53">
      <c r="A110" s="42" t="s">
        <v>110</v>
      </c>
      <c r="G110" s="46" t="e">
        <f>#REF!+#REF!+#REF!</f>
        <v>#REF!</v>
      </c>
      <c r="H110" s="46" t="e">
        <f>#REF!+#REF!+#REF!</f>
        <v>#REF!</v>
      </c>
      <c r="I110" s="46" t="e">
        <f>#REF!+#REF!+#REF!</f>
        <v>#REF!</v>
      </c>
      <c r="J110" s="46" t="e">
        <f>#REF!+#REF!+#REF!</f>
        <v>#REF!</v>
      </c>
      <c r="K110" s="46" t="e">
        <f>#REF!+#REF!+#REF!</f>
        <v>#REF!</v>
      </c>
      <c r="L110" s="46" t="e">
        <f>#REF!+#REF!+#REF!</f>
        <v>#REF!</v>
      </c>
      <c r="M110" s="46" t="e">
        <f>#REF!+#REF!+#REF!</f>
        <v>#REF!</v>
      </c>
      <c r="N110" s="46" t="e">
        <f>#REF!+#REF!+#REF!</f>
        <v>#REF!</v>
      </c>
      <c r="O110" s="46" t="e">
        <f>#REF!+#REF!+#REF!</f>
        <v>#REF!</v>
      </c>
      <c r="P110" s="46" t="e">
        <f>#REF!+#REF!+#REF!</f>
        <v>#REF!</v>
      </c>
      <c r="Q110" s="46" t="e">
        <f>#REF!+#REF!+#REF!</f>
        <v>#REF!</v>
      </c>
      <c r="R110" s="46" t="e">
        <f>#REF!+#REF!+#REF!</f>
        <v>#REF!</v>
      </c>
      <c r="S110" s="46" t="e">
        <f>#REF!+#REF!+#REF!</f>
        <v>#REF!</v>
      </c>
      <c r="T110" s="46" t="e">
        <f>#REF!+#REF!+#REF!</f>
        <v>#REF!</v>
      </c>
      <c r="U110" s="46" t="e">
        <f>#REF!+#REF!+#REF!</f>
        <v>#REF!</v>
      </c>
      <c r="V110" s="46" t="e">
        <f>#REF!+#REF!+#REF!</f>
        <v>#REF!</v>
      </c>
      <c r="W110" s="46">
        <f t="shared" si="64"/>
        <v>111.80395050029597</v>
      </c>
      <c r="X110" s="46">
        <f t="shared" si="63"/>
        <v>136.55842599999937</v>
      </c>
      <c r="Y110" s="46">
        <f t="shared" si="63"/>
        <v>194.34857399999987</v>
      </c>
      <c r="Z110" s="46">
        <f t="shared" si="63"/>
        <v>248.0130077507431</v>
      </c>
      <c r="AA110" s="46">
        <f t="shared" si="63"/>
        <v>236.39635299999964</v>
      </c>
      <c r="AB110" s="46">
        <f t="shared" si="63"/>
        <v>303.8849909999999</v>
      </c>
      <c r="AC110" s="46">
        <f t="shared" si="63"/>
        <v>242.54263399999991</v>
      </c>
      <c r="AD110" s="46">
        <f t="shared" si="60"/>
        <v>256.95135499999992</v>
      </c>
      <c r="AE110" s="46">
        <f t="shared" si="60"/>
        <v>261.86368544209995</v>
      </c>
      <c r="AF110" s="46">
        <f t="shared" si="60"/>
        <v>443.28232338982366</v>
      </c>
      <c r="AG110" s="47">
        <f t="shared" si="57"/>
        <v>309.53786775181811</v>
      </c>
      <c r="AH110" s="47">
        <f t="shared" si="58"/>
        <v>379.08421441012439</v>
      </c>
      <c r="AI110" s="47">
        <f t="shared" si="61"/>
        <v>424.07163103108547</v>
      </c>
      <c r="AJ110" s="47">
        <f t="shared" si="61"/>
        <v>329.83349080195535</v>
      </c>
      <c r="AK110" s="47">
        <f t="shared" si="61"/>
        <v>259.1548856301078</v>
      </c>
      <c r="AL110" s="47">
        <f t="shared" si="61"/>
        <v>259.1548856301078</v>
      </c>
      <c r="AM110" s="47">
        <f t="shared" si="61"/>
        <v>259.1548856301078</v>
      </c>
      <c r="AN110" s="47">
        <f t="shared" si="61"/>
        <v>259.1548856301078</v>
      </c>
      <c r="AO110" s="47">
        <f t="shared" si="61"/>
        <v>141.35721034369516</v>
      </c>
      <c r="AP110" s="47">
        <f t="shared" si="61"/>
        <v>47.119070114565048</v>
      </c>
      <c r="AQ110" s="47">
        <f t="shared" si="61"/>
        <v>424.07163103108547</v>
      </c>
      <c r="AR110" s="47">
        <f t="shared" si="61"/>
        <v>494.75023620293302</v>
      </c>
      <c r="AS110" s="47">
        <f t="shared" si="61"/>
        <v>541.86930631749806</v>
      </c>
      <c r="AT110" s="47">
        <f t="shared" si="61"/>
        <v>588.98837643206309</v>
      </c>
      <c r="AU110" s="47">
        <f t="shared" si="61"/>
        <v>588.98837643206309</v>
      </c>
    </row>
    <row r="111" spans="1:53">
      <c r="A111" s="42" t="s">
        <v>111</v>
      </c>
      <c r="G111" s="46" t="e">
        <f>#REF!+#REF!+#REF!</f>
        <v>#REF!</v>
      </c>
      <c r="H111" s="46" t="e">
        <f>#REF!+#REF!+#REF!</f>
        <v>#REF!</v>
      </c>
      <c r="I111" s="46" t="e">
        <f>#REF!+#REF!+#REF!</f>
        <v>#REF!</v>
      </c>
      <c r="J111" s="46" t="e">
        <f>#REF!+#REF!+#REF!</f>
        <v>#REF!</v>
      </c>
      <c r="K111" s="46" t="e">
        <f>#REF!+#REF!+#REF!</f>
        <v>#REF!</v>
      </c>
      <c r="L111" s="46" t="e">
        <f>#REF!+#REF!+#REF!</f>
        <v>#REF!</v>
      </c>
      <c r="M111" s="46" t="e">
        <f>#REF!+#REF!+#REF!</f>
        <v>#REF!</v>
      </c>
      <c r="N111" s="46" t="e">
        <f>#REF!+#REF!+#REF!</f>
        <v>#REF!</v>
      </c>
      <c r="O111" s="46" t="e">
        <f>#REF!+#REF!+#REF!</f>
        <v>#REF!</v>
      </c>
      <c r="P111" s="46" t="e">
        <f>#REF!+#REF!+#REF!</f>
        <v>#REF!</v>
      </c>
      <c r="Q111" s="46" t="e">
        <f>#REF!+#REF!+#REF!</f>
        <v>#REF!</v>
      </c>
      <c r="R111" s="46" t="e">
        <f>#REF!+#REF!+#REF!</f>
        <v>#REF!</v>
      </c>
      <c r="S111" s="46" t="e">
        <f>#REF!+#REF!+#REF!</f>
        <v>#REF!</v>
      </c>
      <c r="T111" s="46" t="e">
        <f>#REF!+#REF!+#REF!</f>
        <v>#REF!</v>
      </c>
      <c r="U111" s="46" t="e">
        <f>#REF!+#REF!+#REF!</f>
        <v>#REF!</v>
      </c>
      <c r="V111" s="46" t="e">
        <f>#REF!+#REF!+#REF!</f>
        <v>#REF!</v>
      </c>
      <c r="W111" s="46">
        <f t="shared" si="64"/>
        <v>101.76269900000011</v>
      </c>
      <c r="X111" s="46">
        <f t="shared" si="63"/>
        <v>205.31522300000006</v>
      </c>
      <c r="Y111" s="46">
        <f t="shared" si="63"/>
        <v>116.80603051905064</v>
      </c>
      <c r="Z111" s="46">
        <f t="shared" si="63"/>
        <v>333.26775799999882</v>
      </c>
      <c r="AA111" s="46">
        <f t="shared" si="63"/>
        <v>476.93261599999983</v>
      </c>
      <c r="AB111" s="46">
        <f t="shared" si="63"/>
        <v>245.52516900000023</v>
      </c>
      <c r="AC111" s="46">
        <f t="shared" si="63"/>
        <v>120.61255399999982</v>
      </c>
      <c r="AD111" s="46">
        <f t="shared" si="60"/>
        <v>296.77177699999993</v>
      </c>
      <c r="AE111" s="46">
        <f>AE126+AE31+AE47-AE63-AE79-AE95-AE127</f>
        <v>437.85141399999998</v>
      </c>
      <c r="AF111" s="46">
        <f>AF126+AF31+AF47-AF63-AF79-AF95-AF127</f>
        <v>411.09239280353881</v>
      </c>
      <c r="AG111" s="47">
        <f t="shared" si="57"/>
        <v>310.22081331504114</v>
      </c>
      <c r="AH111" s="47">
        <f t="shared" si="58"/>
        <v>394.69921876284326</v>
      </c>
      <c r="AI111" s="47">
        <f t="shared" si="61"/>
        <v>447.59402765638163</v>
      </c>
      <c r="AJ111" s="47">
        <f t="shared" si="61"/>
        <v>348.12868817718572</v>
      </c>
      <c r="AK111" s="47">
        <f t="shared" si="61"/>
        <v>273.52968356778877</v>
      </c>
      <c r="AL111" s="47">
        <f t="shared" si="61"/>
        <v>273.52968356778877</v>
      </c>
      <c r="AM111" s="47">
        <f t="shared" si="61"/>
        <v>273.52968356778877</v>
      </c>
      <c r="AN111" s="47">
        <f t="shared" si="61"/>
        <v>273.52968356778877</v>
      </c>
      <c r="AO111" s="47">
        <f t="shared" si="61"/>
        <v>149.19800921879389</v>
      </c>
      <c r="AP111" s="47">
        <f t="shared" si="61"/>
        <v>49.732669739597959</v>
      </c>
      <c r="AQ111" s="47">
        <f t="shared" si="61"/>
        <v>447.59402765638163</v>
      </c>
      <c r="AR111" s="47">
        <f t="shared" si="61"/>
        <v>522.19303226577858</v>
      </c>
      <c r="AS111" s="47">
        <f t="shared" si="61"/>
        <v>571.92570200537648</v>
      </c>
      <c r="AT111" s="47">
        <f t="shared" si="61"/>
        <v>621.65837174497449</v>
      </c>
      <c r="AU111" s="47">
        <f t="shared" si="61"/>
        <v>621.65837174497449</v>
      </c>
    </row>
    <row r="112" spans="1:53">
      <c r="A112" s="42" t="s">
        <v>112</v>
      </c>
      <c r="G112" s="46" t="e">
        <f>#REF!+#REF!+#REF!</f>
        <v>#REF!</v>
      </c>
      <c r="H112" s="46" t="e">
        <f>#REF!+#REF!+#REF!</f>
        <v>#REF!</v>
      </c>
      <c r="I112" s="46" t="e">
        <f>#REF!+#REF!+#REF!</f>
        <v>#REF!</v>
      </c>
      <c r="J112" s="46" t="e">
        <f>#REF!+#REF!+#REF!</f>
        <v>#REF!</v>
      </c>
      <c r="K112" s="46" t="e">
        <f>#REF!+#REF!+#REF!</f>
        <v>#REF!</v>
      </c>
      <c r="L112" s="46" t="e">
        <f>#REF!+#REF!+#REF!</f>
        <v>#REF!</v>
      </c>
      <c r="M112" s="46" t="e">
        <f>#REF!+#REF!+#REF!</f>
        <v>#REF!</v>
      </c>
      <c r="N112" s="46" t="e">
        <f>#REF!+#REF!+#REF!</f>
        <v>#REF!</v>
      </c>
      <c r="O112" s="46" t="e">
        <f>#REF!+#REF!+#REF!</f>
        <v>#REF!</v>
      </c>
      <c r="P112" s="46" t="e">
        <f>#REF!+#REF!+#REF!</f>
        <v>#REF!</v>
      </c>
      <c r="Q112" s="46" t="e">
        <f>#REF!+#REF!+#REF!</f>
        <v>#REF!</v>
      </c>
      <c r="R112" s="46" t="e">
        <f>#REF!+#REF!+#REF!</f>
        <v>#REF!</v>
      </c>
      <c r="S112" s="46" t="e">
        <f>#REF!+#REF!+#REF!</f>
        <v>#REF!</v>
      </c>
      <c r="T112" s="46" t="e">
        <f>#REF!+#REF!+#REF!</f>
        <v>#REF!</v>
      </c>
      <c r="U112" s="46" t="e">
        <f>#REF!+#REF!+#REF!</f>
        <v>#REF!</v>
      </c>
      <c r="V112" s="46" t="e">
        <f>#REF!+#REF!+#REF!</f>
        <v>#REF!</v>
      </c>
      <c r="W112" s="46">
        <f t="shared" si="64"/>
        <v>68.064287627238173</v>
      </c>
      <c r="X112" s="46">
        <f t="shared" si="63"/>
        <v>131.40004399999953</v>
      </c>
      <c r="Y112" s="46">
        <f t="shared" si="63"/>
        <v>210.88485799999989</v>
      </c>
      <c r="Z112" s="46">
        <f t="shared" si="63"/>
        <v>416.37728600000014</v>
      </c>
      <c r="AA112" s="46">
        <f t="shared" si="63"/>
        <v>379.49928899999986</v>
      </c>
      <c r="AB112" s="46">
        <f t="shared" si="63"/>
        <v>176.53030799999965</v>
      </c>
      <c r="AC112" s="46">
        <f t="shared" si="63"/>
        <v>163.41799100000003</v>
      </c>
      <c r="AD112" s="46">
        <f t="shared" si="60"/>
        <v>210.34476200000017</v>
      </c>
      <c r="AE112" s="46">
        <f>AE127+AE32+AE48-AE64-AE80-AE96-AE128</f>
        <v>273.56579600000009</v>
      </c>
      <c r="AF112" s="46">
        <f>AF127+AF32+AF48-AF64-AF80-AF96-AF128</f>
        <v>373.81424221983821</v>
      </c>
      <c r="AG112" s="47">
        <f t="shared" ref="AG112" si="65">AG113-SUM(AG101:AG111)</f>
        <v>245.75342148178743</v>
      </c>
      <c r="AH112" s="47">
        <f t="shared" ref="AH112" si="66">AH113-SUM(AH101:AH111)</f>
        <v>317.17565449024005</v>
      </c>
      <c r="AI112" s="47">
        <f t="shared" si="61"/>
        <v>466.13460959404665</v>
      </c>
      <c r="AJ112" s="47">
        <f t="shared" si="61"/>
        <v>362.54914079536957</v>
      </c>
      <c r="AK112" s="47">
        <f t="shared" si="61"/>
        <v>284.86003919636181</v>
      </c>
      <c r="AL112" s="47">
        <f t="shared" si="61"/>
        <v>284.86003919636181</v>
      </c>
      <c r="AM112" s="47">
        <f t="shared" si="61"/>
        <v>284.86003919636181</v>
      </c>
      <c r="AN112" s="47">
        <f t="shared" si="61"/>
        <v>284.86003919636181</v>
      </c>
      <c r="AO112" s="47">
        <f t="shared" si="61"/>
        <v>155.37820319801554</v>
      </c>
      <c r="AP112" s="47">
        <f t="shared" si="61"/>
        <v>51.792734399338514</v>
      </c>
      <c r="AQ112" s="47">
        <f t="shared" si="61"/>
        <v>466.13460959404665</v>
      </c>
      <c r="AR112" s="47">
        <f t="shared" si="61"/>
        <v>543.82371119305435</v>
      </c>
      <c r="AS112" s="47">
        <f t="shared" si="61"/>
        <v>595.61644559239289</v>
      </c>
      <c r="AT112" s="47">
        <f t="shared" si="61"/>
        <v>647.40917999173143</v>
      </c>
      <c r="AU112" s="47">
        <f t="shared" si="61"/>
        <v>647.40917999173143</v>
      </c>
    </row>
    <row r="113" spans="1:47" ht="15.75" thickBot="1">
      <c r="A113" s="42" t="s">
        <v>113</v>
      </c>
      <c r="F113" s="46"/>
      <c r="G113" s="46" t="e">
        <f t="shared" ref="G113:V113" si="67">SUM(G101:G112)</f>
        <v>#REF!</v>
      </c>
      <c r="H113" s="46" t="e">
        <f t="shared" si="67"/>
        <v>#REF!</v>
      </c>
      <c r="I113" s="46" t="e">
        <f t="shared" si="67"/>
        <v>#REF!</v>
      </c>
      <c r="J113" s="46" t="e">
        <f t="shared" si="67"/>
        <v>#REF!</v>
      </c>
      <c r="K113" s="46" t="e">
        <f t="shared" si="67"/>
        <v>#REF!</v>
      </c>
      <c r="L113" s="46" t="e">
        <f t="shared" si="67"/>
        <v>#REF!</v>
      </c>
      <c r="M113" s="46" t="e">
        <f t="shared" si="67"/>
        <v>#REF!</v>
      </c>
      <c r="N113" s="46" t="e">
        <f t="shared" si="67"/>
        <v>#REF!</v>
      </c>
      <c r="O113" s="46" t="e">
        <f t="shared" si="67"/>
        <v>#REF!</v>
      </c>
      <c r="P113" s="46" t="e">
        <f t="shared" si="67"/>
        <v>#REF!</v>
      </c>
      <c r="Q113" s="46" t="e">
        <f t="shared" si="67"/>
        <v>#REF!</v>
      </c>
      <c r="R113" s="46" t="e">
        <f t="shared" si="67"/>
        <v>#REF!</v>
      </c>
      <c r="S113" s="46" t="e">
        <f t="shared" si="67"/>
        <v>#REF!</v>
      </c>
      <c r="T113" s="46" t="e">
        <f t="shared" si="67"/>
        <v>#REF!</v>
      </c>
      <c r="U113" s="46" t="e">
        <f t="shared" si="67"/>
        <v>#REF!</v>
      </c>
      <c r="V113" s="46" t="e">
        <f t="shared" si="67"/>
        <v>#REF!</v>
      </c>
      <c r="W113" s="46">
        <f>SUM(W101:W112)</f>
        <v>346.6297337758042</v>
      </c>
      <c r="X113" s="46">
        <f t="shared" ref="X113:AB113" si="68">SUM(X101:X112)</f>
        <v>1695.1220471753725</v>
      </c>
      <c r="Y113" s="46">
        <f t="shared" si="68"/>
        <v>1707.1803589977435</v>
      </c>
      <c r="Z113" s="46">
        <f t="shared" si="68"/>
        <v>2702.921554777623</v>
      </c>
      <c r="AA113" s="46">
        <f t="shared" si="68"/>
        <v>3853.4073985164073</v>
      </c>
      <c r="AB113" s="46">
        <f t="shared" si="68"/>
        <v>2641.7816228231295</v>
      </c>
      <c r="AC113" s="46">
        <f>SUM(AC101:AC112)</f>
        <v>2095.6612989999985</v>
      </c>
      <c r="AD113" s="46">
        <f>SUM(AD101:AD112)</f>
        <v>2420.2012380000001</v>
      </c>
      <c r="AE113" s="46">
        <f>SUM(AE101:AE112)</f>
        <v>3313.4995891685348</v>
      </c>
      <c r="AF113" s="46">
        <f>SUM(AF101:AF112)</f>
        <v>4149.2805608517283</v>
      </c>
      <c r="AG113" s="47">
        <v>3000</v>
      </c>
      <c r="AH113" s="47">
        <v>3750</v>
      </c>
      <c r="AI113" s="47">
        <v>4500</v>
      </c>
      <c r="AJ113" s="47">
        <v>3500</v>
      </c>
      <c r="AK113" s="47">
        <v>2750</v>
      </c>
      <c r="AL113" s="47">
        <v>2750</v>
      </c>
      <c r="AM113" s="47">
        <v>2750</v>
      </c>
      <c r="AN113" s="47">
        <v>2750</v>
      </c>
      <c r="AO113" s="47">
        <v>1500</v>
      </c>
      <c r="AP113" s="47">
        <v>500</v>
      </c>
      <c r="AQ113" s="47">
        <v>4500</v>
      </c>
      <c r="AR113" s="47">
        <v>5250</v>
      </c>
      <c r="AS113" s="47">
        <v>5750</v>
      </c>
      <c r="AT113" s="47">
        <v>6250</v>
      </c>
      <c r="AU113" s="47">
        <v>6250</v>
      </c>
    </row>
    <row r="114" spans="1:47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9"/>
      <c r="T114" s="49"/>
      <c r="U114" s="49"/>
      <c r="V114" s="49"/>
      <c r="W114" s="49"/>
      <c r="X114" s="49">
        <f t="shared" ref="X114:AB114" si="69">X11</f>
        <v>1695.1220471753727</v>
      </c>
      <c r="Y114" s="49">
        <f t="shared" si="69"/>
        <v>1707.1803589977394</v>
      </c>
      <c r="Z114" s="49">
        <f t="shared" si="69"/>
        <v>2702.9215547776221</v>
      </c>
      <c r="AA114" s="49">
        <f t="shared" si="69"/>
        <v>3853.4073985164123</v>
      </c>
      <c r="AB114" s="49">
        <f t="shared" si="69"/>
        <v>2641.781622823125</v>
      </c>
      <c r="AC114" s="49">
        <f>AC11</f>
        <v>2095.6612989999985</v>
      </c>
      <c r="AD114" s="49">
        <f t="shared" ref="AD114:AU114" si="70">AD11</f>
        <v>2420.2012380000033</v>
      </c>
      <c r="AE114" s="49">
        <f t="shared" si="70"/>
        <v>3313.4995891685417</v>
      </c>
      <c r="AF114" s="49">
        <f t="shared" si="70"/>
        <v>4149.2805608517274</v>
      </c>
      <c r="AG114" s="49">
        <f t="shared" si="70"/>
        <v>3000.0000000000036</v>
      </c>
      <c r="AH114" s="49">
        <f t="shared" si="70"/>
        <v>3750</v>
      </c>
      <c r="AI114" s="49">
        <f t="shared" si="70"/>
        <v>4499.9999999999927</v>
      </c>
      <c r="AJ114" s="49">
        <f t="shared" si="70"/>
        <v>3500.0000000000036</v>
      </c>
      <c r="AK114" s="49">
        <f t="shared" si="70"/>
        <v>2750</v>
      </c>
      <c r="AL114" s="49">
        <f t="shared" si="70"/>
        <v>2750</v>
      </c>
      <c r="AM114" s="49">
        <f t="shared" si="70"/>
        <v>2450.0000000000073</v>
      </c>
      <c r="AN114" s="49">
        <f t="shared" si="70"/>
        <v>2750.0000000000073</v>
      </c>
      <c r="AO114" s="49">
        <f t="shared" si="70"/>
        <v>1500</v>
      </c>
      <c r="AP114" s="49">
        <f t="shared" si="70"/>
        <v>500</v>
      </c>
      <c r="AQ114" s="49">
        <f t="shared" si="70"/>
        <v>4500.0000000000073</v>
      </c>
      <c r="AR114" s="49">
        <f t="shared" si="70"/>
        <v>5024.9999999999964</v>
      </c>
      <c r="AS114" s="49">
        <f t="shared" si="70"/>
        <v>5750.0000000000036</v>
      </c>
      <c r="AT114" s="49">
        <f t="shared" si="70"/>
        <v>6249.9999999999927</v>
      </c>
      <c r="AU114" s="49">
        <f t="shared" si="70"/>
        <v>6249.9999999999854</v>
      </c>
    </row>
    <row r="115" spans="1:47" ht="15.75" thickBot="1">
      <c r="A115" s="42" t="s">
        <v>136</v>
      </c>
      <c r="AD115" s="55"/>
      <c r="AE115" s="55">
        <f>AE113-AE114</f>
        <v>-6.8212102632969618E-12</v>
      </c>
      <c r="AF115" s="55">
        <f t="shared" ref="AF115:AU115" si="71">AF113-AF114</f>
        <v>0</v>
      </c>
      <c r="AG115" s="55">
        <f t="shared" si="71"/>
        <v>-3.637978807091713E-12</v>
      </c>
      <c r="AH115" s="55">
        <f t="shared" si="71"/>
        <v>0</v>
      </c>
      <c r="AI115" s="55">
        <f t="shared" si="71"/>
        <v>7.2759576141834259E-12</v>
      </c>
      <c r="AJ115" s="55">
        <f t="shared" si="71"/>
        <v>-3.637978807091713E-12</v>
      </c>
      <c r="AK115" s="55">
        <f t="shared" si="71"/>
        <v>0</v>
      </c>
      <c r="AL115" s="55">
        <f t="shared" si="71"/>
        <v>0</v>
      </c>
      <c r="AM115" s="55">
        <f t="shared" si="71"/>
        <v>299.99999999999272</v>
      </c>
      <c r="AN115" s="55">
        <f t="shared" si="71"/>
        <v>-7.2759576141834259E-12</v>
      </c>
      <c r="AO115" s="55">
        <f t="shared" si="71"/>
        <v>0</v>
      </c>
      <c r="AP115" s="55">
        <f t="shared" si="71"/>
        <v>0</v>
      </c>
      <c r="AQ115" s="55">
        <f t="shared" si="71"/>
        <v>-7.2759576141834259E-12</v>
      </c>
      <c r="AR115" s="55">
        <f t="shared" si="71"/>
        <v>225.00000000000364</v>
      </c>
      <c r="AS115" s="55">
        <f t="shared" si="71"/>
        <v>0</v>
      </c>
      <c r="AT115" s="55">
        <f t="shared" si="71"/>
        <v>7.2759576141834259E-12</v>
      </c>
      <c r="AU115" s="55">
        <f t="shared" si="71"/>
        <v>1.4551915228366852E-11</v>
      </c>
    </row>
    <row r="116" spans="1:47" ht="15.75" thickBot="1">
      <c r="A116" s="44"/>
      <c r="B116" s="44" t="str">
        <f>B$2</f>
        <v xml:space="preserve">93/94 </v>
      </c>
      <c r="C116" s="44" t="str">
        <f t="shared" ref="C116:AU116" si="72">C$2</f>
        <v xml:space="preserve">94/95 </v>
      </c>
      <c r="D116" s="44" t="str">
        <f t="shared" si="72"/>
        <v xml:space="preserve">95/96 </v>
      </c>
      <c r="E116" s="44" t="str">
        <f t="shared" si="72"/>
        <v xml:space="preserve">96/97 </v>
      </c>
      <c r="F116" s="44" t="str">
        <f t="shared" si="72"/>
        <v xml:space="preserve">97/98 </v>
      </c>
      <c r="G116" s="44" t="str">
        <f t="shared" si="72"/>
        <v xml:space="preserve">98/99 </v>
      </c>
      <c r="H116" s="44" t="str">
        <f t="shared" si="72"/>
        <v xml:space="preserve">99/00 </v>
      </c>
      <c r="I116" s="44" t="str">
        <f t="shared" si="72"/>
        <v xml:space="preserve">00/01 </v>
      </c>
      <c r="J116" s="44" t="str">
        <f t="shared" si="72"/>
        <v xml:space="preserve">01/02 </v>
      </c>
      <c r="K116" s="44" t="str">
        <f t="shared" si="72"/>
        <v xml:space="preserve">02/03 </v>
      </c>
      <c r="L116" s="44" t="str">
        <f t="shared" si="72"/>
        <v xml:space="preserve">03/04 </v>
      </c>
      <c r="M116" s="44" t="str">
        <f t="shared" si="72"/>
        <v xml:space="preserve">04/05 </v>
      </c>
      <c r="N116" s="44" t="str">
        <f t="shared" si="72"/>
        <v xml:space="preserve">05/06 </v>
      </c>
      <c r="O116" s="44" t="str">
        <f t="shared" si="72"/>
        <v xml:space="preserve">06/07 </v>
      </c>
      <c r="P116" s="44" t="str">
        <f t="shared" si="72"/>
        <v xml:space="preserve">07/08 </v>
      </c>
      <c r="Q116" s="44" t="str">
        <f t="shared" si="72"/>
        <v xml:space="preserve">08/09 </v>
      </c>
      <c r="R116" s="44" t="str">
        <f t="shared" si="72"/>
        <v xml:space="preserve">09/10 </v>
      </c>
      <c r="S116" s="44" t="str">
        <f t="shared" si="72"/>
        <v xml:space="preserve">10/11 </v>
      </c>
      <c r="T116" s="44" t="str">
        <f t="shared" si="72"/>
        <v xml:space="preserve">11/12 </v>
      </c>
      <c r="U116" s="44" t="str">
        <f t="shared" si="72"/>
        <v xml:space="preserve">12/13 </v>
      </c>
      <c r="V116" s="44" t="str">
        <f t="shared" si="72"/>
        <v xml:space="preserve">13/14 </v>
      </c>
      <c r="W116" s="44" t="str">
        <f t="shared" si="72"/>
        <v xml:space="preserve">14/15 </v>
      </c>
      <c r="X116" s="44" t="str">
        <f t="shared" si="72"/>
        <v xml:space="preserve">15/16 </v>
      </c>
      <c r="Y116" s="44" t="str">
        <f t="shared" si="72"/>
        <v xml:space="preserve">16/17 </v>
      </c>
      <c r="Z116" s="44" t="str">
        <f t="shared" si="72"/>
        <v xml:space="preserve">17/18 </v>
      </c>
      <c r="AA116" s="44" t="str">
        <f t="shared" si="72"/>
        <v>18/19</v>
      </c>
      <c r="AB116" s="44" t="str">
        <f t="shared" si="72"/>
        <v>19/20</v>
      </c>
      <c r="AC116" s="44" t="str">
        <f t="shared" si="72"/>
        <v>20/21</v>
      </c>
      <c r="AD116" s="44" t="str">
        <f t="shared" si="72"/>
        <v>21/22</v>
      </c>
      <c r="AE116" s="44" t="str">
        <f t="shared" si="72"/>
        <v>22/23</v>
      </c>
      <c r="AF116" s="44" t="str">
        <f t="shared" si="72"/>
        <v>23/24</v>
      </c>
      <c r="AG116" s="44" t="str">
        <f t="shared" si="72"/>
        <v>24/25</v>
      </c>
      <c r="AH116" s="44" t="str">
        <f t="shared" si="72"/>
        <v>25/26</v>
      </c>
      <c r="AI116" s="44" t="str">
        <f t="shared" si="72"/>
        <v>26/27</v>
      </c>
      <c r="AJ116" s="44" t="str">
        <f t="shared" si="72"/>
        <v>27/28</v>
      </c>
      <c r="AK116" s="44" t="str">
        <f t="shared" si="72"/>
        <v>28/29</v>
      </c>
      <c r="AL116" s="44" t="str">
        <f t="shared" si="72"/>
        <v>29/30</v>
      </c>
      <c r="AM116" s="44" t="str">
        <f t="shared" si="72"/>
        <v>30/31</v>
      </c>
      <c r="AN116" s="44" t="str">
        <f t="shared" si="72"/>
        <v>31/32</v>
      </c>
      <c r="AO116" s="44" t="str">
        <f t="shared" si="72"/>
        <v>32/33</v>
      </c>
      <c r="AP116" s="44" t="str">
        <f t="shared" si="72"/>
        <v>33/34</v>
      </c>
      <c r="AQ116" s="44" t="str">
        <f t="shared" si="72"/>
        <v>34/35</v>
      </c>
      <c r="AR116" s="44" t="str">
        <f t="shared" si="72"/>
        <v>35/36</v>
      </c>
      <c r="AS116" s="44" t="str">
        <f t="shared" si="72"/>
        <v>36/37</v>
      </c>
      <c r="AT116" s="44" t="str">
        <f t="shared" si="72"/>
        <v>37/38</v>
      </c>
      <c r="AU116" s="44" t="str">
        <f t="shared" si="72"/>
        <v>38/39</v>
      </c>
    </row>
    <row r="117" spans="1:47">
      <c r="A117" s="42" t="s">
        <v>101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>
        <f>'[4]NASS Crush'!$P10</f>
        <v>1569.8610000000001</v>
      </c>
      <c r="Y117" s="66">
        <f>'[4]NASS Crush'!$P22</f>
        <v>1437.4829999999999</v>
      </c>
      <c r="Z117" s="66">
        <f>'[4]NASS Crush'!$P34</f>
        <v>1300.3599999999999</v>
      </c>
      <c r="AA117" s="66">
        <f>'[4]NASS Crush'!$P46</f>
        <v>1700.684</v>
      </c>
      <c r="AB117" s="66">
        <f>'[4]NASS Crush'!$P58</f>
        <v>1471.9290000000001</v>
      </c>
      <c r="AC117" s="66">
        <f>'[4]NASS Crush'!$P70</f>
        <v>1568.4639999999999</v>
      </c>
      <c r="AD117" s="66">
        <f>'[4]NASS Crush'!$P82</f>
        <v>1960.22</v>
      </c>
      <c r="AE117" s="66">
        <f>'[4]NASS Crush'!$P94</f>
        <v>1640.3579999999999</v>
      </c>
      <c r="AF117" s="66">
        <f>'[4]NASS Crush'!$P106</f>
        <v>1081.7139999999999</v>
      </c>
      <c r="AG117" s="47">
        <f t="shared" ref="AG117:AU117" si="73">AF128+AG21+AG37-AG53-AG69-AG85-AG101</f>
        <v>1340.8348788511526</v>
      </c>
      <c r="AH117" s="47">
        <f t="shared" si="73"/>
        <v>1200.2962653365871</v>
      </c>
      <c r="AI117" s="47">
        <f t="shared" si="73"/>
        <v>1195.0365281766954</v>
      </c>
      <c r="AJ117" s="47">
        <f t="shared" si="73"/>
        <v>1991.1726673708104</v>
      </c>
      <c r="AK117" s="47">
        <f t="shared" si="73"/>
        <v>2415.3051895018957</v>
      </c>
      <c r="AL117" s="47">
        <f t="shared" si="73"/>
        <v>2676.7398780037565</v>
      </c>
      <c r="AM117" s="47">
        <f t="shared" si="73"/>
        <v>2031.5488844939218</v>
      </c>
      <c r="AN117" s="47">
        <f t="shared" si="73"/>
        <v>2434.155216149979</v>
      </c>
      <c r="AO117" s="47">
        <f t="shared" si="73"/>
        <v>2910.7383068523936</v>
      </c>
      <c r="AP117" s="47">
        <f t="shared" si="73"/>
        <v>2948.4657476372763</v>
      </c>
      <c r="AQ117" s="47">
        <f t="shared" si="73"/>
        <v>3022.528524510516</v>
      </c>
      <c r="AR117" s="47">
        <f t="shared" si="73"/>
        <v>2708.922044616741</v>
      </c>
      <c r="AS117" s="47">
        <f t="shared" si="73"/>
        <v>3969.0756368148077</v>
      </c>
      <c r="AT117" s="47">
        <f t="shared" si="73"/>
        <v>4484.1134071213119</v>
      </c>
      <c r="AU117" s="47">
        <f t="shared" si="73"/>
        <v>-6028.4892301041182</v>
      </c>
    </row>
    <row r="118" spans="1:47">
      <c r="A118" s="42" t="s">
        <v>102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>
        <f>'[4]NASS Crush'!$P11</f>
        <v>1545.181</v>
      </c>
      <c r="Y118" s="66">
        <f>'[4]NASS Crush'!$P23</f>
        <v>1473.201</v>
      </c>
      <c r="Z118" s="66">
        <f>'[4]NASS Crush'!$P35</f>
        <v>1379.223</v>
      </c>
      <c r="AA118" s="66">
        <f>'[4]NASS Crush'!$P47</f>
        <v>1582.3630000000001</v>
      </c>
      <c r="AB118" s="66">
        <f>'[4]NASS Crush'!$P59</f>
        <v>1522.923</v>
      </c>
      <c r="AC118" s="66">
        <f>'[4]NASS Crush'!$P71</f>
        <v>1684.5350000000001</v>
      </c>
      <c r="AD118" s="66">
        <f>'[4]NASS Crush'!$P83</f>
        <v>1940.7719999999999</v>
      </c>
      <c r="AE118" s="66">
        <f>'[4]NASS Crush'!$P95</f>
        <v>1677.22</v>
      </c>
      <c r="AF118" s="66">
        <f>'[4]NASS Crush'!$P107</f>
        <v>1162.011</v>
      </c>
      <c r="AG118" s="47">
        <f t="shared" ref="AG118:AU128" si="74">AG117+AG22+AG38-AG54-AG70-AG86-AG102</f>
        <v>1524.5872552794031</v>
      </c>
      <c r="AH118" s="47">
        <f t="shared" si="74"/>
        <v>1274.9221124253413</v>
      </c>
      <c r="AI118" s="47">
        <f t="shared" si="74"/>
        <v>1278.7459241484451</v>
      </c>
      <c r="AJ118" s="47">
        <f t="shared" si="74"/>
        <v>2189.6410486174755</v>
      </c>
      <c r="AK118" s="47">
        <f t="shared" si="74"/>
        <v>2545.698370954326</v>
      </c>
      <c r="AL118" s="47">
        <f t="shared" si="74"/>
        <v>2841.0236070087881</v>
      </c>
      <c r="AM118" s="47">
        <f t="shared" si="74"/>
        <v>2219.2834022856609</v>
      </c>
      <c r="AN118" s="47">
        <f t="shared" si="74"/>
        <v>2623.7525669940096</v>
      </c>
      <c r="AO118" s="47">
        <f t="shared" si="74"/>
        <v>3097.5778318410735</v>
      </c>
      <c r="AP118" s="47">
        <f t="shared" si="74"/>
        <v>3148.1185503071392</v>
      </c>
      <c r="AQ118" s="47">
        <f t="shared" si="74"/>
        <v>3151.2644003325486</v>
      </c>
      <c r="AR118" s="47">
        <f t="shared" si="74"/>
        <v>3108.7505999060836</v>
      </c>
      <c r="AS118" s="47">
        <f t="shared" si="74"/>
        <v>4328.7883197368992</v>
      </c>
      <c r="AT118" s="47">
        <f t="shared" si="74"/>
        <v>4102.7137133464748</v>
      </c>
      <c r="AU118" s="47">
        <f t="shared" si="74"/>
        <v>-7329.1380715469268</v>
      </c>
    </row>
    <row r="119" spans="1:47">
      <c r="A119" s="42" t="s">
        <v>103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>
        <f>'[4]NASS Crush'!$P12</f>
        <v>1576.8489999999999</v>
      </c>
      <c r="Y119" s="66">
        <f>'[4]NASS Crush'!$P24</f>
        <v>1505.3510000000001</v>
      </c>
      <c r="Z119" s="66">
        <f>'[4]NASS Crush'!$P36</f>
        <v>1583.5440000000001</v>
      </c>
      <c r="AA119" s="66">
        <f>'[4]NASS Crush'!$P48</f>
        <v>1601.77</v>
      </c>
      <c r="AB119" s="66">
        <f>'[4]NASS Crush'!$P60</f>
        <v>1749.423</v>
      </c>
      <c r="AC119" s="66">
        <f>'[4]NASS Crush'!$P72</f>
        <v>1717.3050000000001</v>
      </c>
      <c r="AD119" s="66">
        <f>'[4]NASS Crush'!$P84</f>
        <v>2035.694</v>
      </c>
      <c r="AE119" s="66">
        <f>'[4]NASS Crush'!$P96</f>
        <v>1902.38</v>
      </c>
      <c r="AF119" s="66">
        <f>'[4]NASS Crush'!$P108</f>
        <v>1356.41</v>
      </c>
      <c r="AG119" s="47">
        <f t="shared" si="74"/>
        <v>1651.671846701385</v>
      </c>
      <c r="AH119" s="47">
        <f t="shared" si="74"/>
        <v>1468.175253364941</v>
      </c>
      <c r="AI119" s="47">
        <f t="shared" si="74"/>
        <v>1433.7957652748678</v>
      </c>
      <c r="AJ119" s="47">
        <f t="shared" si="74"/>
        <v>2230.3811485419656</v>
      </c>
      <c r="AK119" s="47">
        <f t="shared" si="74"/>
        <v>2709.6467499728064</v>
      </c>
      <c r="AL119" s="47">
        <f t="shared" si="74"/>
        <v>2951.5275862676681</v>
      </c>
      <c r="AM119" s="47">
        <f t="shared" si="74"/>
        <v>2474.2480568451679</v>
      </c>
      <c r="AN119" s="47">
        <f t="shared" si="74"/>
        <v>2620.2838569805967</v>
      </c>
      <c r="AO119" s="47">
        <f t="shared" si="74"/>
        <v>3079.3220353387655</v>
      </c>
      <c r="AP119" s="47">
        <f t="shared" si="74"/>
        <v>2901.1948882867096</v>
      </c>
      <c r="AQ119" s="47">
        <f t="shared" si="74"/>
        <v>3251.7139290146279</v>
      </c>
      <c r="AR119" s="47">
        <f t="shared" si="74"/>
        <v>2864.6884900645809</v>
      </c>
      <c r="AS119" s="47">
        <f t="shared" si="74"/>
        <v>4320.7701487450095</v>
      </c>
      <c r="AT119" s="47">
        <f t="shared" si="74"/>
        <v>2854.7604574941934</v>
      </c>
      <c r="AU119" s="47">
        <f t="shared" si="74"/>
        <v>-10004.150672343962</v>
      </c>
    </row>
    <row r="120" spans="1:47">
      <c r="A120" s="42" t="s">
        <v>104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>
        <f>'[4]NASS Crush'!$P13</f>
        <v>1724.4590000000001</v>
      </c>
      <c r="Y120" s="66">
        <f>'[4]NASS Crush'!$P25</f>
        <v>1731.0329999999999</v>
      </c>
      <c r="Z120" s="66">
        <f>'[4]NASS Crush'!$P37</f>
        <v>1886.7280000000001</v>
      </c>
      <c r="AA120" s="66">
        <f>'[4]NASS Crush'!$P49</f>
        <v>1659.501</v>
      </c>
      <c r="AB120" s="66">
        <f>'[4]NASS Crush'!$P61</f>
        <v>1989.164</v>
      </c>
      <c r="AC120" s="66">
        <f>'[4]NASS Crush'!$P73</f>
        <v>1882.069</v>
      </c>
      <c r="AD120" s="66">
        <f>'[4]NASS Crush'!$P85</f>
        <v>2113.7240000000002</v>
      </c>
      <c r="AE120" s="66">
        <f>'[4]NASS Crush'!$P97</f>
        <v>1898.8920000000001</v>
      </c>
      <c r="AF120" s="66">
        <f>'[4]NASS Crush'!$P109</f>
        <v>1543.6310000000001</v>
      </c>
      <c r="AG120" s="47">
        <f t="shared" si="74"/>
        <v>1990.0504140060716</v>
      </c>
      <c r="AH120" s="47">
        <f t="shared" si="74"/>
        <v>1706.4155752051026</v>
      </c>
      <c r="AI120" s="47">
        <f t="shared" si="74"/>
        <v>1768.0614321111589</v>
      </c>
      <c r="AJ120" s="47">
        <f t="shared" si="74"/>
        <v>2621.1445809587067</v>
      </c>
      <c r="AK120" s="47">
        <f t="shared" si="74"/>
        <v>3110.38628256231</v>
      </c>
      <c r="AL120" s="47">
        <f t="shared" si="74"/>
        <v>3357.1686628854623</v>
      </c>
      <c r="AM120" s="47">
        <f t="shared" si="74"/>
        <v>2970.0146767165706</v>
      </c>
      <c r="AN120" s="47">
        <f t="shared" si="74"/>
        <v>3225.0471730665181</v>
      </c>
      <c r="AO120" s="47">
        <f t="shared" si="74"/>
        <v>3609.5890886330353</v>
      </c>
      <c r="AP120" s="47">
        <f t="shared" si="74"/>
        <v>3483.2969938170054</v>
      </c>
      <c r="AQ120" s="47">
        <f t="shared" si="74"/>
        <v>3983.3757172438327</v>
      </c>
      <c r="AR120" s="47">
        <f t="shared" si="74"/>
        <v>3742.1261543811966</v>
      </c>
      <c r="AS120" s="47">
        <f t="shared" si="74"/>
        <v>5434.3177928514542</v>
      </c>
      <c r="AT120" s="47">
        <f t="shared" si="74"/>
        <v>3479.0862150995063</v>
      </c>
      <c r="AU120" s="47">
        <f t="shared" si="74"/>
        <v>-9958.614035955794</v>
      </c>
    </row>
    <row r="121" spans="1:47">
      <c r="A121" s="42" t="s">
        <v>105</v>
      </c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>
        <f>'[4]NASS Crush'!$P14</f>
        <v>1880.21</v>
      </c>
      <c r="Y121" s="66">
        <f>'[4]NASS Crush'!$P26</f>
        <v>1801.761</v>
      </c>
      <c r="Z121" s="66">
        <f>'[4]NASS Crush'!$P38</f>
        <v>2049.6439999999998</v>
      </c>
      <c r="AA121" s="66">
        <f>'[4]NASS Crush'!$P50</f>
        <v>1762.9649999999999</v>
      </c>
      <c r="AB121" s="66">
        <f>'[4]NASS Crush'!$P62</f>
        <v>1996.7470000000001</v>
      </c>
      <c r="AC121" s="66">
        <f>'[4]NASS Crush'!$P74</f>
        <v>1870.825</v>
      </c>
      <c r="AD121" s="66">
        <f>'[4]NASS Crush'!$P86</f>
        <v>2172.3110000000001</v>
      </c>
      <c r="AE121" s="66">
        <f>'[4]NASS Crush'!$P98</f>
        <v>1902.3820000000001</v>
      </c>
      <c r="AF121" s="66">
        <f>'[4]NASS Crush'!$P110</f>
        <v>1687.904</v>
      </c>
      <c r="AG121" s="47">
        <f t="shared" si="74"/>
        <v>2049.8065992555898</v>
      </c>
      <c r="AH121" s="47">
        <f t="shared" si="74"/>
        <v>1853.1843902363969</v>
      </c>
      <c r="AI121" s="47">
        <f t="shared" si="74"/>
        <v>2037.754232974836</v>
      </c>
      <c r="AJ121" s="47">
        <f t="shared" si="74"/>
        <v>2884.127197741278</v>
      </c>
      <c r="AK121" s="47">
        <f t="shared" si="74"/>
        <v>3345.7334044700806</v>
      </c>
      <c r="AL121" s="47">
        <f t="shared" si="74"/>
        <v>3536.0138099707551</v>
      </c>
      <c r="AM121" s="47">
        <f t="shared" si="74"/>
        <v>3235.2188471713175</v>
      </c>
      <c r="AN121" s="47">
        <f t="shared" si="74"/>
        <v>3602.8046673371973</v>
      </c>
      <c r="AO121" s="47">
        <f t="shared" si="74"/>
        <v>3884.8012204521583</v>
      </c>
      <c r="AP121" s="47">
        <f t="shared" si="74"/>
        <v>3834.4863795320734</v>
      </c>
      <c r="AQ121" s="47">
        <f t="shared" si="74"/>
        <v>4490.9309033233021</v>
      </c>
      <c r="AR121" s="47">
        <f t="shared" si="74"/>
        <v>4425.9635157665198</v>
      </c>
      <c r="AS121" s="47">
        <f t="shared" si="74"/>
        <v>6291.6007747133635</v>
      </c>
      <c r="AT121" s="47">
        <f t="shared" si="74"/>
        <v>3648.304178905169</v>
      </c>
      <c r="AU121" s="47">
        <f t="shared" si="74"/>
        <v>-10517.579011143936</v>
      </c>
    </row>
    <row r="122" spans="1:47">
      <c r="A122" s="42" t="s">
        <v>106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f>'[4]NASS Crush'!$P15</f>
        <v>1956.5989999999999</v>
      </c>
      <c r="Y122" s="66">
        <f>'[4]NASS Crush'!$P27</f>
        <v>1934.877</v>
      </c>
      <c r="Z122" s="66">
        <f>'[4]NASS Crush'!$P39</f>
        <v>2080.1379999999999</v>
      </c>
      <c r="AA122" s="66">
        <f>'[4]NASS Crush'!$P51</f>
        <v>1893.9179999999999</v>
      </c>
      <c r="AB122" s="66">
        <f>'[4]NASS Crush'!$P63</f>
        <v>1933.6479999999999</v>
      </c>
      <c r="AC122" s="66">
        <f>'[4]NASS Crush'!$P75</f>
        <v>1864.1</v>
      </c>
      <c r="AD122" s="66">
        <f>'[4]NASS Crush'!$P87</f>
        <v>2084.2530000000002</v>
      </c>
      <c r="AE122" s="66">
        <f>'[4]NASS Crush'!$P99</f>
        <v>1946.9970000000001</v>
      </c>
      <c r="AF122" s="66">
        <f>'[4]NASS Crush'!$P111</f>
        <v>1872.183</v>
      </c>
      <c r="AG122" s="47">
        <f t="shared" si="74"/>
        <v>2020.7739751256049</v>
      </c>
      <c r="AH122" s="47">
        <f t="shared" si="74"/>
        <v>2082.8912685742957</v>
      </c>
      <c r="AI122" s="47">
        <f t="shared" si="74"/>
        <v>2443.5154064241315</v>
      </c>
      <c r="AJ122" s="47">
        <f t="shared" si="74"/>
        <v>3149.6320487605644</v>
      </c>
      <c r="AK122" s="47">
        <f t="shared" si="74"/>
        <v>3655.3380035027762</v>
      </c>
      <c r="AL122" s="47">
        <f t="shared" si="74"/>
        <v>3791.1127113671582</v>
      </c>
      <c r="AM122" s="47">
        <f t="shared" si="74"/>
        <v>3640.8669983871987</v>
      </c>
      <c r="AN122" s="47">
        <f t="shared" si="74"/>
        <v>4088.1758635160195</v>
      </c>
      <c r="AO122" s="47">
        <f t="shared" si="74"/>
        <v>4289.4979204840774</v>
      </c>
      <c r="AP122" s="47">
        <f t="shared" si="74"/>
        <v>4290.0117359747464</v>
      </c>
      <c r="AQ122" s="47">
        <f t="shared" si="74"/>
        <v>5133.1873901830677</v>
      </c>
      <c r="AR122" s="47">
        <f t="shared" si="74"/>
        <v>5287.0213269760588</v>
      </c>
      <c r="AS122" s="47">
        <f t="shared" si="74"/>
        <v>7328.5919634059946</v>
      </c>
      <c r="AT122" s="47">
        <f t="shared" si="74"/>
        <v>3976.0379437437209</v>
      </c>
      <c r="AU122" s="47">
        <f t="shared" si="74"/>
        <v>-10942.231365076776</v>
      </c>
    </row>
    <row r="123" spans="1:47">
      <c r="A123" s="42" t="s">
        <v>107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>
        <f>'[4]NASS Crush'!$P16</f>
        <v>2048.5540000000001</v>
      </c>
      <c r="Y123" s="66">
        <f>'[4]NASS Crush'!$P28</f>
        <v>1848.364</v>
      </c>
      <c r="Z123" s="66">
        <f>'[4]NASS Crush'!$P40</f>
        <v>2316.192</v>
      </c>
      <c r="AA123" s="66">
        <f>'[4]NASS Crush'!$P52</f>
        <v>1893.3510000000001</v>
      </c>
      <c r="AB123" s="66">
        <f>'[4]NASS Crush'!$P64</f>
        <v>2223.538</v>
      </c>
      <c r="AC123" s="66">
        <f>'[4]NASS Crush'!$P76</f>
        <v>1814.8879999999999</v>
      </c>
      <c r="AD123" s="66">
        <f>'[4]NASS Crush'!$P88</f>
        <v>2018.9760000000001</v>
      </c>
      <c r="AE123" s="66">
        <f>'[4]NASS Crush'!$P100</f>
        <v>2078.5430000000001</v>
      </c>
      <c r="AF123" s="66">
        <f>'[4]NASS Crush'!$P112</f>
        <v>1856.452</v>
      </c>
      <c r="AG123" s="47">
        <f t="shared" si="74"/>
        <v>2183.9101573709836</v>
      </c>
      <c r="AH123" s="47">
        <f t="shared" si="74"/>
        <v>2379.5619611223538</v>
      </c>
      <c r="AI123" s="47">
        <f t="shared" si="74"/>
        <v>2681.573433165916</v>
      </c>
      <c r="AJ123" s="47">
        <f t="shared" si="74"/>
        <v>3275.328001565535</v>
      </c>
      <c r="AK123" s="47">
        <f t="shared" si="74"/>
        <v>3749.976013822743</v>
      </c>
      <c r="AL123" s="47">
        <f t="shared" si="74"/>
        <v>3828.6727229143753</v>
      </c>
      <c r="AM123" s="47">
        <f t="shared" si="74"/>
        <v>3729.8011016355549</v>
      </c>
      <c r="AN123" s="47">
        <f t="shared" si="74"/>
        <v>4223.6320842890709</v>
      </c>
      <c r="AO123" s="47">
        <f t="shared" si="74"/>
        <v>4389.5103105044591</v>
      </c>
      <c r="AP123" s="47">
        <f t="shared" si="74"/>
        <v>4400.4973390601444</v>
      </c>
      <c r="AQ123" s="47">
        <f t="shared" si="74"/>
        <v>5172.0138459065847</v>
      </c>
      <c r="AR123" s="47">
        <f t="shared" si="74"/>
        <v>5508.5741138887979</v>
      </c>
      <c r="AS123" s="47">
        <f t="shared" si="74"/>
        <v>7495.1428565014339</v>
      </c>
      <c r="AT123" s="47">
        <f t="shared" si="74"/>
        <v>3351.6158969277931</v>
      </c>
      <c r="AU123" s="47">
        <f t="shared" si="74"/>
        <v>-12698.547181911825</v>
      </c>
    </row>
    <row r="124" spans="1:47">
      <c r="A124" s="42" t="s">
        <v>108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>
        <f>'[4]NASS Crush'!$P5</f>
        <v>1812.875</v>
      </c>
      <c r="X124" s="66">
        <f>'[4]NASS Crush'!$P17</f>
        <v>2063.2399999999998</v>
      </c>
      <c r="Y124" s="66">
        <f>'[4]NASS Crush'!$P29</f>
        <v>1888.7170000000001</v>
      </c>
      <c r="Z124" s="66">
        <f>'[4]NASS Crush'!$P41</f>
        <v>2002.934</v>
      </c>
      <c r="AA124" s="66">
        <f>'[4]NASS Crush'!$P53</f>
        <v>1662.7819999999999</v>
      </c>
      <c r="AB124" s="66">
        <f>'[4]NASS Crush'!$P65</f>
        <v>2048.9380000000001</v>
      </c>
      <c r="AC124" s="66">
        <f>'[4]NASS Crush'!$P77</f>
        <v>1721.223</v>
      </c>
      <c r="AD124" s="66">
        <f>'[4]NASS Crush'!$P89</f>
        <v>1967.5530000000001</v>
      </c>
      <c r="AE124" s="66">
        <f>'[4]NASS Crush'!$P101</f>
        <v>1924.95</v>
      </c>
      <c r="AF124" s="66">
        <f>'[4]NASS Crush'!$P113</f>
        <v>1732.5640000000001</v>
      </c>
      <c r="AG124" s="47">
        <f t="shared" si="74"/>
        <v>1951.9969018228337</v>
      </c>
      <c r="AH124" s="47">
        <f t="shared" si="74"/>
        <v>2192.8291679967779</v>
      </c>
      <c r="AI124" s="47">
        <f t="shared" si="74"/>
        <v>2606.2518715166193</v>
      </c>
      <c r="AJ124" s="47">
        <f t="shared" si="74"/>
        <v>3166.4585724034287</v>
      </c>
      <c r="AK124" s="47">
        <f t="shared" si="74"/>
        <v>3581.2257339572643</v>
      </c>
      <c r="AL124" s="47">
        <f t="shared" si="74"/>
        <v>3539.567983411976</v>
      </c>
      <c r="AM124" s="47">
        <f t="shared" si="74"/>
        <v>3539.0372938253868</v>
      </c>
      <c r="AN124" s="47">
        <f t="shared" si="74"/>
        <v>4054.8978461954189</v>
      </c>
      <c r="AO124" s="47">
        <f t="shared" si="74"/>
        <v>4186.9892680009298</v>
      </c>
      <c r="AP124" s="47">
        <f t="shared" si="74"/>
        <v>4267.3319176344803</v>
      </c>
      <c r="AQ124" s="47">
        <f t="shared" si="74"/>
        <v>4866.2884739522815</v>
      </c>
      <c r="AR124" s="47">
        <f t="shared" si="74"/>
        <v>5361.733082165656</v>
      </c>
      <c r="AS124" s="47">
        <f t="shared" si="74"/>
        <v>7411.513681505302</v>
      </c>
      <c r="AT124" s="47">
        <f t="shared" si="74"/>
        <v>2279.4836740769288</v>
      </c>
      <c r="AU124" s="47">
        <f t="shared" si="74"/>
        <v>-15006.490692992564</v>
      </c>
    </row>
    <row r="125" spans="1:47">
      <c r="A125" s="42" t="s">
        <v>109</v>
      </c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>
        <f>'[4]NASS Crush'!$P6</f>
        <v>1773.201</v>
      </c>
      <c r="X125" s="66">
        <f>'[4]NASS Crush'!$P18</f>
        <v>2042.7380000000001</v>
      </c>
      <c r="Y125" s="66">
        <f>'[4]NASS Crush'!$P30</f>
        <v>1815.1569999999999</v>
      </c>
      <c r="Z125" s="66">
        <f>'[4]NASS Crush'!$P42</f>
        <v>1933.152</v>
      </c>
      <c r="AA125" s="66">
        <f>'[4]NASS Crush'!$P54</f>
        <v>1595.2729999999999</v>
      </c>
      <c r="AB125" s="66">
        <f>'[4]NASS Crush'!$P66</f>
        <v>1925.7280000000001</v>
      </c>
      <c r="AC125" s="66">
        <f>'[4]NASS Crush'!$P78</f>
        <v>1682.521</v>
      </c>
      <c r="AD125" s="66">
        <f>'[4]NASS Crush'!$P90</f>
        <v>1911.6849999999999</v>
      </c>
      <c r="AE125" s="66">
        <f>'[4]NASS Crush'!$P102</f>
        <v>1770.1659999999999</v>
      </c>
      <c r="AF125" s="66">
        <f>'[4]NASS Crush'!$P114</f>
        <v>1680.9</v>
      </c>
      <c r="AG125" s="47">
        <f t="shared" si="74"/>
        <v>1760.8297974118243</v>
      </c>
      <c r="AH125" s="47">
        <f t="shared" si="74"/>
        <v>1853.6911598899558</v>
      </c>
      <c r="AI125" s="47">
        <f t="shared" si="74"/>
        <v>2483.9226237587918</v>
      </c>
      <c r="AJ125" s="47">
        <f t="shared" si="74"/>
        <v>2972.8319896187495</v>
      </c>
      <c r="AK125" s="47">
        <f t="shared" si="74"/>
        <v>3363.871458507771</v>
      </c>
      <c r="AL125" s="47">
        <f t="shared" si="74"/>
        <v>3179.061074089208</v>
      </c>
      <c r="AM125" s="47">
        <f t="shared" si="74"/>
        <v>3280.3863189847493</v>
      </c>
      <c r="AN125" s="47">
        <f t="shared" si="74"/>
        <v>3794.3046921707078</v>
      </c>
      <c r="AO125" s="47">
        <f t="shared" si="74"/>
        <v>3914.6344242564096</v>
      </c>
      <c r="AP125" s="47">
        <f t="shared" si="74"/>
        <v>3983.3825247734526</v>
      </c>
      <c r="AQ125" s="47">
        <f t="shared" si="74"/>
        <v>4468.3617518677902</v>
      </c>
      <c r="AR125" s="47">
        <f t="shared" si="74"/>
        <v>5115.5030478592271</v>
      </c>
      <c r="AS125" s="47">
        <f t="shared" si="74"/>
        <v>7222.2562430978842</v>
      </c>
      <c r="AT125" s="47">
        <f t="shared" si="74"/>
        <v>1117.3444832342941</v>
      </c>
      <c r="AU125" s="47">
        <f t="shared" si="74"/>
        <v>-17390.498686708586</v>
      </c>
    </row>
    <row r="126" spans="1:47">
      <c r="A126" s="42" t="s">
        <v>110</v>
      </c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>
        <f>'[4]NASS Crush'!$P7</f>
        <v>1791.7380000000001</v>
      </c>
      <c r="X126" s="66">
        <f>'[4]NASS Crush'!$P19</f>
        <v>1865.797</v>
      </c>
      <c r="Y126" s="66">
        <f>'[4]NASS Crush'!$P31</f>
        <v>1627.9090000000001</v>
      </c>
      <c r="Z126" s="66">
        <f>'[4]NASS Crush'!$P43</f>
        <v>1983.6659999999999</v>
      </c>
      <c r="AA126" s="66">
        <f>'[4]NASS Crush'!$P55</f>
        <v>1652.854</v>
      </c>
      <c r="AB126" s="66">
        <f>'[4]NASS Crush'!$P67</f>
        <v>1776.46</v>
      </c>
      <c r="AC126" s="66">
        <f>'[4]NASS Crush'!$P79</f>
        <v>1671.3579999999999</v>
      </c>
      <c r="AD126" s="66">
        <f>'[4]NASS Crush'!$P91</f>
        <v>1863.249</v>
      </c>
      <c r="AE126" s="66">
        <f>'[4]NASS Crush'!$P103</f>
        <v>1704.2349999999999</v>
      </c>
      <c r="AF126" s="66">
        <f>'[4]NASS Crush'!$P115</f>
        <v>1499.789</v>
      </c>
      <c r="AG126" s="47">
        <f t="shared" si="74"/>
        <v>1615.5253214896975</v>
      </c>
      <c r="AH126" s="47">
        <f t="shared" si="74"/>
        <v>1493.081211103804</v>
      </c>
      <c r="AI126" s="47">
        <f t="shared" si="74"/>
        <v>2368.464308560543</v>
      </c>
      <c r="AJ126" s="47">
        <f t="shared" si="74"/>
        <v>2875.9790906909257</v>
      </c>
      <c r="AK126" s="47">
        <f t="shared" si="74"/>
        <v>3125.1326227680943</v>
      </c>
      <c r="AL126" s="47">
        <f t="shared" si="74"/>
        <v>2775.9739864804083</v>
      </c>
      <c r="AM126" s="47">
        <f t="shared" si="74"/>
        <v>2927.7686221861568</v>
      </c>
      <c r="AN126" s="47">
        <f t="shared" si="74"/>
        <v>3398.3538389029686</v>
      </c>
      <c r="AO126" s="47">
        <f t="shared" si="74"/>
        <v>3492.0149378260571</v>
      </c>
      <c r="AP126" s="47">
        <f t="shared" si="74"/>
        <v>3531.5580125399224</v>
      </c>
      <c r="AQ126" s="47">
        <f t="shared" si="74"/>
        <v>3921.8242062538011</v>
      </c>
      <c r="AR126" s="47">
        <f t="shared" si="74"/>
        <v>4649.1033292210723</v>
      </c>
      <c r="AS126" s="47">
        <f t="shared" si="74"/>
        <v>6246.5160806604108</v>
      </c>
      <c r="AT126" s="47">
        <f t="shared" si="74"/>
        <v>-768.6970467738654</v>
      </c>
      <c r="AU126" s="47">
        <f t="shared" si="74"/>
        <v>-20885.676197127563</v>
      </c>
    </row>
    <row r="127" spans="1:47">
      <c r="A127" s="42" t="s">
        <v>111</v>
      </c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>
        <f>'[4]NASS Crush'!$P8</f>
        <v>1661.2760000000001</v>
      </c>
      <c r="X127" s="66">
        <f>'[4]NASS Crush'!$P20</f>
        <v>1666.5309999999999</v>
      </c>
      <c r="Y127" s="66">
        <f>'[4]NASS Crush'!$P32</f>
        <v>1483.0309999999999</v>
      </c>
      <c r="Z127" s="66">
        <f>'[4]NASS Crush'!$P44</f>
        <v>1843.912</v>
      </c>
      <c r="AA127" s="66">
        <f>'[4]NASS Crush'!$P56</f>
        <v>1439.479</v>
      </c>
      <c r="AB127" s="66">
        <f>'[4]NASS Crush'!$P68</f>
        <v>1575.6279999999999</v>
      </c>
      <c r="AC127" s="66">
        <f>'[4]NASS Crush'!$P80</f>
        <v>1753.4690000000001</v>
      </c>
      <c r="AD127" s="66">
        <f>'[4]NASS Crush'!$P92</f>
        <v>1690.2829999999999</v>
      </c>
      <c r="AE127" s="66">
        <f>'[4]NASS Crush'!$P104</f>
        <v>1353.202</v>
      </c>
      <c r="AF127" s="66">
        <f>'[4]NASS Crush'!$P116</f>
        <v>1207.7180000000001</v>
      </c>
      <c r="AG127" s="47">
        <f t="shared" si="74"/>
        <v>1192.2920740573909</v>
      </c>
      <c r="AH127" s="47">
        <f t="shared" si="74"/>
        <v>1079.1359317578094</v>
      </c>
      <c r="AI127" s="47">
        <f t="shared" si="74"/>
        <v>1990.2728674990694</v>
      </c>
      <c r="AJ127" s="47">
        <f t="shared" si="74"/>
        <v>2527.2116003164347</v>
      </c>
      <c r="AK127" s="47">
        <f t="shared" si="74"/>
        <v>2713.0121301793088</v>
      </c>
      <c r="AL127" s="47">
        <f t="shared" si="74"/>
        <v>2256.0911479741676</v>
      </c>
      <c r="AM127" s="47">
        <f t="shared" si="74"/>
        <v>2453.2767598072573</v>
      </c>
      <c r="AN127" s="47">
        <f t="shared" si="74"/>
        <v>2930.6419386531957</v>
      </c>
      <c r="AO127" s="47">
        <f t="shared" si="74"/>
        <v>2991.0218654495702</v>
      </c>
      <c r="AP127" s="47">
        <f t="shared" si="74"/>
        <v>3013.4533861873597</v>
      </c>
      <c r="AQ127" s="47">
        <f t="shared" si="74"/>
        <v>3196.5320246556257</v>
      </c>
      <c r="AR127" s="47">
        <f t="shared" si="74"/>
        <v>3983.3314737176684</v>
      </c>
      <c r="AS127" s="47">
        <f t="shared" si="74"/>
        <v>5404.2079114858916</v>
      </c>
      <c r="AT127" s="47">
        <f t="shared" si="74"/>
        <v>-2550.8327936934461</v>
      </c>
      <c r="AU127" s="47">
        <f t="shared" si="74"/>
        <v>-24056.077776395112</v>
      </c>
    </row>
    <row r="128" spans="1:47" ht="15.75" thickBot="1">
      <c r="A128" s="42" t="s">
        <v>112</v>
      </c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>
        <f>'[4]NASS Crush'!$P9</f>
        <v>1516.385</v>
      </c>
      <c r="X128" s="66">
        <f>'[4]NASS Crush'!$P21</f>
        <v>1417.4</v>
      </c>
      <c r="Y128" s="66">
        <f>'[4]NASS Crush'!$P33</f>
        <v>1400.9179999999999</v>
      </c>
      <c r="Z128" s="66">
        <f>'[4]NASS Crush'!$P45</f>
        <v>1648.347</v>
      </c>
      <c r="AA128" s="66">
        <f>'[4]NASS Crush'!$P57</f>
        <v>1400.569</v>
      </c>
      <c r="AB128" s="66">
        <f>'[4]NASS Crush'!$P69</f>
        <v>1507.489</v>
      </c>
      <c r="AC128" s="66">
        <f>'[4]NASS Crush'!$P81</f>
        <v>1741.5889999999999</v>
      </c>
      <c r="AD128" s="66">
        <f>'[4]NASS Crush'!$P93</f>
        <v>1590.0530000000001</v>
      </c>
      <c r="AE128" s="66">
        <f>'[4]NASS Crush'!$P105</f>
        <v>1184.5150000000001</v>
      </c>
      <c r="AF128" s="66">
        <f>'[4]NASS Crush'!$P117</f>
        <v>1070.1020000000001</v>
      </c>
      <c r="AG128" s="47">
        <f t="shared" si="74"/>
        <v>971.90154196897311</v>
      </c>
      <c r="AH128" s="47">
        <f t="shared" si="74"/>
        <v>947.37158862110914</v>
      </c>
      <c r="AI128" s="47">
        <f t="shared" si="74"/>
        <v>1692.0015054214314</v>
      </c>
      <c r="AJ128" s="47">
        <f t="shared" si="74"/>
        <v>2248.8379713451891</v>
      </c>
      <c r="AK128" s="47">
        <f t="shared" si="74"/>
        <v>2607.411193409278</v>
      </c>
      <c r="AL128" s="47">
        <f t="shared" si="74"/>
        <v>1938.0434747418685</v>
      </c>
      <c r="AM128" s="47">
        <f t="shared" si="74"/>
        <v>2196.5522663053234</v>
      </c>
      <c r="AN128" s="47">
        <f t="shared" si="74"/>
        <v>2642.0048123383731</v>
      </c>
      <c r="AO128" s="47">
        <f t="shared" si="74"/>
        <v>2743.5888394595222</v>
      </c>
      <c r="AP128" s="47">
        <f t="shared" si="74"/>
        <v>2911.7794810562218</v>
      </c>
      <c r="AQ128" s="47">
        <f t="shared" si="74"/>
        <v>2712.8658922317777</v>
      </c>
      <c r="AR128" s="47">
        <f t="shared" si="74"/>
        <v>3692.7899887527215</v>
      </c>
      <c r="AS128" s="47">
        <f t="shared" si="74"/>
        <v>4960.1541480350934</v>
      </c>
      <c r="AT128" s="47">
        <f t="shared" si="74"/>
        <v>-3931.8741413606722</v>
      </c>
      <c r="AU128" s="47">
        <f t="shared" si="74"/>
        <v>-26544.520489011753</v>
      </c>
    </row>
    <row r="129" spans="1:47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9"/>
      <c r="W129" s="49"/>
      <c r="X129" s="49"/>
      <c r="Y129" s="49"/>
      <c r="Z129" s="49"/>
      <c r="AA129" s="49"/>
      <c r="AB129" s="49"/>
      <c r="AC129" s="49"/>
      <c r="AD129" s="49">
        <f t="shared" ref="AD129:AU129" si="75">AD14</f>
        <v>1590.0530000000001</v>
      </c>
      <c r="AE129" s="49">
        <f t="shared" si="75"/>
        <v>1184.5150000000001</v>
      </c>
      <c r="AF129" s="49">
        <f t="shared" si="75"/>
        <v>1070.1020000000001</v>
      </c>
      <c r="AG129" s="49">
        <f t="shared" si="75"/>
        <v>971.90154196897311</v>
      </c>
      <c r="AH129" s="49">
        <f t="shared" si="75"/>
        <v>947.37158862110914</v>
      </c>
      <c r="AI129" s="49">
        <f t="shared" si="75"/>
        <v>1692.0015054214314</v>
      </c>
      <c r="AJ129" s="49">
        <f t="shared" si="75"/>
        <v>2248.8379713451891</v>
      </c>
      <c r="AK129" s="49">
        <f t="shared" si="75"/>
        <v>2607.411193409278</v>
      </c>
      <c r="AL129" s="49">
        <f t="shared" si="75"/>
        <v>1938.0434747418685</v>
      </c>
      <c r="AM129" s="49">
        <f t="shared" si="75"/>
        <v>2196.5522663053234</v>
      </c>
      <c r="AN129" s="49">
        <f t="shared" si="75"/>
        <v>2642.0048123383731</v>
      </c>
      <c r="AO129" s="49">
        <f t="shared" si="75"/>
        <v>2743.5888394595222</v>
      </c>
      <c r="AP129" s="49">
        <f t="shared" si="75"/>
        <v>2911.7794810562218</v>
      </c>
      <c r="AQ129" s="49">
        <f t="shared" si="75"/>
        <v>2712.8658922317777</v>
      </c>
      <c r="AR129" s="49">
        <f t="shared" si="75"/>
        <v>3692.7899887527215</v>
      </c>
      <c r="AS129" s="49">
        <f t="shared" si="75"/>
        <v>4960.1541480350934</v>
      </c>
      <c r="AT129" s="49">
        <f t="shared" si="75"/>
        <v>-3931.8741413606722</v>
      </c>
      <c r="AU129" s="49">
        <f t="shared" si="75"/>
        <v>-26544.520489011753</v>
      </c>
    </row>
    <row r="130" spans="1:47" ht="15.75" thickBot="1">
      <c r="A130" s="42" t="s">
        <v>137</v>
      </c>
    </row>
    <row r="131" spans="1:47" ht="15.75" thickBot="1">
      <c r="A131" s="44"/>
      <c r="B131" s="44" t="str">
        <f>B$2</f>
        <v xml:space="preserve">93/94 </v>
      </c>
      <c r="C131" s="44" t="str">
        <f t="shared" ref="C131:AU131" si="76">C$2</f>
        <v xml:space="preserve">94/95 </v>
      </c>
      <c r="D131" s="44" t="str">
        <f t="shared" si="76"/>
        <v xml:space="preserve">95/96 </v>
      </c>
      <c r="E131" s="44" t="str">
        <f t="shared" si="76"/>
        <v xml:space="preserve">96/97 </v>
      </c>
      <c r="F131" s="44" t="str">
        <f t="shared" si="76"/>
        <v xml:space="preserve">97/98 </v>
      </c>
      <c r="G131" s="44" t="str">
        <f t="shared" si="76"/>
        <v xml:space="preserve">98/99 </v>
      </c>
      <c r="H131" s="44" t="str">
        <f t="shared" si="76"/>
        <v xml:space="preserve">99/00 </v>
      </c>
      <c r="I131" s="44" t="str">
        <f t="shared" si="76"/>
        <v xml:space="preserve">00/01 </v>
      </c>
      <c r="J131" s="44" t="str">
        <f t="shared" si="76"/>
        <v xml:space="preserve">01/02 </v>
      </c>
      <c r="K131" s="44" t="str">
        <f t="shared" si="76"/>
        <v xml:space="preserve">02/03 </v>
      </c>
      <c r="L131" s="44" t="str">
        <f t="shared" si="76"/>
        <v xml:space="preserve">03/04 </v>
      </c>
      <c r="M131" s="44" t="str">
        <f t="shared" si="76"/>
        <v xml:space="preserve">04/05 </v>
      </c>
      <c r="N131" s="44" t="str">
        <f t="shared" si="76"/>
        <v xml:space="preserve">05/06 </v>
      </c>
      <c r="O131" s="44" t="str">
        <f t="shared" si="76"/>
        <v xml:space="preserve">06/07 </v>
      </c>
      <c r="P131" s="44" t="str">
        <f t="shared" si="76"/>
        <v xml:space="preserve">07/08 </v>
      </c>
      <c r="Q131" s="44" t="str">
        <f t="shared" si="76"/>
        <v xml:space="preserve">08/09 </v>
      </c>
      <c r="R131" s="44" t="str">
        <f t="shared" si="76"/>
        <v xml:space="preserve">09/10 </v>
      </c>
      <c r="S131" s="44" t="str">
        <f t="shared" si="76"/>
        <v xml:space="preserve">10/11 </v>
      </c>
      <c r="T131" s="44" t="str">
        <f t="shared" si="76"/>
        <v xml:space="preserve">11/12 </v>
      </c>
      <c r="U131" s="44" t="str">
        <f t="shared" si="76"/>
        <v xml:space="preserve">12/13 </v>
      </c>
      <c r="V131" s="44" t="str">
        <f t="shared" si="76"/>
        <v xml:space="preserve">13/14 </v>
      </c>
      <c r="W131" s="44" t="str">
        <f t="shared" si="76"/>
        <v xml:space="preserve">14/15 </v>
      </c>
      <c r="X131" s="44" t="str">
        <f t="shared" si="76"/>
        <v xml:space="preserve">15/16 </v>
      </c>
      <c r="Y131" s="44" t="str">
        <f t="shared" si="76"/>
        <v xml:space="preserve">16/17 </v>
      </c>
      <c r="Z131" s="44" t="str">
        <f t="shared" si="76"/>
        <v xml:space="preserve">17/18 </v>
      </c>
      <c r="AA131" s="44" t="str">
        <f t="shared" si="76"/>
        <v>18/19</v>
      </c>
      <c r="AB131" s="44" t="str">
        <f t="shared" si="76"/>
        <v>19/20</v>
      </c>
      <c r="AC131" s="44" t="str">
        <f t="shared" si="76"/>
        <v>20/21</v>
      </c>
      <c r="AD131" s="44" t="str">
        <f t="shared" si="76"/>
        <v>21/22</v>
      </c>
      <c r="AE131" s="44" t="str">
        <f t="shared" si="76"/>
        <v>22/23</v>
      </c>
      <c r="AF131" s="44" t="str">
        <f t="shared" si="76"/>
        <v>23/24</v>
      </c>
      <c r="AG131" s="44" t="str">
        <f t="shared" si="76"/>
        <v>24/25</v>
      </c>
      <c r="AH131" s="44" t="str">
        <f t="shared" si="76"/>
        <v>25/26</v>
      </c>
      <c r="AI131" s="44" t="str">
        <f t="shared" si="76"/>
        <v>26/27</v>
      </c>
      <c r="AJ131" s="44" t="str">
        <f t="shared" si="76"/>
        <v>27/28</v>
      </c>
      <c r="AK131" s="44" t="str">
        <f t="shared" si="76"/>
        <v>28/29</v>
      </c>
      <c r="AL131" s="44" t="str">
        <f t="shared" si="76"/>
        <v>29/30</v>
      </c>
      <c r="AM131" s="44" t="str">
        <f t="shared" si="76"/>
        <v>30/31</v>
      </c>
      <c r="AN131" s="44" t="str">
        <f t="shared" si="76"/>
        <v>31/32</v>
      </c>
      <c r="AO131" s="44" t="str">
        <f t="shared" si="76"/>
        <v>32/33</v>
      </c>
      <c r="AP131" s="44" t="str">
        <f t="shared" si="76"/>
        <v>33/34</v>
      </c>
      <c r="AQ131" s="44" t="str">
        <f t="shared" si="76"/>
        <v>34/35</v>
      </c>
      <c r="AR131" s="44" t="str">
        <f t="shared" si="76"/>
        <v>35/36</v>
      </c>
      <c r="AS131" s="44" t="str">
        <f t="shared" si="76"/>
        <v>36/37</v>
      </c>
      <c r="AT131" s="44" t="str">
        <f t="shared" si="76"/>
        <v>37/38</v>
      </c>
      <c r="AU131" s="44" t="str">
        <f t="shared" si="76"/>
        <v>38/39</v>
      </c>
    </row>
    <row r="132" spans="1:47">
      <c r="A132" s="42" t="s">
        <v>101</v>
      </c>
      <c r="I132" s="67">
        <v>13.626300000000001</v>
      </c>
      <c r="J132" s="67">
        <v>13.993600000000001</v>
      </c>
      <c r="K132" s="67">
        <v>21.6769</v>
      </c>
      <c r="L132" s="67">
        <v>27.856000000000002</v>
      </c>
      <c r="M132" s="67">
        <v>23.790400000000002</v>
      </c>
      <c r="N132" s="67">
        <v>25.0838</v>
      </c>
      <c r="O132" s="67">
        <v>27.559699999999999</v>
      </c>
      <c r="P132" s="67">
        <v>39.899099999999997</v>
      </c>
      <c r="Q132" s="67">
        <v>35.857799999999997</v>
      </c>
      <c r="R132" s="67">
        <v>33.159999999999997</v>
      </c>
      <c r="S132" s="67">
        <v>44.077100000000002</v>
      </c>
      <c r="T132" s="67">
        <v>51.9923</v>
      </c>
      <c r="U132" s="67">
        <v>50.186999999999998</v>
      </c>
      <c r="V132" s="67">
        <v>44.160899999999998</v>
      </c>
      <c r="W132" s="67">
        <v>35.61</v>
      </c>
      <c r="X132" s="67">
        <v>27.3005</v>
      </c>
      <c r="Y132" s="67">
        <v>33.634300000000003</v>
      </c>
      <c r="Z132" s="67">
        <v>32.137700000000002</v>
      </c>
      <c r="AA132" s="67">
        <v>28.938700000000001</v>
      </c>
      <c r="AB132" s="67">
        <f>'[6]Monthly Data'!$K13</f>
        <v>30.119130434782615</v>
      </c>
      <c r="AC132" s="67">
        <f>'[6]Monthly Data'!$K25</f>
        <v>33.876818181818187</v>
      </c>
      <c r="AD132" s="67">
        <f>'[6]Monthly Data'!$K37</f>
        <v>66.222380952380959</v>
      </c>
      <c r="AE132" s="67">
        <f>'[6]Monthly Data'!$K49</f>
        <v>75.04190476190476</v>
      </c>
      <c r="AF132" s="68">
        <f>'[6]Monthly Data'!$K61</f>
        <v>58.163636363636378</v>
      </c>
      <c r="AG132" s="68">
        <f>'[6]Monthly Data'!$K73</f>
        <v>43.915900000000001</v>
      </c>
      <c r="AH132" s="68">
        <f>'[3]Soy Complex'!BO514</f>
        <v>64.393036652580619</v>
      </c>
      <c r="AI132" s="68">
        <f>'[3]Soy Complex'!BP514</f>
        <v>79.06411338653443</v>
      </c>
      <c r="AJ132" s="68">
        <f>'[3]Soy Complex'!BQ514</f>
        <v>75.524209593121213</v>
      </c>
      <c r="AK132" s="68">
        <f>'[3]Soy Complex'!BR514</f>
        <v>84.886015223230203</v>
      </c>
      <c r="AL132" s="68">
        <f>'[3]Soy Complex'!BS514</f>
        <v>96.268999783456678</v>
      </c>
      <c r="AM132" s="68">
        <f>'[3]Soy Complex'!BT514</f>
        <v>101.82201688712453</v>
      </c>
      <c r="AN132" s="68">
        <f>'[3]Soy Complex'!BU514</f>
        <v>95.549209021757918</v>
      </c>
      <c r="AO132" s="68">
        <f>'[3]Soy Complex'!BV514</f>
        <v>97.785660186832686</v>
      </c>
      <c r="AP132" s="68">
        <f>'[3]Soy Complex'!BW514</f>
        <v>111.69859563572527</v>
      </c>
      <c r="AQ132" s="68">
        <f>'[3]Soy Complex'!BX514</f>
        <v>103.22997972080631</v>
      </c>
      <c r="AR132" s="68">
        <f>'[3]Soy Complex'!BY514</f>
        <v>-10.937526312805064</v>
      </c>
      <c r="AS132" s="68">
        <f>'[3]Soy Complex'!BZ514</f>
        <v>-378.70480712003956</v>
      </c>
      <c r="AT132" s="68">
        <f>'[3]Soy Complex'!CA514</f>
        <v>-794.40287876287084</v>
      </c>
      <c r="AU132" s="68">
        <f>'[3]Soy Complex'!CB514</f>
        <v>-1249.4636457112047</v>
      </c>
    </row>
    <row r="133" spans="1:47">
      <c r="A133" s="42" t="s">
        <v>102</v>
      </c>
      <c r="I133" s="67">
        <v>13.601000000000001</v>
      </c>
      <c r="J133" s="67">
        <v>15.121600000000001</v>
      </c>
      <c r="K133" s="67">
        <v>23.736799999999999</v>
      </c>
      <c r="L133" s="67">
        <v>28.289400000000001</v>
      </c>
      <c r="M133" s="67">
        <v>23.616</v>
      </c>
      <c r="N133" s="67">
        <v>23.339500000000001</v>
      </c>
      <c r="O133" s="67">
        <v>29.593499999999999</v>
      </c>
      <c r="P133" s="67">
        <v>43.920499999999997</v>
      </c>
      <c r="Q133" s="67">
        <v>32.045200000000001</v>
      </c>
      <c r="R133" s="67">
        <v>36.672499999999999</v>
      </c>
      <c r="S133" s="67">
        <v>47.570900000000002</v>
      </c>
      <c r="T133" s="67">
        <v>51.777999999999999</v>
      </c>
      <c r="U133" s="67">
        <v>48.317300000000003</v>
      </c>
      <c r="V133" s="67">
        <v>40.981499999999997</v>
      </c>
      <c r="W133" s="67">
        <v>34.6432</v>
      </c>
      <c r="X133" s="67">
        <v>26.5715</v>
      </c>
      <c r="Y133" s="67">
        <v>34.286200000000001</v>
      </c>
      <c r="Z133" s="67">
        <v>33.315199999999997</v>
      </c>
      <c r="AA133" s="67">
        <v>27.491</v>
      </c>
      <c r="AB133" s="67">
        <f>'[6]Monthly Data'!$K14</f>
        <v>30.616499999999995</v>
      </c>
      <c r="AC133" s="67">
        <f>'[6]Monthly Data'!$K26</f>
        <v>37.952500000000001</v>
      </c>
      <c r="AD133" s="67">
        <f>'[6]Monthly Data'!$K38</f>
        <v>63.877619047619042</v>
      </c>
      <c r="AE133" s="67">
        <f>'[6]Monthly Data'!$K50</f>
        <v>81.820000000000007</v>
      </c>
      <c r="AF133" s="68">
        <f>'[6]Monthly Data'!$K62</f>
        <v>55.421428571428564</v>
      </c>
      <c r="AG133" s="68">
        <f>'[6]Monthly Data'!$K74</f>
        <v>46.5</v>
      </c>
      <c r="AH133" s="68">
        <f>'[3]Soy Complex'!BO515</f>
        <v>69.470779214199354</v>
      </c>
      <c r="AI133" s="68">
        <f>'[3]Soy Complex'!BP515</f>
        <v>84.335099721357068</v>
      </c>
      <c r="AJ133" s="68">
        <f>'[3]Soy Complex'!BQ515</f>
        <v>78.960013752271877</v>
      </c>
      <c r="AK133" s="68">
        <f>'[3]Soy Complex'!BR515</f>
        <v>88.337559238838864</v>
      </c>
      <c r="AL133" s="68">
        <f>'[3]Soy Complex'!BS515</f>
        <v>101.64772211886481</v>
      </c>
      <c r="AM133" s="68">
        <f>'[3]Soy Complex'!BT515</f>
        <v>106.08557758951225</v>
      </c>
      <c r="AN133" s="68">
        <f>'[3]Soy Complex'!BU515</f>
        <v>100.74978222065292</v>
      </c>
      <c r="AO133" s="68">
        <f>'[3]Soy Complex'!BV515</f>
        <v>101.64305011953705</v>
      </c>
      <c r="AP133" s="68">
        <f>'[3]Soy Complex'!BW515</f>
        <v>119.02558587275064</v>
      </c>
      <c r="AQ133" s="68">
        <f>'[3]Soy Complex'!BX515</f>
        <v>119.33818205554267</v>
      </c>
      <c r="AR133" s="68">
        <f>'[3]Soy Complex'!BY515</f>
        <v>-27.005226974287915</v>
      </c>
      <c r="AS133" s="68">
        <f>'[3]Soy Complex'!BZ515</f>
        <v>-400.75884616988054</v>
      </c>
      <c r="AT133" s="68">
        <f>'[3]Soy Complex'!CA515</f>
        <v>-817.50005955249731</v>
      </c>
      <c r="AU133" s="68">
        <f>'[3]Soy Complex'!CB515</f>
        <v>-1286.7340404199481</v>
      </c>
    </row>
    <row r="134" spans="1:47">
      <c r="A134" s="42" t="s">
        <v>103</v>
      </c>
      <c r="I134" s="67">
        <v>12.7447</v>
      </c>
      <c r="J134" s="67">
        <v>14.8889</v>
      </c>
      <c r="K134" s="67">
        <v>23.227</v>
      </c>
      <c r="L134" s="67">
        <v>30.146100000000001</v>
      </c>
      <c r="M134" s="67">
        <v>22.8004</v>
      </c>
      <c r="N134" s="67">
        <v>21.624500000000001</v>
      </c>
      <c r="O134" s="67">
        <v>29.618200000000002</v>
      </c>
      <c r="P134" s="67">
        <v>45.820999999999998</v>
      </c>
      <c r="Q134" s="67">
        <v>29.66</v>
      </c>
      <c r="R134" s="67">
        <v>36.9345</v>
      </c>
      <c r="S134" s="67">
        <v>51.527700000000003</v>
      </c>
      <c r="T134" s="67">
        <v>50.292299999999997</v>
      </c>
      <c r="U134" s="67">
        <v>49.616999999999997</v>
      </c>
      <c r="V134" s="67">
        <v>39.730499999999999</v>
      </c>
      <c r="W134" s="67">
        <v>32.640500000000003</v>
      </c>
      <c r="X134" s="67">
        <v>29.5136</v>
      </c>
      <c r="Y134" s="67">
        <v>35.348100000000002</v>
      </c>
      <c r="Z134" s="67">
        <v>32.183500000000002</v>
      </c>
      <c r="AA134" s="67">
        <f>'[6]Monthly Data'!$K3</f>
        <v>28.122500000000009</v>
      </c>
      <c r="AB134" s="67">
        <f>'[6]Monthly Data'!$K15</f>
        <v>32.23238095238095</v>
      </c>
      <c r="AC134" s="67">
        <f>'[6]Monthly Data'!$K27</f>
        <v>41.465000000000003</v>
      </c>
      <c r="AD134" s="67">
        <f>'[6]Monthly Data'!$K39</f>
        <v>60.348095238095247</v>
      </c>
      <c r="AE134" s="67">
        <f>'[6]Monthly Data'!$K51</f>
        <v>70.179999999999993</v>
      </c>
      <c r="AF134" s="68">
        <f>'[6]Monthly Data'!$K63</f>
        <v>52.085500000000003</v>
      </c>
      <c r="AG134" s="68">
        <f>'[6]Monthly Data'!$K75</f>
        <v>49.25</v>
      </c>
      <c r="AH134" s="68">
        <f>'[3]Soy Complex'!BO516</f>
        <v>72.992456214302109</v>
      </c>
      <c r="AI134" s="68">
        <f>'[3]Soy Complex'!BP516</f>
        <v>89.885274346715491</v>
      </c>
      <c r="AJ134" s="68">
        <f>'[3]Soy Complex'!BQ516</f>
        <v>80.098378984659433</v>
      </c>
      <c r="AK134" s="68">
        <f>'[3]Soy Complex'!BR516</f>
        <v>88.371197264521456</v>
      </c>
      <c r="AL134" s="68">
        <f>'[3]Soy Complex'!BS516</f>
        <v>101.60142015628905</v>
      </c>
      <c r="AM134" s="68">
        <f>'[3]Soy Complex'!BT516</f>
        <v>108.48040340355639</v>
      </c>
      <c r="AN134" s="68">
        <f>'[3]Soy Complex'!BU516</f>
        <v>105.51385048152397</v>
      </c>
      <c r="AO134" s="68">
        <f>'[3]Soy Complex'!BV516</f>
        <v>98.229992335047811</v>
      </c>
      <c r="AP134" s="68">
        <f>'[3]Soy Complex'!BW516</f>
        <v>115.45448757522946</v>
      </c>
      <c r="AQ134" s="68">
        <f>'[3]Soy Complex'!BX516</f>
        <v>102.908382811499</v>
      </c>
      <c r="AR134" s="68">
        <f>'[3]Soy Complex'!BY516</f>
        <v>-71.89996696785785</v>
      </c>
      <c r="AS134" s="68">
        <f>'[3]Soy Complex'!BZ516</f>
        <v>-458.35467997212697</v>
      </c>
      <c r="AT134" s="68">
        <f>'[3]Soy Complex'!CA516</f>
        <v>-880.48074950669366</v>
      </c>
      <c r="AU134" s="68">
        <f>'[3]Soy Complex'!CB516</f>
        <v>-1369.9389636959063</v>
      </c>
    </row>
    <row r="135" spans="1:47">
      <c r="A135" s="42" t="s">
        <v>104</v>
      </c>
      <c r="I135" s="67">
        <v>12.436999999999999</v>
      </c>
      <c r="J135" s="67">
        <v>14.384</v>
      </c>
      <c r="K135" s="67">
        <v>21.694700000000001</v>
      </c>
      <c r="L135" s="67">
        <v>31.001000000000001</v>
      </c>
      <c r="M135" s="67">
        <v>21.3202</v>
      </c>
      <c r="N135" s="67">
        <v>21.944500000000001</v>
      </c>
      <c r="O135" s="67">
        <v>28.135200000000001</v>
      </c>
      <c r="P135" s="67">
        <v>50.387099999999997</v>
      </c>
      <c r="Q135" s="67">
        <v>32.347999999999999</v>
      </c>
      <c r="R135" s="67">
        <v>34.955199999999998</v>
      </c>
      <c r="S135" s="67">
        <v>53.770499999999998</v>
      </c>
      <c r="T135" s="67">
        <v>51.107500000000002</v>
      </c>
      <c r="U135" s="67">
        <v>51.557099999999998</v>
      </c>
      <c r="V135" s="67">
        <v>37.824300000000001</v>
      </c>
      <c r="W135" s="67">
        <v>32.327500000000001</v>
      </c>
      <c r="X135" s="67">
        <v>28.7942</v>
      </c>
      <c r="Y135" s="67">
        <v>33.611499999999999</v>
      </c>
      <c r="Z135" s="67">
        <v>31.826699999999999</v>
      </c>
      <c r="AA135" s="67">
        <f>'[6]Monthly Data'!$K4</f>
        <v>28.567619047619047</v>
      </c>
      <c r="AB135" s="67">
        <f>'[6]Monthly Data'!$K16</f>
        <v>32.94285714285715</v>
      </c>
      <c r="AC135" s="67">
        <f>'[6]Monthly Data'!$K28</f>
        <v>46.266521739130418</v>
      </c>
      <c r="AD135" s="67">
        <f>'[6]Monthly Data'!$K40</f>
        <v>64.41749999999999</v>
      </c>
      <c r="AE135" s="67">
        <f>'[6]Monthly Data'!$K52</f>
        <v>65.009</v>
      </c>
      <c r="AF135" s="68">
        <f>'[6]Monthly Data'!$K64</f>
        <v>48.421428571428564</v>
      </c>
      <c r="AG135" s="68">
        <f>'[3]Soy Complex'!BN517</f>
        <v>40.25</v>
      </c>
      <c r="AH135" s="68">
        <f>'[3]Soy Complex'!BO517</f>
        <v>82.542048881922312</v>
      </c>
      <c r="AI135" s="68">
        <f>'[3]Soy Complex'!BP517</f>
        <v>98.215585276571389</v>
      </c>
      <c r="AJ135" s="68">
        <f>'[3]Soy Complex'!BQ517</f>
        <v>90.225316167348907</v>
      </c>
      <c r="AK135" s="68">
        <f>'[3]Soy Complex'!BR517</f>
        <v>100.07796008947653</v>
      </c>
      <c r="AL135" s="68">
        <f>'[3]Soy Complex'!BS517</f>
        <v>114.54177112825805</v>
      </c>
      <c r="AM135" s="68">
        <f>'[3]Soy Complex'!BT517</f>
        <v>121.99859605288144</v>
      </c>
      <c r="AN135" s="68">
        <f>'[3]Soy Complex'!BU517</f>
        <v>122.11494715079478</v>
      </c>
      <c r="AO135" s="68">
        <f>'[3]Soy Complex'!BV517</f>
        <v>114.98034903245428</v>
      </c>
      <c r="AP135" s="68">
        <f>'[3]Soy Complex'!BW517</f>
        <v>136.5713820691135</v>
      </c>
      <c r="AQ135" s="68">
        <f>'[3]Soy Complex'!BX517</f>
        <v>122.82017911151188</v>
      </c>
      <c r="AR135" s="68">
        <f>'[3]Soy Complex'!BY517</f>
        <v>-60.938133233649644</v>
      </c>
      <c r="AS135" s="68">
        <f>'[3]Soy Complex'!BZ517</f>
        <v>-446.07335897218735</v>
      </c>
      <c r="AT135" s="68">
        <f>'[3]Soy Complex'!CA517</f>
        <v>-867.16648960062639</v>
      </c>
      <c r="AU135" s="68">
        <f>'[3]Soy Complex'!CB517</f>
        <v>-1361.7094759257834</v>
      </c>
    </row>
    <row r="136" spans="1:47">
      <c r="A136" s="42" t="s">
        <v>105</v>
      </c>
      <c r="I136" s="67">
        <v>12.145</v>
      </c>
      <c r="J136" s="67">
        <v>14.06</v>
      </c>
      <c r="K136" s="67">
        <v>21.110499999999998</v>
      </c>
      <c r="L136" s="67">
        <v>33.717300000000002</v>
      </c>
      <c r="M136" s="67">
        <v>21.3215</v>
      </c>
      <c r="N136" s="67">
        <v>22.109400000000001</v>
      </c>
      <c r="O136" s="67">
        <v>28.140699999999999</v>
      </c>
      <c r="P136" s="67">
        <v>56.743499999999997</v>
      </c>
      <c r="Q136" s="67">
        <v>29.296800000000001</v>
      </c>
      <c r="R136" s="67">
        <v>34.646299999999997</v>
      </c>
      <c r="S136" s="67">
        <v>54.136800000000001</v>
      </c>
      <c r="T136" s="67">
        <v>52.405500000000004</v>
      </c>
      <c r="U136" s="67">
        <v>52.244199999999999</v>
      </c>
      <c r="V136" s="67">
        <v>39.642600000000002</v>
      </c>
      <c r="W136" s="67">
        <v>31.0395</v>
      </c>
      <c r="X136" s="67">
        <v>29.657499999999999</v>
      </c>
      <c r="Y136" s="67">
        <v>32.282600000000002</v>
      </c>
      <c r="Z136" s="67">
        <v>30.642600000000002</v>
      </c>
      <c r="AA136" s="67">
        <f>'[6]Monthly Data'!$K5</f>
        <v>29.575789473684207</v>
      </c>
      <c r="AB136" s="67">
        <f>'[6]Monthly Data'!$K17</f>
        <v>30.282631578947363</v>
      </c>
      <c r="AC136" s="67">
        <f>'[6]Monthly Data'!$K29</f>
        <v>50.472631578947365</v>
      </c>
      <c r="AD136" s="67">
        <f>'[6]Monthly Data'!$K41</f>
        <v>69.420526315789488</v>
      </c>
      <c r="AE136" s="67">
        <f>'[6]Monthly Data'!$K53</f>
        <v>63.309473684210523</v>
      </c>
      <c r="AF136" s="68">
        <f>'[6]Monthly Data'!$K65</f>
        <v>43.989999999999995</v>
      </c>
      <c r="AG136" s="68">
        <f>'[3]Soy Complex'!BN518</f>
        <v>40.75</v>
      </c>
      <c r="AH136" s="68">
        <f>'[3]Soy Complex'!BO518</f>
        <v>86.972598124188139</v>
      </c>
      <c r="AI136" s="68">
        <f>'[3]Soy Complex'!BP518</f>
        <v>103.08951923974666</v>
      </c>
      <c r="AJ136" s="68">
        <f>'[3]Soy Complex'!BQ518</f>
        <v>96.978593324683558</v>
      </c>
      <c r="AK136" s="68">
        <f>'[3]Soy Complex'!BR518</f>
        <v>107.95386993311301</v>
      </c>
      <c r="AL136" s="68">
        <f>'[3]Soy Complex'!BS518</f>
        <v>120.91185413158428</v>
      </c>
      <c r="AM136" s="68">
        <f>'[3]Soy Complex'!BT518</f>
        <v>128.74533205274022</v>
      </c>
      <c r="AN136" s="68">
        <f>'[3]Soy Complex'!BU518</f>
        <v>132.33177464106203</v>
      </c>
      <c r="AO136" s="68">
        <f>'[3]Soy Complex'!BV518</f>
        <v>127.31342092280858</v>
      </c>
      <c r="AP136" s="68">
        <f>'[3]Soy Complex'!BW518</f>
        <v>152.10579479756913</v>
      </c>
      <c r="AQ136" s="68">
        <f>'[3]Soy Complex'!BX518</f>
        <v>132.32332175874438</v>
      </c>
      <c r="AR136" s="68">
        <f>'[3]Soy Complex'!BY518</f>
        <v>-64.430502156108133</v>
      </c>
      <c r="AS136" s="68">
        <f>'[3]Soy Complex'!BZ518</f>
        <v>-449.14499428302923</v>
      </c>
      <c r="AT136" s="68">
        <f>'[3]Soy Complex'!CA518</f>
        <v>-868.96089908220574</v>
      </c>
      <c r="AU136" s="68">
        <f>'[3]Soy Complex'!CB518</f>
        <v>-1370.6938589093534</v>
      </c>
    </row>
    <row r="137" spans="1:47">
      <c r="A137" s="42" t="s">
        <v>106</v>
      </c>
      <c r="I137" s="67">
        <v>13.7902</v>
      </c>
      <c r="J137" s="67">
        <v>14.714700000000001</v>
      </c>
      <c r="K137" s="67">
        <v>21.176100000000002</v>
      </c>
      <c r="L137" s="67">
        <v>34.973199999999999</v>
      </c>
      <c r="M137" s="67">
        <v>24.710899999999999</v>
      </c>
      <c r="N137" s="67">
        <v>22.050799999999999</v>
      </c>
      <c r="O137" s="67">
        <v>29.5686</v>
      </c>
      <c r="P137" s="67">
        <v>57.828000000000003</v>
      </c>
      <c r="Q137" s="67">
        <v>28.515899999999998</v>
      </c>
      <c r="R137" s="67">
        <v>36.312100000000001</v>
      </c>
      <c r="S137" s="67">
        <v>53.965200000000003</v>
      </c>
      <c r="T137" s="67">
        <v>53.419499999999999</v>
      </c>
      <c r="U137" s="67">
        <v>51.25</v>
      </c>
      <c r="V137" s="67">
        <v>41.254300000000001</v>
      </c>
      <c r="W137" s="67">
        <v>30.526800000000001</v>
      </c>
      <c r="X137" s="67">
        <v>30.976400000000002</v>
      </c>
      <c r="Y137" s="67">
        <v>30.862200000000001</v>
      </c>
      <c r="Z137" s="67">
        <v>30.284800000000001</v>
      </c>
      <c r="AA137" s="67">
        <f>'[6]Monthly Data'!$K6</f>
        <v>28.640000000000008</v>
      </c>
      <c r="AB137" s="67">
        <f>'[6]Monthly Data'!$K18</f>
        <v>27.026818181818182</v>
      </c>
      <c r="AC137" s="67">
        <f>'[6]Monthly Data'!$K30</f>
        <v>60.000434782608707</v>
      </c>
      <c r="AD137" s="67">
        <f>'[6]Monthly Data'!$K42</f>
        <v>78.723913043478262</v>
      </c>
      <c r="AE137" s="67">
        <f>'[6]Monthly Data'!$K54</f>
        <v>58.771739130434781</v>
      </c>
      <c r="AF137" s="68">
        <f>'[6]Monthly Data'!$K66</f>
        <v>44.856499999999997</v>
      </c>
      <c r="AG137" s="68">
        <f>'[3]Soy Complex'!BN519</f>
        <v>41</v>
      </c>
      <c r="AH137" s="68">
        <f>'[3]Soy Complex'!BO519</f>
        <v>92.994075582724378</v>
      </c>
      <c r="AI137" s="68">
        <f>'[3]Soy Complex'!BP519</f>
        <v>107.77576750195139</v>
      </c>
      <c r="AJ137" s="68">
        <f>'[3]Soy Complex'!BQ519</f>
        <v>104.46866421996849</v>
      </c>
      <c r="AK137" s="68">
        <f>'[3]Soy Complex'!BR519</f>
        <v>117.85419938816383</v>
      </c>
      <c r="AL137" s="68">
        <f>'[3]Soy Complex'!BS519</f>
        <v>130.55941153612193</v>
      </c>
      <c r="AM137" s="68">
        <f>'[3]Soy Complex'!BT519</f>
        <v>139.58953127763488</v>
      </c>
      <c r="AN137" s="68">
        <f>'[3]Soy Complex'!BU519</f>
        <v>144.63255720464073</v>
      </c>
      <c r="AO137" s="68">
        <f>'[3]Soy Complex'!BV519</f>
        <v>142.02637698982301</v>
      </c>
      <c r="AP137" s="68">
        <f>'[3]Soy Complex'!BW519</f>
        <v>170.29855783178249</v>
      </c>
      <c r="AQ137" s="68">
        <f>'[3]Soy Complex'!BX519</f>
        <v>144.76517642311751</v>
      </c>
      <c r="AR137" s="68">
        <f>'[3]Soy Complex'!BY519</f>
        <v>-64.753002174943362</v>
      </c>
      <c r="AS137" s="68">
        <f>'[3]Soy Complex'!BZ519</f>
        <v>-451.7880832148644</v>
      </c>
      <c r="AT137" s="68">
        <f>'[3]Soy Complex'!CA519</f>
        <v>-872.09323698064895</v>
      </c>
      <c r="AU137" s="68">
        <f>'[3]Soy Complex'!CB519</f>
        <v>-1383.7899322002504</v>
      </c>
    </row>
    <row r="138" spans="1:47">
      <c r="A138" s="42" t="s">
        <v>107</v>
      </c>
      <c r="I138" s="67">
        <v>13.4407</v>
      </c>
      <c r="J138" s="67">
        <v>15.2995</v>
      </c>
      <c r="K138" s="67">
        <v>21.9009</v>
      </c>
      <c r="L138" s="67">
        <v>34.127600000000001</v>
      </c>
      <c r="M138" s="67">
        <v>24.117100000000001</v>
      </c>
      <c r="N138" s="67">
        <v>21.936800000000002</v>
      </c>
      <c r="O138" s="67">
        <v>31.185199999999998</v>
      </c>
      <c r="P138" s="67">
        <v>56.948599999999999</v>
      </c>
      <c r="Q138" s="67">
        <v>32.925699999999999</v>
      </c>
      <c r="R138" s="67">
        <v>37.2057</v>
      </c>
      <c r="S138" s="67">
        <v>56.638500000000001</v>
      </c>
      <c r="T138" s="67">
        <v>54.942</v>
      </c>
      <c r="U138" s="67">
        <v>51.625500000000002</v>
      </c>
      <c r="V138" s="67">
        <v>42.012900000000002</v>
      </c>
      <c r="W138" s="67">
        <v>31.492899999999999</v>
      </c>
      <c r="X138" s="67">
        <v>32.441000000000003</v>
      </c>
      <c r="Y138" s="67">
        <v>29.6174</v>
      </c>
      <c r="Z138" s="67">
        <v>29.698599999999999</v>
      </c>
      <c r="AA138" s="67">
        <f>'[6]Monthly Data'!$K7</f>
        <v>27.878095238095241</v>
      </c>
      <c r="AB138" s="67">
        <f>'[6]Monthly Data'!$K19</f>
        <v>25.652857142857144</v>
      </c>
      <c r="AC138" s="67">
        <f>'[6]Monthly Data'!$K31</f>
        <v>65.338095238095264</v>
      </c>
      <c r="AD138" s="67">
        <f>'[6]Monthly Data'!$K43</f>
        <v>84.326999999999998</v>
      </c>
      <c r="AE138" s="67">
        <f>'[6]Monthly Data'!$K55</f>
        <v>56.049473684210533</v>
      </c>
      <c r="AF138" s="68">
        <f>'[6]Monthly Data'!$K67</f>
        <v>43.149090909090894</v>
      </c>
      <c r="AG138" s="68">
        <f>'[3]Soy Complex'!BN520</f>
        <v>41.25</v>
      </c>
      <c r="AH138" s="68">
        <f>'[3]Soy Complex'!BO520</f>
        <v>95.403611648873067</v>
      </c>
      <c r="AI138" s="68">
        <f>'[3]Soy Complex'!BP520</f>
        <v>109.04278450130589</v>
      </c>
      <c r="AJ138" s="68">
        <f>'[3]Soy Complex'!BQ520</f>
        <v>105.61599018656649</v>
      </c>
      <c r="AK138" s="68">
        <f>'[3]Soy Complex'!BR520</f>
        <v>119.58264277689035</v>
      </c>
      <c r="AL138" s="68">
        <f>'[3]Soy Complex'!BS520</f>
        <v>133.02820339825948</v>
      </c>
      <c r="AM138" s="68">
        <f>'[3]Soy Complex'!BT520</f>
        <v>140.95314031248702</v>
      </c>
      <c r="AN138" s="68">
        <f>'[3]Soy Complex'!BU520</f>
        <v>145.63676214017724</v>
      </c>
      <c r="AO138" s="68">
        <f>'[3]Soy Complex'!BV520</f>
        <v>144.92372002065412</v>
      </c>
      <c r="AP138" s="68">
        <f>'[3]Soy Complex'!BW520</f>
        <v>172.04061130831323</v>
      </c>
      <c r="AQ138" s="68">
        <f>'[3]Soy Complex'!BX520</f>
        <v>136.58526824185475</v>
      </c>
      <c r="AR138" s="68">
        <f>'[3]Soy Complex'!BY520</f>
        <v>-93.863809715732017</v>
      </c>
      <c r="AS138" s="68">
        <f>'[3]Soy Complex'!BZ520</f>
        <v>-484.29890525113069</v>
      </c>
      <c r="AT138" s="68">
        <f>'[3]Soy Complex'!CA520</f>
        <v>-905.3387165310171</v>
      </c>
      <c r="AU138" s="68">
        <f>'[3]Soy Complex'!CB520</f>
        <v>-1429.5393814239387</v>
      </c>
    </row>
    <row r="139" spans="1:47">
      <c r="A139" s="42" t="s">
        <v>108</v>
      </c>
      <c r="I139" s="67">
        <v>13.704000000000001</v>
      </c>
      <c r="J139" s="67">
        <v>17.0977</v>
      </c>
      <c r="K139" s="67">
        <v>23.075199999999999</v>
      </c>
      <c r="L139" s="67">
        <v>32.732500000000002</v>
      </c>
      <c r="M139" s="67">
        <v>24.2895</v>
      </c>
      <c r="N139" s="67">
        <v>23.943999999999999</v>
      </c>
      <c r="O139" s="67">
        <v>33.0486</v>
      </c>
      <c r="P139" s="67">
        <v>59.425699999999999</v>
      </c>
      <c r="Q139" s="67">
        <v>36.154000000000003</v>
      </c>
      <c r="R139" s="67">
        <v>35.6205</v>
      </c>
      <c r="S139" s="67">
        <v>56.079500000000003</v>
      </c>
      <c r="T139" s="67">
        <v>50.7714</v>
      </c>
      <c r="U139" s="67">
        <v>52.540500000000002</v>
      </c>
      <c r="V139" s="67">
        <v>41.364800000000002</v>
      </c>
      <c r="W139" s="67">
        <v>32.638599999999997</v>
      </c>
      <c r="X139" s="67">
        <v>30.578600000000002</v>
      </c>
      <c r="Y139" s="67">
        <v>30.7409</v>
      </c>
      <c r="Z139" s="67">
        <v>29.436800000000002</v>
      </c>
      <c r="AA139" s="67">
        <f>'[6]Monthly Data'!$K8</f>
        <v>26.981363636363639</v>
      </c>
      <c r="AB139" s="67">
        <f>'[6]Monthly Data'!$K20</f>
        <v>25.268499999999996</v>
      </c>
      <c r="AC139" s="67">
        <f>'[6]Monthly Data'!$K32</f>
        <v>77.164500000000004</v>
      </c>
      <c r="AD139" s="67">
        <f>'[6]Monthly Data'!$K44</f>
        <v>85.790476190476198</v>
      </c>
      <c r="AE139" s="67">
        <f>'[6]Monthly Data'!$K56</f>
        <v>52.481363636363646</v>
      </c>
      <c r="AF139" s="68">
        <f>'[6]Monthly Data'!$K68</f>
        <v>41.839545454545451</v>
      </c>
      <c r="AG139" s="68">
        <f>'[3]Soy Complex'!BN521</f>
        <v>42</v>
      </c>
      <c r="AH139" s="68">
        <f>'[3]Soy Complex'!BO521</f>
        <v>93.082242202058126</v>
      </c>
      <c r="AI139" s="68">
        <f>'[3]Soy Complex'!BP521</f>
        <v>104.75370443884094</v>
      </c>
      <c r="AJ139" s="68">
        <f>'[3]Soy Complex'!BQ521</f>
        <v>102.02326185587448</v>
      </c>
      <c r="AK139" s="68">
        <f>'[3]Soy Complex'!BR521</f>
        <v>115.58874069130465</v>
      </c>
      <c r="AL139" s="68">
        <f>'[3]Soy Complex'!BS521</f>
        <v>128.60726894252753</v>
      </c>
      <c r="AM139" s="68">
        <f>'[3]Soy Complex'!BT521</f>
        <v>137.49162165624898</v>
      </c>
      <c r="AN139" s="68">
        <f>'[3]Soy Complex'!BU521</f>
        <v>140.45481509843495</v>
      </c>
      <c r="AO139" s="68">
        <f>'[3]Soy Complex'!BV521</f>
        <v>141.135417316347</v>
      </c>
      <c r="AP139" s="68">
        <f>'[3]Soy Complex'!BW521</f>
        <v>169.79490831026501</v>
      </c>
      <c r="AQ139" s="68">
        <f>'[3]Soy Complex'!BX521</f>
        <v>121.49764560590842</v>
      </c>
      <c r="AR139" s="68">
        <f>'[3]Soy Complex'!BY521</f>
        <v>-132.14880256761651</v>
      </c>
      <c r="AS139" s="68">
        <f>'[3]Soy Complex'!BZ521</f>
        <v>-526.44931568653408</v>
      </c>
      <c r="AT139" s="68">
        <f>'[3]Soy Complex'!CA521</f>
        <v>-950.36960234473179</v>
      </c>
      <c r="AU139" s="68">
        <f>'[3]Soy Complex'!CB521</f>
        <v>-1490.7545175363277</v>
      </c>
    </row>
    <row r="140" spans="1:47">
      <c r="A140" s="42" t="s">
        <v>109</v>
      </c>
      <c r="I140" s="67">
        <v>14.204000000000001</v>
      </c>
      <c r="J140" s="67">
        <v>19.552</v>
      </c>
      <c r="K140" s="67">
        <v>22.944199999999999</v>
      </c>
      <c r="L140" s="67">
        <v>30.426100000000002</v>
      </c>
      <c r="M140" s="67">
        <v>25.426300000000001</v>
      </c>
      <c r="N140" s="67">
        <v>24.203099999999999</v>
      </c>
      <c r="O140" s="67">
        <v>34.396099999999997</v>
      </c>
      <c r="P140" s="67">
        <v>63.537999999999997</v>
      </c>
      <c r="Q140" s="67">
        <v>35.725900000000003</v>
      </c>
      <c r="R140" s="67">
        <v>34.671300000000002</v>
      </c>
      <c r="S140" s="67">
        <v>55.728999999999999</v>
      </c>
      <c r="T140" s="67">
        <v>49.552399999999999</v>
      </c>
      <c r="U140" s="67">
        <v>51.329500000000003</v>
      </c>
      <c r="V140" s="67">
        <v>40.8767</v>
      </c>
      <c r="W140" s="67">
        <v>33.787300000000002</v>
      </c>
      <c r="X140" s="67">
        <v>30.517299999999999</v>
      </c>
      <c r="Y140" s="67">
        <v>30.7773</v>
      </c>
      <c r="Z140" s="67">
        <v>28.221</v>
      </c>
      <c r="AA140" s="67">
        <f>'[6]Monthly Data'!$K9</f>
        <v>28.240499999999997</v>
      </c>
      <c r="AB140" s="67">
        <f>'[6]Monthly Data'!$K21</f>
        <v>26.614090909090908</v>
      </c>
      <c r="AC140" s="67">
        <f>'[6]Monthly Data'!$K33</f>
        <v>76.834090909090932</v>
      </c>
      <c r="AD140" s="67">
        <f>'[6]Monthly Data'!$K45</f>
        <v>80.449047619047604</v>
      </c>
      <c r="AE140" s="67">
        <f>'[6]Monthly Data'!$K57</f>
        <v>59.599047619047603</v>
      </c>
      <c r="AF140" s="68">
        <f>'[6]Monthly Data'!$K69</f>
        <v>42.101578947368424</v>
      </c>
      <c r="AG140" s="68">
        <f>'[3]Soy Complex'!BN522</f>
        <v>41.25</v>
      </c>
      <c r="AH140" s="68">
        <f>'[3]Soy Complex'!BO522</f>
        <v>88.212297752255338</v>
      </c>
      <c r="AI140" s="68">
        <f>'[3]Soy Complex'!BP522</f>
        <v>98.992232303501737</v>
      </c>
      <c r="AJ140" s="68">
        <f>'[3]Soy Complex'!BQ522</f>
        <v>96.707294119322029</v>
      </c>
      <c r="AK140" s="68">
        <f>'[3]Soy Complex'!BR522</f>
        <v>110.41697510203339</v>
      </c>
      <c r="AL140" s="68">
        <f>'[3]Soy Complex'!BS522</f>
        <v>122.27139284967987</v>
      </c>
      <c r="AM140" s="68">
        <f>'[3]Soy Complex'!BT522</f>
        <v>131.34160986601779</v>
      </c>
      <c r="AN140" s="68">
        <f>'[3]Soy Complex'!BU522</f>
        <v>132.94172654619234</v>
      </c>
      <c r="AO140" s="68">
        <f>'[3]Soy Complex'!BV522</f>
        <v>135.56565994424528</v>
      </c>
      <c r="AP140" s="68">
        <f>'[3]Soy Complex'!BW522</f>
        <v>165.00859570872726</v>
      </c>
      <c r="AQ140" s="68">
        <f>'[3]Soy Complex'!BX522</f>
        <v>103.77340879734629</v>
      </c>
      <c r="AR140" s="68">
        <f>'[3]Soy Complex'!BY522</f>
        <v>-173.04539865492933</v>
      </c>
      <c r="AS140" s="68">
        <f>'[3]Soy Complex'!BZ522</f>
        <v>-571.22664600017868</v>
      </c>
      <c r="AT140" s="68">
        <f>'[3]Soy Complex'!CA522</f>
        <v>-996.72075750072133</v>
      </c>
      <c r="AU140" s="68">
        <f>'[3]Soy Complex'!CB522</f>
        <v>-1552.9227901524623</v>
      </c>
    </row>
    <row r="141" spans="1:47">
      <c r="A141" s="42" t="s">
        <v>110</v>
      </c>
      <c r="I141" s="67">
        <v>16.543500000000002</v>
      </c>
      <c r="J141" s="67">
        <v>20.564699999999998</v>
      </c>
      <c r="K141" s="67">
        <v>21.893999999999998</v>
      </c>
      <c r="L141" s="67">
        <v>29.1004</v>
      </c>
      <c r="M141" s="67">
        <v>26.109000000000002</v>
      </c>
      <c r="N141" s="67">
        <v>25.632000000000001</v>
      </c>
      <c r="O141" s="67">
        <v>35.831899999999997</v>
      </c>
      <c r="P141" s="67">
        <v>60.8354</v>
      </c>
      <c r="Q141" s="67">
        <v>31.801300000000001</v>
      </c>
      <c r="R141" s="67">
        <v>35.252299999999998</v>
      </c>
      <c r="S141" s="67">
        <v>55.262</v>
      </c>
      <c r="T141" s="67">
        <v>53.4193</v>
      </c>
      <c r="U141" s="67">
        <v>48.377000000000002</v>
      </c>
      <c r="V141" s="67">
        <v>39.006399999999999</v>
      </c>
      <c r="W141" s="67">
        <v>31.863600000000002</v>
      </c>
      <c r="X141" s="67">
        <v>29</v>
      </c>
      <c r="Y141" s="67">
        <v>32.71</v>
      </c>
      <c r="Z141" s="67">
        <v>27.185700000000001</v>
      </c>
      <c r="AA141" s="67">
        <f>'[6]Monthly Data'!$K10</f>
        <v>28.273181818181818</v>
      </c>
      <c r="AB141" s="67">
        <f>'[6]Monthly Data'!$K22</f>
        <v>28.636086956521734</v>
      </c>
      <c r="AC141" s="67">
        <f>'[6]Monthly Data'!$K34</f>
        <v>72.721904761904781</v>
      </c>
      <c r="AD141" s="67">
        <f>'[6]Monthly Data'!$K46</f>
        <v>65.847999999999999</v>
      </c>
      <c r="AE141" s="67">
        <f>'[6]Monthly Data'!$K58</f>
        <v>70.764999999999972</v>
      </c>
      <c r="AF141" s="68">
        <f>'[6]Monthly Data'!$K70</f>
        <v>47.479090909090907</v>
      </c>
      <c r="AG141" s="68">
        <f>'[3]Soy Complex'!BN523</f>
        <v>41</v>
      </c>
      <c r="AH141" s="68">
        <f>'[3]Soy Complex'!BO523</f>
        <v>83.027681801129532</v>
      </c>
      <c r="AI141" s="68">
        <f>'[3]Soy Complex'!BP523</f>
        <v>92.440348655911862</v>
      </c>
      <c r="AJ141" s="68">
        <f>'[3]Soy Complex'!BQ523</f>
        <v>90.223962180765042</v>
      </c>
      <c r="AK141" s="68">
        <f>'[3]Soy Complex'!BR523</f>
        <v>103.08837846912819</v>
      </c>
      <c r="AL141" s="68">
        <f>'[3]Soy Complex'!BS523</f>
        <v>112.99117265162145</v>
      </c>
      <c r="AM141" s="68">
        <f>'[3]Soy Complex'!BT523</f>
        <v>121.13870351971637</v>
      </c>
      <c r="AN141" s="68">
        <f>'[3]Soy Complex'!BU523</f>
        <v>123.26241883725379</v>
      </c>
      <c r="AO141" s="68">
        <f>'[3]Soy Complex'!BV523</f>
        <v>127.07468575425041</v>
      </c>
      <c r="AP141" s="68">
        <f>'[3]Soy Complex'!BW523</f>
        <v>144.94266142426676</v>
      </c>
      <c r="AQ141" s="68">
        <f>'[3]Soy Complex'!BX523</f>
        <v>72.100118244527394</v>
      </c>
      <c r="AR141" s="68">
        <f>'[3]Soy Complex'!BY523</f>
        <v>-236.71456401393687</v>
      </c>
      <c r="AS141" s="68">
        <f>'[3]Soy Complex'!BZ523</f>
        <v>-641.76001325878462</v>
      </c>
      <c r="AT141" s="68">
        <f>'[3]Soy Complex'!CA523</f>
        <v>-1071.6878931419017</v>
      </c>
      <c r="AU141" s="68">
        <f>'[3]Soy Complex'!CB523</f>
        <v>-1648.6959168143244</v>
      </c>
    </row>
    <row r="142" spans="1:47">
      <c r="A142" s="42" t="s">
        <v>111</v>
      </c>
      <c r="I142" s="67">
        <v>17.1754</v>
      </c>
      <c r="J142" s="67">
        <v>22.450399999999998</v>
      </c>
      <c r="K142" s="67">
        <v>20.7685</v>
      </c>
      <c r="L142" s="67">
        <v>26.617699999999999</v>
      </c>
      <c r="M142" s="67">
        <v>24.320399999999999</v>
      </c>
      <c r="N142" s="67">
        <v>24.098199999999999</v>
      </c>
      <c r="O142" s="67">
        <v>35.686</v>
      </c>
      <c r="P142" s="67">
        <v>50.959000000000003</v>
      </c>
      <c r="Q142" s="67">
        <v>33.726100000000002</v>
      </c>
      <c r="R142" s="67">
        <v>37.667700000000004</v>
      </c>
      <c r="S142" s="67">
        <v>54.3504</v>
      </c>
      <c r="T142" s="67">
        <v>52.329099999999997</v>
      </c>
      <c r="U142" s="67">
        <v>45.105899999999998</v>
      </c>
      <c r="V142" s="67">
        <v>36.390500000000003</v>
      </c>
      <c r="W142" s="67">
        <v>28.751000000000001</v>
      </c>
      <c r="X142" s="67">
        <v>31.555700000000002</v>
      </c>
      <c r="Y142" s="67">
        <v>33.159599999999998</v>
      </c>
      <c r="Z142" s="67">
        <v>27.67</v>
      </c>
      <c r="AA142" s="67">
        <f>'[6]Monthly Data'!$K11</f>
        <v>28.370909090909095</v>
      </c>
      <c r="AB142" s="67">
        <f>'[6]Monthly Data'!$K23</f>
        <v>31.99285714285714</v>
      </c>
      <c r="AC142" s="67">
        <f>'[6]Monthly Data'!$K35</f>
        <v>68.714090909090885</v>
      </c>
      <c r="AD142" s="67">
        <f>'[6]Monthly Data'!$K47</f>
        <v>72.561304347826066</v>
      </c>
      <c r="AE142" s="67">
        <f>'[6]Monthly Data'!$K59</f>
        <v>70.042173913043484</v>
      </c>
      <c r="AF142" s="68">
        <f>'[6]Monthly Data'!$K71</f>
        <v>42.688571428571422</v>
      </c>
      <c r="AG142" s="68">
        <f>'[3]Soy Complex'!BN524</f>
        <v>40</v>
      </c>
      <c r="AH142" s="68">
        <f>'[3]Soy Complex'!BO524</f>
        <v>75.682980378361577</v>
      </c>
      <c r="AI142" s="68">
        <f>'[3]Soy Complex'!BP524</f>
        <v>81.5197987479809</v>
      </c>
      <c r="AJ142" s="68">
        <f>'[3]Soy Complex'!BQ524</f>
        <v>80.377788619587832</v>
      </c>
      <c r="AK142" s="68">
        <f>'[3]Soy Complex'!BR524</f>
        <v>92.224683047629256</v>
      </c>
      <c r="AL142" s="68">
        <f>'[3]Soy Complex'!BS524</f>
        <v>101.67306554239954</v>
      </c>
      <c r="AM142" s="68">
        <f>'[3]Soy Complex'!BT524</f>
        <v>108.55467416802426</v>
      </c>
      <c r="AN142" s="68">
        <f>'[3]Soy Complex'!BU524</f>
        <v>108.63293738446964</v>
      </c>
      <c r="AO142" s="68">
        <f>'[3]Soy Complex'!BV524</f>
        <v>113.28423576916504</v>
      </c>
      <c r="AP142" s="68">
        <f>'[3]Soy Complex'!BW524</f>
        <v>125.71008959716637</v>
      </c>
      <c r="AQ142" s="68">
        <f>'[3]Soy Complex'!BX524</f>
        <v>43.713875373294428</v>
      </c>
      <c r="AR142" s="68">
        <f>'[3]Soy Complex'!BY524</f>
        <v>-294.47037977806178</v>
      </c>
      <c r="AS142" s="68">
        <f>'[3]Soy Complex'!BZ524</f>
        <v>-704.11235678286448</v>
      </c>
      <c r="AT142" s="68">
        <f>'[3]Soy Complex'!CA524</f>
        <v>-1137.8345441978672</v>
      </c>
      <c r="AU142" s="68">
        <f>'[3]Soy Complex'!CB524</f>
        <v>-1732.1743837010231</v>
      </c>
    </row>
    <row r="143" spans="1:47">
      <c r="A143" s="42" t="s">
        <v>112</v>
      </c>
      <c r="H143" s="67">
        <v>14.51</v>
      </c>
      <c r="I143" s="67">
        <v>15.388500000000001</v>
      </c>
      <c r="J143" s="67">
        <v>22.3935</v>
      </c>
      <c r="K143" s="67">
        <v>24.160900000000002</v>
      </c>
      <c r="L143" s="67">
        <v>26.321400000000001</v>
      </c>
      <c r="M143" s="67">
        <v>23.98</v>
      </c>
      <c r="N143" s="67">
        <v>25.096699999999998</v>
      </c>
      <c r="O143" s="67">
        <v>39.362099999999998</v>
      </c>
      <c r="P143" s="67">
        <v>46.264699999999998</v>
      </c>
      <c r="Q143" s="67">
        <v>31.0519</v>
      </c>
      <c r="R143" s="67">
        <v>39.183300000000003</v>
      </c>
      <c r="S143" s="67">
        <v>54.9619</v>
      </c>
      <c r="T143" s="67">
        <v>53.433199999999999</v>
      </c>
      <c r="U143" s="67">
        <v>45.637999999999998</v>
      </c>
      <c r="V143" s="67">
        <v>35.086199999999998</v>
      </c>
      <c r="W143" s="67">
        <v>26.0471</v>
      </c>
      <c r="X143" s="67">
        <v>32.965200000000003</v>
      </c>
      <c r="Y143" s="67">
        <v>33.292499999999997</v>
      </c>
      <c r="Z143" s="67">
        <v>27.776299999999999</v>
      </c>
      <c r="AA143" s="67">
        <f>'[6]Monthly Data'!$K12</f>
        <v>28.813000000000006</v>
      </c>
      <c r="AB143" s="67">
        <f>'[6]Monthly Data'!$K24</f>
        <v>34.067619047619047</v>
      </c>
      <c r="AC143" s="67">
        <f>'[6]Monthly Data'!$K36</f>
        <v>64.157142857142844</v>
      </c>
      <c r="AD143" s="67">
        <f>'[6]Monthly Data'!$K48</f>
        <v>73.754285714285714</v>
      </c>
      <c r="AE143" s="67">
        <f>'[6]Monthly Data'!$K60</f>
        <v>65.897749999999988</v>
      </c>
      <c r="AF143" s="68">
        <f>'[6]Monthly Data'!$K72</f>
        <v>42.549300000000002</v>
      </c>
      <c r="AG143" s="68">
        <f>'[3]Soy Complex'!BN525</f>
        <v>40.75</v>
      </c>
      <c r="AH143" s="68">
        <f>'[3]Soy Complex'!BO525</f>
        <v>76.700791107254744</v>
      </c>
      <c r="AI143" s="68">
        <f>'[3]Soy Complex'!BP525</f>
        <v>75.678045999703983</v>
      </c>
      <c r="AJ143" s="68">
        <f>'[3]Soy Complex'!BQ525</f>
        <v>75.343834290272994</v>
      </c>
      <c r="AK143" s="68">
        <f>'[3]Soy Complex'!BR525</f>
        <v>90.510928995110447</v>
      </c>
      <c r="AL143" s="68">
        <f>'[3]Soy Complex'!BS525</f>
        <v>97.957139975290275</v>
      </c>
      <c r="AM143" s="68">
        <f>'[3]Soy Complex'!BT525</f>
        <v>102.34140741337579</v>
      </c>
      <c r="AN143" s="68">
        <f>'[3]Soy Complex'!BU525</f>
        <v>100.75425194533418</v>
      </c>
      <c r="AO143" s="68">
        <f>'[3]Soy Complex'!BV525</f>
        <v>109.17315413136919</v>
      </c>
      <c r="AP143" s="68">
        <f>'[3]Soy Complex'!BW525</f>
        <v>122.34530080684102</v>
      </c>
      <c r="AQ143" s="68">
        <f>'[3]Soy Complex'!BX525</f>
        <v>24.672954104131989</v>
      </c>
      <c r="AR143" s="68">
        <f>'[3]Soy Complex'!BY525</f>
        <v>-335.73540811452852</v>
      </c>
      <c r="AS143" s="68">
        <f>'[3]Soy Complex'!BZ525</f>
        <v>-748.82346893338195</v>
      </c>
      <c r="AT143" s="68">
        <f>'[3]Soy Complex'!CA525</f>
        <v>-1185.5553710434056</v>
      </c>
      <c r="AU143" s="68">
        <f>'[3]Soy Complex'!CB525</f>
        <v>-1794.2056145318224</v>
      </c>
    </row>
    <row r="144" spans="1:47" ht="15.75" thickBot="1">
      <c r="A144" s="42" t="s">
        <v>138</v>
      </c>
      <c r="H144" s="67"/>
      <c r="I144" s="67">
        <f t="shared" ref="I144:AU144" si="77">AVERAGE(I132:I143)</f>
        <v>14.066691666666665</v>
      </c>
      <c r="J144" s="67">
        <f t="shared" si="77"/>
        <v>17.043383333333331</v>
      </c>
      <c r="K144" s="67">
        <f t="shared" si="77"/>
        <v>22.280474999999999</v>
      </c>
      <c r="L144" s="67">
        <f t="shared" si="77"/>
        <v>30.442391666666666</v>
      </c>
      <c r="M144" s="67">
        <f t="shared" si="77"/>
        <v>23.816808333333338</v>
      </c>
      <c r="N144" s="67">
        <f t="shared" si="77"/>
        <v>23.421941666666669</v>
      </c>
      <c r="O144" s="67">
        <f t="shared" si="77"/>
        <v>31.843816666666669</v>
      </c>
      <c r="P144" s="67">
        <f t="shared" si="77"/>
        <v>52.714216666666665</v>
      </c>
      <c r="Q144" s="67">
        <f t="shared" si="77"/>
        <v>32.425716666666673</v>
      </c>
      <c r="R144" s="67">
        <f t="shared" si="77"/>
        <v>36.023449999999997</v>
      </c>
      <c r="S144" s="67">
        <f t="shared" si="77"/>
        <v>53.172458333333338</v>
      </c>
      <c r="T144" s="67">
        <f t="shared" si="77"/>
        <v>52.120208333333323</v>
      </c>
      <c r="U144" s="67">
        <f t="shared" si="77"/>
        <v>49.815750000000001</v>
      </c>
      <c r="V144" s="67">
        <f t="shared" si="77"/>
        <v>39.860966666666663</v>
      </c>
      <c r="W144" s="67">
        <f t="shared" si="77"/>
        <v>31.780666666666665</v>
      </c>
      <c r="X144" s="67">
        <f t="shared" si="77"/>
        <v>29.989291666666663</v>
      </c>
      <c r="Y144" s="67">
        <f t="shared" si="77"/>
        <v>32.526883333333338</v>
      </c>
      <c r="Z144" s="67">
        <f t="shared" si="77"/>
        <v>30.031575</v>
      </c>
      <c r="AA144" s="67">
        <f t="shared" si="77"/>
        <v>28.324388192071087</v>
      </c>
      <c r="AB144" s="67">
        <f t="shared" si="77"/>
        <v>29.62102745747768</v>
      </c>
      <c r="AC144" s="67">
        <f t="shared" si="77"/>
        <v>57.913644246485774</v>
      </c>
      <c r="AD144" s="67">
        <f t="shared" si="77"/>
        <v>72.145012372416559</v>
      </c>
      <c r="AE144" s="67">
        <f t="shared" si="77"/>
        <v>65.747243869101268</v>
      </c>
      <c r="AF144" s="68">
        <f t="shared" si="77"/>
        <v>46.895472596263382</v>
      </c>
      <c r="AG144" s="68">
        <f t="shared" si="77"/>
        <v>42.326324999999997</v>
      </c>
      <c r="AH144" s="68">
        <f t="shared" si="77"/>
        <v>81.789549963320781</v>
      </c>
      <c r="AI144" s="68">
        <f t="shared" si="77"/>
        <v>93.732689510010132</v>
      </c>
      <c r="AJ144" s="68">
        <f t="shared" si="77"/>
        <v>89.712275607870197</v>
      </c>
      <c r="AK144" s="68">
        <f t="shared" si="77"/>
        <v>101.57442918495333</v>
      </c>
      <c r="AL144" s="68">
        <f t="shared" si="77"/>
        <v>113.5049518511961</v>
      </c>
      <c r="AM144" s="68">
        <f t="shared" si="77"/>
        <v>120.71188451660998</v>
      </c>
      <c r="AN144" s="68">
        <f t="shared" si="77"/>
        <v>121.04791938935786</v>
      </c>
      <c r="AO144" s="68">
        <f t="shared" si="77"/>
        <v>121.09464354354452</v>
      </c>
      <c r="AP144" s="68">
        <f t="shared" si="77"/>
        <v>142.08304757814585</v>
      </c>
      <c r="AQ144" s="68">
        <f t="shared" si="77"/>
        <v>102.31070768735709</v>
      </c>
      <c r="AR144" s="68">
        <f t="shared" si="77"/>
        <v>-130.4952267220381</v>
      </c>
      <c r="AS144" s="68">
        <f t="shared" si="77"/>
        <v>-521.79128963708365</v>
      </c>
      <c r="AT144" s="68">
        <f t="shared" si="77"/>
        <v>-945.67593318709896</v>
      </c>
      <c r="AU144" s="68">
        <f t="shared" si="77"/>
        <v>-1472.5518767518622</v>
      </c>
    </row>
    <row r="145" spans="1:47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</row>
    <row r="146" spans="1:47" ht="15.75" thickBot="1">
      <c r="A146" s="42" t="s">
        <v>139</v>
      </c>
    </row>
    <row r="147" spans="1:47" ht="15.75" thickBot="1">
      <c r="A147" s="44"/>
      <c r="B147" s="44" t="str">
        <f t="shared" ref="B147:AU147" si="78">B2</f>
        <v xml:space="preserve">93/94 </v>
      </c>
      <c r="C147" s="44" t="str">
        <f t="shared" si="78"/>
        <v xml:space="preserve">94/95 </v>
      </c>
      <c r="D147" s="44" t="str">
        <f t="shared" si="78"/>
        <v xml:space="preserve">95/96 </v>
      </c>
      <c r="E147" s="44" t="str">
        <f t="shared" si="78"/>
        <v xml:space="preserve">96/97 </v>
      </c>
      <c r="F147" s="44" t="str">
        <f t="shared" si="78"/>
        <v xml:space="preserve">97/98 </v>
      </c>
      <c r="G147" s="44" t="str">
        <f t="shared" si="78"/>
        <v xml:space="preserve">98/99 </v>
      </c>
      <c r="H147" s="44" t="str">
        <f t="shared" si="78"/>
        <v xml:space="preserve">99/00 </v>
      </c>
      <c r="I147" s="44" t="str">
        <f t="shared" si="78"/>
        <v xml:space="preserve">00/01 </v>
      </c>
      <c r="J147" s="44" t="str">
        <f t="shared" si="78"/>
        <v xml:space="preserve">01/02 </v>
      </c>
      <c r="K147" s="44" t="str">
        <f t="shared" si="78"/>
        <v xml:space="preserve">02/03 </v>
      </c>
      <c r="L147" s="44" t="str">
        <f t="shared" si="78"/>
        <v xml:space="preserve">03/04 </v>
      </c>
      <c r="M147" s="44" t="str">
        <f t="shared" si="78"/>
        <v xml:space="preserve">04/05 </v>
      </c>
      <c r="N147" s="44" t="str">
        <f t="shared" si="78"/>
        <v xml:space="preserve">05/06 </v>
      </c>
      <c r="O147" s="44" t="str">
        <f t="shared" si="78"/>
        <v xml:space="preserve">06/07 </v>
      </c>
      <c r="P147" s="44" t="str">
        <f t="shared" si="78"/>
        <v xml:space="preserve">07/08 </v>
      </c>
      <c r="Q147" s="44" t="str">
        <f t="shared" si="78"/>
        <v xml:space="preserve">08/09 </v>
      </c>
      <c r="R147" s="44" t="str">
        <f t="shared" si="78"/>
        <v xml:space="preserve">09/10 </v>
      </c>
      <c r="S147" s="44" t="str">
        <f t="shared" si="78"/>
        <v xml:space="preserve">10/11 </v>
      </c>
      <c r="T147" s="44" t="str">
        <f t="shared" si="78"/>
        <v xml:space="preserve">11/12 </v>
      </c>
      <c r="U147" s="44" t="str">
        <f t="shared" si="78"/>
        <v xml:space="preserve">12/13 </v>
      </c>
      <c r="V147" s="44" t="str">
        <f t="shared" si="78"/>
        <v xml:space="preserve">13/14 </v>
      </c>
      <c r="W147" s="44" t="str">
        <f t="shared" si="78"/>
        <v xml:space="preserve">14/15 </v>
      </c>
      <c r="X147" s="44" t="str">
        <f t="shared" si="78"/>
        <v xml:space="preserve">15/16 </v>
      </c>
      <c r="Y147" s="44" t="str">
        <f t="shared" si="78"/>
        <v xml:space="preserve">16/17 </v>
      </c>
      <c r="Z147" s="44" t="str">
        <f t="shared" si="78"/>
        <v xml:space="preserve">17/18 </v>
      </c>
      <c r="AA147" s="44" t="str">
        <f t="shared" si="78"/>
        <v>18/19</v>
      </c>
      <c r="AB147" s="44" t="str">
        <f t="shared" si="78"/>
        <v>19/20</v>
      </c>
      <c r="AC147" s="44" t="str">
        <f t="shared" si="78"/>
        <v>20/21</v>
      </c>
      <c r="AD147" s="44" t="str">
        <f t="shared" si="78"/>
        <v>21/22</v>
      </c>
      <c r="AE147" s="44" t="str">
        <f t="shared" si="78"/>
        <v>22/23</v>
      </c>
      <c r="AF147" s="44" t="str">
        <f t="shared" si="78"/>
        <v>23/24</v>
      </c>
      <c r="AG147" s="44" t="str">
        <f t="shared" si="78"/>
        <v>24/25</v>
      </c>
      <c r="AH147" s="44" t="str">
        <f t="shared" si="78"/>
        <v>25/26</v>
      </c>
      <c r="AI147" s="44" t="str">
        <f t="shared" si="78"/>
        <v>26/27</v>
      </c>
      <c r="AJ147" s="44" t="str">
        <f t="shared" si="78"/>
        <v>27/28</v>
      </c>
      <c r="AK147" s="44" t="str">
        <f t="shared" si="78"/>
        <v>28/29</v>
      </c>
      <c r="AL147" s="44" t="str">
        <f t="shared" si="78"/>
        <v>29/30</v>
      </c>
      <c r="AM147" s="44" t="str">
        <f t="shared" si="78"/>
        <v>30/31</v>
      </c>
      <c r="AN147" s="44" t="str">
        <f t="shared" si="78"/>
        <v>31/32</v>
      </c>
      <c r="AO147" s="44" t="str">
        <f t="shared" si="78"/>
        <v>32/33</v>
      </c>
      <c r="AP147" s="44" t="str">
        <f t="shared" si="78"/>
        <v>33/34</v>
      </c>
      <c r="AQ147" s="44" t="str">
        <f t="shared" si="78"/>
        <v>34/35</v>
      </c>
      <c r="AR147" s="44" t="str">
        <f t="shared" si="78"/>
        <v>35/36</v>
      </c>
      <c r="AS147" s="44" t="str">
        <f t="shared" si="78"/>
        <v>36/37</v>
      </c>
      <c r="AT147" s="44" t="str">
        <f t="shared" si="78"/>
        <v>37/38</v>
      </c>
      <c r="AU147" s="44" t="str">
        <f t="shared" si="78"/>
        <v>38/39</v>
      </c>
    </row>
    <row r="148" spans="1:47">
      <c r="A148" s="42" t="s">
        <v>101</v>
      </c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>
        <v>28.034300000000002</v>
      </c>
      <c r="M148" s="67">
        <v>22.4452</v>
      </c>
      <c r="N148" s="67">
        <v>24.383800000000001</v>
      </c>
      <c r="O148" s="67">
        <v>25.540400000000002</v>
      </c>
      <c r="P148" s="67">
        <v>41.3339</v>
      </c>
      <c r="Q148" s="67">
        <v>37.618600000000001</v>
      </c>
      <c r="R148" s="67">
        <v>37.023600000000002</v>
      </c>
      <c r="S148" s="67">
        <v>48.095700000000001</v>
      </c>
      <c r="T148" s="67">
        <v>53.230400000000003</v>
      </c>
      <c r="U148" s="67">
        <v>51.578299999999999</v>
      </c>
      <c r="V148" s="67">
        <v>42.337000000000003</v>
      </c>
      <c r="W148" s="67">
        <v>36.794800000000002</v>
      </c>
      <c r="X148" s="67">
        <v>30.902699999999999</v>
      </c>
      <c r="Y148" s="67">
        <v>37.3962</v>
      </c>
      <c r="Z148" s="67">
        <v>36.137700000000002</v>
      </c>
      <c r="AA148" s="67">
        <f>'[6]Monthly Data'!$P13</f>
        <v>32.780000000000008</v>
      </c>
      <c r="AB148" s="67">
        <f>'[6]Monthly Data'!$P13</f>
        <v>32.780000000000008</v>
      </c>
      <c r="AC148" s="67">
        <f>'[6]Monthly Data'!$P25</f>
        <v>37.958636363636373</v>
      </c>
      <c r="AD148" s="67">
        <f>'[6]Monthly Data'!$P37</f>
        <v>64.293809523809529</v>
      </c>
      <c r="AE148" s="67">
        <f>'[6]Monthly Data'!$P49</f>
        <v>76.637142857142862</v>
      </c>
      <c r="AF148" s="68">
        <f>'[6]Monthly Data'!$P72</f>
        <v>46.024299999999997</v>
      </c>
      <c r="AG148" s="68">
        <f>(SUM(AE148:AF148)/SUM('[3]Soy Complex'!BL514:BM514))*'[3]Soy Complex'!BN514-2.5</f>
        <v>34.298347626459297</v>
      </c>
      <c r="AH148" s="68">
        <f>(SUM(AF148:AG148)/SUM('[3]Soy Complex'!BM514:BN514))*'[3]Soy Complex'!BO514-5</f>
        <v>48.095432895405722</v>
      </c>
      <c r="AI148" s="68">
        <f>(SUM(AG148:AH148)/SUM('[3]Soy Complex'!BN514:BO514))*'[3]Soy Complex'!BP514</f>
        <v>62.854113657077654</v>
      </c>
      <c r="AJ148" s="68">
        <f>(SUM(AH148:AI148)/SUM('[3]Soy Complex'!BO514:BP514))*'[3]Soy Complex'!BQ514+3</f>
        <v>61.410311412200734</v>
      </c>
      <c r="AK148" s="68">
        <f>(SUM(AI148:AJ148)/SUM('[3]Soy Complex'!BP514:BQ514))*'[3]Soy Complex'!BR514+1</f>
        <v>69.234855484685667</v>
      </c>
      <c r="AL148" s="68">
        <f>(SUM(AJ148:AK148)/SUM('[3]Soy Complex'!BQ514:BR514))*'[3]Soy Complex'!BS514</f>
        <v>78.405722316673504</v>
      </c>
      <c r="AM148" s="68">
        <f>(SUM(AK148:AL148)/SUM('[3]Soy Complex'!BR514:BS514))*'[3]Soy Complex'!BT514-1</f>
        <v>81.984516909785299</v>
      </c>
      <c r="AN148" s="68">
        <f>(SUM(AL148:AM148)/SUM('[3]Soy Complex'!BS514:BT514))*'[3]Soy Complex'!BU514</f>
        <v>77.364237664466643</v>
      </c>
      <c r="AO148" s="68">
        <f>(SUM(AM148:AN148)/SUM('[3]Soy Complex'!BT514:BU514))*'[3]Soy Complex'!BV514</f>
        <v>78.94779542579488</v>
      </c>
      <c r="AP148" s="68">
        <f>(SUM(AN148:AO148)/SUM('[3]Soy Complex'!BU514:BV514))*'[3]Soy Complex'!BW514</f>
        <v>90.308771762788794</v>
      </c>
      <c r="AQ148" s="68">
        <f>(SUM(AO148:AP148)/SUM('[3]Soy Complex'!BV514:BW514))*'[3]Soy Complex'!BX514</f>
        <v>83.406516303022826</v>
      </c>
      <c r="AR148" s="68">
        <f>(SUM(AP148:AQ148)/SUM('[3]Soy Complex'!BW514:BX514))*'[3]Soy Complex'!BY514</f>
        <v>-8.8402183423237659</v>
      </c>
      <c r="AS148" s="67"/>
      <c r="AT148" s="67"/>
      <c r="AU148" s="67"/>
    </row>
    <row r="149" spans="1:47">
      <c r="A149" s="42" t="s">
        <v>102</v>
      </c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>
        <v>28.4255</v>
      </c>
      <c r="M149" s="67">
        <v>22.776</v>
      </c>
      <c r="N149" s="67">
        <v>22.661999999999999</v>
      </c>
      <c r="O149" s="67">
        <v>29.023499999999999</v>
      </c>
      <c r="P149" s="67">
        <v>46.755499999999998</v>
      </c>
      <c r="Q149" s="67">
        <v>33.5715</v>
      </c>
      <c r="R149" s="67">
        <v>39.11</v>
      </c>
      <c r="S149" s="67">
        <v>51.849499999999999</v>
      </c>
      <c r="T149" s="67">
        <v>52.908999999999999</v>
      </c>
      <c r="U149" s="67">
        <v>49.319499999999998</v>
      </c>
      <c r="V149" s="67">
        <v>42.621499999999997</v>
      </c>
      <c r="W149" s="67">
        <v>36.722099999999998</v>
      </c>
      <c r="X149" s="67">
        <v>30.884</v>
      </c>
      <c r="Y149" s="67">
        <v>38.036200000000001</v>
      </c>
      <c r="Z149" s="67">
        <v>36.72</v>
      </c>
      <c r="AA149" s="67">
        <v>24.962499999999999</v>
      </c>
      <c r="AB149" s="67">
        <f>'[6]Monthly Data'!$P14</f>
        <v>33.307999999999993</v>
      </c>
      <c r="AC149" s="67">
        <f>'[6]Monthly Data'!$P26</f>
        <v>42.037500000000001</v>
      </c>
      <c r="AD149" s="67">
        <f>'[6]Monthly Data'!$P38</f>
        <v>62.770476190476181</v>
      </c>
      <c r="AE149" s="67">
        <f>'[6]Monthly Data'!$P50</f>
        <v>84.391428571428577</v>
      </c>
      <c r="AF149" s="68">
        <f>'[6]Monthly Data'!$P73</f>
        <v>47.627800000000001</v>
      </c>
      <c r="AG149" s="68">
        <f>(SUM(AE149:AF149)/SUM('[3]Soy Complex'!BL515:BM515))*'[3]Soy Complex'!BN515-2.5</f>
        <v>35.997026193736005</v>
      </c>
      <c r="AH149" s="68">
        <f>(SUM(AF149:AG149)/SUM('[3]Soy Complex'!BM515:BN515))*'[3]Soy Complex'!BO515-5</f>
        <v>56.364679132813947</v>
      </c>
      <c r="AI149" s="68">
        <f>(SUM(AG149:AH149)/SUM('[3]Soy Complex'!BN515:BO515))*'[3]Soy Complex'!BP515</f>
        <v>71.645307230578325</v>
      </c>
      <c r="AJ149" s="68">
        <f>(SUM(AH149:AI149)/SUM('[3]Soy Complex'!BO515:BP515))*'[3]Soy Complex'!BQ515+3</f>
        <v>68.717060710771875</v>
      </c>
      <c r="AK149" s="68">
        <f>(SUM(AI149:AJ149)/SUM('[3]Soy Complex'!BP515:BQ515))*'[3]Soy Complex'!BR515+1</f>
        <v>76.931659736561073</v>
      </c>
      <c r="AL149" s="68">
        <f>(SUM(AJ149:AK149)/SUM('[3]Soy Complex'!BQ515:BR515))*'[3]Soy Complex'!BS515</f>
        <v>88.494174770756359</v>
      </c>
      <c r="AM149" s="68">
        <f>(SUM(AK149:AL149)/SUM('[3]Soy Complex'!BR515:BS515))*'[3]Soy Complex'!BT515-1</f>
        <v>91.371867317942801</v>
      </c>
      <c r="AN149" s="68">
        <f>(SUM(AL149:AM149)/SUM('[3]Soy Complex'!BS515:BT515))*'[3]Soy Complex'!BU515</f>
        <v>87.234278735122146</v>
      </c>
      <c r="AO149" s="68">
        <f>(SUM(AM149:AN149)/SUM('[3]Soy Complex'!BT515:BU515))*'[3]Soy Complex'!BV515</f>
        <v>87.770647492725416</v>
      </c>
      <c r="AP149" s="68">
        <f>(SUM(AN149:AO149)/SUM('[3]Soy Complex'!BU515:BV515))*'[3]Soy Complex'!BW515</f>
        <v>102.91898005496093</v>
      </c>
      <c r="AQ149" s="68">
        <f>(SUM(AO149:AP149)/SUM('[3]Soy Complex'!BV515:BW515))*'[3]Soy Complex'!BX515</f>
        <v>103.12545498846856</v>
      </c>
      <c r="AR149" s="68">
        <f>(SUM(AP149:AQ149)/SUM('[3]Soy Complex'!BW515:BX515))*'[3]Soy Complex'!BY515</f>
        <v>-23.343634745741351</v>
      </c>
      <c r="AS149" s="67"/>
      <c r="AT149" s="67"/>
      <c r="AU149" s="67"/>
    </row>
    <row r="150" spans="1:47">
      <c r="A150" s="42" t="s">
        <v>103</v>
      </c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>
        <v>29.7057</v>
      </c>
      <c r="M150" s="67">
        <v>22.821899999999999</v>
      </c>
      <c r="N150" s="67">
        <v>21.657</v>
      </c>
      <c r="O150" s="67">
        <v>30.312000000000001</v>
      </c>
      <c r="P150" s="67">
        <v>48.502499999999998</v>
      </c>
      <c r="Q150" s="67">
        <v>30.66</v>
      </c>
      <c r="R150" s="67">
        <v>39.626300000000001</v>
      </c>
      <c r="S150" s="67">
        <v>56.134999999999998</v>
      </c>
      <c r="T150" s="67">
        <v>52.24</v>
      </c>
      <c r="U150" s="67">
        <v>50.942</v>
      </c>
      <c r="V150" s="67">
        <v>41.435200000000002</v>
      </c>
      <c r="W150" s="67">
        <v>35.533299999999997</v>
      </c>
      <c r="X150" s="67">
        <v>32.65</v>
      </c>
      <c r="Y150" s="67">
        <v>39.038600000000002</v>
      </c>
      <c r="Z150" s="67">
        <v>35.085999999999999</v>
      </c>
      <c r="AA150" s="67">
        <f>'[6]Monthly Data'!$P3</f>
        <v>30.572499999999998</v>
      </c>
      <c r="AB150" s="67">
        <f>'[6]Monthly Data'!$P15</f>
        <v>35.046666666666667</v>
      </c>
      <c r="AC150" s="67">
        <f>'[6]Monthly Data'!$P27</f>
        <v>45.373333333333335</v>
      </c>
      <c r="AD150" s="67">
        <f>'[6]Monthly Data'!$P39</f>
        <v>59.205238095238101</v>
      </c>
      <c r="AE150" s="67">
        <f>'[6]Monthly Data'!$P51</f>
        <v>72.560952380952386</v>
      </c>
      <c r="AF150" s="68">
        <f>'[6]Monthly Data'!$P74</f>
        <v>47</v>
      </c>
      <c r="AG150" s="68">
        <f>(SUM(AE150:AF150)/SUM('[3]Soy Complex'!BL516:BM516))*'[3]Soy Complex'!BN516-2.5</f>
        <v>37.527517734035904</v>
      </c>
      <c r="AH150" s="68">
        <f>(SUM(AF150:AG150)/SUM('[3]Soy Complex'!BM516:BN516))*'[3]Soy Complex'!BO516-5</f>
        <v>61.82014108447197</v>
      </c>
      <c r="AI150" s="68">
        <f>(SUM(AG150:AH150)/SUM('[3]Soy Complex'!BN516:BO516))*'[3]Soy Complex'!BP516</f>
        <v>78.856392444423662</v>
      </c>
      <c r="AJ150" s="68">
        <f>(SUM(AH150:AI150)/SUM('[3]Soy Complex'!BO516:BP516))*'[3]Soy Complex'!BQ516+3</f>
        <v>72.180496670933195</v>
      </c>
      <c r="AK150" s="68">
        <f>(SUM(AI150:AJ150)/SUM('[3]Soy Complex'!BP516:BQ516))*'[3]Soy Complex'!BR516+1</f>
        <v>79.52114283138107</v>
      </c>
      <c r="AL150" s="68">
        <f>(SUM(AJ150:AK150)/SUM('[3]Soy Complex'!BQ516:BR516))*'[3]Soy Complex'!BS516</f>
        <v>91.488934421460371</v>
      </c>
      <c r="AM150" s="68">
        <f>(SUM(AK150:AL150)/SUM('[3]Soy Complex'!BR516:BS516))*'[3]Soy Complex'!BT516-1</f>
        <v>96.652190185749319</v>
      </c>
      <c r="AN150" s="68">
        <f>(SUM(AL150:AM150)/SUM('[3]Soy Complex'!BS516:BT516))*'[3]Soy Complex'!BU516</f>
        <v>94.494107842584739</v>
      </c>
      <c r="AO150" s="68">
        <f>(SUM(AM150:AN150)/SUM('[3]Soy Complex'!BT516:BU516))*'[3]Soy Complex'!BV516</f>
        <v>87.742072739389101</v>
      </c>
      <c r="AP150" s="68">
        <f>(SUM(AN150:AO150)/SUM('[3]Soy Complex'!BU516:BV516))*'[3]Soy Complex'!BW516</f>
        <v>103.26684996169836</v>
      </c>
      <c r="AQ150" s="68">
        <f>(SUM(AO150:AP150)/SUM('[3]Soy Complex'!BV516:BW516))*'[3]Soy Complex'!BX516</f>
        <v>91.988053348511542</v>
      </c>
      <c r="AR150" s="68">
        <f>(SUM(AP150:AQ150)/SUM('[3]Soy Complex'!BW516:BX516))*'[3]Soy Complex'!BY516</f>
        <v>-64.291246371020478</v>
      </c>
      <c r="AS150" s="67"/>
      <c r="AT150" s="67"/>
      <c r="AU150" s="67"/>
    </row>
    <row r="151" spans="1:47">
      <c r="A151" s="42" t="s">
        <v>104</v>
      </c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>
        <v>30.247699999999998</v>
      </c>
      <c r="M151" s="67">
        <v>21.774000000000001</v>
      </c>
      <c r="N151" s="67">
        <v>22.266999999999999</v>
      </c>
      <c r="O151" s="67">
        <v>29.274000000000001</v>
      </c>
      <c r="P151" s="67">
        <v>53.746600000000001</v>
      </c>
      <c r="Q151" s="67">
        <v>32.8855</v>
      </c>
      <c r="R151" s="67">
        <v>38.35</v>
      </c>
      <c r="S151" s="67">
        <v>58.338000000000001</v>
      </c>
      <c r="T151" s="67">
        <v>53.042999999999999</v>
      </c>
      <c r="U151" s="67">
        <v>52.0214</v>
      </c>
      <c r="V151" s="67">
        <v>38.46</v>
      </c>
      <c r="W151" s="67">
        <v>35.977499999999999</v>
      </c>
      <c r="X151" s="67">
        <v>30.373200000000001</v>
      </c>
      <c r="Y151" s="67">
        <v>37.874000000000002</v>
      </c>
      <c r="Z151" s="67">
        <v>20.6</v>
      </c>
      <c r="AA151" s="67">
        <f>'[6]Monthly Data'!$P4</f>
        <v>31.059999999999995</v>
      </c>
      <c r="AB151" s="67">
        <f>'[6]Monthly Data'!$P16</f>
        <v>36.380952380952387</v>
      </c>
      <c r="AC151" s="67">
        <f>'[6]Monthly Data'!$P28</f>
        <v>49.125217391304339</v>
      </c>
      <c r="AD151" s="67">
        <f>'[6]Monthly Data'!$P40</f>
        <v>65.892499999999998</v>
      </c>
      <c r="AE151" s="67">
        <f>'[6]Monthly Data'!$P52</f>
        <v>68.133999999999986</v>
      </c>
      <c r="AF151" s="68">
        <f>(SUM(AD151:AE151)/SUM('[3]Soy Complex'!BK517:BL517))*'[3]Soy Complex'!BM517-2.5</f>
        <v>46.776800276602671</v>
      </c>
      <c r="AG151" s="68">
        <f>(SUM(AE151:AF151)/SUM('[3]Soy Complex'!BL517:BM517))*'[3]Soy Complex'!BN517-5</f>
        <v>35.422146173834577</v>
      </c>
      <c r="AH151" s="68">
        <f>(SUM(AF151:AG151)/SUM('[3]Soy Complex'!BM517:BN517))*'[3]Soy Complex'!BO517</f>
        <v>76.516974692575388</v>
      </c>
      <c r="AI151" s="68">
        <f>(SUM(AF151:AH151)/SUM('[3]Soy Complex'!BM517:BO517))*'[3]Soy Complex'!BP517+3</f>
        <v>94.046436995699551</v>
      </c>
      <c r="AJ151" s="68">
        <f>(SUM(AH151:AI151)/SUM('[3]Soy Complex'!BO517:BP517))*'[3]Soy Complex'!BQ517+1</f>
        <v>86.13686195219087</v>
      </c>
      <c r="AK151" s="68">
        <f>(SUM(AH151:AJ151)/SUM('[3]Soy Complex'!BO517:BQ517))*'[3]Soy Complex'!BR517</f>
        <v>94.803159052838311</v>
      </c>
      <c r="AL151" s="68">
        <f>(SUM(AI151:AK151)/SUM('[3]Soy Complex'!BP517:BR517))*'[3]Soy Complex'!BS517-1</f>
        <v>108.1694170990755</v>
      </c>
      <c r="AM151" s="68">
        <f>(SUM(AJ151:AL151)/SUM('[3]Soy Complex'!BQ517:BS517))*'[3]Soy Complex'!BT517</f>
        <v>115.70122544842779</v>
      </c>
      <c r="AN151" s="68">
        <f>(SUM(AK151:AM151)/SUM('[3]Soy Complex'!BR517:BT517))*'[3]Soy Complex'!BU517</f>
        <v>115.60521602106338</v>
      </c>
      <c r="AO151" s="68">
        <f>(SUM(AL151:AN151)/SUM('[3]Soy Complex'!BS517:BU517))*'[3]Soy Complex'!BV517</f>
        <v>108.83165854941417</v>
      </c>
      <c r="AP151" s="68">
        <f>(SUM(AM151:AO151)/SUM('[3]Soy Complex'!BT517:BV517))*'[3]Soy Complex'!BW517</f>
        <v>129.36207331367788</v>
      </c>
      <c r="AQ151" s="68">
        <f>(SUM(AN151:AP151)/SUM('[3]Soy Complex'!BU517:BW517))*'[3]Soy Complex'!BX517</f>
        <v>116.28987190356112</v>
      </c>
      <c r="AR151" s="68">
        <f>(SUM(AO151:AQ151)/SUM('[3]Soy Complex'!BV517:BX517))*'[3]Soy Complex'!BY517</f>
        <v>-57.700827669420249</v>
      </c>
      <c r="AS151" s="67"/>
      <c r="AT151" s="67"/>
      <c r="AU151" s="67"/>
    </row>
    <row r="152" spans="1:47">
      <c r="A152" s="42" t="s">
        <v>105</v>
      </c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>
        <v>32.898899999999998</v>
      </c>
      <c r="M152" s="67">
        <v>21.451000000000001</v>
      </c>
      <c r="N152" s="67">
        <v>22.335699999999999</v>
      </c>
      <c r="O152" s="67">
        <v>29.597300000000001</v>
      </c>
      <c r="P152" s="67">
        <v>62.331000000000003</v>
      </c>
      <c r="Q152" s="67">
        <v>30.778400000000001</v>
      </c>
      <c r="R152" s="67">
        <v>38.198900000000002</v>
      </c>
      <c r="S152" s="67">
        <v>58.294699999999999</v>
      </c>
      <c r="T152" s="67">
        <v>54.430500000000002</v>
      </c>
      <c r="U152" s="67">
        <v>52.336300000000001</v>
      </c>
      <c r="V152" s="67">
        <v>41.458399999999997</v>
      </c>
      <c r="W152" s="67">
        <v>34.934199999999997</v>
      </c>
      <c r="X152" s="67">
        <v>31.7575</v>
      </c>
      <c r="Y152" s="67">
        <v>35.590499999999999</v>
      </c>
      <c r="Z152" s="67">
        <v>21.052600000000002</v>
      </c>
      <c r="AA152" s="67">
        <f>'[6]Monthly Data'!$P5</f>
        <v>32.21</v>
      </c>
      <c r="AB152" s="67">
        <f>'[6]Monthly Data'!$P17</f>
        <v>33.287894736842112</v>
      </c>
      <c r="AC152" s="67">
        <f>'[6]Monthly Data'!$P29</f>
        <v>53.275263157894734</v>
      </c>
      <c r="AD152" s="67">
        <f>'[6]Monthly Data'!$P41</f>
        <v>71.881052631578953</v>
      </c>
      <c r="AE152" s="67">
        <f>'[6]Monthly Data'!$P53</f>
        <v>65.783157894736831</v>
      </c>
      <c r="AF152" s="68">
        <f>(SUM(AD152:AE152)/SUM('[3]Soy Complex'!BK518:BL518))*'[3]Soy Complex'!BM518-2.5</f>
        <v>42.641526405043741</v>
      </c>
      <c r="AG152" s="68">
        <f>(SUM(AE152:AF152)/SUM('[3]Soy Complex'!BL518:BM518))*'[3]Soy Complex'!BN518-5</f>
        <v>36.20304837820678</v>
      </c>
      <c r="AH152" s="68">
        <f>(SUM(AF152:AG152)/SUM('[3]Soy Complex'!BM518:BN518))*'[3]Soy Complex'!BO518</f>
        <v>80.921849385132717</v>
      </c>
      <c r="AI152" s="68">
        <f>(SUM(AF152:AH152)/SUM('[3]Soy Complex'!BM518:BO518))*'[3]Soy Complex'!BP518+3</f>
        <v>98.917504237285243</v>
      </c>
      <c r="AJ152" s="68">
        <f>(SUM(AH152:AI152)/SUM('[3]Soy Complex'!BO518:BP518))*'[3]Soy Complex'!BQ518+1</f>
        <v>92.762460508249902</v>
      </c>
      <c r="AK152" s="68">
        <f>(SUM(AH152:AJ152)/SUM('[3]Soy Complex'!BO518:BQ518))*'[3]Soy Complex'!BR518</f>
        <v>102.5235086535049</v>
      </c>
      <c r="AL152" s="68">
        <f>(SUM(AI152:AK152)/SUM('[3]Soy Complex'!BP518:BR518))*'[3]Soy Complex'!BS518-1</f>
        <v>114.48749596439561</v>
      </c>
      <c r="AM152" s="68">
        <f>(SUM(AJ152:AL152)/SUM('[3]Soy Complex'!BQ518:BS518))*'[3]Soy Complex'!BT518</f>
        <v>122.39552909291864</v>
      </c>
      <c r="AN152" s="68">
        <f>(SUM(AK152:AM152)/SUM('[3]Soy Complex'!BR518:BT518))*'[3]Soy Complex'!BU518</f>
        <v>125.59530294828059</v>
      </c>
      <c r="AO152" s="68">
        <f>(SUM(AL152:AN152)/SUM('[3]Soy Complex'!BS518:BU518))*'[3]Soy Complex'!BV518</f>
        <v>120.81070575719423</v>
      </c>
      <c r="AP152" s="68">
        <f>(SUM(AM152:AO152)/SUM('[3]Soy Complex'!BT518:BV518))*'[3]Soy Complex'!BW518</f>
        <v>144.4341379117383</v>
      </c>
      <c r="AQ152" s="68">
        <f>(SUM(AN152:AP152)/SUM('[3]Soy Complex'!BU518:BW518))*'[3]Soy Complex'!BX518</f>
        <v>125.60325946433379</v>
      </c>
      <c r="AR152" s="68">
        <f>(SUM(AO152:AQ152)/SUM('[3]Soy Complex'!BV518:BX518))*'[3]Soy Complex'!BY518</f>
        <v>-61.160888806431863</v>
      </c>
      <c r="AS152" s="67"/>
      <c r="AT152" s="67"/>
      <c r="AU152" s="67"/>
    </row>
    <row r="153" spans="1:47">
      <c r="A153" s="42" t="s">
        <v>106</v>
      </c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>
        <v>34.4634</v>
      </c>
      <c r="M153" s="67">
        <v>24.8018</v>
      </c>
      <c r="N153" s="67">
        <v>22.735600000000002</v>
      </c>
      <c r="O153" s="67">
        <v>30.1981</v>
      </c>
      <c r="P153" s="67">
        <v>62.540500000000002</v>
      </c>
      <c r="Q153" s="67">
        <v>30.322199999999999</v>
      </c>
      <c r="R153" s="67">
        <v>39.023899999999998</v>
      </c>
      <c r="S153" s="67">
        <v>57.206499999999998</v>
      </c>
      <c r="T153" s="67">
        <v>55.384500000000003</v>
      </c>
      <c r="U153" s="67">
        <v>51.797499999999999</v>
      </c>
      <c r="V153" s="67">
        <v>43.456699999999998</v>
      </c>
      <c r="W153" s="67">
        <v>33.731400000000001</v>
      </c>
      <c r="X153" s="67">
        <v>33.0105</v>
      </c>
      <c r="Y153" s="67">
        <v>34.372999999999998</v>
      </c>
      <c r="Z153" s="67">
        <v>21.488099999999999</v>
      </c>
      <c r="AA153" s="67">
        <f>'[6]Monthly Data'!$P6</f>
        <v>31.280476190476186</v>
      </c>
      <c r="AB153" s="67">
        <f>'[6]Monthly Data'!$P18</f>
        <v>29.517727272727278</v>
      </c>
      <c r="AC153" s="67">
        <f>'[6]Monthly Data'!$P30</f>
        <v>59.120000000000012</v>
      </c>
      <c r="AD153" s="67">
        <f>'[6]Monthly Data'!$P42</f>
        <v>79.963043478260872</v>
      </c>
      <c r="AE153" s="67">
        <f>'[6]Monthly Data'!$P54</f>
        <v>60.739130434782609</v>
      </c>
      <c r="AF153" s="68">
        <f>(SUM(AD153:AE153)/SUM('[3]Soy Complex'!BK519:BL519))*'[3]Soy Complex'!BM519-2.5</f>
        <v>44.013859119632315</v>
      </c>
      <c r="AG153" s="68">
        <f>(SUM(AE153:AF153)/SUM('[3]Soy Complex'!BL519:BM519))*'[3]Soy Complex'!BN519-5</f>
        <v>36.48172452933035</v>
      </c>
      <c r="AH153" s="68">
        <f>(SUM(AF153:AG153)/SUM('[3]Soy Complex'!BM519:BN519))*'[3]Soy Complex'!BO519</f>
        <v>87.340077939562889</v>
      </c>
      <c r="AI153" s="68">
        <f>(SUM(AF153:AH153)/SUM('[3]Soy Complex'!BM519:BO519))*'[3]Soy Complex'!BP519+3</f>
        <v>104.2230496903325</v>
      </c>
      <c r="AJ153" s="68">
        <f>(SUM(AH153:AI153)/SUM('[3]Soy Complex'!BO519:BP519))*'[3]Soy Complex'!BQ519+1</f>
        <v>100.67803804505739</v>
      </c>
      <c r="AK153" s="68">
        <f>(SUM(AH153:AJ153)/SUM('[3]Soy Complex'!BO519:BQ519))*'[3]Soy Complex'!BR519</f>
        <v>112.83585715648422</v>
      </c>
      <c r="AL153" s="68">
        <f>(SUM(AI153:AK153)/SUM('[3]Soy Complex'!BP519:BR519))*'[3]Soy Complex'!BS519-1</f>
        <v>124.67016230532035</v>
      </c>
      <c r="AM153" s="68">
        <f>(SUM(AJ153:AL153)/SUM('[3]Soy Complex'!BQ519:BS519))*'[3]Soy Complex'!BT519</f>
        <v>133.77536192106538</v>
      </c>
      <c r="AN153" s="68">
        <f>(SUM(AK153:AM153)/SUM('[3]Soy Complex'!BR519:BT519))*'[3]Soy Complex'!BU519</f>
        <v>138.39933183822075</v>
      </c>
      <c r="AO153" s="68">
        <f>(SUM(AL153:AN153)/SUM('[3]Soy Complex'!BS519:BU519))*'[3]Soy Complex'!BV519</f>
        <v>135.88464560594892</v>
      </c>
      <c r="AP153" s="68">
        <f>(SUM(AM153:AO153)/SUM('[3]Soy Complex'!BT519:BV519))*'[3]Soy Complex'!BW519</f>
        <v>163.03147725522601</v>
      </c>
      <c r="AQ153" s="68">
        <f>(SUM(AN153:AP153)/SUM('[3]Soy Complex'!BU519:BW519))*'[3]Soy Complex'!BX519</f>
        <v>138.5425341674399</v>
      </c>
      <c r="AR153" s="68">
        <f>(SUM(AO153:AQ153)/SUM('[3]Soy Complex'!BV519:BX519))*'[3]Soy Complex'!BY519</f>
        <v>-61.971940921854113</v>
      </c>
      <c r="AS153" s="67"/>
      <c r="AT153" s="67"/>
      <c r="AU153" s="67"/>
    </row>
    <row r="154" spans="1:47">
      <c r="A154" s="42" t="s">
        <v>107</v>
      </c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>
        <v>33.627600000000001</v>
      </c>
      <c r="M154" s="67">
        <v>24.4695</v>
      </c>
      <c r="N154" s="67">
        <v>22.928899999999999</v>
      </c>
      <c r="O154" s="67">
        <v>31.335999999999999</v>
      </c>
      <c r="P154" s="67">
        <v>61.634999999999998</v>
      </c>
      <c r="Q154" s="67">
        <v>35.282800000000002</v>
      </c>
      <c r="R154" s="67">
        <v>39.067599999999999</v>
      </c>
      <c r="S154" s="67">
        <v>58.3735</v>
      </c>
      <c r="T154" s="67">
        <v>57.429499999999997</v>
      </c>
      <c r="U154" s="67">
        <v>52.034500000000001</v>
      </c>
      <c r="V154" s="67">
        <v>43.429499999999997</v>
      </c>
      <c r="W154" s="67">
        <v>33.064300000000003</v>
      </c>
      <c r="X154" s="67">
        <v>34.4529</v>
      </c>
      <c r="Y154" s="67">
        <v>33.354199999999999</v>
      </c>
      <c r="Z154" s="67">
        <v>22.5</v>
      </c>
      <c r="AA154" s="67">
        <f>'[6]Monthly Data'!$P7</f>
        <v>30.187619047619044</v>
      </c>
      <c r="AB154" s="67">
        <f>'[6]Monthly Data'!$P19</f>
        <v>28.140952380952381</v>
      </c>
      <c r="AC154" s="67">
        <f>'[6]Monthly Data'!$P31</f>
        <v>62.480952380952409</v>
      </c>
      <c r="AD154" s="67">
        <f>'[6]Monthly Data'!$P43</f>
        <v>85.451999999999998</v>
      </c>
      <c r="AE154" s="67">
        <f>'[6]Monthly Data'!$P55</f>
        <v>57.365263157894738</v>
      </c>
      <c r="AF154" s="68">
        <f>(SUM(AD154:AE154)/SUM('[3]Soy Complex'!BK520:BL520))*'[3]Soy Complex'!BM520-2.5</f>
        <v>42.27294701293755</v>
      </c>
      <c r="AG154" s="68">
        <f>(SUM(AE154:AF154)/SUM('[3]Soy Complex'!BL520:BM520))*'[3]Soy Complex'!BN520-5</f>
        <v>36.4523292630304</v>
      </c>
      <c r="AH154" s="68">
        <f>(SUM(AF154:AG154)/SUM('[3]Soy Complex'!BM520:BN520))*'[3]Soy Complex'!BO520</f>
        <v>88.436972216188195</v>
      </c>
      <c r="AI154" s="68">
        <f>(SUM(AF154:AH154)/SUM('[3]Soy Complex'!BM520:BO520))*'[3]Soy Complex'!BP520+3</f>
        <v>104.080174394338</v>
      </c>
      <c r="AJ154" s="68">
        <f>(SUM(AH154:AI154)/SUM('[3]Soy Complex'!BO520:BP520))*'[3]Soy Complex'!BQ520+1</f>
        <v>100.45339927746787</v>
      </c>
      <c r="AK154" s="68">
        <f>(SUM(AH154:AJ154)/SUM('[3]Soy Complex'!BO520:BQ520))*'[3]Soy Complex'!BR520</f>
        <v>112.99078403862062</v>
      </c>
      <c r="AL154" s="68">
        <f>(SUM(AI154:AK154)/SUM('[3]Soy Complex'!BP520:BR520))*'[3]Soy Complex'!BS520-1</f>
        <v>125.37480765188958</v>
      </c>
      <c r="AM154" s="68">
        <f>(SUM(AJ154:AL154)/SUM('[3]Soy Complex'!BQ520:BS520))*'[3]Soy Complex'!BT520</f>
        <v>133.31664723806978</v>
      </c>
      <c r="AN154" s="68">
        <f>(SUM(AK154:AM154)/SUM('[3]Soy Complex'!BR520:BT520))*'[3]Soy Complex'!BU520</f>
        <v>137.53950991720262</v>
      </c>
      <c r="AO154" s="68">
        <f>(SUM(AL154:AN154)/SUM('[3]Soy Complex'!BS520:BU520))*'[3]Soy Complex'!BV520</f>
        <v>136.84649114646965</v>
      </c>
      <c r="AP154" s="68">
        <f>(SUM(AM154:AO154)/SUM('[3]Soy Complex'!BT520:BV520))*'[3]Soy Complex'!BW520</f>
        <v>162.54738945162029</v>
      </c>
      <c r="AQ154" s="68">
        <f>(SUM(AN154:AP154)/SUM('[3]Soy Complex'!BU520:BW520))*'[3]Soy Complex'!BX520</f>
        <v>129.00675158333766</v>
      </c>
      <c r="AR154" s="68">
        <f>(SUM(AO154:AQ154)/SUM('[3]Soy Complex'!BV520:BX520))*'[3]Soy Complex'!BY520</f>
        <v>-88.659135537165866</v>
      </c>
      <c r="AS154" s="67"/>
      <c r="AT154" s="67"/>
      <c r="AU154" s="67"/>
    </row>
    <row r="155" spans="1:47">
      <c r="A155" s="42" t="s">
        <v>108</v>
      </c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>
        <v>32.03</v>
      </c>
      <c r="M155" s="67">
        <v>24.634699999999999</v>
      </c>
      <c r="N155" s="67">
        <v>24.693999999999999</v>
      </c>
      <c r="O155" s="67">
        <v>33.332700000000003</v>
      </c>
      <c r="P155" s="67">
        <v>62.354199999999999</v>
      </c>
      <c r="Q155" s="67">
        <v>38.866500000000002</v>
      </c>
      <c r="R155" s="67">
        <v>37.783000000000001</v>
      </c>
      <c r="S155" s="67">
        <v>57.329500000000003</v>
      </c>
      <c r="T155" s="67">
        <v>53.566800000000001</v>
      </c>
      <c r="U155" s="67">
        <v>52.4041</v>
      </c>
      <c r="V155" s="67">
        <v>41.1267</v>
      </c>
      <c r="W155" s="67">
        <v>33.852899999999998</v>
      </c>
      <c r="X155" s="67">
        <v>32.661900000000003</v>
      </c>
      <c r="Y155" s="67">
        <v>34.490900000000003</v>
      </c>
      <c r="Z155" s="67">
        <v>22.840900000000001</v>
      </c>
      <c r="AA155" s="67">
        <f>'[6]Monthly Data'!$P8</f>
        <v>29.321363636363639</v>
      </c>
      <c r="AB155" s="67">
        <f>'[6]Monthly Data'!$P20</f>
        <v>28.583499999999997</v>
      </c>
      <c r="AC155" s="67">
        <f>'[6]Monthly Data'!$P32</f>
        <v>71.639500000000012</v>
      </c>
      <c r="AD155" s="67">
        <f>'[6]Monthly Data'!$P44</f>
        <v>87.14761904761906</v>
      </c>
      <c r="AE155" s="67">
        <f>'[6]Monthly Data'!$P56</f>
        <v>53.754090909090912</v>
      </c>
      <c r="AF155" s="68">
        <f>(SUM(AD155:AE155)/SUM('[3]Soy Complex'!BK521:BL521))*'[3]Soy Complex'!BM521-2.5</f>
        <v>38.802424452885596</v>
      </c>
      <c r="AG155" s="68">
        <f>(SUM(AE155:AF155)/SUM('[3]Soy Complex'!BL521:BM521))*'[3]Soy Complex'!BN521-5</f>
        <v>36.582859765770053</v>
      </c>
      <c r="AH155" s="68">
        <f>(SUM(AF155:AG155)/SUM('[3]Soy Complex'!BM521:BN521))*'[3]Soy Complex'!BO521</f>
        <v>84.542545591709569</v>
      </c>
      <c r="AI155" s="68">
        <f>(SUM(AF155:AH155)/SUM('[3]Soy Complex'!BM521:BO521))*'[3]Soy Complex'!BP521+3</f>
        <v>98.143226290109311</v>
      </c>
      <c r="AJ155" s="68">
        <f>(SUM(AH155:AI155)/SUM('[3]Soy Complex'!BO521:BP521))*'[3]Soy Complex'!BQ521+1</f>
        <v>95.210373081856517</v>
      </c>
      <c r="AK155" s="68">
        <f>(SUM(AH155:AJ155)/SUM('[3]Soy Complex'!BO521:BQ521))*'[3]Soy Complex'!BR521</f>
        <v>107.1224912529745</v>
      </c>
      <c r="AL155" s="68">
        <f>(SUM(AI155:AK155)/SUM('[3]Soy Complex'!BP521:BR521))*'[3]Soy Complex'!BS521-1</f>
        <v>118.87444247435663</v>
      </c>
      <c r="AM155" s="68">
        <f>(SUM(AJ155:AL155)/SUM('[3]Soy Complex'!BQ521:BS521))*'[3]Soy Complex'!BT521</f>
        <v>127.55879622473446</v>
      </c>
      <c r="AN155" s="68">
        <f>(SUM(AK155:AM155)/SUM('[3]Soy Complex'!BR521:BT521))*'[3]Soy Complex'!BU521</f>
        <v>130.1027348189578</v>
      </c>
      <c r="AO155" s="68">
        <f>(SUM(AL155:AN155)/SUM('[3]Soy Complex'!BS521:BU521))*'[3]Soy Complex'!BV521</f>
        <v>130.71473955931847</v>
      </c>
      <c r="AP155" s="68">
        <f>(SUM(AM155:AO155)/SUM('[3]Soy Complex'!BT521:BV521))*'[3]Soy Complex'!BW521</f>
        <v>157.35425577682938</v>
      </c>
      <c r="AQ155" s="68">
        <f>(SUM(AN155:AP155)/SUM('[3]Soy Complex'!BU521:BW521))*'[3]Soy Complex'!BX521</f>
        <v>112.55771643520424</v>
      </c>
      <c r="AR155" s="68">
        <f>(SUM(AO155:AQ155)/SUM('[3]Soy Complex'!BV521:BX521))*'[3]Soy Complex'!BY521</f>
        <v>-122.43042485500607</v>
      </c>
      <c r="AS155" s="67"/>
      <c r="AT155" s="67"/>
      <c r="AU155" s="67"/>
    </row>
    <row r="156" spans="1:47">
      <c r="A156" s="42" t="s">
        <v>109</v>
      </c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>
        <v>29.2605</v>
      </c>
      <c r="M156" s="67">
        <v>25.3718</v>
      </c>
      <c r="N156" s="67">
        <v>23.821300000000001</v>
      </c>
      <c r="O156" s="67">
        <v>35.191400000000002</v>
      </c>
      <c r="P156" s="67">
        <v>65.0976</v>
      </c>
      <c r="Q156" s="67">
        <v>38.187199999999997</v>
      </c>
      <c r="R156" s="67">
        <v>37.180399999999999</v>
      </c>
      <c r="S156" s="67">
        <v>57.463099999999997</v>
      </c>
      <c r="T156" s="67">
        <v>51.7943</v>
      </c>
      <c r="U156" s="67">
        <v>50.192</v>
      </c>
      <c r="V156" s="67">
        <v>41.319499999999998</v>
      </c>
      <c r="W156" s="67">
        <v>35.707700000000003</v>
      </c>
      <c r="X156" s="67">
        <v>33.142299999999999</v>
      </c>
      <c r="Y156" s="67">
        <v>34.6</v>
      </c>
      <c r="Z156" s="67">
        <v>23.4405</v>
      </c>
      <c r="AA156" s="67">
        <f>'[6]Monthly Data'!$P9</f>
        <v>30.252999999999997</v>
      </c>
      <c r="AB156" s="67">
        <f>'[6]Monthly Data'!$P21</f>
        <v>30.141363636363636</v>
      </c>
      <c r="AC156" s="67">
        <f>'[6]Monthly Data'!$P33</f>
        <v>70.970454545454558</v>
      </c>
      <c r="AD156" s="67">
        <f>'[6]Monthly Data'!$P45</f>
        <v>81.472857142857137</v>
      </c>
      <c r="AE156" s="67">
        <f>'[6]Monthly Data'!$P57</f>
        <v>62.099047619047624</v>
      </c>
      <c r="AF156" s="68">
        <f>(SUM(AD156:AE156)/SUM('[3]Soy Complex'!BK522:BL522))*'[3]Soy Complex'!BM522-2.5</f>
        <v>40.221967590789561</v>
      </c>
      <c r="AG156" s="68">
        <f>(SUM(AE156:AF156)/SUM('[3]Soy Complex'!BL522:BM522))*'[3]Soy Complex'!BN522-5</f>
        <v>36.478231464904816</v>
      </c>
      <c r="AH156" s="68">
        <f>(SUM(AF156:AG156)/SUM('[3]Soy Complex'!BM522:BN522))*'[3]Soy Complex'!BO522</f>
        <v>81.516877069375511</v>
      </c>
      <c r="AI156" s="68">
        <f>(SUM(AF156:AH156)/SUM('[3]Soy Complex'!BM522:BO522))*'[3]Soy Complex'!BP522+3</f>
        <v>94.478601477664142</v>
      </c>
      <c r="AJ156" s="68">
        <f>(SUM(AH156:AI156)/SUM('[3]Soy Complex'!BO522:BP522))*'[3]Soy Complex'!BQ522+1</f>
        <v>91.916851758075182</v>
      </c>
      <c r="AK156" s="68">
        <f>(SUM(AH156:AJ156)/SUM('[3]Soy Complex'!BO522:BQ522))*'[3]Soy Complex'!BR522</f>
        <v>104.19456530484379</v>
      </c>
      <c r="AL156" s="68">
        <f>(SUM(AI156:AK156)/SUM('[3]Soy Complex'!BP522:BR522))*'[3]Soy Complex'!BS522-1</f>
        <v>115.06968633896476</v>
      </c>
      <c r="AM156" s="68">
        <f>(SUM(AJ156:AL156)/SUM('[3]Soy Complex'!BQ522:BS522))*'[3]Soy Complex'!BT522</f>
        <v>124.07882612574655</v>
      </c>
      <c r="AN156" s="68">
        <f>(SUM(AK156:AM156)/SUM('[3]Soy Complex'!BR522:BT522))*'[3]Soy Complex'!BU522</f>
        <v>125.38698551695214</v>
      </c>
      <c r="AO156" s="68">
        <f>(SUM(AL156:AN156)/SUM('[3]Soy Complex'!BS522:BU522))*'[3]Soy Complex'!BV522</f>
        <v>127.84346333402992</v>
      </c>
      <c r="AP156" s="68">
        <f>(SUM(AM156:AO156)/SUM('[3]Soy Complex'!BT522:BV522))*'[3]Soy Complex'!BW522</f>
        <v>155.70696482700538</v>
      </c>
      <c r="AQ156" s="68">
        <f>(SUM(AN156:AP156)/SUM('[3]Soy Complex'!BU522:BW522))*'[3]Soy Complex'!BX522</f>
        <v>97.889884444073545</v>
      </c>
      <c r="AR156" s="68">
        <f>(SUM(AO156:AQ156)/SUM('[3]Soy Complex'!BV522:BX522))*'[3]Soy Complex'!BY522</f>
        <v>-163.24192461342133</v>
      </c>
      <c r="AS156" s="67"/>
      <c r="AT156" s="67"/>
      <c r="AU156" s="67"/>
    </row>
    <row r="157" spans="1:47">
      <c r="A157" s="42" t="s">
        <v>110</v>
      </c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>
        <v>27.8504</v>
      </c>
      <c r="M157" s="67">
        <v>25.844000000000001</v>
      </c>
      <c r="N157" s="67">
        <v>24.917000000000002</v>
      </c>
      <c r="O157" s="67">
        <v>36.512799999999999</v>
      </c>
      <c r="P157" s="67">
        <v>62.281300000000002</v>
      </c>
      <c r="Q157" s="67">
        <v>33.79</v>
      </c>
      <c r="R157" s="67">
        <v>38.866599999999998</v>
      </c>
      <c r="S157" s="67">
        <v>57.862499999999997</v>
      </c>
      <c r="T157" s="67">
        <v>54.894300000000001</v>
      </c>
      <c r="U157" s="67">
        <v>47.081299999999999</v>
      </c>
      <c r="V157" s="67">
        <v>39.744999999999997</v>
      </c>
      <c r="W157" s="67">
        <v>33.215899999999998</v>
      </c>
      <c r="X157" s="67">
        <v>31.987500000000001</v>
      </c>
      <c r="Y157" s="67">
        <v>35.725000000000001</v>
      </c>
      <c r="Z157" s="67">
        <v>23.428599999999999</v>
      </c>
      <c r="AA157" s="67">
        <f>'[6]Monthly Data'!$P10</f>
        <v>30.339090909090906</v>
      </c>
      <c r="AB157" s="67">
        <f>'[6]Monthly Data'!$P22</f>
        <v>31.877826086956514</v>
      </c>
      <c r="AC157" s="67">
        <f>'[6]Monthly Data'!$P34</f>
        <v>67.793333333333351</v>
      </c>
      <c r="AD157" s="67">
        <f>'[6]Monthly Data'!$P46</f>
        <v>66.248000000000005</v>
      </c>
      <c r="AE157" s="67">
        <f>'[6]Monthly Data'!$P58</f>
        <v>74.739999999999981</v>
      </c>
      <c r="AF157" s="68">
        <f>(SUM(AD157:AE157)/SUM('[3]Soy Complex'!BK523:BL523))*'[3]Soy Complex'!BM523-2.5</f>
        <v>40.212696243025782</v>
      </c>
      <c r="AG157" s="68">
        <f>(SUM(AE157:AF157)/SUM('[3]Soy Complex'!BL523:BM523))*'[3]Soy Complex'!BN523-5</f>
        <v>36.75006573769511</v>
      </c>
      <c r="AH157" s="68">
        <f>(SUM(AF157:AG157)/SUM('[3]Soy Complex'!BM523:BN523))*'[3]Soy Complex'!BO523</f>
        <v>76.988430268329694</v>
      </c>
      <c r="AI157" s="68">
        <f>(SUM(AF157:AH157)/SUM('[3]Soy Complex'!BM523:BO523))*'[3]Soy Complex'!BP523+3</f>
        <v>88.71644037373251</v>
      </c>
      <c r="AJ157" s="68">
        <f>(SUM(AH157:AI157)/SUM('[3]Soy Complex'!BO523:BP523))*'[3]Soy Complex'!BQ523+1</f>
        <v>86.203839941876026</v>
      </c>
      <c r="AK157" s="68">
        <f>(SUM(AH157:AJ157)/SUM('[3]Soy Complex'!BO523:BQ523))*'[3]Soy Complex'!BR523</f>
        <v>97.740470981178831</v>
      </c>
      <c r="AL157" s="68">
        <f>(SUM(AI157:AK157)/SUM('[3]Soy Complex'!BP523:BR523))*'[3]Soy Complex'!BS523-1</f>
        <v>106.81441147567264</v>
      </c>
      <c r="AM157" s="68">
        <f>(SUM(AJ157:AL157)/SUM('[3]Soy Complex'!BQ523:BS523))*'[3]Soy Complex'!BT523</f>
        <v>114.99095876761788</v>
      </c>
      <c r="AN157" s="68">
        <f>(SUM(AK157:AM157)/SUM('[3]Soy Complex'!BR523:BT523))*'[3]Soy Complex'!BU523</f>
        <v>116.80267238411419</v>
      </c>
      <c r="AO157" s="68">
        <f>(SUM(AL157:AN157)/SUM('[3]Soy Complex'!BS523:BU523))*'[3]Soy Complex'!BV523</f>
        <v>120.3957421905385</v>
      </c>
      <c r="AP157" s="68">
        <f>(SUM(AM157:AO157)/SUM('[3]Soy Complex'!BT523:BV523))*'[3]Soy Complex'!BW523</f>
        <v>137.41746833293047</v>
      </c>
      <c r="AQ157" s="68">
        <f>(SUM(AN157:AP157)/SUM('[3]Soy Complex'!BU523:BW523))*'[3]Soy Complex'!BX523</f>
        <v>68.330969040386265</v>
      </c>
      <c r="AR157" s="68">
        <f>(SUM(AO157:AQ157)/SUM('[3]Soy Complex'!BV523:BX523))*'[3]Soy Complex'!BY523</f>
        <v>-224.35094125847604</v>
      </c>
      <c r="AS157" s="67"/>
      <c r="AT157" s="67"/>
      <c r="AU157" s="67"/>
    </row>
    <row r="158" spans="1:47">
      <c r="A158" s="42" t="s">
        <v>111</v>
      </c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>
        <v>25.081299999999999</v>
      </c>
      <c r="M158" s="67">
        <v>23.787800000000001</v>
      </c>
      <c r="N158" s="67">
        <v>24.0243</v>
      </c>
      <c r="O158" s="67">
        <v>37.683900000000001</v>
      </c>
      <c r="P158" s="67">
        <v>52.628999999999998</v>
      </c>
      <c r="Q158" s="67">
        <v>36.8095</v>
      </c>
      <c r="R158" s="67">
        <v>41.492699999999999</v>
      </c>
      <c r="S158" s="67">
        <v>57.513399999999997</v>
      </c>
      <c r="T158" s="67">
        <v>55.152999999999999</v>
      </c>
      <c r="U158" s="67">
        <v>44.035499999999999</v>
      </c>
      <c r="V158" s="67">
        <v>38.0214</v>
      </c>
      <c r="W158" s="67">
        <v>30.572399999999998</v>
      </c>
      <c r="X158" s="67">
        <v>35.120899999999999</v>
      </c>
      <c r="Y158" s="67">
        <v>36.072600000000001</v>
      </c>
      <c r="Z158" s="67">
        <v>23.587</v>
      </c>
      <c r="AA158" s="67">
        <f>'[6]Monthly Data'!$P11</f>
        <v>31.501818181818184</v>
      </c>
      <c r="AB158" s="67">
        <f>'[6]Monthly Data'!$P23</f>
        <v>35.95000000000001</v>
      </c>
      <c r="AC158" s="67">
        <f>'[6]Monthly Data'!$P35</f>
        <v>64.73681818181818</v>
      </c>
      <c r="AD158" s="67">
        <f>'[6]Monthly Data'!$P47</f>
        <v>74.778695652173894</v>
      </c>
      <c r="AE158" s="67">
        <f>'[6]Monthly Data'!$P59</f>
        <v>73.063913043478266</v>
      </c>
      <c r="AF158" s="68">
        <f>(SUM(AD158:AE158)/SUM('[3]Soy Complex'!BK524:BL524))*'[3]Soy Complex'!BM524-2.5</f>
        <v>41.346637657291708</v>
      </c>
      <c r="AG158" s="68">
        <f>(SUM(AE158:AF158)/SUM('[3]Soy Complex'!BL524:BM524))*'[3]Soy Complex'!BN524-5</f>
        <v>35.33262559185313</v>
      </c>
      <c r="AH158" s="68">
        <f>(SUM(AF158:AG158)/SUM('[3]Soy Complex'!BM524:BN524))*'[3]Soy Complex'!BO524</f>
        <v>70.343214253481833</v>
      </c>
      <c r="AI158" s="68">
        <f>(SUM(AF158:AH158)/SUM('[3]Soy Complex'!BM524:BO524))*'[3]Soy Complex'!BP524+3</f>
        <v>78.768219493499814</v>
      </c>
      <c r="AJ158" s="68">
        <f>(SUM(AH158:AI158)/SUM('[3]Soy Complex'!BO524:BP524))*'[3]Soy Complex'!BQ524+1</f>
        <v>77.240683333251567</v>
      </c>
      <c r="AK158" s="68">
        <f>(SUM(AH158:AJ158)/SUM('[3]Soy Complex'!BO524:BQ524))*'[3]Soy Complex'!BR524</f>
        <v>87.865991957761722</v>
      </c>
      <c r="AL158" s="68">
        <f>(SUM(AI158:AK158)/SUM('[3]Soy Complex'!BP524:BR524))*'[3]Soy Complex'!BS524-1</f>
        <v>96.573141153899741</v>
      </c>
      <c r="AM158" s="68">
        <f>(SUM(AJ158:AL158)/SUM('[3]Soy Complex'!BQ524:BS524))*'[3]Soy Complex'!BT524</f>
        <v>103.56945245472642</v>
      </c>
      <c r="AN158" s="68">
        <f>(SUM(AK158:AM158)/SUM('[3]Soy Complex'!BR524:BT524))*'[3]Soy Complex'!BU524</f>
        <v>103.44509181548629</v>
      </c>
      <c r="AO158" s="68">
        <f>(SUM(AL158:AN158)/SUM('[3]Soy Complex'!BS524:BU524))*'[3]Soy Complex'!BV524</f>
        <v>107.85807533728983</v>
      </c>
      <c r="AP158" s="68">
        <f>(SUM(AM158:AO158)/SUM('[3]Soy Complex'!BT524:BV524))*'[3]Soy Complex'!BW524</f>
        <v>119.77620951180914</v>
      </c>
      <c r="AQ158" s="68">
        <f>(SUM(AN158:AP158)/SUM('[3]Soy Complex'!BU524:BW524))*'[3]Soy Complex'!BX524</f>
        <v>41.632990737434142</v>
      </c>
      <c r="AR158" s="68">
        <f>(SUM(AO158:AQ158)/SUM('[3]Soy Complex'!BV524:BX524))*'[3]Soy Complex'!BY524</f>
        <v>-280.47023997297356</v>
      </c>
      <c r="AS158" s="67"/>
      <c r="AT158" s="67"/>
      <c r="AU158" s="67"/>
    </row>
    <row r="159" spans="1:47">
      <c r="A159" s="42" t="s">
        <v>112</v>
      </c>
      <c r="B159" s="67"/>
      <c r="C159" s="67"/>
      <c r="D159" s="67"/>
      <c r="E159" s="67"/>
      <c r="F159" s="67"/>
      <c r="G159" s="67"/>
      <c r="H159" s="67"/>
      <c r="I159" s="67"/>
      <c r="J159" s="67"/>
      <c r="K159" s="67">
        <v>24.856400000000001</v>
      </c>
      <c r="L159" s="67">
        <v>24.821400000000001</v>
      </c>
      <c r="M159" s="67">
        <v>23.3752</v>
      </c>
      <c r="N159" s="67">
        <v>24.433</v>
      </c>
      <c r="O159" s="67">
        <v>40.583100000000002</v>
      </c>
      <c r="P159" s="67">
        <v>47.36</v>
      </c>
      <c r="Q159" s="67">
        <v>34.651899999999998</v>
      </c>
      <c r="R159" s="67">
        <v>43.4895</v>
      </c>
      <c r="S159" s="67">
        <v>57.3309</v>
      </c>
      <c r="T159" s="67">
        <v>56.238399999999999</v>
      </c>
      <c r="U159" s="67">
        <v>43.938000000000002</v>
      </c>
      <c r="V159" s="67">
        <v>36.288600000000002</v>
      </c>
      <c r="W159" s="67">
        <v>28.868600000000001</v>
      </c>
      <c r="X159" s="67">
        <v>35.893799999999999</v>
      </c>
      <c r="Y159" s="67">
        <v>36.517499999999998</v>
      </c>
      <c r="Z159" s="67">
        <v>24.7303</v>
      </c>
      <c r="AA159" s="67">
        <f>'[6]Monthly Data'!$P12</f>
        <v>31.913</v>
      </c>
      <c r="AB159" s="67">
        <f>'[6]Monthly Data'!$P24</f>
        <v>37.784285714285716</v>
      </c>
      <c r="AC159" s="67">
        <f>'[6]Monthly Data'!$P36</f>
        <v>60.335714285714275</v>
      </c>
      <c r="AD159" s="67">
        <f>'[6]Monthly Data'!$P48</f>
        <v>73.373333333333335</v>
      </c>
      <c r="AE159" s="67">
        <f>'[6]Monthly Data'!$P60</f>
        <v>67.460249999999988</v>
      </c>
      <c r="AF159" s="68">
        <f>(SUM(AD159:AE159)/SUM('[3]Soy Complex'!BK525:BL525))*'[3]Soy Complex'!BM525-2.5</f>
        <v>39.484484262517107</v>
      </c>
      <c r="AG159" s="68">
        <f>(SUM(AE159:AF159)/SUM('[3]Soy Complex'!BL525:BM525))*'[3]Soy Complex'!BN525-5</f>
        <v>36.218957335782122</v>
      </c>
      <c r="AH159" s="68">
        <f>(SUM(AF159:AG159)/SUM('[3]Soy Complex'!BM525:BN525))*'[3]Soy Complex'!BO525</f>
        <v>71.464785970848112</v>
      </c>
      <c r="AI159" s="68">
        <f>(SUM(AF159:AH159)/SUM('[3]Soy Complex'!BM525:BO525))*'[3]Soy Complex'!BP525+3</f>
        <v>73.511858899839908</v>
      </c>
      <c r="AJ159" s="68">
        <f>(SUM(AH159:AI159)/SUM('[3]Soy Complex'!BO525:BP525))*'[3]Soy Complex'!BQ525+1</f>
        <v>72.683814593162069</v>
      </c>
      <c r="AK159" s="68">
        <f>(SUM(AH159:AJ159)/SUM('[3]Soy Complex'!BO525:BQ525))*'[3]Soy Complex'!BR525</f>
        <v>86.511590043709376</v>
      </c>
      <c r="AL159" s="68">
        <f>(SUM(AI159:AK159)/SUM('[3]Soy Complex'!BP525:BR525))*'[3]Soy Complex'!BS525-1</f>
        <v>93.377811672891482</v>
      </c>
      <c r="AM159" s="68">
        <f>(SUM(AJ159:AL159)/SUM('[3]Soy Complex'!BQ525:BS525))*'[3]Soy Complex'!BT525</f>
        <v>97.981547127245904</v>
      </c>
      <c r="AN159" s="68">
        <f>(SUM(AK159:AM159)/SUM('[3]Soy Complex'!BR525:BT525))*'[3]Soy Complex'!BU525</f>
        <v>96.271551863582445</v>
      </c>
      <c r="AO159" s="68">
        <f>(SUM(AL159:AN159)/SUM('[3]Soy Complex'!BS525:BU525))*'[3]Soy Complex'!BV525</f>
        <v>104.30586864597852</v>
      </c>
      <c r="AP159" s="68">
        <f>(SUM(AM159:AO159)/SUM('[3]Soy Complex'!BT525:BV525))*'[3]Soy Complex'!BW525</f>
        <v>116.97385433997408</v>
      </c>
      <c r="AQ159" s="68">
        <f>(SUM(AN159:AP159)/SUM('[3]Soy Complex'!BU525:BW525))*'[3]Soy Complex'!BX525</f>
        <v>23.579812207739298</v>
      </c>
      <c r="AR159" s="68">
        <f>(SUM(AO159:AQ159)/SUM('[3]Soy Complex'!BV525:BX525))*'[3]Soy Complex'!BY525</f>
        <v>-320.88513930379668</v>
      </c>
      <c r="AS159" s="67"/>
      <c r="AT159" s="67"/>
      <c r="AU159" s="67"/>
    </row>
    <row r="160" spans="1:47" ht="15.75" thickBot="1">
      <c r="A160" s="42" t="s">
        <v>138</v>
      </c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>
        <f t="shared" ref="L160:Z160" si="79">AVERAGE(L148:L159)</f>
        <v>29.703891666666664</v>
      </c>
      <c r="M160" s="67">
        <f t="shared" si="79"/>
        <v>23.629408333333334</v>
      </c>
      <c r="N160" s="67">
        <f t="shared" si="79"/>
        <v>23.404966666666667</v>
      </c>
      <c r="O160" s="67">
        <f t="shared" si="79"/>
        <v>32.382099999999994</v>
      </c>
      <c r="P160" s="67">
        <f t="shared" si="79"/>
        <v>55.547258333333339</v>
      </c>
      <c r="Q160" s="67">
        <f t="shared" si="79"/>
        <v>34.452008333333339</v>
      </c>
      <c r="R160" s="67">
        <f t="shared" si="79"/>
        <v>39.101041666666674</v>
      </c>
      <c r="S160" s="67">
        <f t="shared" si="79"/>
        <v>56.316025000000003</v>
      </c>
      <c r="T160" s="67">
        <f t="shared" si="79"/>
        <v>54.192808333333339</v>
      </c>
      <c r="U160" s="67">
        <f t="shared" si="79"/>
        <v>49.806699999999999</v>
      </c>
      <c r="V160" s="67">
        <f t="shared" si="79"/>
        <v>40.808291666666669</v>
      </c>
      <c r="W160" s="67">
        <f t="shared" si="79"/>
        <v>34.081258333333331</v>
      </c>
      <c r="X160" s="67">
        <f t="shared" si="79"/>
        <v>32.736433333333331</v>
      </c>
      <c r="Y160" s="67">
        <f t="shared" si="79"/>
        <v>36.089058333333334</v>
      </c>
      <c r="Z160" s="67">
        <f t="shared" si="79"/>
        <v>25.967641666666669</v>
      </c>
      <c r="AA160" s="67">
        <f>AVERAGE(AA148:AA159)</f>
        <v>30.531780663780662</v>
      </c>
      <c r="AB160" s="67">
        <f>AVERAGE(AB148:AB159)</f>
        <v>32.733264072978891</v>
      </c>
      <c r="AC160" s="67">
        <f>AVERAGE(AC148:AC159)</f>
        <v>57.070560247786801</v>
      </c>
      <c r="AD160" s="67">
        <f>AVERAGE(AD148:AD159)</f>
        <v>72.706552091278937</v>
      </c>
      <c r="AE160" s="67">
        <f>AVERAGE(AE148:AE159)</f>
        <v>68.060698072379566</v>
      </c>
      <c r="AF160" s="68">
        <f t="shared" ref="AF160:AR160" si="80">AVERAGE(AF148:AF159)</f>
        <v>43.035453585060502</v>
      </c>
      <c r="AG160" s="68">
        <f t="shared" si="80"/>
        <v>36.145406649553209</v>
      </c>
      <c r="AH160" s="68">
        <f t="shared" si="80"/>
        <v>73.695998374991291</v>
      </c>
      <c r="AI160" s="68">
        <f t="shared" si="80"/>
        <v>87.353443765381712</v>
      </c>
      <c r="AJ160" s="68">
        <f t="shared" si="80"/>
        <v>83.799515940424442</v>
      </c>
      <c r="AK160" s="68">
        <f t="shared" si="80"/>
        <v>94.356339707878689</v>
      </c>
      <c r="AL160" s="68">
        <f t="shared" si="80"/>
        <v>105.15001730377973</v>
      </c>
      <c r="AM160" s="68">
        <f t="shared" si="80"/>
        <v>111.94807656783586</v>
      </c>
      <c r="AN160" s="68">
        <f t="shared" si="80"/>
        <v>112.35341844716947</v>
      </c>
      <c r="AO160" s="68">
        <f t="shared" si="80"/>
        <v>112.32932548200763</v>
      </c>
      <c r="AP160" s="68">
        <f t="shared" si="80"/>
        <v>131.92486937502159</v>
      </c>
      <c r="AQ160" s="68">
        <f t="shared" si="80"/>
        <v>94.329484551959396</v>
      </c>
      <c r="AR160" s="68">
        <f t="shared" si="80"/>
        <v>-123.11221353313594</v>
      </c>
      <c r="AS160" s="67"/>
      <c r="AT160" s="67"/>
      <c r="AU160" s="67"/>
    </row>
    <row r="161" spans="1:47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69">
        <f>L160-'[3]Soy Complex'!AS526</f>
        <v>-0.26027500000000714</v>
      </c>
      <c r="M161" s="69">
        <f>M160-'[3]Soy Complex'!AT526</f>
        <v>0.61524166666666602</v>
      </c>
      <c r="N161" s="69">
        <f>N160-'[3]Soy Complex'!AU526</f>
        <v>-5.0333333333334451E-3</v>
      </c>
      <c r="O161" s="69">
        <f>O160-'[3]Soy Complex'!AV526</f>
        <v>1.3604333333333223</v>
      </c>
      <c r="P161" s="69">
        <f>P160-'[3]Soy Complex'!AW526</f>
        <v>3.5180916666666704</v>
      </c>
      <c r="Q161" s="69">
        <f>Q160-'[3]Soy Complex'!AX526</f>
        <v>2.2953416666666797</v>
      </c>
      <c r="R161" s="69">
        <f>R160-'[3]Soy Complex'!AY526</f>
        <v>3.1552083333333414</v>
      </c>
      <c r="S161" s="69">
        <f>S160-'[3]Soy Complex'!AZ526</f>
        <v>3.1185250000000053</v>
      </c>
      <c r="T161" s="69">
        <f>T160-'[3]Soy Complex'!BA526</f>
        <v>2.2894750000000101</v>
      </c>
      <c r="U161" s="69">
        <f>U160-'[3]Soy Complex'!BB526</f>
        <v>2.6725333333333339</v>
      </c>
      <c r="V161" s="69">
        <f>V160-'[3]Soy Complex'!BC526</f>
        <v>2.5774583333333325</v>
      </c>
      <c r="W161" s="69">
        <f>W160-'[3]Soy Complex'!BD526</f>
        <v>2.4770916666666629</v>
      </c>
      <c r="X161" s="69">
        <f>X160-'[3]Soy Complex'!BE526</f>
        <v>2.8755999999999986</v>
      </c>
      <c r="Y161" s="69">
        <f>Y160-'[3]Soy Complex'!BF526</f>
        <v>3.5415583333333274</v>
      </c>
      <c r="Z161" s="69">
        <f>Z160-'[3]Soy Complex'!BG526</f>
        <v>-4.074858333333335</v>
      </c>
      <c r="AA161" s="69">
        <f>AA160-'[3]Soy Complex'!BH526</f>
        <v>2.2742806637806581</v>
      </c>
      <c r="AB161" s="69">
        <f>AB160-'[3]Soy Complex'!BI526</f>
        <v>3.068264072978895</v>
      </c>
      <c r="AC161" s="69">
        <f>AC160-'[3]Soy Complex'!BJ526</f>
        <v>0.19722691445346641</v>
      </c>
      <c r="AD161" s="69">
        <f>AD160-'[3]Soy Complex'!BK526</f>
        <v>-0.27865624205439588</v>
      </c>
      <c r="AE161" s="69">
        <f>AE160-'[3]Soy Complex'!BL526</f>
        <v>2.8012814057128992</v>
      </c>
      <c r="AF161" s="69">
        <f>AF160-'[3]Soy Complex'!BM526</f>
        <v>-3.1491604571472891</v>
      </c>
      <c r="AG161" s="69">
        <f>AG160-'[3]Soy Complex'!BN526</f>
        <v>-4.4379266837801268</v>
      </c>
      <c r="AH161" s="69">
        <f>AH160-'[3]Soy Complex'!BO526</f>
        <v>-8.0935515883294897</v>
      </c>
      <c r="AI161" s="69">
        <f>AI160-'[3]Soy Complex'!BP526</f>
        <v>-6.3792457446284203</v>
      </c>
      <c r="AJ161" s="69">
        <f>AJ160-'[3]Soy Complex'!BQ526</f>
        <v>-5.912759667445755</v>
      </c>
      <c r="AK161" s="69">
        <f>AK160-'[3]Soy Complex'!BR526</f>
        <v>-7.218089477074642</v>
      </c>
      <c r="AL161" s="69">
        <f>AL160-'[3]Soy Complex'!BS526</f>
        <v>-8.354934547416363</v>
      </c>
      <c r="AM161" s="69">
        <f>AM160-'[3]Soy Complex'!BT526</f>
        <v>-8.7638079487741294</v>
      </c>
      <c r="AN161" s="69">
        <f>AN160-'[3]Soy Complex'!BU526</f>
        <v>-8.6945009421883839</v>
      </c>
      <c r="AO161" s="69">
        <f>AO160-'[3]Soy Complex'!BV526</f>
        <v>-8.7653180615368882</v>
      </c>
      <c r="AP161" s="69">
        <f>AP160-'[3]Soy Complex'!BW526</f>
        <v>-10.158178203124265</v>
      </c>
      <c r="AQ161" s="69">
        <f>AQ160-'[3]Soy Complex'!BX526</f>
        <v>-7.9812231353976983</v>
      </c>
      <c r="AR161" s="69">
        <f>AR160-'[3]Soy Complex'!BY526</f>
        <v>7.3830131889021544</v>
      </c>
      <c r="AS161" s="48"/>
      <c r="AT161" s="48"/>
      <c r="AU161" s="48"/>
    </row>
    <row r="162" spans="1:47" ht="15.75" thickBot="1">
      <c r="A162" s="42" t="s">
        <v>140</v>
      </c>
      <c r="AB162" s="55"/>
    </row>
    <row r="163" spans="1:47" ht="15.75" thickBot="1">
      <c r="A163" s="44"/>
      <c r="B163" s="70" t="str">
        <f>B2</f>
        <v xml:space="preserve">93/94 </v>
      </c>
      <c r="C163" s="70" t="str">
        <f t="shared" ref="C163:AG163" si="81">C2</f>
        <v xml:space="preserve">94/95 </v>
      </c>
      <c r="D163" s="70" t="str">
        <f t="shared" si="81"/>
        <v xml:space="preserve">95/96 </v>
      </c>
      <c r="E163" s="70" t="str">
        <f t="shared" si="81"/>
        <v xml:space="preserve">96/97 </v>
      </c>
      <c r="F163" s="70" t="str">
        <f t="shared" si="81"/>
        <v xml:space="preserve">97/98 </v>
      </c>
      <c r="G163" s="70" t="str">
        <f t="shared" si="81"/>
        <v xml:space="preserve">98/99 </v>
      </c>
      <c r="H163" s="70" t="str">
        <f t="shared" si="81"/>
        <v xml:space="preserve">99/00 </v>
      </c>
      <c r="I163" s="70" t="str">
        <f t="shared" si="81"/>
        <v xml:space="preserve">00/01 </v>
      </c>
      <c r="J163" s="70" t="str">
        <f t="shared" si="81"/>
        <v xml:space="preserve">01/02 </v>
      </c>
      <c r="K163" s="70" t="str">
        <f t="shared" si="81"/>
        <v xml:space="preserve">02/03 </v>
      </c>
      <c r="L163" s="70" t="str">
        <f t="shared" si="81"/>
        <v xml:space="preserve">03/04 </v>
      </c>
      <c r="M163" s="70" t="str">
        <f t="shared" si="81"/>
        <v xml:space="preserve">04/05 </v>
      </c>
      <c r="N163" s="70" t="str">
        <f t="shared" si="81"/>
        <v xml:space="preserve">05/06 </v>
      </c>
      <c r="O163" s="70" t="str">
        <f t="shared" si="81"/>
        <v xml:space="preserve">06/07 </v>
      </c>
      <c r="P163" s="70" t="str">
        <f t="shared" si="81"/>
        <v xml:space="preserve">07/08 </v>
      </c>
      <c r="Q163" s="70" t="str">
        <f t="shared" si="81"/>
        <v xml:space="preserve">08/09 </v>
      </c>
      <c r="R163" s="70" t="str">
        <f t="shared" si="81"/>
        <v xml:space="preserve">09/10 </v>
      </c>
      <c r="S163" s="70" t="str">
        <f t="shared" si="81"/>
        <v xml:space="preserve">10/11 </v>
      </c>
      <c r="T163" s="70" t="str">
        <f t="shared" si="81"/>
        <v xml:space="preserve">11/12 </v>
      </c>
      <c r="U163" s="70" t="str">
        <f t="shared" si="81"/>
        <v xml:space="preserve">12/13 </v>
      </c>
      <c r="V163" s="70" t="str">
        <f t="shared" si="81"/>
        <v xml:space="preserve">13/14 </v>
      </c>
      <c r="W163" s="70" t="str">
        <f t="shared" si="81"/>
        <v xml:space="preserve">14/15 </v>
      </c>
      <c r="X163" s="70" t="str">
        <f t="shared" si="81"/>
        <v xml:space="preserve">15/16 </v>
      </c>
      <c r="Y163" s="70" t="str">
        <f t="shared" si="81"/>
        <v xml:space="preserve">16/17 </v>
      </c>
      <c r="Z163" s="70" t="str">
        <f t="shared" si="81"/>
        <v xml:space="preserve">17/18 </v>
      </c>
      <c r="AA163" s="70" t="str">
        <f t="shared" si="81"/>
        <v>18/19</v>
      </c>
      <c r="AB163" s="70" t="str">
        <f t="shared" si="81"/>
        <v>19/20</v>
      </c>
      <c r="AC163" s="70" t="str">
        <f t="shared" si="81"/>
        <v>20/21</v>
      </c>
      <c r="AD163" s="70" t="str">
        <f t="shared" si="81"/>
        <v>21/22</v>
      </c>
      <c r="AE163" s="70" t="str">
        <f t="shared" si="81"/>
        <v>22/23</v>
      </c>
      <c r="AF163" s="70" t="str">
        <f t="shared" si="81"/>
        <v>23/24</v>
      </c>
      <c r="AG163" s="70" t="str">
        <f t="shared" si="81"/>
        <v>24/25</v>
      </c>
    </row>
    <row r="164" spans="1:47">
      <c r="A164" s="42" t="s">
        <v>101</v>
      </c>
      <c r="B164" s="67">
        <f>[7]Prices!$L288</f>
        <v>22.98</v>
      </c>
      <c r="C164" s="67">
        <f>[7]Prices!$L300</f>
        <v>27.06</v>
      </c>
      <c r="D164" s="67">
        <f>[7]Prices!$L312</f>
        <v>26.57</v>
      </c>
      <c r="E164" s="67">
        <f>[7]Prices!$L324</f>
        <v>21.95</v>
      </c>
      <c r="F164" s="67">
        <f>[7]Prices!$L336</f>
        <v>24.32</v>
      </c>
      <c r="G164" s="67">
        <f>[7]Prices!$L348</f>
        <v>25.21</v>
      </c>
      <c r="H164" s="67">
        <f>[7]Prices!$L360</f>
        <v>16.079999999999998</v>
      </c>
      <c r="I164" s="67">
        <f>[7]Prices!$L372</f>
        <v>13.51</v>
      </c>
      <c r="J164" s="67">
        <f>[7]Prices!$L384</f>
        <v>14.38</v>
      </c>
      <c r="K164" s="67">
        <f>[7]Prices!$L396</f>
        <v>20.75</v>
      </c>
      <c r="L164" s="67">
        <f>[7]Prices!$L408</f>
        <v>27.37</v>
      </c>
      <c r="M164" s="67">
        <f>[7]Prices!$L420</f>
        <v>23.23</v>
      </c>
      <c r="N164" s="67">
        <f>[7]Prices!$L432</f>
        <v>24.21</v>
      </c>
      <c r="O164" s="67">
        <f>[7]Prices!$L444</f>
        <v>24.79</v>
      </c>
      <c r="P164" s="67">
        <f>[7]Prices!$L456</f>
        <v>38.1</v>
      </c>
      <c r="Q164" s="67">
        <f>[7]Prices!$L468</f>
        <v>35.5</v>
      </c>
      <c r="R164" s="67">
        <f>[7]Prices!$L480</f>
        <v>33.15</v>
      </c>
      <c r="S164" s="67">
        <f>[7]Prices!$L492</f>
        <v>44.02</v>
      </c>
      <c r="T164" s="67">
        <f>[7]Prices!$L504</f>
        <v>51.73</v>
      </c>
      <c r="U164" s="67">
        <f>[7]Prices!$L516</f>
        <v>49.31</v>
      </c>
      <c r="V164" s="67">
        <f>[7]Prices!$L528</f>
        <v>39.659999999999997</v>
      </c>
      <c r="W164" s="67">
        <f>[7]Prices!$L540</f>
        <v>34.1</v>
      </c>
      <c r="X164" s="67">
        <f>[7]Prices!$L552</f>
        <v>27.14</v>
      </c>
      <c r="Y164" s="67">
        <f>[7]Prices!$L564</f>
        <v>33.86</v>
      </c>
      <c r="Z164" s="67">
        <f>[7]Prices!$L576</f>
        <v>32.35</v>
      </c>
      <c r="AA164" s="67">
        <f>[7]Prices!$L588</f>
        <v>28.89</v>
      </c>
      <c r="AB164" s="67">
        <f>[7]Prices!$L600</f>
        <v>30.14</v>
      </c>
      <c r="AC164" s="67">
        <f>[7]Prices!$L612</f>
        <v>33.909999999999997</v>
      </c>
      <c r="AD164" s="67">
        <f>[7]Prices!$L624</f>
        <v>70.42</v>
      </c>
      <c r="AE164" s="67">
        <f>[7]Prices!$L636</f>
        <v>72.67</v>
      </c>
      <c r="AF164" s="68">
        <f>[7]Prices!$L648</f>
        <v>58.163636363636378</v>
      </c>
      <c r="AG164" s="68">
        <f>[7]Prices!$L660</f>
        <v>43.475000000000001</v>
      </c>
    </row>
    <row r="165" spans="1:47">
      <c r="A165" s="42" t="s">
        <v>102</v>
      </c>
      <c r="B165" s="67">
        <f>[7]Prices!$L289</f>
        <v>25.37</v>
      </c>
      <c r="C165" s="67">
        <f>[7]Prices!$L301</f>
        <v>29.84</v>
      </c>
      <c r="D165" s="67">
        <f>[7]Prices!$L313</f>
        <v>25.42</v>
      </c>
      <c r="E165" s="67">
        <f>[7]Prices!$L325</f>
        <v>21.81</v>
      </c>
      <c r="F165" s="67">
        <f>[7]Prices!$L337</f>
        <v>25.73</v>
      </c>
      <c r="G165" s="67">
        <f>[7]Prices!$L349</f>
        <v>25.21</v>
      </c>
      <c r="H165" s="67">
        <f>[7]Prices!$L361</f>
        <v>15.63</v>
      </c>
      <c r="I165" s="67">
        <f>[7]Prices!$L373</f>
        <v>13.37</v>
      </c>
      <c r="J165" s="67">
        <f>[7]Prices!$L385</f>
        <v>15.23</v>
      </c>
      <c r="K165" s="67">
        <f>[7]Prices!$L397</f>
        <v>23.02</v>
      </c>
      <c r="L165" s="67">
        <f>[7]Prices!$L409</f>
        <v>27.76</v>
      </c>
      <c r="M165" s="67">
        <f>[7]Prices!$L421</f>
        <v>22.95</v>
      </c>
      <c r="N165" s="67">
        <f>[7]Prices!$L433</f>
        <v>22.52</v>
      </c>
      <c r="O165" s="67">
        <f>[7]Prices!$L445</f>
        <v>27.64</v>
      </c>
      <c r="P165" s="67">
        <f>[7]Prices!$L457</f>
        <v>42.68</v>
      </c>
      <c r="Q165" s="67">
        <f>[7]Prices!$L469</f>
        <v>31.55</v>
      </c>
      <c r="R165" s="67">
        <f>[7]Prices!$L481</f>
        <v>36.590000000000003</v>
      </c>
      <c r="S165" s="67">
        <f>[7]Prices!$L493</f>
        <v>47.62</v>
      </c>
      <c r="T165" s="67">
        <f>[7]Prices!$L505</f>
        <v>51.44</v>
      </c>
      <c r="U165" s="67">
        <f>[7]Prices!$L517</f>
        <v>46.27</v>
      </c>
      <c r="V165" s="67">
        <f>[7]Prices!$L529</f>
        <v>39.58</v>
      </c>
      <c r="W165" s="67">
        <f>[7]Prices!$L541</f>
        <v>33.450000000000003</v>
      </c>
      <c r="X165" s="67">
        <f>[7]Prices!$L553</f>
        <v>26.42</v>
      </c>
      <c r="Y165" s="67">
        <f>[7]Prices!$L565</f>
        <v>34.520000000000003</v>
      </c>
      <c r="Z165" s="67">
        <f>[7]Prices!$L577</f>
        <v>33.43</v>
      </c>
      <c r="AA165" s="67">
        <f>[7]Prices!$L589</f>
        <v>27.49</v>
      </c>
      <c r="AB165" s="67">
        <f>[7]Prices!$L601</f>
        <v>30.62</v>
      </c>
      <c r="AC165" s="67">
        <f>[7]Prices!$L613</f>
        <v>37.79</v>
      </c>
      <c r="AD165" s="67">
        <f>[7]Prices!$L625</f>
        <v>66.459999999999994</v>
      </c>
      <c r="AE165" s="67">
        <f>[7]Prices!$L637</f>
        <v>79.180000000000007</v>
      </c>
      <c r="AF165" s="68">
        <f>[7]Prices!$L649</f>
        <v>55.421428571428564</v>
      </c>
      <c r="AG165" s="68">
        <f>[7]Prices!$L661</f>
        <v>46.5</v>
      </c>
    </row>
    <row r="166" spans="1:47">
      <c r="A166" s="42" t="s">
        <v>103</v>
      </c>
      <c r="B166" s="67">
        <f>[7]Prices!$L290</f>
        <v>28.09</v>
      </c>
      <c r="C166" s="67">
        <f>[7]Prices!$L302</f>
        <v>30.61</v>
      </c>
      <c r="D166" s="67">
        <f>[7]Prices!$L314</f>
        <v>24.76</v>
      </c>
      <c r="E166" s="67">
        <f>[7]Prices!$L326</f>
        <v>21.61</v>
      </c>
      <c r="F166" s="67">
        <f>[7]Prices!$L338</f>
        <v>25.08</v>
      </c>
      <c r="G166" s="67">
        <f>[7]Prices!$L350</f>
        <v>23.99</v>
      </c>
      <c r="H166" s="67">
        <f>[7]Prices!$L362</f>
        <v>15.33</v>
      </c>
      <c r="I166" s="67">
        <f>[7]Prices!$L374</f>
        <v>13.12</v>
      </c>
      <c r="J166" s="67">
        <f>[7]Prices!$L386</f>
        <v>15.1</v>
      </c>
      <c r="K166" s="67">
        <f>[7]Prices!$L398</f>
        <v>22.6</v>
      </c>
      <c r="L166" s="67">
        <f>[7]Prices!$L410</f>
        <v>29.54</v>
      </c>
      <c r="M166" s="67">
        <f>[7]Prices!$L422</f>
        <v>21.79</v>
      </c>
      <c r="N166" s="67">
        <f>[7]Prices!$L434</f>
        <v>21</v>
      </c>
      <c r="O166" s="67">
        <f>[7]Prices!$L446</f>
        <v>27.66</v>
      </c>
      <c r="P166" s="67">
        <f>[7]Prices!$L458</f>
        <v>45.16</v>
      </c>
      <c r="Q166" s="67">
        <f>[7]Prices!$L470</f>
        <v>29.3</v>
      </c>
      <c r="R166" s="67">
        <f>[7]Prices!$L482</f>
        <v>36.81</v>
      </c>
      <c r="S166" s="67">
        <f>[7]Prices!$L494</f>
        <v>51.51</v>
      </c>
      <c r="T166" s="67">
        <f>[7]Prices!$L506</f>
        <v>50.17</v>
      </c>
      <c r="U166" s="67">
        <f>[7]Prices!$L518</f>
        <v>47.16</v>
      </c>
      <c r="V166" s="67">
        <f>[7]Prices!$L530</f>
        <v>37.630000000000003</v>
      </c>
      <c r="W166" s="67">
        <f>[7]Prices!$L542</f>
        <v>32.56</v>
      </c>
      <c r="X166" s="67">
        <f>[7]Prices!$L554</f>
        <v>29.72</v>
      </c>
      <c r="Y166" s="67">
        <f>[7]Prices!$L566</f>
        <v>35.57</v>
      </c>
      <c r="Z166" s="67">
        <f>[7]Prices!$L578</f>
        <v>32.270000000000003</v>
      </c>
      <c r="AA166" s="67">
        <f>[7]Prices!$L590</f>
        <v>28.14</v>
      </c>
      <c r="AB166" s="67">
        <f>[7]Prices!$L602</f>
        <v>32.270000000000003</v>
      </c>
      <c r="AC166" s="67">
        <f>[7]Prices!$L614</f>
        <v>40.85</v>
      </c>
      <c r="AD166" s="67">
        <f>[7]Prices!$L626</f>
        <v>63.69</v>
      </c>
      <c r="AE166" s="67">
        <f>[7]Prices!$L638</f>
        <v>68.14</v>
      </c>
      <c r="AF166" s="68">
        <f>[7]Prices!$L650</f>
        <v>52.085500000000003</v>
      </c>
      <c r="AG166" s="68">
        <f>[7]Prices!$L662</f>
        <v>49.25</v>
      </c>
    </row>
    <row r="167" spans="1:47">
      <c r="A167" s="42" t="s">
        <v>104</v>
      </c>
      <c r="B167" s="67">
        <f>[7]Prices!$L291</f>
        <v>29.91</v>
      </c>
      <c r="C167" s="67">
        <f>[7]Prices!$L303</f>
        <v>29.04</v>
      </c>
      <c r="D167" s="67">
        <f>[7]Prices!$L315</f>
        <v>23.52</v>
      </c>
      <c r="E167" s="67">
        <f>[7]Prices!$L327</f>
        <v>22.45</v>
      </c>
      <c r="F167" s="67">
        <f>[7]Prices!$L339</f>
        <v>25.1</v>
      </c>
      <c r="G167" s="67">
        <f>[7]Prices!$L351</f>
        <v>22.88</v>
      </c>
      <c r="H167" s="67">
        <f>[7]Prices!$L363</f>
        <v>15.56</v>
      </c>
      <c r="I167" s="67">
        <f>[7]Prices!$L375</f>
        <v>12.54</v>
      </c>
      <c r="J167" s="67">
        <f>[7]Prices!$L387</f>
        <v>14.82</v>
      </c>
      <c r="K167" s="67">
        <f>[7]Prices!$L399</f>
        <v>21.49</v>
      </c>
      <c r="L167" s="67">
        <f>[7]Prices!$L411</f>
        <v>30.34</v>
      </c>
      <c r="M167" s="67">
        <f>[7]Prices!$L423</f>
        <v>20.47</v>
      </c>
      <c r="N167" s="67">
        <f>[7]Prices!$L435</f>
        <v>21.63</v>
      </c>
      <c r="O167" s="67">
        <f>[7]Prices!$L447</f>
        <v>28.02</v>
      </c>
      <c r="P167" s="67">
        <f>[7]Prices!$L459</f>
        <v>49.77</v>
      </c>
      <c r="Q167" s="67">
        <f>[7]Prices!$L471</f>
        <v>32.159999999999997</v>
      </c>
      <c r="R167" s="67">
        <f>[7]Prices!$L483</f>
        <v>34.880000000000003</v>
      </c>
      <c r="S167" s="67">
        <f>[7]Prices!$L495</f>
        <v>53.84</v>
      </c>
      <c r="T167" s="67">
        <f>[7]Prices!$L507</f>
        <v>50.99</v>
      </c>
      <c r="U167" s="67">
        <f>[7]Prices!$L519</f>
        <v>48.85</v>
      </c>
      <c r="V167" s="67">
        <f>[7]Prices!$L531</f>
        <v>34.950000000000003</v>
      </c>
      <c r="W167" s="67">
        <f>[7]Prices!$L543</f>
        <v>32.33</v>
      </c>
      <c r="X167" s="67">
        <f>[7]Prices!$L555</f>
        <v>28.89</v>
      </c>
      <c r="Y167" s="67">
        <f>[7]Prices!$L567</f>
        <v>33.58</v>
      </c>
      <c r="Z167" s="67">
        <f>[7]Prices!$L579</f>
        <v>31.61</v>
      </c>
      <c r="AA167" s="67">
        <f>[7]Prices!$L591</f>
        <v>28.44</v>
      </c>
      <c r="AB167" s="67">
        <f>[7]Prices!$L603</f>
        <v>33.04</v>
      </c>
      <c r="AC167" s="67">
        <f>[7]Prices!$L615</f>
        <v>44.31</v>
      </c>
      <c r="AD167" s="67">
        <f>[7]Prices!$L627</f>
        <v>65.7</v>
      </c>
      <c r="AE167" s="67">
        <f>[7]Prices!$L639</f>
        <v>66</v>
      </c>
      <c r="AF167" s="68">
        <f>[7]Prices!$L651</f>
        <v>48.421428571428564</v>
      </c>
      <c r="AG167" s="68">
        <f>[7]Prices!$L663</f>
        <v>51</v>
      </c>
    </row>
    <row r="168" spans="1:47">
      <c r="A168" s="42" t="s">
        <v>105</v>
      </c>
      <c r="B168" s="67">
        <f>[7]Prices!$L292</f>
        <v>28.84</v>
      </c>
      <c r="C168" s="67">
        <f>[7]Prices!$L304</f>
        <v>28.15</v>
      </c>
      <c r="D168" s="67">
        <f>[7]Prices!$L316</f>
        <v>23.49</v>
      </c>
      <c r="E168" s="67">
        <f>[7]Prices!$L328</f>
        <v>22.41</v>
      </c>
      <c r="F168" s="67">
        <f>[7]Prices!$L340</f>
        <v>26.51</v>
      </c>
      <c r="G168" s="67">
        <f>[7]Prices!$L352</f>
        <v>19.96</v>
      </c>
      <c r="H168" s="67">
        <f>[7]Prices!$L364</f>
        <v>15.09</v>
      </c>
      <c r="I168" s="67">
        <f>[7]Prices!$L376</f>
        <v>12.38</v>
      </c>
      <c r="J168" s="67">
        <f>[7]Prices!$L388</f>
        <v>14.15</v>
      </c>
      <c r="K168" s="67">
        <f>[7]Prices!$L400</f>
        <v>21.17</v>
      </c>
      <c r="L168" s="67">
        <f>[7]Prices!$L412</f>
        <v>33.049999999999997</v>
      </c>
      <c r="M168" s="67">
        <f>[7]Prices!$L424</f>
        <v>20.7</v>
      </c>
      <c r="N168" s="67">
        <f>[7]Prices!$L436</f>
        <v>22.21</v>
      </c>
      <c r="O168" s="67">
        <f>[7]Prices!$L448</f>
        <v>28.94</v>
      </c>
      <c r="P168" s="67">
        <f>[7]Prices!$L460</f>
        <v>56.68</v>
      </c>
      <c r="Q168" s="67">
        <f>[7]Prices!$L472</f>
        <v>28.93</v>
      </c>
      <c r="R168" s="67">
        <f>[7]Prices!$L484</f>
        <v>34.69</v>
      </c>
      <c r="S168" s="67">
        <f>[7]Prices!$L496</f>
        <v>54.21</v>
      </c>
      <c r="T168" s="67">
        <f>[7]Prices!$L508</f>
        <v>52.36</v>
      </c>
      <c r="U168" s="67">
        <f>[7]Prices!$L520</f>
        <v>49.33</v>
      </c>
      <c r="V168" s="67">
        <f>[7]Prices!$L532</f>
        <v>37.11</v>
      </c>
      <c r="W168" s="67">
        <f>[7]Prices!$L544</f>
        <v>31.57</v>
      </c>
      <c r="X168" s="67">
        <f>[7]Prices!$L556</f>
        <v>29.79</v>
      </c>
      <c r="Y168" s="67">
        <f>[7]Prices!$L568</f>
        <v>32</v>
      </c>
      <c r="Z168" s="67">
        <f>[7]Prices!$L580</f>
        <v>30.63</v>
      </c>
      <c r="AA168" s="67">
        <f>[7]Prices!$L592</f>
        <v>29.58</v>
      </c>
      <c r="AB168" s="67">
        <f>[7]Prices!$L604</f>
        <v>30.26</v>
      </c>
      <c r="AC168" s="67">
        <f>[7]Prices!$L616</f>
        <v>48.37</v>
      </c>
      <c r="AD168" s="67">
        <f>[7]Prices!$L628</f>
        <v>70.91</v>
      </c>
      <c r="AE168" s="67">
        <f>[7]Prices!$L640</f>
        <v>63.242500000000007</v>
      </c>
      <c r="AF168" s="68">
        <f>[7]Prices!$L652</f>
        <v>43.989999999999995</v>
      </c>
      <c r="AG168" s="68">
        <f>[7]Prices!$L664</f>
        <v>53.25</v>
      </c>
    </row>
    <row r="169" spans="1:47">
      <c r="A169" s="42" t="s">
        <v>106</v>
      </c>
      <c r="B169" s="67">
        <f>[7]Prices!$L293</f>
        <v>29.03</v>
      </c>
      <c r="C169" s="67">
        <f>[7]Prices!$L305</f>
        <v>28.33</v>
      </c>
      <c r="D169" s="67">
        <f>[7]Prices!$L317</f>
        <v>23.49</v>
      </c>
      <c r="E169" s="67">
        <f>[7]Prices!$L329</f>
        <v>23.29</v>
      </c>
      <c r="F169" s="67">
        <f>[7]Prices!$L341</f>
        <v>27.09</v>
      </c>
      <c r="G169" s="67">
        <f>[7]Prices!$L353</f>
        <v>18.54</v>
      </c>
      <c r="H169" s="67">
        <f>[7]Prices!$L365</f>
        <v>16.22</v>
      </c>
      <c r="I169" s="67">
        <f>[7]Prices!$L377</f>
        <v>13.91</v>
      </c>
      <c r="J169" s="67">
        <f>[7]Prices!$L389</f>
        <v>14.75</v>
      </c>
      <c r="K169" s="67">
        <f>[7]Prices!$L401</f>
        <v>21.56</v>
      </c>
      <c r="L169" s="67">
        <f>[7]Prices!$L413</f>
        <v>34.659999999999997</v>
      </c>
      <c r="M169" s="67">
        <f>[7]Prices!$L425</f>
        <v>23.6</v>
      </c>
      <c r="N169" s="67">
        <f>[7]Prices!$L437</f>
        <v>23.21</v>
      </c>
      <c r="O169" s="67">
        <f>[7]Prices!$L449</f>
        <v>29.74</v>
      </c>
      <c r="P169" s="67">
        <f>[7]Prices!$L461</f>
        <v>57.27</v>
      </c>
      <c r="Q169" s="67">
        <f>[7]Prices!$L473</f>
        <v>28.23</v>
      </c>
      <c r="R169" s="67">
        <f>[7]Prices!$L485</f>
        <v>36.39</v>
      </c>
      <c r="S169" s="67">
        <f>[7]Prices!$L497</f>
        <v>54.07</v>
      </c>
      <c r="T169" s="67">
        <f>[7]Prices!$L509</f>
        <v>53.43</v>
      </c>
      <c r="U169" s="67">
        <f>[7]Prices!$L521</f>
        <v>48.62</v>
      </c>
      <c r="V169" s="67">
        <f>[7]Prices!$L533</f>
        <v>40.82</v>
      </c>
      <c r="W169" s="67">
        <f>[7]Prices!$L545</f>
        <v>30.89</v>
      </c>
      <c r="X169" s="67">
        <f>[7]Prices!$L557</f>
        <v>30.86</v>
      </c>
      <c r="Y169" s="67">
        <f>[7]Prices!$L569</f>
        <v>30.86</v>
      </c>
      <c r="Z169" s="67">
        <f>[7]Prices!$L581</f>
        <v>30.28</v>
      </c>
      <c r="AA169" s="67">
        <f>[7]Prices!$L593</f>
        <v>28.62</v>
      </c>
      <c r="AB169" s="67">
        <f>[7]Prices!$L605</f>
        <v>27.04</v>
      </c>
      <c r="AC169" s="67">
        <f>[7]Prices!$L617</f>
        <v>56</v>
      </c>
      <c r="AD169" s="67">
        <f>[7]Prices!$L629</f>
        <v>76.405000000000001</v>
      </c>
      <c r="AE169" s="67">
        <f>[7]Prices!$L641</f>
        <v>58.83</v>
      </c>
      <c r="AF169" s="68">
        <f>[7]Prices!$L653</f>
        <v>44.856499999999997</v>
      </c>
      <c r="AG169" s="68">
        <f>[7]Prices!$L665</f>
        <v>54.75</v>
      </c>
    </row>
    <row r="170" spans="1:47">
      <c r="A170" s="42" t="s">
        <v>107</v>
      </c>
      <c r="B170" s="67">
        <f>[7]Prices!$L294</f>
        <v>27.94</v>
      </c>
      <c r="C170" s="67">
        <f>[7]Prices!$L306</f>
        <v>26.3</v>
      </c>
      <c r="D170" s="67">
        <f>[7]Prices!$L318</f>
        <v>25.7</v>
      </c>
      <c r="E170" s="67">
        <f>[7]Prices!$L330</f>
        <v>23.17</v>
      </c>
      <c r="F170" s="67">
        <f>[7]Prices!$L342</f>
        <v>28.09</v>
      </c>
      <c r="G170" s="67">
        <f>[7]Prices!$L354</f>
        <v>18.78</v>
      </c>
      <c r="H170" s="67">
        <f>[7]Prices!$L366</f>
        <v>17.52</v>
      </c>
      <c r="I170" s="67">
        <f>[7]Prices!$L378</f>
        <v>13.53</v>
      </c>
      <c r="J170" s="67">
        <f>[7]Prices!$L390</f>
        <v>15.31</v>
      </c>
      <c r="K170" s="67">
        <f>[7]Prices!$L402</f>
        <v>22.4</v>
      </c>
      <c r="L170" s="67">
        <f>[7]Prices!$L414</f>
        <v>34.19</v>
      </c>
      <c r="M170" s="67">
        <f>[7]Prices!$L426</f>
        <v>23.09</v>
      </c>
      <c r="N170" s="67">
        <f>[7]Prices!$L438</f>
        <v>22.98</v>
      </c>
      <c r="O170" s="67">
        <f>[7]Prices!$L450</f>
        <v>31.06</v>
      </c>
      <c r="P170" s="67">
        <f>[7]Prices!$L462</f>
        <v>56.58</v>
      </c>
      <c r="Q170" s="67">
        <f>[7]Prices!$L474</f>
        <v>32.76</v>
      </c>
      <c r="R170" s="67">
        <f>[7]Prices!$L486</f>
        <v>37.11</v>
      </c>
      <c r="S170" s="67">
        <f>[7]Prices!$L498</f>
        <v>56.65</v>
      </c>
      <c r="T170" s="67">
        <f>[7]Prices!$L510</f>
        <v>54.96</v>
      </c>
      <c r="U170" s="67">
        <f>[7]Prices!$L522</f>
        <v>49.28</v>
      </c>
      <c r="V170" s="67">
        <f>[7]Prices!$L534</f>
        <v>41.87</v>
      </c>
      <c r="W170" s="67">
        <f>[7]Prices!$L546</f>
        <v>31.13</v>
      </c>
      <c r="X170" s="67">
        <f>[7]Prices!$L558</f>
        <v>32.450000000000003</v>
      </c>
      <c r="Y170" s="67">
        <f>[7]Prices!$L570</f>
        <v>29.57</v>
      </c>
      <c r="Z170" s="67">
        <f>[7]Prices!$L582</f>
        <v>29.7</v>
      </c>
      <c r="AA170" s="67">
        <f>[7]Prices!$L594</f>
        <v>27.86</v>
      </c>
      <c r="AB170" s="67">
        <f>[7]Prices!$L606</f>
        <v>25.69</v>
      </c>
      <c r="AC170" s="67">
        <f>[7]Prices!$L618</f>
        <v>62.88</v>
      </c>
      <c r="AD170" s="67">
        <f>[7]Prices!$L630</f>
        <v>83.846000000000004</v>
      </c>
      <c r="AE170" s="67">
        <f>[7]Prices!$L642</f>
        <v>55.474999999999994</v>
      </c>
      <c r="AF170" s="68">
        <f>[7]Prices!$L654</f>
        <v>43.149090909090894</v>
      </c>
      <c r="AG170" s="68">
        <f>[7]Prices!$L666</f>
        <v>55.25</v>
      </c>
    </row>
    <row r="171" spans="1:47">
      <c r="A171" s="42" t="s">
        <v>108</v>
      </c>
      <c r="B171" s="67">
        <f>[7]Prices!$L295</f>
        <v>29.1</v>
      </c>
      <c r="C171" s="67">
        <f>[7]Prices!$L307</f>
        <v>26</v>
      </c>
      <c r="D171" s="67">
        <f>[7]Prices!$L319</f>
        <v>26.5</v>
      </c>
      <c r="E171" s="67">
        <f>[7]Prices!$L331</f>
        <v>23.68</v>
      </c>
      <c r="F171" s="67">
        <f>[7]Prices!$L343</f>
        <v>28.28</v>
      </c>
      <c r="G171" s="67">
        <f>[7]Prices!$L355</f>
        <v>17.850000000000001</v>
      </c>
      <c r="H171" s="67">
        <f>[7]Prices!$L367</f>
        <v>16.75</v>
      </c>
      <c r="I171" s="67">
        <f>[7]Prices!$L379</f>
        <v>13.53</v>
      </c>
      <c r="J171" s="67">
        <f>[7]Prices!$L391</f>
        <v>15.99</v>
      </c>
      <c r="K171" s="67">
        <f>[7]Prices!$L403</f>
        <v>23.17</v>
      </c>
      <c r="L171" s="67">
        <f>[7]Prices!$L415</f>
        <v>32.68</v>
      </c>
      <c r="M171" s="67">
        <f>[7]Prices!$L427</f>
        <v>23.38</v>
      </c>
      <c r="N171" s="67">
        <f>[7]Prices!$L439</f>
        <v>24.76</v>
      </c>
      <c r="O171" s="67">
        <f>[7]Prices!$L451</f>
        <v>32.9</v>
      </c>
      <c r="P171" s="67">
        <f>[7]Prices!$L463</f>
        <v>58.27</v>
      </c>
      <c r="Q171" s="67">
        <f>[7]Prices!$L475</f>
        <v>36.06</v>
      </c>
      <c r="R171" s="67">
        <f>[7]Prices!$L487</f>
        <v>35.409999999999997</v>
      </c>
      <c r="S171" s="67">
        <f>[7]Prices!$L499</f>
        <v>56.09</v>
      </c>
      <c r="T171" s="67">
        <f>[7]Prices!$L511</f>
        <v>50.69</v>
      </c>
      <c r="U171" s="67">
        <f>[7]Prices!$L523</f>
        <v>49.31</v>
      </c>
      <c r="V171" s="67">
        <f>[7]Prices!$L535</f>
        <v>40.68</v>
      </c>
      <c r="W171" s="67">
        <f>[7]Prices!$L547</f>
        <v>32.65</v>
      </c>
      <c r="X171" s="67">
        <f>[7]Prices!$L559</f>
        <v>30.76</v>
      </c>
      <c r="Y171" s="67">
        <f>[7]Prices!$L571</f>
        <v>30.6</v>
      </c>
      <c r="Z171" s="67">
        <f>[7]Prices!$L583</f>
        <v>29.4</v>
      </c>
      <c r="AA171" s="67">
        <f>[7]Prices!$L595</f>
        <v>26.93</v>
      </c>
      <c r="AB171" s="67">
        <f>[7]Prices!$L607</f>
        <v>25.27</v>
      </c>
      <c r="AC171" s="67">
        <f>[7]Prices!$L619</f>
        <v>74.75</v>
      </c>
      <c r="AD171" s="67">
        <f>[7]Prices!$L631</f>
        <v>87.385000000000005</v>
      </c>
      <c r="AE171" s="67">
        <f>[7]Prices!$L643</f>
        <v>52.484999999999999</v>
      </c>
      <c r="AF171" s="68">
        <f>[7]Prices!$L655</f>
        <v>41.839545454545451</v>
      </c>
      <c r="AG171" s="68">
        <f>[7]Prices!$L667</f>
        <v>58</v>
      </c>
    </row>
    <row r="172" spans="1:47">
      <c r="A172" s="42" t="s">
        <v>109</v>
      </c>
      <c r="B172" s="67">
        <f>[7]Prices!$L296</f>
        <v>27.6</v>
      </c>
      <c r="C172" s="67">
        <f>[7]Prices!$L308</f>
        <v>26.78</v>
      </c>
      <c r="D172" s="67">
        <f>[7]Prices!$L320</f>
        <v>24.95</v>
      </c>
      <c r="E172" s="67">
        <f>[7]Prices!$L332</f>
        <v>22.97</v>
      </c>
      <c r="F172" s="67">
        <f>[7]Prices!$L344</f>
        <v>25.83</v>
      </c>
      <c r="G172" s="67">
        <f>[7]Prices!$L356</f>
        <v>16.5</v>
      </c>
      <c r="H172" s="67">
        <f>[7]Prices!$L368</f>
        <v>15.65</v>
      </c>
      <c r="I172" s="67">
        <f>[7]Prices!$L380</f>
        <v>14.21</v>
      </c>
      <c r="J172" s="67">
        <f>[7]Prices!$L392</f>
        <v>17.690000000000001</v>
      </c>
      <c r="K172" s="67">
        <f>[7]Prices!$L404</f>
        <v>22.89</v>
      </c>
      <c r="L172" s="67">
        <f>[7]Prices!$L416</f>
        <v>30.08</v>
      </c>
      <c r="M172" s="67">
        <f>[7]Prices!$L428</f>
        <v>24.71</v>
      </c>
      <c r="N172" s="67">
        <f>[7]Prices!$L440</f>
        <v>24.2</v>
      </c>
      <c r="O172" s="67">
        <f>[7]Prices!$L452</f>
        <v>34.01</v>
      </c>
      <c r="P172" s="67">
        <f>[7]Prices!$L464</f>
        <v>62.43</v>
      </c>
      <c r="Q172" s="67">
        <f>[7]Prices!$L476</f>
        <v>35.659999999999997</v>
      </c>
      <c r="R172" s="67">
        <f>[7]Prices!$L488</f>
        <v>34.47</v>
      </c>
      <c r="S172" s="67">
        <f>[7]Prices!$L500</f>
        <v>55.68</v>
      </c>
      <c r="T172" s="67">
        <f>[7]Prices!$L512</f>
        <v>48.65</v>
      </c>
      <c r="U172" s="67">
        <f>[7]Prices!$L524</f>
        <v>47.84</v>
      </c>
      <c r="V172" s="67">
        <f>[7]Prices!$L536</f>
        <v>39.840000000000003</v>
      </c>
      <c r="W172" s="67">
        <f>[7]Prices!$L548</f>
        <v>33.729999999999997</v>
      </c>
      <c r="X172" s="67">
        <f>[7]Prices!$L560</f>
        <v>30.35</v>
      </c>
      <c r="Y172" s="67">
        <f>[7]Prices!$L572</f>
        <v>30.74</v>
      </c>
      <c r="Z172" s="67">
        <f>[7]Prices!$L584</f>
        <v>28.3</v>
      </c>
      <c r="AA172" s="67">
        <f>[7]Prices!$L596</f>
        <v>28.24</v>
      </c>
      <c r="AB172" s="67">
        <f>[7]Prices!$L608</f>
        <v>26.61</v>
      </c>
      <c r="AC172" s="67">
        <f>[7]Prices!$L620</f>
        <v>74.75</v>
      </c>
      <c r="AD172" s="67">
        <f>[7]Prices!$L632</f>
        <v>80.297499999999999</v>
      </c>
      <c r="AE172" s="67">
        <f>[7]Prices!$L644</f>
        <v>60.007999999999996</v>
      </c>
      <c r="AF172" s="68">
        <f>[7]Prices!$L656</f>
        <v>42.101578947368424</v>
      </c>
      <c r="AG172" s="68">
        <f>[7]Prices!$L668</f>
        <v>58.25</v>
      </c>
    </row>
    <row r="173" spans="1:47">
      <c r="A173" s="42" t="s">
        <v>110</v>
      </c>
      <c r="B173" s="67">
        <f>[7]Prices!$L297</f>
        <v>24.53</v>
      </c>
      <c r="C173" s="67">
        <f>[7]Prices!$L309</f>
        <v>27.6</v>
      </c>
      <c r="D173" s="67">
        <f>[7]Prices!$L321</f>
        <v>24.09</v>
      </c>
      <c r="E173" s="67">
        <f>[7]Prices!$L333</f>
        <v>21.89</v>
      </c>
      <c r="F173" s="67">
        <f>[7]Prices!$L345</f>
        <v>24.88</v>
      </c>
      <c r="G173" s="67">
        <f>[7]Prices!$L357</f>
        <v>15.29</v>
      </c>
      <c r="H173" s="67">
        <f>[7]Prices!$L369</f>
        <v>14.7</v>
      </c>
      <c r="I173" s="67">
        <f>[7]Prices!$L381</f>
        <v>16.489999999999998</v>
      </c>
      <c r="J173" s="67">
        <f>[7]Prices!$L393</f>
        <v>19.12</v>
      </c>
      <c r="K173" s="67">
        <f>[7]Prices!$L405</f>
        <v>21.8</v>
      </c>
      <c r="L173" s="67">
        <f>[7]Prices!$L417</f>
        <v>28.05</v>
      </c>
      <c r="M173" s="67">
        <f>[7]Prices!$L429</f>
        <v>25.46</v>
      </c>
      <c r="N173" s="67">
        <f>[7]Prices!$L441</f>
        <v>25.86</v>
      </c>
      <c r="O173" s="67">
        <f>[7]Prices!$L453</f>
        <v>35.74</v>
      </c>
      <c r="P173" s="67">
        <f>[7]Prices!$L465</f>
        <v>60.54</v>
      </c>
      <c r="Q173" s="67">
        <f>[7]Prices!$L477</f>
        <v>31.08</v>
      </c>
      <c r="R173" s="67">
        <f>[7]Prices!$L489</f>
        <v>35.07</v>
      </c>
      <c r="S173" s="67">
        <f>[7]Prices!$L501</f>
        <v>55.16</v>
      </c>
      <c r="T173" s="67">
        <f>[7]Prices!$L513</f>
        <v>51.96</v>
      </c>
      <c r="U173" s="67">
        <f>[7]Prices!$L525</f>
        <v>45.19</v>
      </c>
      <c r="V173" s="67">
        <f>[7]Prices!$L537</f>
        <v>37.6</v>
      </c>
      <c r="W173" s="67">
        <f>[7]Prices!$L549</f>
        <v>31.54</v>
      </c>
      <c r="X173" s="67">
        <f>[7]Prices!$L561</f>
        <v>28.75</v>
      </c>
      <c r="Y173" s="67">
        <f>[7]Prices!$L573</f>
        <v>32.82</v>
      </c>
      <c r="Z173" s="67">
        <f>[7]Prices!$L585</f>
        <v>27.21</v>
      </c>
      <c r="AA173" s="67">
        <f>[7]Prices!$L597</f>
        <v>27.68</v>
      </c>
      <c r="AB173" s="67">
        <f>[7]Prices!$L609</f>
        <v>28.71</v>
      </c>
      <c r="AC173" s="67">
        <f>[7]Prices!$L621</f>
        <v>72.930000000000007</v>
      </c>
      <c r="AD173" s="67">
        <f>[7]Prices!$L633</f>
        <v>67.74799999999999</v>
      </c>
      <c r="AE173" s="67">
        <f>[7]Prices!$L645</f>
        <v>70.887499999999989</v>
      </c>
      <c r="AF173" s="68">
        <f>[7]Prices!$L657</f>
        <v>47.479090909090907</v>
      </c>
      <c r="AG173" s="68">
        <f>[7]Prices!$L669</f>
        <v>57.75</v>
      </c>
    </row>
    <row r="174" spans="1:47">
      <c r="A174" s="42" t="s">
        <v>111</v>
      </c>
      <c r="B174" s="67">
        <f>[7]Prices!$L298</f>
        <v>24.51</v>
      </c>
      <c r="C174" s="67">
        <f>[7]Prices!$L310</f>
        <v>26.56</v>
      </c>
      <c r="D174" s="67">
        <f>[7]Prices!$L322</f>
        <v>23.99</v>
      </c>
      <c r="E174" s="67">
        <f>[7]Prices!$L334</f>
        <v>22.07</v>
      </c>
      <c r="F174" s="67">
        <f>[7]Prices!$L346</f>
        <v>24</v>
      </c>
      <c r="G174" s="67">
        <f>[7]Prices!$L358</f>
        <v>16.5</v>
      </c>
      <c r="H174" s="67">
        <f>[7]Prices!$L370</f>
        <v>14.34</v>
      </c>
      <c r="I174" s="67">
        <f>[7]Prices!$L382</f>
        <v>17.079999999999998</v>
      </c>
      <c r="J174" s="67">
        <f>[7]Prices!$L394</f>
        <v>20.61</v>
      </c>
      <c r="K174" s="67">
        <f>[7]Prices!$L406</f>
        <v>20.440000000000001</v>
      </c>
      <c r="L174" s="67">
        <f>[7]Prices!$L418</f>
        <v>25.98</v>
      </c>
      <c r="M174" s="67">
        <f>[7]Prices!$L430</f>
        <v>23.6</v>
      </c>
      <c r="N174" s="67">
        <f>[7]Prices!$L442</f>
        <v>24.8</v>
      </c>
      <c r="O174" s="67">
        <f>[7]Prices!$L454</f>
        <v>34.869999999999997</v>
      </c>
      <c r="P174" s="67">
        <f>[7]Prices!$L466</f>
        <v>50.78</v>
      </c>
      <c r="Q174" s="67">
        <f>[7]Prices!$L478</f>
        <v>33.69</v>
      </c>
      <c r="R174" s="67">
        <f>[7]Prices!$L490</f>
        <v>37.57</v>
      </c>
      <c r="S174" s="67">
        <f>[7]Prices!$L502</f>
        <v>54.39</v>
      </c>
      <c r="T174" s="67">
        <f>[7]Prices!$L514</f>
        <v>52.65</v>
      </c>
      <c r="U174" s="67">
        <f>[7]Prices!$L526</f>
        <v>42.33</v>
      </c>
      <c r="V174" s="67">
        <f>[7]Prices!$L538</f>
        <v>35.04</v>
      </c>
      <c r="W174" s="67">
        <f>[7]Prices!$L550</f>
        <v>28.87</v>
      </c>
      <c r="X174" s="67">
        <f>[7]Prices!$L562</f>
        <v>31.21</v>
      </c>
      <c r="Y174" s="67">
        <f>[7]Prices!$L574</f>
        <v>33.17</v>
      </c>
      <c r="Z174" s="67">
        <f>[7]Prices!$L586</f>
        <v>27.6</v>
      </c>
      <c r="AA174" s="67">
        <f>[7]Prices!$L598</f>
        <v>28.41</v>
      </c>
      <c r="AB174" s="67">
        <f>[7]Prices!$L610</f>
        <v>32.130000000000003</v>
      </c>
      <c r="AC174" s="67">
        <f>[7]Prices!$L622</f>
        <v>70.010000000000005</v>
      </c>
      <c r="AD174" s="67">
        <f>[7]Prices!$L634</f>
        <v>72.334999999999994</v>
      </c>
      <c r="AE174" s="68">
        <f>[7]Prices!$L646</f>
        <v>70.966999999999999</v>
      </c>
      <c r="AF174" s="68">
        <f>[7]Prices!$L658</f>
        <v>42.688571428571422</v>
      </c>
      <c r="AG174" s="68">
        <f>[7]Prices!$L670</f>
        <v>55.75</v>
      </c>
    </row>
    <row r="175" spans="1:47">
      <c r="A175" s="42" t="s">
        <v>112</v>
      </c>
      <c r="B175" s="67">
        <f>[7]Prices!$L299</f>
        <v>26.11</v>
      </c>
      <c r="C175" s="67">
        <f>[7]Prices!$L311</f>
        <v>26.2</v>
      </c>
      <c r="D175" s="67">
        <f>[7]Prices!$L323</f>
        <v>23.92</v>
      </c>
      <c r="E175" s="67">
        <f>[7]Prices!$L335</f>
        <v>22.88</v>
      </c>
      <c r="F175" s="67">
        <f>[7]Prices!$L347</f>
        <v>25.14</v>
      </c>
      <c r="G175" s="67">
        <f>[7]Prices!$L359</f>
        <v>16.79</v>
      </c>
      <c r="H175" s="67">
        <f>[7]Prices!$L371</f>
        <v>14.24</v>
      </c>
      <c r="I175" s="67">
        <f>[7]Prices!$L383</f>
        <v>15.46</v>
      </c>
      <c r="J175" s="67">
        <f>[7]Prices!$L395</f>
        <v>20.32</v>
      </c>
      <c r="K175" s="67">
        <f>[7]Prices!$L407</f>
        <v>23.22</v>
      </c>
      <c r="L175" s="67">
        <f>[7]Prices!$L419</f>
        <v>25.87</v>
      </c>
      <c r="M175" s="67">
        <f>[7]Prices!$L431</f>
        <v>23.19</v>
      </c>
      <c r="N175" s="67">
        <f>[7]Prices!$L443</f>
        <v>23.54</v>
      </c>
      <c r="O175" s="67">
        <f>[7]Prices!$L455</f>
        <v>36.89</v>
      </c>
      <c r="P175" s="67">
        <f>[7]Prices!$L467</f>
        <v>46.09</v>
      </c>
      <c r="Q175" s="67">
        <f>[7]Prices!$L479</f>
        <v>30.96</v>
      </c>
      <c r="R175" s="67">
        <f>[7]Prices!$L491</f>
        <v>39.21</v>
      </c>
      <c r="S175" s="67">
        <f>[7]Prices!$L503</f>
        <v>55.13</v>
      </c>
      <c r="T175" s="67">
        <f>[7]Prices!$L515</f>
        <v>53.81</v>
      </c>
      <c r="U175" s="67">
        <f>[7]Prices!$L527</f>
        <v>42.12</v>
      </c>
      <c r="V175" s="67">
        <f>[7]Prices!$L539</f>
        <v>33.99</v>
      </c>
      <c r="W175" s="67">
        <f>[7]Prices!$L551</f>
        <v>26.43</v>
      </c>
      <c r="X175" s="67">
        <f>[7]Prices!$L563</f>
        <v>31.99</v>
      </c>
      <c r="Y175" s="67">
        <f>[7]Prices!$L575</f>
        <v>33.28</v>
      </c>
      <c r="Z175" s="67">
        <f>[7]Prices!$L587</f>
        <v>27.73</v>
      </c>
      <c r="AA175" s="67">
        <f>[7]Prices!$L599</f>
        <v>28.81</v>
      </c>
      <c r="AB175" s="67">
        <f>[7]Prices!$L611</f>
        <v>34.200000000000003</v>
      </c>
      <c r="AC175" s="67">
        <f>[7]Prices!$L623</f>
        <v>65.930000000000007</v>
      </c>
      <c r="AD175" s="67">
        <f>[7]Prices!$L635</f>
        <v>70.626000000000005</v>
      </c>
      <c r="AE175" s="68">
        <f>[7]Prices!$L647</f>
        <v>65.227999999999994</v>
      </c>
      <c r="AF175" s="68">
        <f>[7]Prices!$L659</f>
        <v>42.549300000000002</v>
      </c>
      <c r="AG175" s="68">
        <f>[7]Prices!$L671</f>
        <v>54.25</v>
      </c>
    </row>
    <row r="176" spans="1:47" ht="15.75" thickBot="1">
      <c r="A176" s="42" t="s">
        <v>138</v>
      </c>
      <c r="B176" s="67">
        <f t="shared" ref="B176:AB176" si="82">AVERAGE(B164:B175)</f>
        <v>27.000833333333333</v>
      </c>
      <c r="C176" s="67">
        <f t="shared" si="82"/>
        <v>27.705833333333331</v>
      </c>
      <c r="D176" s="67">
        <f t="shared" si="82"/>
        <v>24.7</v>
      </c>
      <c r="E176" s="67">
        <f t="shared" si="82"/>
        <v>22.515000000000001</v>
      </c>
      <c r="F176" s="67">
        <f t="shared" si="82"/>
        <v>25.837499999999995</v>
      </c>
      <c r="G176" s="67">
        <f t="shared" si="82"/>
        <v>19.791666666666664</v>
      </c>
      <c r="H176" s="67">
        <f t="shared" si="82"/>
        <v>15.592500000000001</v>
      </c>
      <c r="I176" s="67">
        <f t="shared" si="82"/>
        <v>14.094166666666668</v>
      </c>
      <c r="J176" s="67">
        <f t="shared" si="82"/>
        <v>16.455833333333334</v>
      </c>
      <c r="K176" s="67">
        <f t="shared" si="82"/>
        <v>22.0425</v>
      </c>
      <c r="L176" s="67">
        <f t="shared" si="82"/>
        <v>29.964166666666671</v>
      </c>
      <c r="M176" s="67">
        <f t="shared" si="82"/>
        <v>23.014166666666668</v>
      </c>
      <c r="N176" s="67">
        <f t="shared" si="82"/>
        <v>23.41</v>
      </c>
      <c r="O176" s="67">
        <f t="shared" si="82"/>
        <v>31.021666666666672</v>
      </c>
      <c r="P176" s="67">
        <f t="shared" si="82"/>
        <v>52.029166666666669</v>
      </c>
      <c r="Q176" s="67">
        <f t="shared" si="82"/>
        <v>32.156666666666659</v>
      </c>
      <c r="R176" s="67">
        <f t="shared" si="82"/>
        <v>35.945833333333333</v>
      </c>
      <c r="S176" s="67">
        <f t="shared" si="82"/>
        <v>53.197499999999998</v>
      </c>
      <c r="T176" s="67">
        <f t="shared" si="82"/>
        <v>51.903333333333329</v>
      </c>
      <c r="U176" s="67">
        <f t="shared" si="82"/>
        <v>47.134166666666665</v>
      </c>
      <c r="V176" s="67">
        <f t="shared" si="82"/>
        <v>38.230833333333337</v>
      </c>
      <c r="W176" s="67">
        <f t="shared" si="82"/>
        <v>31.604166666666668</v>
      </c>
      <c r="X176" s="67">
        <f t="shared" si="82"/>
        <v>29.860833333333332</v>
      </c>
      <c r="Y176" s="67">
        <f t="shared" si="82"/>
        <v>32.547500000000007</v>
      </c>
      <c r="Z176" s="67">
        <f t="shared" si="82"/>
        <v>30.042500000000004</v>
      </c>
      <c r="AA176" s="67">
        <f t="shared" si="82"/>
        <v>28.257500000000004</v>
      </c>
      <c r="AB176" s="67">
        <f t="shared" si="82"/>
        <v>29.664999999999996</v>
      </c>
      <c r="AC176" s="67">
        <f>AVERAGE(AC164:AC175)</f>
        <v>56.873333333333335</v>
      </c>
      <c r="AD176" s="67">
        <f>AVERAGE(AD164:AD175)</f>
        <v>72.985208333333333</v>
      </c>
      <c r="AE176" s="68">
        <f t="shared" ref="AE176:AG176" si="83">AVERAGE(AE164:AE175)</f>
        <v>65.259416666666667</v>
      </c>
      <c r="AF176" s="68">
        <f t="shared" si="83"/>
        <v>46.895472596263382</v>
      </c>
      <c r="AG176" s="68">
        <f t="shared" si="83"/>
        <v>53.122916666666669</v>
      </c>
    </row>
    <row r="177" spans="1:33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spans="1:33" ht="15.75" thickBot="1">
      <c r="A178" s="42" t="s">
        <v>141</v>
      </c>
    </row>
    <row r="179" spans="1:33" ht="15.75" thickBot="1">
      <c r="A179" s="44"/>
      <c r="B179" s="70" t="str">
        <f>B2</f>
        <v xml:space="preserve">93/94 </v>
      </c>
      <c r="C179" s="70" t="str">
        <f t="shared" ref="C179:AG179" si="84">C2</f>
        <v xml:space="preserve">94/95 </v>
      </c>
      <c r="D179" s="70" t="str">
        <f t="shared" si="84"/>
        <v xml:space="preserve">95/96 </v>
      </c>
      <c r="E179" s="70" t="str">
        <f t="shared" si="84"/>
        <v xml:space="preserve">96/97 </v>
      </c>
      <c r="F179" s="70" t="str">
        <f t="shared" si="84"/>
        <v xml:space="preserve">97/98 </v>
      </c>
      <c r="G179" s="70" t="str">
        <f t="shared" si="84"/>
        <v xml:space="preserve">98/99 </v>
      </c>
      <c r="H179" s="70" t="str">
        <f t="shared" si="84"/>
        <v xml:space="preserve">99/00 </v>
      </c>
      <c r="I179" s="70" t="str">
        <f t="shared" si="84"/>
        <v xml:space="preserve">00/01 </v>
      </c>
      <c r="J179" s="70" t="str">
        <f t="shared" si="84"/>
        <v xml:space="preserve">01/02 </v>
      </c>
      <c r="K179" s="70" t="str">
        <f t="shared" si="84"/>
        <v xml:space="preserve">02/03 </v>
      </c>
      <c r="L179" s="70" t="str">
        <f t="shared" si="84"/>
        <v xml:space="preserve">03/04 </v>
      </c>
      <c r="M179" s="70" t="str">
        <f t="shared" si="84"/>
        <v xml:space="preserve">04/05 </v>
      </c>
      <c r="N179" s="70" t="str">
        <f t="shared" si="84"/>
        <v xml:space="preserve">05/06 </v>
      </c>
      <c r="O179" s="70" t="str">
        <f t="shared" si="84"/>
        <v xml:space="preserve">06/07 </v>
      </c>
      <c r="P179" s="70" t="str">
        <f t="shared" si="84"/>
        <v xml:space="preserve">07/08 </v>
      </c>
      <c r="Q179" s="70" t="str">
        <f t="shared" si="84"/>
        <v xml:space="preserve">08/09 </v>
      </c>
      <c r="R179" s="70" t="str">
        <f t="shared" si="84"/>
        <v xml:space="preserve">09/10 </v>
      </c>
      <c r="S179" s="70" t="str">
        <f t="shared" si="84"/>
        <v xml:space="preserve">10/11 </v>
      </c>
      <c r="T179" s="70" t="str">
        <f t="shared" si="84"/>
        <v xml:space="preserve">11/12 </v>
      </c>
      <c r="U179" s="70" t="str">
        <f t="shared" si="84"/>
        <v xml:space="preserve">12/13 </v>
      </c>
      <c r="V179" s="70" t="str">
        <f t="shared" si="84"/>
        <v xml:space="preserve">13/14 </v>
      </c>
      <c r="W179" s="70" t="str">
        <f t="shared" si="84"/>
        <v xml:space="preserve">14/15 </v>
      </c>
      <c r="X179" s="70" t="str">
        <f t="shared" si="84"/>
        <v xml:space="preserve">15/16 </v>
      </c>
      <c r="Y179" s="70" t="str">
        <f t="shared" si="84"/>
        <v xml:space="preserve">16/17 </v>
      </c>
      <c r="Z179" s="70" t="str">
        <f t="shared" si="84"/>
        <v xml:space="preserve">17/18 </v>
      </c>
      <c r="AA179" s="70" t="str">
        <f t="shared" si="84"/>
        <v>18/19</v>
      </c>
      <c r="AB179" s="70" t="str">
        <f t="shared" si="84"/>
        <v>19/20</v>
      </c>
      <c r="AC179" s="70" t="str">
        <f t="shared" si="84"/>
        <v>20/21</v>
      </c>
      <c r="AD179" s="70" t="str">
        <f t="shared" si="84"/>
        <v>21/22</v>
      </c>
      <c r="AE179" s="70" t="str">
        <f t="shared" si="84"/>
        <v>22/23</v>
      </c>
      <c r="AF179" s="70" t="str">
        <f t="shared" si="84"/>
        <v>23/24</v>
      </c>
      <c r="AG179" s="70" t="str">
        <f t="shared" si="84"/>
        <v>24/25</v>
      </c>
    </row>
    <row r="180" spans="1:33">
      <c r="A180" s="42" t="s">
        <v>101</v>
      </c>
      <c r="I180" s="67">
        <f>I164-I132</f>
        <v>-0.11630000000000074</v>
      </c>
      <c r="J180" s="67">
        <f t="shared" ref="J180:AE191" si="85">J164-J132</f>
        <v>0.38640000000000008</v>
      </c>
      <c r="K180" s="67">
        <f t="shared" si="85"/>
        <v>-0.92689999999999984</v>
      </c>
      <c r="L180" s="67">
        <f t="shared" si="85"/>
        <v>-0.48600000000000065</v>
      </c>
      <c r="M180" s="67">
        <f t="shared" si="85"/>
        <v>-0.56040000000000134</v>
      </c>
      <c r="N180" s="67">
        <f t="shared" si="85"/>
        <v>-0.87379999999999924</v>
      </c>
      <c r="O180" s="67">
        <f t="shared" si="85"/>
        <v>-2.7697000000000003</v>
      </c>
      <c r="P180" s="67">
        <f t="shared" si="85"/>
        <v>-1.7990999999999957</v>
      </c>
      <c r="Q180" s="67">
        <f t="shared" si="85"/>
        <v>-0.35779999999999745</v>
      </c>
      <c r="R180" s="67">
        <f t="shared" si="85"/>
        <v>-9.9999999999980105E-3</v>
      </c>
      <c r="S180" s="67">
        <f t="shared" si="85"/>
        <v>-5.7099999999998374E-2</v>
      </c>
      <c r="T180" s="67">
        <f t="shared" si="85"/>
        <v>-0.26230000000000331</v>
      </c>
      <c r="U180" s="67">
        <f t="shared" si="85"/>
        <v>-0.87699999999999534</v>
      </c>
      <c r="V180" s="67">
        <f t="shared" si="85"/>
        <v>-4.5009000000000015</v>
      </c>
      <c r="W180" s="67">
        <f t="shared" si="85"/>
        <v>-1.509999999999998</v>
      </c>
      <c r="X180" s="67">
        <f t="shared" si="85"/>
        <v>-0.16049999999999898</v>
      </c>
      <c r="Y180" s="67">
        <f t="shared" si="85"/>
        <v>0.22569999999999624</v>
      </c>
      <c r="Z180" s="67">
        <f t="shared" si="85"/>
        <v>0.21229999999999905</v>
      </c>
      <c r="AA180" s="67">
        <f>AA164-AA132</f>
        <v>-4.8700000000000188E-2</v>
      </c>
      <c r="AB180" s="67">
        <f t="shared" si="85"/>
        <v>2.0869565217385144E-2</v>
      </c>
      <c r="AC180" s="67">
        <f t="shared" si="85"/>
        <v>3.3181818181809319E-2</v>
      </c>
      <c r="AD180" s="67">
        <f t="shared" si="85"/>
        <v>4.1976190476190425</v>
      </c>
      <c r="AE180" s="67">
        <f t="shared" si="85"/>
        <v>-2.3719047619047586</v>
      </c>
    </row>
    <row r="181" spans="1:33">
      <c r="A181" s="42" t="s">
        <v>102</v>
      </c>
      <c r="I181" s="67">
        <f t="shared" ref="I181:X191" si="86">I165-I133</f>
        <v>-0.23100000000000165</v>
      </c>
      <c r="J181" s="67">
        <f t="shared" si="86"/>
        <v>0.10839999999999961</v>
      </c>
      <c r="K181" s="67">
        <f t="shared" si="86"/>
        <v>-0.71679999999999922</v>
      </c>
      <c r="L181" s="67">
        <f t="shared" si="86"/>
        <v>-0.52939999999999898</v>
      </c>
      <c r="M181" s="67">
        <f t="shared" si="86"/>
        <v>-0.66600000000000037</v>
      </c>
      <c r="N181" s="67">
        <f t="shared" si="86"/>
        <v>-0.81950000000000145</v>
      </c>
      <c r="O181" s="67">
        <f t="shared" si="86"/>
        <v>-1.9534999999999982</v>
      </c>
      <c r="P181" s="67">
        <f t="shared" si="86"/>
        <v>-1.2404999999999973</v>
      </c>
      <c r="Q181" s="67">
        <f t="shared" si="86"/>
        <v>-0.49520000000000053</v>
      </c>
      <c r="R181" s="67">
        <f t="shared" si="86"/>
        <v>-8.2499999999996021E-2</v>
      </c>
      <c r="S181" s="67">
        <f t="shared" si="86"/>
        <v>4.9099999999995703E-2</v>
      </c>
      <c r="T181" s="67">
        <f t="shared" si="86"/>
        <v>-0.33800000000000097</v>
      </c>
      <c r="U181" s="67">
        <f t="shared" si="86"/>
        <v>-2.0472999999999999</v>
      </c>
      <c r="V181" s="67">
        <f t="shared" si="86"/>
        <v>-1.4014999999999986</v>
      </c>
      <c r="W181" s="67">
        <f t="shared" si="86"/>
        <v>-1.1931999999999974</v>
      </c>
      <c r="X181" s="67">
        <f t="shared" si="86"/>
        <v>-0.15149999999999864</v>
      </c>
      <c r="Y181" s="67">
        <f t="shared" si="85"/>
        <v>0.23380000000000223</v>
      </c>
      <c r="Z181" s="67">
        <f t="shared" si="85"/>
        <v>0.11480000000000246</v>
      </c>
      <c r="AA181" s="67">
        <f t="shared" si="85"/>
        <v>-1.0000000000012221E-3</v>
      </c>
      <c r="AB181" s="67">
        <f t="shared" si="85"/>
        <v>3.5000000000060538E-3</v>
      </c>
      <c r="AC181" s="67">
        <f t="shared" si="85"/>
        <v>-0.16250000000000142</v>
      </c>
      <c r="AD181" s="67">
        <f t="shared" si="85"/>
        <v>2.5823809523809516</v>
      </c>
      <c r="AE181" s="67">
        <f t="shared" si="85"/>
        <v>-2.6400000000000006</v>
      </c>
    </row>
    <row r="182" spans="1:33">
      <c r="A182" s="42" t="s">
        <v>103</v>
      </c>
      <c r="I182" s="67">
        <f t="shared" si="86"/>
        <v>0.3752999999999993</v>
      </c>
      <c r="J182" s="67">
        <f t="shared" si="85"/>
        <v>0.21110000000000007</v>
      </c>
      <c r="K182" s="67">
        <f t="shared" si="85"/>
        <v>-0.62699999999999889</v>
      </c>
      <c r="L182" s="67">
        <f t="shared" si="85"/>
        <v>-0.60610000000000142</v>
      </c>
      <c r="M182" s="67">
        <f t="shared" si="85"/>
        <v>-1.0104000000000006</v>
      </c>
      <c r="N182" s="67">
        <f t="shared" si="85"/>
        <v>-0.62450000000000117</v>
      </c>
      <c r="O182" s="67">
        <f t="shared" si="85"/>
        <v>-1.9582000000000015</v>
      </c>
      <c r="P182" s="67">
        <f t="shared" si="85"/>
        <v>-0.66100000000000136</v>
      </c>
      <c r="Q182" s="67">
        <f t="shared" si="85"/>
        <v>-0.35999999999999943</v>
      </c>
      <c r="R182" s="67">
        <f t="shared" si="85"/>
        <v>-0.12449999999999761</v>
      </c>
      <c r="S182" s="67">
        <f t="shared" si="85"/>
        <v>-1.7700000000004934E-2</v>
      </c>
      <c r="T182" s="67">
        <f t="shared" si="85"/>
        <v>-0.12229999999999563</v>
      </c>
      <c r="U182" s="67">
        <f t="shared" si="85"/>
        <v>-2.4570000000000007</v>
      </c>
      <c r="V182" s="67">
        <f t="shared" si="85"/>
        <v>-2.1004999999999967</v>
      </c>
      <c r="W182" s="67">
        <f t="shared" si="85"/>
        <v>-8.0500000000000682E-2</v>
      </c>
      <c r="X182" s="67">
        <f t="shared" si="85"/>
        <v>0.20639999999999858</v>
      </c>
      <c r="Y182" s="67">
        <f t="shared" si="85"/>
        <v>0.22189999999999799</v>
      </c>
      <c r="Z182" s="67">
        <f t="shared" si="85"/>
        <v>8.6500000000000909E-2</v>
      </c>
      <c r="AA182" s="67">
        <f t="shared" si="85"/>
        <v>1.7499999999991189E-2</v>
      </c>
      <c r="AB182" s="67">
        <f t="shared" si="85"/>
        <v>3.7619047619052992E-2</v>
      </c>
      <c r="AC182" s="67">
        <f t="shared" si="85"/>
        <v>-0.61500000000000199</v>
      </c>
      <c r="AD182" s="67">
        <f t="shared" si="85"/>
        <v>3.3419047619047504</v>
      </c>
      <c r="AE182" s="67">
        <f t="shared" si="85"/>
        <v>-2.039999999999992</v>
      </c>
    </row>
    <row r="183" spans="1:33">
      <c r="A183" s="42" t="s">
        <v>104</v>
      </c>
      <c r="I183" s="67">
        <f t="shared" si="86"/>
        <v>0.10299999999999976</v>
      </c>
      <c r="J183" s="67">
        <f t="shared" si="85"/>
        <v>0.43599999999999994</v>
      </c>
      <c r="K183" s="67">
        <f t="shared" si="85"/>
        <v>-0.20470000000000255</v>
      </c>
      <c r="L183" s="67">
        <f t="shared" si="85"/>
        <v>-0.66100000000000136</v>
      </c>
      <c r="M183" s="67">
        <f t="shared" si="85"/>
        <v>-0.85020000000000095</v>
      </c>
      <c r="N183" s="67">
        <f t="shared" si="85"/>
        <v>-0.31450000000000244</v>
      </c>
      <c r="O183" s="67">
        <f t="shared" si="85"/>
        <v>-0.11520000000000152</v>
      </c>
      <c r="P183" s="67">
        <f t="shared" si="85"/>
        <v>-0.61709999999999354</v>
      </c>
      <c r="Q183" s="67">
        <f t="shared" si="85"/>
        <v>-0.18800000000000239</v>
      </c>
      <c r="R183" s="67">
        <f t="shared" si="85"/>
        <v>-7.5199999999995271E-2</v>
      </c>
      <c r="S183" s="67">
        <f t="shared" si="85"/>
        <v>6.9500000000005002E-2</v>
      </c>
      <c r="T183" s="67">
        <f t="shared" si="85"/>
        <v>-0.11749999999999972</v>
      </c>
      <c r="U183" s="67">
        <f t="shared" si="85"/>
        <v>-2.707099999999997</v>
      </c>
      <c r="V183" s="67">
        <f t="shared" si="85"/>
        <v>-2.8742999999999981</v>
      </c>
      <c r="W183" s="67">
        <f t="shared" si="85"/>
        <v>2.4999999999977263E-3</v>
      </c>
      <c r="X183" s="67">
        <f t="shared" si="85"/>
        <v>9.5800000000000551E-2</v>
      </c>
      <c r="Y183" s="67">
        <f t="shared" si="85"/>
        <v>-3.1500000000001194E-2</v>
      </c>
      <c r="Z183" s="67">
        <f t="shared" si="85"/>
        <v>-0.21669999999999945</v>
      </c>
      <c r="AA183" s="67">
        <f t="shared" si="85"/>
        <v>-0.12761904761904574</v>
      </c>
      <c r="AB183" s="67">
        <f t="shared" si="85"/>
        <v>9.7142857142848982E-2</v>
      </c>
      <c r="AC183" s="67">
        <f t="shared" si="85"/>
        <v>-1.9565217391304159</v>
      </c>
      <c r="AD183" s="67">
        <f t="shared" si="85"/>
        <v>1.2825000000000131</v>
      </c>
      <c r="AE183" s="67">
        <f t="shared" si="85"/>
        <v>0.99099999999999966</v>
      </c>
    </row>
    <row r="184" spans="1:33">
      <c r="A184" s="42" t="s">
        <v>105</v>
      </c>
      <c r="I184" s="67">
        <f t="shared" si="86"/>
        <v>0.23500000000000121</v>
      </c>
      <c r="J184" s="67">
        <f t="shared" si="85"/>
        <v>8.9999999999999858E-2</v>
      </c>
      <c r="K184" s="67">
        <f t="shared" si="85"/>
        <v>5.9500000000003439E-2</v>
      </c>
      <c r="L184" s="67">
        <f t="shared" si="85"/>
        <v>-0.66730000000000445</v>
      </c>
      <c r="M184" s="67">
        <f t="shared" si="85"/>
        <v>-0.62150000000000105</v>
      </c>
      <c r="N184" s="67">
        <f t="shared" si="85"/>
        <v>0.10060000000000002</v>
      </c>
      <c r="O184" s="67">
        <f t="shared" si="85"/>
        <v>0.79930000000000234</v>
      </c>
      <c r="P184" s="67">
        <f t="shared" si="85"/>
        <v>-6.3499999999997669E-2</v>
      </c>
      <c r="Q184" s="67">
        <f t="shared" si="85"/>
        <v>-0.36680000000000135</v>
      </c>
      <c r="R184" s="67">
        <f t="shared" si="85"/>
        <v>4.3700000000001182E-2</v>
      </c>
      <c r="S184" s="67">
        <f t="shared" si="85"/>
        <v>7.3199999999999932E-2</v>
      </c>
      <c r="T184" s="67">
        <f t="shared" si="85"/>
        <v>-4.5500000000004093E-2</v>
      </c>
      <c r="U184" s="67">
        <f t="shared" si="85"/>
        <v>-2.914200000000001</v>
      </c>
      <c r="V184" s="67">
        <f t="shared" si="85"/>
        <v>-2.5326000000000022</v>
      </c>
      <c r="W184" s="67">
        <f t="shared" si="85"/>
        <v>0.53049999999999997</v>
      </c>
      <c r="X184" s="67">
        <f t="shared" si="85"/>
        <v>0.13250000000000028</v>
      </c>
      <c r="Y184" s="67">
        <f t="shared" si="85"/>
        <v>-0.28260000000000218</v>
      </c>
      <c r="Z184" s="67">
        <f t="shared" si="85"/>
        <v>-1.2600000000002609E-2</v>
      </c>
      <c r="AA184" s="67">
        <f t="shared" si="85"/>
        <v>4.2105263157914408E-3</v>
      </c>
      <c r="AB184" s="67">
        <f t="shared" si="85"/>
        <v>-2.2631578947361675E-2</v>
      </c>
      <c r="AC184" s="67">
        <f t="shared" si="85"/>
        <v>-2.1026315789473671</v>
      </c>
      <c r="AD184" s="67">
        <f t="shared" si="85"/>
        <v>1.489473684210509</v>
      </c>
      <c r="AE184" s="67">
        <f t="shared" si="85"/>
        <v>-6.6973684210516637E-2</v>
      </c>
    </row>
    <row r="185" spans="1:33">
      <c r="A185" s="42" t="s">
        <v>106</v>
      </c>
      <c r="I185" s="67">
        <f t="shared" si="86"/>
        <v>0.11979999999999968</v>
      </c>
      <c r="J185" s="67">
        <f t="shared" si="85"/>
        <v>3.5299999999999443E-2</v>
      </c>
      <c r="K185" s="67">
        <f t="shared" si="85"/>
        <v>0.38389999999999702</v>
      </c>
      <c r="L185" s="67">
        <f t="shared" si="85"/>
        <v>-0.31320000000000192</v>
      </c>
      <c r="M185" s="67">
        <f t="shared" si="85"/>
        <v>-1.1108999999999973</v>
      </c>
      <c r="N185" s="67">
        <f t="shared" si="85"/>
        <v>1.159200000000002</v>
      </c>
      <c r="O185" s="67">
        <f t="shared" si="85"/>
        <v>0.17139999999999844</v>
      </c>
      <c r="P185" s="67">
        <f t="shared" si="85"/>
        <v>-0.55799999999999983</v>
      </c>
      <c r="Q185" s="67">
        <f t="shared" si="85"/>
        <v>-0.28589999999999804</v>
      </c>
      <c r="R185" s="67">
        <f t="shared" si="85"/>
        <v>7.7899999999999636E-2</v>
      </c>
      <c r="S185" s="67">
        <f t="shared" si="85"/>
        <v>0.10479999999999734</v>
      </c>
      <c r="T185" s="67">
        <f t="shared" si="85"/>
        <v>1.0500000000000398E-2</v>
      </c>
      <c r="U185" s="67">
        <f t="shared" si="85"/>
        <v>-2.6300000000000026</v>
      </c>
      <c r="V185" s="67">
        <f t="shared" si="85"/>
        <v>-0.43430000000000035</v>
      </c>
      <c r="W185" s="67">
        <f t="shared" si="85"/>
        <v>0.36319999999999908</v>
      </c>
      <c r="X185" s="67">
        <f t="shared" si="85"/>
        <v>-0.11640000000000228</v>
      </c>
      <c r="Y185" s="67">
        <f t="shared" si="85"/>
        <v>-2.2000000000019782E-3</v>
      </c>
      <c r="Z185" s="67">
        <f t="shared" si="85"/>
        <v>-4.7999999999994714E-3</v>
      </c>
      <c r="AA185" s="67">
        <f t="shared" si="85"/>
        <v>-2.0000000000006679E-2</v>
      </c>
      <c r="AB185" s="67">
        <f t="shared" si="85"/>
        <v>1.3181818181816851E-2</v>
      </c>
      <c r="AC185" s="67">
        <f t="shared" si="85"/>
        <v>-4.000434782608707</v>
      </c>
      <c r="AD185" s="67">
        <f t="shared" si="85"/>
        <v>-2.3189130434782612</v>
      </c>
      <c r="AE185" s="67">
        <f t="shared" si="85"/>
        <v>5.8260869565216922E-2</v>
      </c>
    </row>
    <row r="186" spans="1:33">
      <c r="A186" s="42" t="s">
        <v>107</v>
      </c>
      <c r="I186" s="67">
        <f t="shared" si="86"/>
        <v>8.9299999999999713E-2</v>
      </c>
      <c r="J186" s="67">
        <f t="shared" si="85"/>
        <v>1.0500000000000398E-2</v>
      </c>
      <c r="K186" s="67">
        <f t="shared" si="85"/>
        <v>0.49909999999999854</v>
      </c>
      <c r="L186" s="67">
        <f t="shared" si="85"/>
        <v>6.239999999999668E-2</v>
      </c>
      <c r="M186" s="67">
        <f t="shared" si="85"/>
        <v>-1.0271000000000008</v>
      </c>
      <c r="N186" s="67">
        <f t="shared" si="85"/>
        <v>1.0431999999999988</v>
      </c>
      <c r="O186" s="67">
        <f t="shared" si="85"/>
        <v>-0.12519999999999953</v>
      </c>
      <c r="P186" s="67">
        <f t="shared" si="85"/>
        <v>-0.3686000000000007</v>
      </c>
      <c r="Q186" s="67">
        <f t="shared" si="85"/>
        <v>-0.16570000000000107</v>
      </c>
      <c r="R186" s="67">
        <f t="shared" si="85"/>
        <v>-9.5700000000000784E-2</v>
      </c>
      <c r="S186" s="67">
        <f t="shared" si="85"/>
        <v>1.1499999999998067E-2</v>
      </c>
      <c r="T186" s="67">
        <f t="shared" si="85"/>
        <v>1.8000000000000682E-2</v>
      </c>
      <c r="U186" s="67">
        <f t="shared" si="85"/>
        <v>-2.3455000000000013</v>
      </c>
      <c r="V186" s="67">
        <f t="shared" si="85"/>
        <v>-0.14290000000000447</v>
      </c>
      <c r="W186" s="67">
        <f t="shared" si="85"/>
        <v>-0.36289999999999978</v>
      </c>
      <c r="X186" s="67">
        <f t="shared" si="85"/>
        <v>9.0000000000003411E-3</v>
      </c>
      <c r="Y186" s="67">
        <f t="shared" si="85"/>
        <v>-4.7399999999999665E-2</v>
      </c>
      <c r="Z186" s="67">
        <f t="shared" si="85"/>
        <v>1.4000000000002899E-3</v>
      </c>
      <c r="AA186" s="67">
        <f t="shared" si="85"/>
        <v>-1.8095238095241939E-2</v>
      </c>
      <c r="AB186" s="67">
        <f t="shared" si="85"/>
        <v>3.7142857142857366E-2</v>
      </c>
      <c r="AC186" s="67">
        <f t="shared" si="85"/>
        <v>-2.458095238095261</v>
      </c>
      <c r="AD186" s="67">
        <f t="shared" si="85"/>
        <v>-0.48099999999999454</v>
      </c>
      <c r="AE186" s="67">
        <f t="shared" si="85"/>
        <v>-0.57447368421053824</v>
      </c>
    </row>
    <row r="187" spans="1:33">
      <c r="A187" s="42" t="s">
        <v>108</v>
      </c>
      <c r="I187" s="67">
        <f t="shared" si="86"/>
        <v>-0.17400000000000126</v>
      </c>
      <c r="J187" s="67">
        <f t="shared" si="85"/>
        <v>-1.1076999999999995</v>
      </c>
      <c r="K187" s="67">
        <f t="shared" si="85"/>
        <v>9.4800000000002882E-2</v>
      </c>
      <c r="L187" s="67">
        <f t="shared" si="85"/>
        <v>-5.250000000000199E-2</v>
      </c>
      <c r="M187" s="67">
        <f t="shared" si="85"/>
        <v>-0.90950000000000131</v>
      </c>
      <c r="N187" s="67">
        <f t="shared" si="85"/>
        <v>0.8160000000000025</v>
      </c>
      <c r="O187" s="67">
        <f t="shared" si="85"/>
        <v>-0.14860000000000184</v>
      </c>
      <c r="P187" s="67">
        <f t="shared" si="85"/>
        <v>-1.155699999999996</v>
      </c>
      <c r="Q187" s="67">
        <f t="shared" si="85"/>
        <v>-9.4000000000001194E-2</v>
      </c>
      <c r="R187" s="67">
        <f t="shared" si="85"/>
        <v>-0.21050000000000324</v>
      </c>
      <c r="S187" s="67">
        <f t="shared" si="85"/>
        <v>1.0500000000000398E-2</v>
      </c>
      <c r="T187" s="67">
        <f t="shared" si="85"/>
        <v>-8.1400000000002137E-2</v>
      </c>
      <c r="U187" s="67">
        <f t="shared" si="85"/>
        <v>-3.2304999999999993</v>
      </c>
      <c r="V187" s="67">
        <f t="shared" si="85"/>
        <v>-0.68480000000000274</v>
      </c>
      <c r="W187" s="67">
        <f t="shared" si="85"/>
        <v>1.1400000000001853E-2</v>
      </c>
      <c r="X187" s="67">
        <f t="shared" si="85"/>
        <v>0.18140000000000001</v>
      </c>
      <c r="Y187" s="67">
        <f t="shared" si="85"/>
        <v>-0.14089999999999847</v>
      </c>
      <c r="Z187" s="67">
        <f t="shared" si="85"/>
        <v>-3.6800000000003052E-2</v>
      </c>
      <c r="AA187" s="67">
        <f t="shared" si="85"/>
        <v>-5.1363636363639387E-2</v>
      </c>
      <c r="AB187" s="67">
        <f t="shared" si="85"/>
        <v>1.5000000000036096E-3</v>
      </c>
      <c r="AC187" s="67">
        <f t="shared" si="85"/>
        <v>-2.4145000000000039</v>
      </c>
      <c r="AD187" s="67">
        <f t="shared" si="85"/>
        <v>1.5945238095238068</v>
      </c>
      <c r="AE187" s="67">
        <f t="shared" si="85"/>
        <v>3.6363636363532237E-3</v>
      </c>
    </row>
    <row r="188" spans="1:33">
      <c r="A188" s="42" t="s">
        <v>109</v>
      </c>
      <c r="I188" s="67">
        <f t="shared" si="86"/>
        <v>6.0000000000002274E-3</v>
      </c>
      <c r="J188" s="67">
        <f t="shared" si="85"/>
        <v>-1.8619999999999983</v>
      </c>
      <c r="K188" s="67">
        <f t="shared" si="85"/>
        <v>-5.4199999999998028E-2</v>
      </c>
      <c r="L188" s="67">
        <f t="shared" si="85"/>
        <v>-0.3461000000000034</v>
      </c>
      <c r="M188" s="67">
        <f t="shared" si="85"/>
        <v>-0.71630000000000038</v>
      </c>
      <c r="N188" s="67">
        <f t="shared" si="85"/>
        <v>-3.0999999999998806E-3</v>
      </c>
      <c r="O188" s="67">
        <f t="shared" si="85"/>
        <v>-0.386099999999999</v>
      </c>
      <c r="P188" s="67">
        <f t="shared" si="85"/>
        <v>-1.107999999999997</v>
      </c>
      <c r="Q188" s="67">
        <f t="shared" si="85"/>
        <v>-6.5900000000006287E-2</v>
      </c>
      <c r="R188" s="67">
        <f t="shared" si="85"/>
        <v>-0.20130000000000337</v>
      </c>
      <c r="S188" s="67">
        <f t="shared" si="85"/>
        <v>-4.8999999999999488E-2</v>
      </c>
      <c r="T188" s="67">
        <f t="shared" si="85"/>
        <v>-0.90240000000000009</v>
      </c>
      <c r="U188" s="67">
        <f t="shared" si="85"/>
        <v>-3.4894999999999996</v>
      </c>
      <c r="V188" s="67">
        <f t="shared" si="85"/>
        <v>-1.0366999999999962</v>
      </c>
      <c r="W188" s="67">
        <f t="shared" si="85"/>
        <v>-5.7300000000005014E-2</v>
      </c>
      <c r="X188" s="67">
        <f t="shared" si="85"/>
        <v>-0.16729999999999734</v>
      </c>
      <c r="Y188" s="67">
        <f t="shared" si="85"/>
        <v>-3.7300000000001887E-2</v>
      </c>
      <c r="Z188" s="67">
        <f t="shared" si="85"/>
        <v>7.9000000000000625E-2</v>
      </c>
      <c r="AA188" s="67">
        <f t="shared" si="85"/>
        <v>-4.9999999999883471E-4</v>
      </c>
      <c r="AB188" s="67">
        <f t="shared" si="85"/>
        <v>-4.090909090908923E-3</v>
      </c>
      <c r="AC188" s="67">
        <f t="shared" si="85"/>
        <v>-2.0840909090909321</v>
      </c>
      <c r="AD188" s="67">
        <f>AD172-AD140</f>
        <v>-0.15154761904760505</v>
      </c>
      <c r="AE188" s="67">
        <f>AE172-AE140</f>
        <v>0.4089523809523925</v>
      </c>
    </row>
    <row r="189" spans="1:33">
      <c r="A189" s="42" t="s">
        <v>110</v>
      </c>
      <c r="I189" s="67">
        <f t="shared" si="86"/>
        <v>-5.3500000000003212E-2</v>
      </c>
      <c r="J189" s="67">
        <f t="shared" si="85"/>
        <v>-1.4446999999999974</v>
      </c>
      <c r="K189" s="67">
        <f t="shared" si="85"/>
        <v>-9.3999999999997641E-2</v>
      </c>
      <c r="L189" s="67">
        <f t="shared" si="85"/>
        <v>-1.0503999999999998</v>
      </c>
      <c r="M189" s="67">
        <f t="shared" si="85"/>
        <v>-0.64900000000000091</v>
      </c>
      <c r="N189" s="67">
        <f t="shared" si="85"/>
        <v>0.22799999999999798</v>
      </c>
      <c r="O189" s="67">
        <f t="shared" si="85"/>
        <v>-9.189999999999543E-2</v>
      </c>
      <c r="P189" s="67">
        <f t="shared" si="85"/>
        <v>-0.29540000000000077</v>
      </c>
      <c r="Q189" s="67">
        <f t="shared" si="85"/>
        <v>-0.72130000000000294</v>
      </c>
      <c r="R189" s="67">
        <f t="shared" si="85"/>
        <v>-0.18229999999999791</v>
      </c>
      <c r="S189" s="67">
        <f t="shared" si="85"/>
        <v>-0.10200000000000387</v>
      </c>
      <c r="T189" s="67">
        <f t="shared" si="85"/>
        <v>-1.4592999999999989</v>
      </c>
      <c r="U189" s="67">
        <f t="shared" si="85"/>
        <v>-3.1870000000000047</v>
      </c>
      <c r="V189" s="67">
        <f t="shared" si="85"/>
        <v>-1.4063999999999979</v>
      </c>
      <c r="W189" s="67">
        <f t="shared" si="85"/>
        <v>-0.32360000000000255</v>
      </c>
      <c r="X189" s="67">
        <f t="shared" si="85"/>
        <v>-0.25</v>
      </c>
      <c r="Y189" s="67">
        <f t="shared" si="85"/>
        <v>0.10999999999999943</v>
      </c>
      <c r="Z189" s="67">
        <f t="shared" si="85"/>
        <v>2.430000000000021E-2</v>
      </c>
      <c r="AA189" s="67">
        <f t="shared" si="85"/>
        <v>-0.5931818181818187</v>
      </c>
      <c r="AB189" s="67">
        <f t="shared" si="85"/>
        <v>7.3913043478267326E-2</v>
      </c>
      <c r="AC189" s="67">
        <f t="shared" si="85"/>
        <v>0.20809523809522545</v>
      </c>
      <c r="AD189" s="67">
        <f t="shared" si="85"/>
        <v>1.8999999999999915</v>
      </c>
      <c r="AE189" s="67">
        <f>AE173-AE141</f>
        <v>0.12250000000001648</v>
      </c>
    </row>
    <row r="190" spans="1:33">
      <c r="A190" s="42" t="s">
        <v>111</v>
      </c>
      <c r="I190" s="67">
        <f t="shared" si="86"/>
        <v>-9.5400000000001484E-2</v>
      </c>
      <c r="J190" s="67">
        <f t="shared" si="85"/>
        <v>-1.8403999999999989</v>
      </c>
      <c r="K190" s="67">
        <f t="shared" si="85"/>
        <v>-0.32849999999999824</v>
      </c>
      <c r="L190" s="67">
        <f t="shared" si="85"/>
        <v>-0.63769999999999882</v>
      </c>
      <c r="M190" s="67">
        <f t="shared" si="85"/>
        <v>-0.72039999999999793</v>
      </c>
      <c r="N190" s="67">
        <f t="shared" si="85"/>
        <v>0.7018000000000022</v>
      </c>
      <c r="O190" s="67">
        <f t="shared" si="85"/>
        <v>-0.8160000000000025</v>
      </c>
      <c r="P190" s="67">
        <f t="shared" si="85"/>
        <v>-0.17900000000000205</v>
      </c>
      <c r="Q190" s="67">
        <f t="shared" si="85"/>
        <v>-3.6100000000004684E-2</v>
      </c>
      <c r="R190" s="67">
        <f t="shared" si="85"/>
        <v>-9.7700000000003229E-2</v>
      </c>
      <c r="S190" s="67">
        <f t="shared" si="85"/>
        <v>3.960000000000008E-2</v>
      </c>
      <c r="T190" s="67">
        <f t="shared" si="85"/>
        <v>0.32090000000000174</v>
      </c>
      <c r="U190" s="67">
        <f t="shared" si="85"/>
        <v>-2.7759</v>
      </c>
      <c r="V190" s="67">
        <f t="shared" si="85"/>
        <v>-1.3505000000000038</v>
      </c>
      <c r="W190" s="67">
        <f t="shared" si="85"/>
        <v>0.11899999999999977</v>
      </c>
      <c r="X190" s="67">
        <f t="shared" si="85"/>
        <v>-0.34570000000000078</v>
      </c>
      <c r="Y190" s="67">
        <f t="shared" si="85"/>
        <v>1.0400000000004184E-2</v>
      </c>
      <c r="Z190" s="67">
        <f t="shared" si="85"/>
        <v>-7.0000000000000284E-2</v>
      </c>
      <c r="AA190" s="67">
        <f t="shared" si="85"/>
        <v>3.9090909090905512E-2</v>
      </c>
      <c r="AB190" s="67">
        <f t="shared" si="85"/>
        <v>0.13714285714286234</v>
      </c>
      <c r="AC190" s="67">
        <f t="shared" si="85"/>
        <v>1.2959090909091202</v>
      </c>
      <c r="AD190" s="67">
        <f t="shared" si="85"/>
        <v>-0.22630434782607267</v>
      </c>
      <c r="AE190" s="67"/>
    </row>
    <row r="191" spans="1:33">
      <c r="A191" s="42" t="s">
        <v>112</v>
      </c>
      <c r="I191" s="67">
        <f t="shared" si="86"/>
        <v>7.1500000000000341E-2</v>
      </c>
      <c r="J191" s="67">
        <f t="shared" si="85"/>
        <v>-2.0734999999999992</v>
      </c>
      <c r="K191" s="67">
        <f t="shared" si="85"/>
        <v>-0.94090000000000273</v>
      </c>
      <c r="L191" s="67">
        <f t="shared" si="85"/>
        <v>-0.45139999999999958</v>
      </c>
      <c r="M191" s="67">
        <f t="shared" si="85"/>
        <v>-0.78999999999999915</v>
      </c>
      <c r="N191" s="67">
        <f t="shared" si="85"/>
        <v>-1.5566999999999993</v>
      </c>
      <c r="O191" s="67">
        <f t="shared" si="85"/>
        <v>-2.4720999999999975</v>
      </c>
      <c r="P191" s="67">
        <f t="shared" si="85"/>
        <v>-0.1746999999999943</v>
      </c>
      <c r="Q191" s="67">
        <f t="shared" si="85"/>
        <v>-9.1899999999998983E-2</v>
      </c>
      <c r="R191" s="67">
        <f t="shared" si="85"/>
        <v>2.669999999999817E-2</v>
      </c>
      <c r="S191" s="67">
        <f t="shared" si="85"/>
        <v>0.16810000000000258</v>
      </c>
      <c r="T191" s="67">
        <f t="shared" si="85"/>
        <v>0.37680000000000291</v>
      </c>
      <c r="U191" s="67">
        <f t="shared" si="85"/>
        <v>-3.5180000000000007</v>
      </c>
      <c r="V191" s="67">
        <f t="shared" si="85"/>
        <v>-1.0961999999999961</v>
      </c>
      <c r="W191" s="67">
        <f t="shared" si="85"/>
        <v>0.38289999999999935</v>
      </c>
      <c r="X191" s="67">
        <f t="shared" si="85"/>
        <v>-0.97520000000000451</v>
      </c>
      <c r="Y191" s="67">
        <f t="shared" si="85"/>
        <v>-1.2499999999995737E-2</v>
      </c>
      <c r="Z191" s="67">
        <f t="shared" si="85"/>
        <v>-4.6299999999998676E-2</v>
      </c>
      <c r="AA191" s="67">
        <f t="shared" si="85"/>
        <v>-3.0000000000072191E-3</v>
      </c>
      <c r="AB191" s="67">
        <f t="shared" si="85"/>
        <v>0.13238095238095582</v>
      </c>
      <c r="AC191" s="67">
        <f t="shared" si="85"/>
        <v>1.7728571428571627</v>
      </c>
      <c r="AD191" s="67">
        <f t="shared" si="85"/>
        <v>-3.1282857142857097</v>
      </c>
      <c r="AE191" s="67"/>
    </row>
    <row r="192" spans="1:33" ht="15.75" thickBot="1">
      <c r="A192" s="42" t="s">
        <v>138</v>
      </c>
      <c r="I192" s="67">
        <f>AVERAGE(I180:I191)</f>
        <v>2.7474999999999323E-2</v>
      </c>
      <c r="J192" s="67">
        <f t="shared" ref="J192:AD192" si="87">AVERAGE(J180:J191)</f>
        <v>-0.58754999999999946</v>
      </c>
      <c r="K192" s="67">
        <f t="shared" si="87"/>
        <v>-0.2379749999999996</v>
      </c>
      <c r="L192" s="67">
        <f t="shared" si="87"/>
        <v>-0.47822500000000129</v>
      </c>
      <c r="M192" s="67">
        <f t="shared" si="87"/>
        <v>-0.80264166666666681</v>
      </c>
      <c r="N192" s="67">
        <f t="shared" si="87"/>
        <v>-1.1941666666666665E-2</v>
      </c>
      <c r="O192" s="67">
        <f t="shared" si="87"/>
        <v>-0.82214999999999971</v>
      </c>
      <c r="P192" s="67">
        <f t="shared" si="87"/>
        <v>-0.68504999999999805</v>
      </c>
      <c r="Q192" s="67">
        <f t="shared" si="87"/>
        <v>-0.26905000000000118</v>
      </c>
      <c r="R192" s="67">
        <f t="shared" si="87"/>
        <v>-7.7616666666666376E-2</v>
      </c>
      <c r="S192" s="67">
        <f t="shared" si="87"/>
        <v>2.5041666666666035E-2</v>
      </c>
      <c r="T192" s="67">
        <f t="shared" si="87"/>
        <v>-0.21687499999999993</v>
      </c>
      <c r="U192" s="67">
        <f t="shared" si="87"/>
        <v>-2.6815833333333337</v>
      </c>
      <c r="V192" s="67">
        <f t="shared" si="87"/>
        <v>-1.6301333333333332</v>
      </c>
      <c r="W192" s="67">
        <f t="shared" si="87"/>
        <v>-0.17650000000000046</v>
      </c>
      <c r="X192" s="67">
        <f t="shared" si="87"/>
        <v>-0.12845833333333356</v>
      </c>
      <c r="Y192" s="67">
        <f t="shared" si="87"/>
        <v>2.0616666666666578E-2</v>
      </c>
      <c r="Z192" s="67">
        <f t="shared" si="87"/>
        <v>1.0924999999999999E-2</v>
      </c>
      <c r="AA192" s="67">
        <f t="shared" si="87"/>
        <v>-6.6888192071089314E-2</v>
      </c>
      <c r="AB192" s="67">
        <f t="shared" si="87"/>
        <v>4.3972542522315493E-2</v>
      </c>
      <c r="AC192" s="67">
        <f t="shared" si="87"/>
        <v>-1.0403109131524477</v>
      </c>
      <c r="AD192" s="67">
        <f t="shared" si="87"/>
        <v>0.84019596091678517</v>
      </c>
    </row>
    <row r="193" spans="1:3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</sheetData>
  <mergeCells count="4">
    <mergeCell ref="AW3:AY3"/>
    <mergeCell ref="AZ82:AZ84"/>
    <mergeCell ref="AX83:AX85"/>
    <mergeCell ref="AY83:AY85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D813-82F3-4994-B21D-076E37683916}">
  <dimension ref="A1:BH265"/>
  <sheetViews>
    <sheetView workbookViewId="0">
      <pane xSplit="1" ySplit="2" topLeftCell="Y19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68.33203125" style="11" customWidth="1"/>
    <col min="2" max="2" width="10.6640625" style="11" customWidth="1"/>
    <col min="3" max="22" width="10.33203125" style="11" customWidth="1"/>
    <col min="23" max="33" width="10.83203125" style="11" customWidth="1"/>
    <col min="34" max="47" width="10.33203125" style="11" customWidth="1"/>
    <col min="48" max="48" width="10.33203125" style="11"/>
    <col min="49" max="49" width="31.5" style="11" bestFit="1" customWidth="1"/>
    <col min="50" max="50" width="12.83203125" style="11" customWidth="1"/>
    <col min="51" max="51" width="10.5" style="11" customWidth="1"/>
    <col min="52" max="16384" width="10.33203125" style="11"/>
  </cols>
  <sheetData>
    <row r="1" spans="1:53" ht="19.5" thickBot="1">
      <c r="A1" s="9" t="s">
        <v>142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53">
      <c r="A2" s="12"/>
      <c r="B2" s="13" t="s">
        <v>49</v>
      </c>
      <c r="C2" s="13" t="s">
        <v>50</v>
      </c>
      <c r="D2" s="13" t="s">
        <v>51</v>
      </c>
      <c r="E2" s="13" t="s">
        <v>52</v>
      </c>
      <c r="F2" s="13" t="s">
        <v>53</v>
      </c>
      <c r="G2" s="13" t="s">
        <v>54</v>
      </c>
      <c r="H2" s="13" t="s">
        <v>55</v>
      </c>
      <c r="I2" s="13" t="s">
        <v>56</v>
      </c>
      <c r="J2" s="13" t="s">
        <v>57</v>
      </c>
      <c r="K2" s="13" t="s">
        <v>58</v>
      </c>
      <c r="L2" s="13" t="s">
        <v>59</v>
      </c>
      <c r="M2" s="13" t="s">
        <v>60</v>
      </c>
      <c r="N2" s="13" t="s">
        <v>61</v>
      </c>
      <c r="O2" s="13" t="s">
        <v>62</v>
      </c>
      <c r="P2" s="13" t="s">
        <v>63</v>
      </c>
      <c r="Q2" s="13" t="s">
        <v>64</v>
      </c>
      <c r="R2" s="13" t="s">
        <v>65</v>
      </c>
      <c r="S2" s="13" t="s">
        <v>66</v>
      </c>
      <c r="T2" s="13" t="s">
        <v>67</v>
      </c>
      <c r="U2" s="13" t="s">
        <v>68</v>
      </c>
      <c r="V2" s="13" t="s">
        <v>69</v>
      </c>
      <c r="W2" s="13" t="s">
        <v>70</v>
      </c>
      <c r="X2" s="13" t="s">
        <v>71</v>
      </c>
      <c r="Y2" s="13" t="s">
        <v>72</v>
      </c>
      <c r="Z2" s="13" t="s">
        <v>73</v>
      </c>
      <c r="AA2" s="13" t="s">
        <v>74</v>
      </c>
      <c r="AB2" s="13" t="s">
        <v>75</v>
      </c>
      <c r="AC2" s="13" t="s">
        <v>76</v>
      </c>
      <c r="AD2" s="13" t="s">
        <v>77</v>
      </c>
      <c r="AE2" s="13" t="s">
        <v>78</v>
      </c>
      <c r="AF2" s="13" t="str">
        <f>'[3]Soy Complex'!BM2</f>
        <v>23/24</v>
      </c>
      <c r="AG2" s="13" t="str">
        <f>'[3]Soy Complex'!BN2</f>
        <v>24/25</v>
      </c>
      <c r="AH2" s="13" t="str">
        <f>'[3]Soy Complex'!BO2</f>
        <v>25/26</v>
      </c>
      <c r="AI2" s="13" t="str">
        <f>'[3]Soy Complex'!BP2</f>
        <v>26/27</v>
      </c>
      <c r="AJ2" s="13" t="str">
        <f>'[3]Soy Complex'!BQ2</f>
        <v>27/28</v>
      </c>
      <c r="AK2" s="13" t="str">
        <f>'[3]Soy Complex'!BR2</f>
        <v>28/29</v>
      </c>
      <c r="AL2" s="13" t="str">
        <f>'[3]Soy Complex'!BS2</f>
        <v>29/30</v>
      </c>
      <c r="AM2" s="13" t="str">
        <f>'[3]Soy Complex'!BT2</f>
        <v>30/31</v>
      </c>
      <c r="AN2" s="13" t="str">
        <f>'[3]Soy Complex'!BU2</f>
        <v>31/32</v>
      </c>
      <c r="AO2" s="13" t="str">
        <f>'[3]Soy Complex'!BV2</f>
        <v>32/33</v>
      </c>
      <c r="AP2" s="13" t="str">
        <f>'[3]Soy Complex'!BW2</f>
        <v>33/34</v>
      </c>
      <c r="AQ2" s="13" t="str">
        <f>'[3]Soy Complex'!BX2</f>
        <v>34/35</v>
      </c>
      <c r="AR2" s="13" t="str">
        <f>'[3]Soy Complex'!BY2</f>
        <v>35/36</v>
      </c>
      <c r="AS2" s="13" t="str">
        <f>'[3]Soy Complex'!BZ2</f>
        <v>36/37</v>
      </c>
      <c r="AT2" s="13" t="str">
        <f>'[3]Soy Complex'!CA2</f>
        <v>37/38</v>
      </c>
      <c r="AU2" s="13" t="str">
        <f>'[3]Soy Complex'!CB2</f>
        <v>38/39</v>
      </c>
      <c r="AV2" s="32"/>
    </row>
    <row r="3" spans="1:53">
      <c r="A3" s="17" t="s">
        <v>143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53" ht="14.45" customHeight="1" thickBot="1">
      <c r="A4" s="17" t="s">
        <v>81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>
        <f t="shared" ref="R4:AU4" si="0">Q15</f>
        <v>0</v>
      </c>
      <c r="S4" s="18">
        <f t="shared" si="0"/>
        <v>0</v>
      </c>
      <c r="T4" s="18">
        <f t="shared" si="0"/>
        <v>0</v>
      </c>
      <c r="U4" s="18">
        <f t="shared" si="0"/>
        <v>0</v>
      </c>
      <c r="V4" s="18">
        <f t="shared" si="0"/>
        <v>0</v>
      </c>
      <c r="W4" s="18">
        <f t="shared" si="0"/>
        <v>0</v>
      </c>
      <c r="X4" s="18">
        <f t="shared" si="0"/>
        <v>338.43299999999999</v>
      </c>
      <c r="Y4" s="18">
        <f t="shared" si="0"/>
        <v>269.41300000000001</v>
      </c>
      <c r="Z4" s="18">
        <f t="shared" si="0"/>
        <v>310.036</v>
      </c>
      <c r="AA4" s="18">
        <f t="shared" si="0"/>
        <v>347.08699999999999</v>
      </c>
      <c r="AB4" s="18">
        <f t="shared" si="0"/>
        <v>374.74700000000001</v>
      </c>
      <c r="AC4" s="18">
        <f t="shared" si="0"/>
        <v>345.18599999999998</v>
      </c>
      <c r="AD4" s="18">
        <f t="shared" si="0"/>
        <v>389.64400000000001</v>
      </c>
      <c r="AE4" s="18">
        <f t="shared" si="0"/>
        <v>401.09500000000003</v>
      </c>
      <c r="AF4" s="18">
        <f t="shared" si="0"/>
        <v>417.721</v>
      </c>
      <c r="AG4" s="19">
        <f t="shared" si="0"/>
        <v>430.75599999999997</v>
      </c>
      <c r="AH4" s="19">
        <f t="shared" si="0"/>
        <v>889.59664211660402</v>
      </c>
      <c r="AI4" s="19">
        <f t="shared" si="0"/>
        <v>1545.245493211105</v>
      </c>
      <c r="AJ4" s="19">
        <f t="shared" si="0"/>
        <v>1206.8229874530737</v>
      </c>
      <c r="AK4" s="19">
        <f t="shared" si="0"/>
        <v>745.95022313512436</v>
      </c>
      <c r="AL4" s="19">
        <f t="shared" si="0"/>
        <v>545.62374413072462</v>
      </c>
      <c r="AM4" s="19">
        <f t="shared" si="0"/>
        <v>673.21720723317185</v>
      </c>
      <c r="AN4" s="19">
        <f t="shared" si="0"/>
        <v>1019.3638218282185</v>
      </c>
      <c r="AO4" s="19">
        <f t="shared" si="0"/>
        <v>1002.9115656941149</v>
      </c>
      <c r="AP4" s="19">
        <f t="shared" si="0"/>
        <v>1063.6557453397331</v>
      </c>
      <c r="AQ4" s="19">
        <f t="shared" si="0"/>
        <v>1228.5008017791251</v>
      </c>
      <c r="AR4" s="19">
        <f t="shared" si="0"/>
        <v>-8150.0295449237565</v>
      </c>
      <c r="AS4" s="19">
        <f t="shared" si="0"/>
        <v>-31339.865079688294</v>
      </c>
      <c r="AT4" s="19">
        <f t="shared" si="0"/>
        <v>-58227.889232416834</v>
      </c>
      <c r="AU4" s="19">
        <f t="shared" si="0"/>
        <v>-76792.665029600495</v>
      </c>
      <c r="AV4" s="32"/>
      <c r="AW4" s="16" t="s">
        <v>144</v>
      </c>
      <c r="AX4" s="16"/>
      <c r="AY4" s="16"/>
    </row>
    <row r="5" spans="1:53" ht="16.5">
      <c r="A5" s="17" t="s">
        <v>145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>
        <f t="shared" ref="R5:AA5" si="1">R34</f>
        <v>0</v>
      </c>
      <c r="S5" s="18">
        <f t="shared" si="1"/>
        <v>0</v>
      </c>
      <c r="T5" s="18">
        <f t="shared" si="1"/>
        <v>0</v>
      </c>
      <c r="U5" s="18">
        <f t="shared" si="1"/>
        <v>0</v>
      </c>
      <c r="V5" s="18">
        <f t="shared" si="1"/>
        <v>0</v>
      </c>
      <c r="W5" s="18">
        <f t="shared" si="1"/>
        <v>7087.1380000000008</v>
      </c>
      <c r="X5" s="18">
        <f t="shared" si="1"/>
        <v>16753.615999999998</v>
      </c>
      <c r="Y5" s="18">
        <f t="shared" si="1"/>
        <v>16903.191000000003</v>
      </c>
      <c r="Z5" s="18">
        <f t="shared" si="1"/>
        <v>17099.033000000003</v>
      </c>
      <c r="AA5" s="18">
        <f t="shared" si="1"/>
        <v>17384.932000000001</v>
      </c>
      <c r="AB5" s="18">
        <f>AB34</f>
        <v>17934.800999999999</v>
      </c>
      <c r="AC5" s="18">
        <f>AC34</f>
        <v>19367.987000000001</v>
      </c>
      <c r="AD5" s="18">
        <f>AD34</f>
        <v>20143.846999999998</v>
      </c>
      <c r="AE5" s="18">
        <f>AE34</f>
        <v>20633.112999999998</v>
      </c>
      <c r="AF5" s="18">
        <f>AF34</f>
        <v>20794.489000000001</v>
      </c>
      <c r="AG5" s="19">
        <f t="shared" ref="AG5:AU5" si="2">AG34</f>
        <v>23464.997141328771</v>
      </c>
      <c r="AH5" s="19">
        <f t="shared" si="2"/>
        <v>24583.764390156168</v>
      </c>
      <c r="AI5" s="19">
        <f t="shared" si="2"/>
        <v>25223.874525865533</v>
      </c>
      <c r="AJ5" s="19">
        <f t="shared" si="2"/>
        <v>26952.672751453614</v>
      </c>
      <c r="AK5" s="19">
        <f t="shared" si="2"/>
        <v>28617.42808775602</v>
      </c>
      <c r="AL5" s="19">
        <f t="shared" si="2"/>
        <v>31243.828204284106</v>
      </c>
      <c r="AM5" s="19">
        <f t="shared" si="2"/>
        <v>31863.329849939993</v>
      </c>
      <c r="AN5" s="19">
        <f t="shared" si="2"/>
        <v>32370.453185397892</v>
      </c>
      <c r="AO5" s="19">
        <f t="shared" si="2"/>
        <v>34030.2769865726</v>
      </c>
      <c r="AP5" s="19">
        <f t="shared" si="2"/>
        <v>35515.344445287541</v>
      </c>
      <c r="AQ5" s="19">
        <f t="shared" si="2"/>
        <v>32519.818522929396</v>
      </c>
      <c r="AR5" s="19">
        <f t="shared" si="2"/>
        <v>31435.313247511021</v>
      </c>
      <c r="AS5" s="19">
        <f t="shared" si="2"/>
        <v>31042.659822525668</v>
      </c>
      <c r="AT5" s="19">
        <f t="shared" si="2"/>
        <v>40988.568942494559</v>
      </c>
      <c r="AU5" s="19">
        <f t="shared" si="2"/>
        <v>54451.954937719718</v>
      </c>
      <c r="AV5" s="32"/>
      <c r="AW5" s="20" t="s">
        <v>82</v>
      </c>
      <c r="AX5" s="21" t="s">
        <v>83</v>
      </c>
      <c r="AY5" s="21" t="s">
        <v>84</v>
      </c>
      <c r="BA5" s="11" t="s">
        <v>146</v>
      </c>
    </row>
    <row r="6" spans="1:53" ht="16.5">
      <c r="A6" s="17" t="s">
        <v>86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>
        <f t="shared" ref="R6:AA6" si="3">R50</f>
        <v>68.805915999999996</v>
      </c>
      <c r="S6" s="18">
        <f t="shared" si="3"/>
        <v>112.62603399999999</v>
      </c>
      <c r="T6" s="18">
        <f t="shared" si="3"/>
        <v>113.11873499999999</v>
      </c>
      <c r="U6" s="18">
        <f t="shared" si="3"/>
        <v>160.74500399999999</v>
      </c>
      <c r="V6" s="18">
        <f t="shared" si="3"/>
        <v>148.13766799999999</v>
      </c>
      <c r="W6" s="18">
        <f t="shared" si="3"/>
        <v>157.12670700000001</v>
      </c>
      <c r="X6" s="18">
        <f t="shared" si="3"/>
        <v>228.96531399999998</v>
      </c>
      <c r="Y6" s="18">
        <f t="shared" si="3"/>
        <v>249.55451399999998</v>
      </c>
      <c r="Z6" s="18">
        <f t="shared" si="3"/>
        <v>279.36387100000002</v>
      </c>
      <c r="AA6" s="18">
        <f t="shared" si="3"/>
        <v>371.697676</v>
      </c>
      <c r="AB6" s="18">
        <f>AB50</f>
        <v>265.88992500000001</v>
      </c>
      <c r="AC6" s="18">
        <f>AC50</f>
        <v>251.83670900000001</v>
      </c>
      <c r="AD6" s="18">
        <f>AD50</f>
        <v>232.83222599999999</v>
      </c>
      <c r="AE6" s="18">
        <f>AE50</f>
        <v>281.55958700000002</v>
      </c>
      <c r="AF6" s="19">
        <f t="shared" ref="AF6:AU6" si="4">AF50</f>
        <v>241.43066782550113</v>
      </c>
      <c r="AG6" s="19">
        <f t="shared" si="4"/>
        <v>418.10019106556172</v>
      </c>
      <c r="AH6" s="19">
        <f t="shared" si="4"/>
        <v>408.94979214818142</v>
      </c>
      <c r="AI6" s="19">
        <f t="shared" si="4"/>
        <v>405.27554458993961</v>
      </c>
      <c r="AJ6" s="19">
        <f t="shared" si="4"/>
        <v>402.48284063673839</v>
      </c>
      <c r="AK6" s="19">
        <f t="shared" si="4"/>
        <v>397.89842306299226</v>
      </c>
      <c r="AL6" s="19">
        <f t="shared" si="4"/>
        <v>389.38496568293783</v>
      </c>
      <c r="AM6" s="19">
        <f t="shared" si="4"/>
        <v>383.09609463915945</v>
      </c>
      <c r="AN6" s="19">
        <f t="shared" si="4"/>
        <v>375.61371025413945</v>
      </c>
      <c r="AO6" s="19">
        <f t="shared" si="4"/>
        <v>369.61483665008234</v>
      </c>
      <c r="AP6" s="19">
        <f t="shared" si="4"/>
        <v>365.5756411153609</v>
      </c>
      <c r="AQ6" s="19">
        <f t="shared" si="4"/>
        <v>278.88732105622586</v>
      </c>
      <c r="AR6" s="19">
        <f t="shared" si="4"/>
        <v>274.50619480026558</v>
      </c>
      <c r="AS6" s="19">
        <f t="shared" si="4"/>
        <v>270.65792384599069</v>
      </c>
      <c r="AT6" s="19">
        <f t="shared" si="4"/>
        <v>266.79020982444416</v>
      </c>
      <c r="AU6" s="19">
        <f t="shared" si="4"/>
        <v>262.80238842910109</v>
      </c>
      <c r="AV6" s="32"/>
      <c r="AW6" s="22" t="str">
        <f t="shared" ref="AW6:AW12" si="5">A5</f>
        <v xml:space="preserve">Production </v>
      </c>
      <c r="AX6" s="23">
        <f>AD5</f>
        <v>20143.846999999998</v>
      </c>
      <c r="AY6" s="23">
        <f>AE5</f>
        <v>20633.112999999998</v>
      </c>
      <c r="BA6" s="11">
        <v>0.85</v>
      </c>
    </row>
    <row r="7" spans="1:53" ht="16.5">
      <c r="A7" s="14" t="s">
        <v>87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>
        <f t="shared" ref="R7:AU7" si="6">SUM(R4:R6)</f>
        <v>68.805915999999996</v>
      </c>
      <c r="S7" s="24">
        <f t="shared" si="6"/>
        <v>112.62603399999999</v>
      </c>
      <c r="T7" s="24">
        <f t="shared" si="6"/>
        <v>113.11873499999999</v>
      </c>
      <c r="U7" s="24">
        <f t="shared" si="6"/>
        <v>160.74500399999999</v>
      </c>
      <c r="V7" s="24">
        <f t="shared" si="6"/>
        <v>148.13766799999999</v>
      </c>
      <c r="W7" s="24">
        <f t="shared" si="6"/>
        <v>7244.2647070000012</v>
      </c>
      <c r="X7" s="24">
        <f t="shared" si="6"/>
        <v>17321.014314</v>
      </c>
      <c r="Y7" s="24">
        <f t="shared" si="6"/>
        <v>17422.158514000002</v>
      </c>
      <c r="Z7" s="24">
        <f t="shared" si="6"/>
        <v>17688.432871000005</v>
      </c>
      <c r="AA7" s="24">
        <f t="shared" si="6"/>
        <v>18103.716676</v>
      </c>
      <c r="AB7" s="24">
        <f>SUM(AB4:AB6)</f>
        <v>18575.437924999998</v>
      </c>
      <c r="AC7" s="24">
        <f>SUM(AC4:AC6)</f>
        <v>19965.009709000002</v>
      </c>
      <c r="AD7" s="24">
        <f>SUM(AD4:AD6)</f>
        <v>20766.323225999997</v>
      </c>
      <c r="AE7" s="24">
        <f>SUM(AE4:AE6)</f>
        <v>21315.767586999998</v>
      </c>
      <c r="AF7" s="25">
        <f t="shared" si="6"/>
        <v>21453.640667825504</v>
      </c>
      <c r="AG7" s="25">
        <f t="shared" si="6"/>
        <v>24313.853332394334</v>
      </c>
      <c r="AH7" s="25">
        <f t="shared" si="6"/>
        <v>25882.310824420954</v>
      </c>
      <c r="AI7" s="25">
        <f t="shared" si="6"/>
        <v>27174.395563666578</v>
      </c>
      <c r="AJ7" s="25">
        <f t="shared" si="6"/>
        <v>28561.978579543425</v>
      </c>
      <c r="AK7" s="25">
        <f t="shared" si="6"/>
        <v>29761.276733954139</v>
      </c>
      <c r="AL7" s="25">
        <f t="shared" si="6"/>
        <v>32178.836914097767</v>
      </c>
      <c r="AM7" s="25">
        <f t="shared" si="6"/>
        <v>32919.643151812321</v>
      </c>
      <c r="AN7" s="25">
        <f t="shared" si="6"/>
        <v>33765.430717480252</v>
      </c>
      <c r="AO7" s="25">
        <f t="shared" si="6"/>
        <v>35402.8033889168</v>
      </c>
      <c r="AP7" s="25">
        <f t="shared" si="6"/>
        <v>36944.575831742637</v>
      </c>
      <c r="AQ7" s="25">
        <f t="shared" si="6"/>
        <v>34027.206645764745</v>
      </c>
      <c r="AR7" s="25">
        <f t="shared" si="6"/>
        <v>23559.789897387531</v>
      </c>
      <c r="AS7" s="25">
        <f t="shared" si="6"/>
        <v>-26.547333316635672</v>
      </c>
      <c r="AT7" s="25">
        <f t="shared" si="6"/>
        <v>-16972.530080097829</v>
      </c>
      <c r="AU7" s="25">
        <f t="shared" si="6"/>
        <v>-22077.907703451678</v>
      </c>
      <c r="AV7" s="32"/>
      <c r="AW7" s="22" t="str">
        <f t="shared" si="5"/>
        <v>Imports</v>
      </c>
      <c r="AX7" s="23">
        <f t="shared" ref="AX7:AY16" si="7">AD6</f>
        <v>232.83222599999999</v>
      </c>
      <c r="AY7" s="23">
        <f t="shared" si="7"/>
        <v>281.55958700000002</v>
      </c>
    </row>
    <row r="8" spans="1:53" ht="17.25" thickBot="1">
      <c r="A8" s="17" t="s">
        <v>147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>
        <f t="shared" ref="R8:AU8" si="8">R14-R13</f>
        <v>-329.46223699999996</v>
      </c>
      <c r="S8" s="18">
        <f t="shared" si="8"/>
        <v>-220.28042299999998</v>
      </c>
      <c r="T8" s="18">
        <f t="shared" si="8"/>
        <v>-125.10244399999999</v>
      </c>
      <c r="U8" s="18">
        <f t="shared" si="8"/>
        <v>-252.172212</v>
      </c>
      <c r="V8" s="18">
        <f t="shared" si="8"/>
        <v>-205.19954600000003</v>
      </c>
      <c r="W8" s="18">
        <f>W14-W13</f>
        <v>6438.3430090000011</v>
      </c>
      <c r="X8" s="18">
        <f t="shared" si="8"/>
        <v>16704.835652999998</v>
      </c>
      <c r="Y8" s="18">
        <f t="shared" si="8"/>
        <v>16568.924208000004</v>
      </c>
      <c r="Z8" s="18">
        <f t="shared" si="8"/>
        <v>16865.250864000005</v>
      </c>
      <c r="AA8" s="18">
        <f t="shared" si="8"/>
        <v>17430.082321000002</v>
      </c>
      <c r="AB8" s="18">
        <f>AB14-AB13</f>
        <v>17844.039321999997</v>
      </c>
      <c r="AC8" s="18">
        <f t="shared" si="8"/>
        <v>19296.264023000003</v>
      </c>
      <c r="AD8" s="18">
        <f t="shared" si="8"/>
        <v>20068.641340999995</v>
      </c>
      <c r="AE8" s="18">
        <f t="shared" si="8"/>
        <v>20719.797592999996</v>
      </c>
      <c r="AF8" s="18">
        <f t="shared" si="8"/>
        <v>20780.037469881172</v>
      </c>
      <c r="AG8" s="19">
        <f t="shared" si="8"/>
        <v>23184.387184733314</v>
      </c>
      <c r="AH8" s="19">
        <f t="shared" si="8"/>
        <v>24096.744592358889</v>
      </c>
      <c r="AI8" s="19">
        <f t="shared" si="8"/>
        <v>25726.071219792404</v>
      </c>
      <c r="AJ8" s="19">
        <f t="shared" si="8"/>
        <v>27572.796237719675</v>
      </c>
      <c r="AK8" s="19">
        <f t="shared" si="8"/>
        <v>28967.476380238895</v>
      </c>
      <c r="AL8" s="19">
        <f t="shared" si="8"/>
        <v>31256.346607302992</v>
      </c>
      <c r="AM8" s="19">
        <f t="shared" si="8"/>
        <v>31650.906439506583</v>
      </c>
      <c r="AN8" s="19">
        <f t="shared" si="8"/>
        <v>32513.456591333328</v>
      </c>
      <c r="AO8" s="19">
        <f t="shared" si="8"/>
        <v>34089.793689070859</v>
      </c>
      <c r="AP8" s="19">
        <f t="shared" si="8"/>
        <v>35466.651468299948</v>
      </c>
      <c r="AQ8" s="19">
        <f t="shared" si="8"/>
        <v>41927.903356157723</v>
      </c>
      <c r="AR8" s="19">
        <f t="shared" si="8"/>
        <v>54650.177614426764</v>
      </c>
      <c r="AS8" s="19">
        <f t="shared" si="8"/>
        <v>57951.839003565205</v>
      </c>
      <c r="AT8" s="19">
        <f t="shared" si="8"/>
        <v>59570.615803335488</v>
      </c>
      <c r="AU8" s="19">
        <f t="shared" si="8"/>
        <v>67183.966279975852</v>
      </c>
      <c r="AV8" s="32"/>
      <c r="AW8" s="26" t="str">
        <f t="shared" si="5"/>
        <v xml:space="preserve">    Total Supply</v>
      </c>
      <c r="AX8" s="27">
        <f t="shared" si="7"/>
        <v>20766.323225999997</v>
      </c>
      <c r="AY8" s="27">
        <f t="shared" si="7"/>
        <v>21315.767586999998</v>
      </c>
    </row>
    <row r="9" spans="1:53" ht="16.5">
      <c r="A9" s="17" t="s">
        <v>148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>
        <f>W82</f>
        <v>6946.1</v>
      </c>
      <c r="X9" s="18">
        <f>X82</f>
        <v>16787.573</v>
      </c>
      <c r="Y9" s="18">
        <f t="shared" ref="Y9:AF9" si="9">Y82</f>
        <v>16871.725999999999</v>
      </c>
      <c r="Z9" s="18">
        <f t="shared" si="9"/>
        <v>17415.958000000002</v>
      </c>
      <c r="AA9" s="18">
        <f t="shared" si="9"/>
        <v>18050.574999999997</v>
      </c>
      <c r="AB9" s="18">
        <f t="shared" si="9"/>
        <v>18109.180999999997</v>
      </c>
      <c r="AC9" s="18">
        <f t="shared" si="9"/>
        <v>19333.913999999997</v>
      </c>
      <c r="AD9" s="18">
        <f t="shared" si="9"/>
        <v>20116.268</v>
      </c>
      <c r="AE9" s="18">
        <f t="shared" si="9"/>
        <v>20621.316000000003</v>
      </c>
      <c r="AF9" s="18">
        <f t="shared" si="9"/>
        <v>20813.93</v>
      </c>
      <c r="AG9" s="19">
        <f t="shared" ref="AG9:AU9" si="10">AG11+AG10</f>
        <v>23282.247215200976</v>
      </c>
      <c r="AH9" s="19">
        <f t="shared" si="10"/>
        <v>24436.283551741199</v>
      </c>
      <c r="AI9" s="19">
        <f t="shared" si="10"/>
        <v>25968.043825366378</v>
      </c>
      <c r="AJ9" s="19">
        <f t="shared" si="10"/>
        <v>26141.013118688337</v>
      </c>
      <c r="AK9" s="19">
        <f t="shared" si="10"/>
        <v>26513.608011875494</v>
      </c>
      <c r="AL9" s="19">
        <f t="shared" si="10"/>
        <v>27486.853090691988</v>
      </c>
      <c r="AM9" s="19">
        <f t="shared" si="10"/>
        <v>28487.824384553671</v>
      </c>
      <c r="AN9" s="19">
        <f t="shared" si="10"/>
        <v>28914.502978624259</v>
      </c>
      <c r="AO9" s="19">
        <f t="shared" si="10"/>
        <v>29539.570063221225</v>
      </c>
      <c r="AP9" s="19">
        <f t="shared" si="10"/>
        <v>30668.266236303716</v>
      </c>
      <c r="AQ9" s="19">
        <f t="shared" si="10"/>
        <v>25146.130306653675</v>
      </c>
      <c r="AR9" s="19" t="e">
        <f t="shared" si="10"/>
        <v>#DIV/0!</v>
      </c>
      <c r="AS9" s="19" t="e">
        <f t="shared" si="10"/>
        <v>#DIV/0!</v>
      </c>
      <c r="AT9" s="19" t="e">
        <f t="shared" si="10"/>
        <v>#DIV/0!</v>
      </c>
      <c r="AU9" s="19" t="e">
        <f t="shared" si="10"/>
        <v>#DIV/0!</v>
      </c>
      <c r="AV9" s="32"/>
      <c r="AW9" s="22" t="str">
        <f t="shared" si="5"/>
        <v>Domestic Usage</v>
      </c>
      <c r="AX9" s="23">
        <f t="shared" si="7"/>
        <v>20068.641340999995</v>
      </c>
      <c r="AY9" s="23">
        <f t="shared" si="7"/>
        <v>20719.797592999996</v>
      </c>
    </row>
    <row r="10" spans="1:53" ht="16.5">
      <c r="A10" s="17" t="s">
        <v>149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>
        <f>W98</f>
        <v>5543.0019999999995</v>
      </c>
      <c r="X10" s="18">
        <f t="shared" ref="X10:AU10" si="11">X98</f>
        <v>13324.719000000001</v>
      </c>
      <c r="Y10" s="18">
        <f t="shared" si="11"/>
        <v>13416.165999999999</v>
      </c>
      <c r="Z10" s="18">
        <f t="shared" si="11"/>
        <v>13405.497999999998</v>
      </c>
      <c r="AA10" s="18">
        <f t="shared" si="11"/>
        <v>13009.89</v>
      </c>
      <c r="AB10" s="18">
        <f t="shared" si="11"/>
        <v>13127.203</v>
      </c>
      <c r="AC10" s="18">
        <f t="shared" si="11"/>
        <v>14169.159000000001</v>
      </c>
      <c r="AD10" s="18">
        <f t="shared" si="11"/>
        <v>14655.959000000001</v>
      </c>
      <c r="AE10" s="18">
        <f t="shared" si="11"/>
        <v>14378.865000000002</v>
      </c>
      <c r="AF10" s="18">
        <f t="shared" si="11"/>
        <v>14640.663</v>
      </c>
      <c r="AG10" s="19">
        <f t="shared" si="11"/>
        <v>17644.693767169301</v>
      </c>
      <c r="AH10" s="19">
        <f t="shared" si="11"/>
        <v>18717.276665928588</v>
      </c>
      <c r="AI10" s="19">
        <f t="shared" si="11"/>
        <v>20120.809940436284</v>
      </c>
      <c r="AJ10" s="19">
        <f t="shared" si="11"/>
        <v>20230.102396945531</v>
      </c>
      <c r="AK10" s="19">
        <f t="shared" si="11"/>
        <v>20694.693767169301</v>
      </c>
      <c r="AL10" s="19">
        <f t="shared" si="11"/>
        <v>21742.276665928588</v>
      </c>
      <c r="AM10" s="19">
        <f t="shared" si="11"/>
        <v>22745.80994043628</v>
      </c>
      <c r="AN10" s="19">
        <f t="shared" si="11"/>
        <v>23174.973881558966</v>
      </c>
      <c r="AO10" s="19">
        <f t="shared" si="11"/>
        <v>23817.527867430112</v>
      </c>
      <c r="AP10" s="19">
        <f t="shared" si="11"/>
        <v>24955.760777612992</v>
      </c>
      <c r="AQ10" s="19">
        <f t="shared" si="11"/>
        <v>21085.983866484014</v>
      </c>
      <c r="AR10" s="19" t="e">
        <f t="shared" si="11"/>
        <v>#DIV/0!</v>
      </c>
      <c r="AS10" s="19" t="e">
        <f t="shared" si="11"/>
        <v>#DIV/0!</v>
      </c>
      <c r="AT10" s="19" t="e">
        <f t="shared" si="11"/>
        <v>#DIV/0!</v>
      </c>
      <c r="AU10" s="19" t="e">
        <f t="shared" si="11"/>
        <v>#DIV/0!</v>
      </c>
      <c r="AV10" s="32"/>
      <c r="AW10" s="22" t="str">
        <f t="shared" si="5"/>
        <v xml:space="preserve">  Processed</v>
      </c>
      <c r="AX10" s="23">
        <f t="shared" si="7"/>
        <v>20116.268</v>
      </c>
      <c r="AY10" s="23">
        <f t="shared" si="7"/>
        <v>20621.316000000003</v>
      </c>
      <c r="BA10" s="11" t="s">
        <v>150</v>
      </c>
    </row>
    <row r="11" spans="1:53" ht="16.5">
      <c r="A11" s="17" t="s">
        <v>151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>
        <f>W114</f>
        <v>1403.0980000000002</v>
      </c>
      <c r="X11" s="18">
        <f t="shared" ref="X11:AU11" si="12">X114</f>
        <v>3462.8539999999994</v>
      </c>
      <c r="Y11" s="18">
        <f t="shared" si="12"/>
        <v>3455.5599999999995</v>
      </c>
      <c r="Z11" s="18">
        <f t="shared" si="12"/>
        <v>4010.46</v>
      </c>
      <c r="AA11" s="18">
        <f t="shared" si="12"/>
        <v>5040.6850000000004</v>
      </c>
      <c r="AB11" s="18">
        <f t="shared" si="12"/>
        <v>4981.9779999999992</v>
      </c>
      <c r="AC11" s="18">
        <f t="shared" si="12"/>
        <v>5164.7549999999992</v>
      </c>
      <c r="AD11" s="18">
        <f t="shared" si="12"/>
        <v>5460.3090000000002</v>
      </c>
      <c r="AE11" s="18">
        <f t="shared" si="12"/>
        <v>6242.451</v>
      </c>
      <c r="AF11" s="18">
        <f t="shared" si="12"/>
        <v>6173.2669999999998</v>
      </c>
      <c r="AG11" s="19">
        <f t="shared" si="12"/>
        <v>5637.5534480316737</v>
      </c>
      <c r="AH11" s="19">
        <f t="shared" si="12"/>
        <v>5719.0068858126115</v>
      </c>
      <c r="AI11" s="19">
        <f t="shared" si="12"/>
        <v>5847.2338849300932</v>
      </c>
      <c r="AJ11" s="19">
        <f t="shared" si="12"/>
        <v>5910.9107217428054</v>
      </c>
      <c r="AK11" s="19">
        <f t="shared" si="12"/>
        <v>5818.9142447061922</v>
      </c>
      <c r="AL11" s="19">
        <f t="shared" si="12"/>
        <v>5744.5764247633988</v>
      </c>
      <c r="AM11" s="19">
        <f t="shared" si="12"/>
        <v>5742.0144441173888</v>
      </c>
      <c r="AN11" s="19">
        <f t="shared" si="12"/>
        <v>5739.5290970652923</v>
      </c>
      <c r="AO11" s="19">
        <f t="shared" si="12"/>
        <v>5722.0421957911112</v>
      </c>
      <c r="AP11" s="19">
        <f t="shared" si="12"/>
        <v>5712.5054586907263</v>
      </c>
      <c r="AQ11" s="19">
        <f t="shared" si="12"/>
        <v>4060.1464401696599</v>
      </c>
      <c r="AR11" s="19">
        <f t="shared" si="12"/>
        <v>3367.2011039114809</v>
      </c>
      <c r="AS11" s="19">
        <f t="shared" si="12"/>
        <v>2967.7719318388331</v>
      </c>
      <c r="AT11" s="19">
        <f t="shared" si="12"/>
        <v>2893.2809198772984</v>
      </c>
      <c r="AU11" s="19">
        <f t="shared" si="12"/>
        <v>2827.1222627259663</v>
      </c>
      <c r="AV11" s="32"/>
      <c r="AW11" s="22" t="str">
        <f t="shared" si="5"/>
        <v xml:space="preserve">    Edible Use </v>
      </c>
      <c r="AX11" s="23">
        <f t="shared" si="7"/>
        <v>14655.959000000001</v>
      </c>
      <c r="AY11" s="23">
        <f t="shared" si="7"/>
        <v>14378.865000000002</v>
      </c>
      <c r="BA11" s="11" t="s">
        <v>152</v>
      </c>
    </row>
    <row r="12" spans="1:53" ht="16.5">
      <c r="A12" s="17" t="s">
        <v>93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>
        <f>W130</f>
        <v>53.02152400000017</v>
      </c>
      <c r="X12" s="18">
        <f>X8-X9</f>
        <v>-82.737347000002046</v>
      </c>
      <c r="Y12" s="18">
        <f t="shared" ref="Y12:AU12" si="13">Y8-Y9</f>
        <v>-302.80179199999475</v>
      </c>
      <c r="Z12" s="18">
        <f t="shared" si="13"/>
        <v>-550.70713599999726</v>
      </c>
      <c r="AA12" s="18">
        <f t="shared" si="13"/>
        <v>-620.49267899999541</v>
      </c>
      <c r="AB12" s="18">
        <f t="shared" si="13"/>
        <v>-265.14167799999996</v>
      </c>
      <c r="AC12" s="18">
        <f t="shared" si="13"/>
        <v>-37.649976999993669</v>
      </c>
      <c r="AD12" s="18">
        <f t="shared" si="13"/>
        <v>-47.62665900000502</v>
      </c>
      <c r="AE12" s="18">
        <f t="shared" si="13"/>
        <v>98.481592999993154</v>
      </c>
      <c r="AF12" s="18">
        <f t="shared" si="13"/>
        <v>-33.89253011882829</v>
      </c>
      <c r="AG12" s="19">
        <f t="shared" si="13"/>
        <v>-97.860030467662</v>
      </c>
      <c r="AH12" s="19">
        <f t="shared" si="13"/>
        <v>-339.53895938230926</v>
      </c>
      <c r="AI12" s="19">
        <f t="shared" si="13"/>
        <v>-241.97260557397385</v>
      </c>
      <c r="AJ12" s="19">
        <f t="shared" si="13"/>
        <v>1431.7831190313373</v>
      </c>
      <c r="AK12" s="19">
        <f t="shared" si="13"/>
        <v>2453.8683683634008</v>
      </c>
      <c r="AL12" s="19">
        <f t="shared" si="13"/>
        <v>3769.4935166110045</v>
      </c>
      <c r="AM12" s="19">
        <f t="shared" si="13"/>
        <v>3163.0820549529126</v>
      </c>
      <c r="AN12" s="19">
        <f t="shared" si="13"/>
        <v>3598.9536127090687</v>
      </c>
      <c r="AO12" s="19">
        <f t="shared" si="13"/>
        <v>4550.2236258496341</v>
      </c>
      <c r="AP12" s="19">
        <f t="shared" si="13"/>
        <v>4798.3852319962316</v>
      </c>
      <c r="AQ12" s="19">
        <f t="shared" si="13"/>
        <v>16781.773049504049</v>
      </c>
      <c r="AR12" s="19" t="e">
        <f t="shared" si="13"/>
        <v>#DIV/0!</v>
      </c>
      <c r="AS12" s="19" t="e">
        <f t="shared" si="13"/>
        <v>#DIV/0!</v>
      </c>
      <c r="AT12" s="19" t="e">
        <f t="shared" si="13"/>
        <v>#DIV/0!</v>
      </c>
      <c r="AU12" s="19" t="e">
        <f t="shared" si="13"/>
        <v>#DIV/0!</v>
      </c>
      <c r="AV12" s="32"/>
      <c r="AW12" s="22" t="str">
        <f t="shared" si="5"/>
        <v xml:space="preserve">    Inedible Use </v>
      </c>
      <c r="AX12" s="23">
        <f t="shared" si="7"/>
        <v>5460.3090000000002</v>
      </c>
      <c r="AY12" s="23">
        <f t="shared" si="7"/>
        <v>6242.451</v>
      </c>
    </row>
    <row r="13" spans="1:53" ht="16.5">
      <c r="A13" s="17" t="s">
        <v>92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>
        <f t="shared" ref="R13:AA13" si="14">R66</f>
        <v>398.26815299999998</v>
      </c>
      <c r="S13" s="18">
        <f t="shared" si="14"/>
        <v>332.90645699999999</v>
      </c>
      <c r="T13" s="18">
        <f t="shared" si="14"/>
        <v>238.22117899999998</v>
      </c>
      <c r="U13" s="18">
        <f t="shared" si="14"/>
        <v>412.917216</v>
      </c>
      <c r="V13" s="18">
        <f t="shared" si="14"/>
        <v>353.33721400000002</v>
      </c>
      <c r="W13" s="18">
        <f t="shared" si="14"/>
        <v>467.488698</v>
      </c>
      <c r="X13" s="18">
        <f t="shared" si="14"/>
        <v>346.76566100000002</v>
      </c>
      <c r="Y13" s="18">
        <f t="shared" si="14"/>
        <v>543.198306</v>
      </c>
      <c r="Z13" s="18">
        <f t="shared" si="14"/>
        <v>476.09500700000001</v>
      </c>
      <c r="AA13" s="18">
        <f t="shared" si="14"/>
        <v>298.88735500000001</v>
      </c>
      <c r="AB13" s="18">
        <f>AB66</f>
        <v>386.21260300000006</v>
      </c>
      <c r="AC13" s="18">
        <f>AC66</f>
        <v>279.10168599999997</v>
      </c>
      <c r="AD13" s="18">
        <f>AD66</f>
        <v>296.586885</v>
      </c>
      <c r="AE13" s="18">
        <f>AE66</f>
        <v>178.24899400000001</v>
      </c>
      <c r="AF13" s="19">
        <f t="shared" ref="AF13:AU13" si="15">AF66</f>
        <v>242.84719794433067</v>
      </c>
      <c r="AG13" s="19">
        <f t="shared" si="15"/>
        <v>239.86950554441336</v>
      </c>
      <c r="AH13" s="19">
        <f t="shared" si="15"/>
        <v>240.32073885096062</v>
      </c>
      <c r="AI13" s="19">
        <f t="shared" si="15"/>
        <v>241.50135642110115</v>
      </c>
      <c r="AJ13" s="19">
        <f t="shared" si="15"/>
        <v>243.23211868862597</v>
      </c>
      <c r="AK13" s="19">
        <f t="shared" si="15"/>
        <v>248.17660958452041</v>
      </c>
      <c r="AL13" s="19">
        <f t="shared" si="15"/>
        <v>249.27309956160488</v>
      </c>
      <c r="AM13" s="19">
        <f t="shared" si="15"/>
        <v>249.37289047752046</v>
      </c>
      <c r="AN13" s="19">
        <f t="shared" si="15"/>
        <v>249.06256045281111</v>
      </c>
      <c r="AO13" s="19">
        <f t="shared" si="15"/>
        <v>249.35395450620612</v>
      </c>
      <c r="AP13" s="19">
        <f t="shared" si="15"/>
        <v>249.42356166356444</v>
      </c>
      <c r="AQ13" s="19">
        <f t="shared" si="15"/>
        <v>249.33283453077843</v>
      </c>
      <c r="AR13" s="19">
        <f t="shared" si="15"/>
        <v>249.47736264906067</v>
      </c>
      <c r="AS13" s="19">
        <f t="shared" si="15"/>
        <v>249.50289553499269</v>
      </c>
      <c r="AT13" s="19">
        <f t="shared" si="15"/>
        <v>249.51914616717664</v>
      </c>
      <c r="AU13" s="19">
        <f t="shared" si="15"/>
        <v>249.57621938147236</v>
      </c>
      <c r="AV13" s="32"/>
      <c r="AW13" s="22" t="s">
        <v>93</v>
      </c>
      <c r="AX13" s="23">
        <f t="shared" si="7"/>
        <v>-47.62665900000502</v>
      </c>
      <c r="AY13" s="23">
        <f t="shared" si="7"/>
        <v>98.481592999993154</v>
      </c>
    </row>
    <row r="14" spans="1:53" ht="17.25" thickBot="1">
      <c r="A14" s="14" t="s">
        <v>94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>
        <f t="shared" ref="R14:AU14" si="16">R7-R15</f>
        <v>68.805915999999996</v>
      </c>
      <c r="S14" s="24">
        <f t="shared" si="16"/>
        <v>112.62603399999999</v>
      </c>
      <c r="T14" s="24">
        <f t="shared" si="16"/>
        <v>113.11873499999999</v>
      </c>
      <c r="U14" s="24">
        <f t="shared" si="16"/>
        <v>160.74500399999999</v>
      </c>
      <c r="V14" s="24">
        <f t="shared" si="16"/>
        <v>148.13766799999999</v>
      </c>
      <c r="W14" s="24">
        <f t="shared" si="16"/>
        <v>6905.8317070000012</v>
      </c>
      <c r="X14" s="24">
        <f t="shared" si="16"/>
        <v>17051.601314</v>
      </c>
      <c r="Y14" s="24">
        <f t="shared" si="16"/>
        <v>17112.122514000002</v>
      </c>
      <c r="Z14" s="24">
        <f t="shared" si="16"/>
        <v>17341.345871000005</v>
      </c>
      <c r="AA14" s="24">
        <f t="shared" si="16"/>
        <v>17728.969676000001</v>
      </c>
      <c r="AB14" s="24">
        <f t="shared" si="16"/>
        <v>18230.251924999997</v>
      </c>
      <c r="AC14" s="24">
        <f t="shared" si="16"/>
        <v>19575.365709000002</v>
      </c>
      <c r="AD14" s="24">
        <f t="shared" si="16"/>
        <v>20365.228225999996</v>
      </c>
      <c r="AE14" s="24">
        <f t="shared" si="16"/>
        <v>20898.046586999997</v>
      </c>
      <c r="AF14" s="24">
        <f t="shared" si="16"/>
        <v>21022.884667825503</v>
      </c>
      <c r="AG14" s="25">
        <f t="shared" si="16"/>
        <v>23424.256690277729</v>
      </c>
      <c r="AH14" s="25">
        <f t="shared" si="16"/>
        <v>24337.065331209851</v>
      </c>
      <c r="AI14" s="25">
        <f t="shared" si="16"/>
        <v>25967.572576213504</v>
      </c>
      <c r="AJ14" s="25">
        <f t="shared" si="16"/>
        <v>27816.0283564083</v>
      </c>
      <c r="AK14" s="25">
        <f t="shared" si="16"/>
        <v>29215.652989823415</v>
      </c>
      <c r="AL14" s="25">
        <f t="shared" si="16"/>
        <v>31505.619706864596</v>
      </c>
      <c r="AM14" s="25">
        <f t="shared" si="16"/>
        <v>31900.279329984103</v>
      </c>
      <c r="AN14" s="25">
        <f t="shared" si="16"/>
        <v>32762.519151786139</v>
      </c>
      <c r="AO14" s="25">
        <f t="shared" si="16"/>
        <v>34339.147643577067</v>
      </c>
      <c r="AP14" s="25">
        <f t="shared" si="16"/>
        <v>35716.075029963511</v>
      </c>
      <c r="AQ14" s="25">
        <f t="shared" si="16"/>
        <v>42177.236190688505</v>
      </c>
      <c r="AR14" s="25">
        <f t="shared" si="16"/>
        <v>54899.654977075828</v>
      </c>
      <c r="AS14" s="25">
        <f t="shared" si="16"/>
        <v>58201.341899100196</v>
      </c>
      <c r="AT14" s="25">
        <f t="shared" si="16"/>
        <v>59820.134949502666</v>
      </c>
      <c r="AU14" s="25">
        <f t="shared" si="16"/>
        <v>67433.542499357325</v>
      </c>
      <c r="AV14" s="32"/>
      <c r="AW14" s="26" t="str">
        <f>A13</f>
        <v>Exports</v>
      </c>
      <c r="AX14" s="27">
        <f t="shared" si="7"/>
        <v>296.586885</v>
      </c>
      <c r="AY14" s="27">
        <f t="shared" si="7"/>
        <v>178.24899400000001</v>
      </c>
    </row>
    <row r="15" spans="1:53" ht="16.5">
      <c r="A15" s="17" t="s">
        <v>95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>
        <f t="shared" ref="R15:AA15" si="17">R225</f>
        <v>0</v>
      </c>
      <c r="S15" s="18">
        <f t="shared" si="17"/>
        <v>0</v>
      </c>
      <c r="T15" s="18">
        <f t="shared" si="17"/>
        <v>0</v>
      </c>
      <c r="U15" s="18">
        <f t="shared" si="17"/>
        <v>0</v>
      </c>
      <c r="V15" s="18">
        <f t="shared" si="17"/>
        <v>0</v>
      </c>
      <c r="W15" s="18">
        <f t="shared" si="17"/>
        <v>338.43299999999999</v>
      </c>
      <c r="X15" s="18">
        <f t="shared" si="17"/>
        <v>269.41300000000001</v>
      </c>
      <c r="Y15" s="18">
        <f t="shared" si="17"/>
        <v>310.036</v>
      </c>
      <c r="Z15" s="18">
        <f t="shared" si="17"/>
        <v>347.08699999999999</v>
      </c>
      <c r="AA15" s="18">
        <f t="shared" si="17"/>
        <v>374.74700000000001</v>
      </c>
      <c r="AB15" s="18">
        <f>AB225</f>
        <v>345.18599999999998</v>
      </c>
      <c r="AC15" s="18">
        <f>AC225</f>
        <v>389.64400000000001</v>
      </c>
      <c r="AD15" s="18">
        <f>AD225</f>
        <v>401.09500000000003</v>
      </c>
      <c r="AE15" s="18">
        <f>AE225</f>
        <v>417.721</v>
      </c>
      <c r="AF15" s="18">
        <f>AF225</f>
        <v>430.75599999999997</v>
      </c>
      <c r="AG15" s="19">
        <f t="shared" ref="AG15:AU15" si="18">AG225</f>
        <v>889.59664211660402</v>
      </c>
      <c r="AH15" s="19">
        <f t="shared" si="18"/>
        <v>1545.245493211105</v>
      </c>
      <c r="AI15" s="19">
        <f t="shared" si="18"/>
        <v>1206.8229874530737</v>
      </c>
      <c r="AJ15" s="19">
        <f t="shared" si="18"/>
        <v>745.95022313512436</v>
      </c>
      <c r="AK15" s="19">
        <f t="shared" si="18"/>
        <v>545.62374413072462</v>
      </c>
      <c r="AL15" s="19">
        <f t="shared" si="18"/>
        <v>673.21720723317185</v>
      </c>
      <c r="AM15" s="19">
        <f t="shared" si="18"/>
        <v>1019.3638218282185</v>
      </c>
      <c r="AN15" s="19">
        <f t="shared" si="18"/>
        <v>1002.9115656941149</v>
      </c>
      <c r="AO15" s="19">
        <f t="shared" si="18"/>
        <v>1063.6557453397331</v>
      </c>
      <c r="AP15" s="19">
        <f t="shared" si="18"/>
        <v>1228.5008017791251</v>
      </c>
      <c r="AQ15" s="19">
        <f t="shared" si="18"/>
        <v>-8150.0295449237565</v>
      </c>
      <c r="AR15" s="19">
        <f t="shared" si="18"/>
        <v>-31339.865079688294</v>
      </c>
      <c r="AS15" s="19">
        <f t="shared" si="18"/>
        <v>-58227.889232416834</v>
      </c>
      <c r="AT15" s="19">
        <f t="shared" si="18"/>
        <v>-76792.665029600495</v>
      </c>
      <c r="AU15" s="19">
        <f t="shared" si="18"/>
        <v>-89511.450202809006</v>
      </c>
      <c r="AV15" s="32"/>
      <c r="AW15" s="22" t="str">
        <f>A14</f>
        <v xml:space="preserve">    Total Use</v>
      </c>
      <c r="AX15" s="23">
        <f t="shared" si="7"/>
        <v>20365.228225999996</v>
      </c>
      <c r="AY15" s="23">
        <f t="shared" si="7"/>
        <v>20898.046586999997</v>
      </c>
    </row>
    <row r="16" spans="1:53" ht="17.25" thickBot="1">
      <c r="A16" s="14" t="s">
        <v>96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28">
        <f t="shared" ref="R16:V16" si="19">R15/R14</f>
        <v>0</v>
      </c>
      <c r="S16" s="28">
        <f t="shared" si="19"/>
        <v>0</v>
      </c>
      <c r="T16" s="28">
        <f t="shared" si="19"/>
        <v>0</v>
      </c>
      <c r="U16" s="28">
        <f t="shared" si="19"/>
        <v>0</v>
      </c>
      <c r="V16" s="28">
        <f t="shared" si="19"/>
        <v>0</v>
      </c>
      <c r="W16" s="30">
        <f>W15/(W14/365)</f>
        <v>17.887497153280972</v>
      </c>
      <c r="X16" s="30">
        <f t="shared" ref="X16:AU16" si="20">X15/(X14/365)</f>
        <v>5.7669507507932813</v>
      </c>
      <c r="Y16" s="30">
        <f t="shared" si="20"/>
        <v>6.6130393764664452</v>
      </c>
      <c r="Z16" s="30">
        <f t="shared" si="20"/>
        <v>7.3054742084268502</v>
      </c>
      <c r="AA16" s="30">
        <f t="shared" si="20"/>
        <v>7.7152061005081949</v>
      </c>
      <c r="AB16" s="30">
        <f t="shared" si="20"/>
        <v>6.9111985132372222</v>
      </c>
      <c r="AC16" s="30">
        <f t="shared" si="20"/>
        <v>7.2652568597792619</v>
      </c>
      <c r="AD16" s="30">
        <f t="shared" si="20"/>
        <v>7.188707800146017</v>
      </c>
      <c r="AE16" s="30">
        <f t="shared" si="20"/>
        <v>7.2958094128685476</v>
      </c>
      <c r="AF16" s="30">
        <f t="shared" si="20"/>
        <v>7.4787995312853814</v>
      </c>
      <c r="AG16" s="31">
        <f t="shared" si="20"/>
        <v>13.861817630581584</v>
      </c>
      <c r="AH16" s="31">
        <f t="shared" si="20"/>
        <v>23.175128033977089</v>
      </c>
      <c r="AI16" s="31">
        <f t="shared" si="20"/>
        <v>16.963094610693972</v>
      </c>
      <c r="AJ16" s="31">
        <f t="shared" si="20"/>
        <v>9.7883072290438609</v>
      </c>
      <c r="AK16" s="31">
        <f t="shared" si="20"/>
        <v>6.8166426633381985</v>
      </c>
      <c r="AL16" s="31">
        <f t="shared" si="20"/>
        <v>7.7993793782309933</v>
      </c>
      <c r="AM16" s="31">
        <f t="shared" si="20"/>
        <v>11.663465110087023</v>
      </c>
      <c r="AN16" s="31">
        <f t="shared" si="20"/>
        <v>11.173216558299822</v>
      </c>
      <c r="AO16" s="31">
        <f t="shared" si="20"/>
        <v>11.30588187798597</v>
      </c>
      <c r="AP16" s="31">
        <f t="shared" si="20"/>
        <v>12.554649195724874</v>
      </c>
      <c r="AQ16" s="31">
        <f t="shared" si="20"/>
        <v>-70.530007477206652</v>
      </c>
      <c r="AR16" s="31">
        <f t="shared" si="20"/>
        <v>-208.36288969143385</v>
      </c>
      <c r="AS16" s="31">
        <f t="shared" si="20"/>
        <v>-365.16648716927131</v>
      </c>
      <c r="AT16" s="31">
        <f t="shared" si="20"/>
        <v>-468.56000507964774</v>
      </c>
      <c r="AU16" s="31">
        <f t="shared" si="20"/>
        <v>-484.50189791433047</v>
      </c>
      <c r="AV16" s="32"/>
      <c r="AW16" s="26" t="str">
        <f>A15</f>
        <v>Ending Stocks (September 30)</v>
      </c>
      <c r="AX16" s="27">
        <f t="shared" si="7"/>
        <v>401.09500000000003</v>
      </c>
      <c r="AY16" s="27">
        <f t="shared" si="7"/>
        <v>417.721</v>
      </c>
    </row>
    <row r="17" spans="1:54" ht="17.25" thickBot="1">
      <c r="A17" s="17" t="s">
        <v>153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>
        <f t="shared" ref="W17:AB17" si="21">W241</f>
        <v>34.618416666666675</v>
      </c>
      <c r="X17" s="33">
        <f t="shared" si="21"/>
        <v>32.489291666666666</v>
      </c>
      <c r="Y17" s="33">
        <f t="shared" si="21"/>
        <v>35.023816666666669</v>
      </c>
      <c r="Z17" s="33">
        <f t="shared" si="21"/>
        <v>32.531574999999997</v>
      </c>
      <c r="AA17" s="33">
        <f t="shared" si="21"/>
        <v>31.560324999999995</v>
      </c>
      <c r="AB17" s="33">
        <f t="shared" si="21"/>
        <v>32.773099999999999</v>
      </c>
      <c r="AC17" s="33">
        <f>AC241</f>
        <v>66.764183333333349</v>
      </c>
      <c r="AD17" s="33">
        <f t="shared" ref="AD17:AU17" si="22">AD241</f>
        <v>85.55026801242235</v>
      </c>
      <c r="AE17" s="33">
        <f t="shared" si="22"/>
        <v>75.628242556324935</v>
      </c>
      <c r="AF17" s="33">
        <f t="shared" si="22"/>
        <v>56.895472596263374</v>
      </c>
      <c r="AG17" s="34">
        <f t="shared" si="22"/>
        <v>51.326325000000004</v>
      </c>
      <c r="AH17" s="34">
        <f t="shared" si="22"/>
        <v>89.789549963320781</v>
      </c>
      <c r="AI17" s="34">
        <f t="shared" si="22"/>
        <v>100.73268951001016</v>
      </c>
      <c r="AJ17" s="34">
        <f t="shared" si="22"/>
        <v>95.712275607870211</v>
      </c>
      <c r="AK17" s="34">
        <f t="shared" si="22"/>
        <v>106.57442918495337</v>
      </c>
      <c r="AL17" s="34">
        <f t="shared" si="22"/>
        <v>117.50495185119608</v>
      </c>
      <c r="AM17" s="34">
        <f t="shared" si="22"/>
        <v>124.71188451660998</v>
      </c>
      <c r="AN17" s="34">
        <f t="shared" si="22"/>
        <v>125.04791938935786</v>
      </c>
      <c r="AO17" s="34">
        <f t="shared" si="22"/>
        <v>125.09464354354452</v>
      </c>
      <c r="AP17" s="34">
        <f t="shared" si="22"/>
        <v>146.08304757814585</v>
      </c>
      <c r="AQ17" s="34">
        <f t="shared" si="22"/>
        <v>106.31070768735709</v>
      </c>
      <c r="AR17" s="34">
        <f t="shared" si="22"/>
        <v>-126.49522672203807</v>
      </c>
      <c r="AS17" s="34">
        <f t="shared" si="22"/>
        <v>-517.79128963708365</v>
      </c>
      <c r="AT17" s="34">
        <f t="shared" si="22"/>
        <v>-941.67593318709908</v>
      </c>
      <c r="AU17" s="34">
        <f t="shared" si="22"/>
        <v>-1468.5518767518618</v>
      </c>
      <c r="AV17" s="32"/>
      <c r="AW17" s="35" t="s">
        <v>98</v>
      </c>
      <c r="AX17" s="23"/>
      <c r="AY17" s="23"/>
    </row>
    <row r="18" spans="1:54" ht="15.75" thickTop="1">
      <c r="A18" s="36" t="s">
        <v>99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40">
        <f>Z9</f>
        <v>17415.958000000002</v>
      </c>
      <c r="AA18" s="40">
        <f t="shared" ref="AA18:AK18" si="23">AA9</f>
        <v>18050.574999999997</v>
      </c>
      <c r="AB18" s="40">
        <f t="shared" si="23"/>
        <v>18109.180999999997</v>
      </c>
      <c r="AC18" s="40">
        <f t="shared" si="23"/>
        <v>19333.913999999997</v>
      </c>
      <c r="AD18" s="40">
        <f t="shared" si="23"/>
        <v>20116.268</v>
      </c>
      <c r="AE18" s="40">
        <f t="shared" si="23"/>
        <v>20621.316000000003</v>
      </c>
      <c r="AF18" s="40">
        <f t="shared" si="23"/>
        <v>20813.93</v>
      </c>
      <c r="AG18" s="40">
        <f t="shared" si="23"/>
        <v>23282.247215200976</v>
      </c>
      <c r="AH18" s="40">
        <f t="shared" si="23"/>
        <v>24436.283551741199</v>
      </c>
      <c r="AI18" s="40">
        <f t="shared" si="23"/>
        <v>25968.043825366378</v>
      </c>
      <c r="AJ18" s="40">
        <f t="shared" si="23"/>
        <v>26141.013118688337</v>
      </c>
      <c r="AK18" s="40">
        <f t="shared" si="23"/>
        <v>26513.608011875494</v>
      </c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2"/>
    </row>
    <row r="19" spans="1:5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55">
        <f t="shared" ref="Z19:AC19" si="24">Z146+Z210+Z12</f>
        <v>16865.250864000001</v>
      </c>
      <c r="AA19" s="55">
        <f t="shared" si="24"/>
        <v>17430.082321000002</v>
      </c>
      <c r="AB19" s="55">
        <f t="shared" si="24"/>
        <v>17844.039321999997</v>
      </c>
      <c r="AC19" s="55">
        <f t="shared" si="24"/>
        <v>19296.264023000011</v>
      </c>
      <c r="AD19" s="55">
        <f>AD146+AD210+AD12</f>
        <v>20068.641340999995</v>
      </c>
      <c r="AE19" s="55">
        <f t="shared" ref="AE19:AU19" si="25">AE146+AE210</f>
        <v>20621.315999999999</v>
      </c>
      <c r="AF19" s="55">
        <f t="shared" si="25"/>
        <v>22919.061586373882</v>
      </c>
      <c r="AG19" s="55">
        <f t="shared" si="25"/>
        <v>25043.387184733318</v>
      </c>
      <c r="AH19" s="55">
        <f t="shared" si="25"/>
        <v>26712.744592358886</v>
      </c>
      <c r="AI19" s="55">
        <f t="shared" si="25"/>
        <v>29554.071219792408</v>
      </c>
      <c r="AJ19" s="55">
        <f t="shared" si="25"/>
        <v>30055.796237719671</v>
      </c>
      <c r="AK19" s="55">
        <f t="shared" si="25"/>
        <v>30573.476380238888</v>
      </c>
      <c r="AL19" s="55">
        <f t="shared" si="25"/>
        <v>32256.346607302992</v>
      </c>
      <c r="AM19" s="55">
        <f t="shared" si="25"/>
        <v>33650.906439506587</v>
      </c>
      <c r="AN19" s="55">
        <f t="shared" si="25"/>
        <v>34513.456591333321</v>
      </c>
      <c r="AO19" s="55">
        <f t="shared" si="25"/>
        <v>34589.793689070852</v>
      </c>
      <c r="AP19" s="55">
        <f t="shared" si="25"/>
        <v>34966.651468299948</v>
      </c>
      <c r="AQ19" s="55">
        <f t="shared" si="25"/>
        <v>41927.903356157731</v>
      </c>
      <c r="AR19" s="55">
        <f t="shared" si="25"/>
        <v>54650.177614426771</v>
      </c>
      <c r="AS19" s="55">
        <f t="shared" si="25"/>
        <v>57951.839003565212</v>
      </c>
      <c r="AT19" s="55">
        <f t="shared" si="25"/>
        <v>59570.615803335466</v>
      </c>
      <c r="AU19" s="55">
        <f t="shared" si="25"/>
        <v>67183.966279975895</v>
      </c>
      <c r="AV19" s="32"/>
    </row>
    <row r="20" spans="1:54" ht="15.75" thickBot="1">
      <c r="A20" s="42" t="s">
        <v>154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>
        <f>Z5/0.78</f>
        <v>21921.837179487182</v>
      </c>
      <c r="AA20" s="71"/>
      <c r="AB20" s="71"/>
      <c r="AC20" s="71"/>
      <c r="AE20" s="72">
        <f>AE17-'Soy Crude'!AE16</f>
        <v>9.8809986872236664</v>
      </c>
      <c r="AF20" s="72">
        <f>AF17-'Soy Crude'!AF16</f>
        <v>9.9999999999999929</v>
      </c>
      <c r="AG20" s="72">
        <f>AG17-'Soy Crude'!AG16</f>
        <v>9.0000000000000071</v>
      </c>
      <c r="AH20" s="72">
        <f>AH17-'Soy Crude'!AH16</f>
        <v>8</v>
      </c>
      <c r="AI20" s="72">
        <f>AI17-'Soy Crude'!AI16</f>
        <v>7.0000000000000284</v>
      </c>
      <c r="AJ20" s="72">
        <f>AJ17-'Soy Crude'!AJ16</f>
        <v>6.0000000000000142</v>
      </c>
      <c r="AK20" s="72">
        <f>AK17-'Soy Crude'!AK16</f>
        <v>5.0000000000000426</v>
      </c>
    </row>
    <row r="21" spans="1:54" ht="15.75" thickBot="1">
      <c r="A21" s="44"/>
      <c r="B21" s="44" t="str">
        <f>B$2</f>
        <v xml:space="preserve">93/94 </v>
      </c>
      <c r="C21" s="44" t="str">
        <f t="shared" ref="C21:AU21" si="26">C$2</f>
        <v xml:space="preserve">94/95 </v>
      </c>
      <c r="D21" s="44" t="str">
        <f t="shared" si="26"/>
        <v xml:space="preserve">95/96 </v>
      </c>
      <c r="E21" s="44" t="str">
        <f t="shared" si="26"/>
        <v xml:space="preserve">96/97 </v>
      </c>
      <c r="F21" s="44" t="str">
        <f t="shared" si="26"/>
        <v xml:space="preserve">97/98 </v>
      </c>
      <c r="G21" s="44" t="str">
        <f t="shared" si="26"/>
        <v xml:space="preserve">98/99 </v>
      </c>
      <c r="H21" s="44" t="str">
        <f t="shared" si="26"/>
        <v xml:space="preserve">99/00 </v>
      </c>
      <c r="I21" s="44" t="str">
        <f t="shared" si="26"/>
        <v xml:space="preserve">00/01 </v>
      </c>
      <c r="J21" s="44" t="str">
        <f t="shared" si="26"/>
        <v xml:space="preserve">01/02 </v>
      </c>
      <c r="K21" s="44" t="str">
        <f t="shared" si="26"/>
        <v xml:space="preserve">02/03 </v>
      </c>
      <c r="L21" s="44" t="str">
        <f t="shared" si="26"/>
        <v xml:space="preserve">03/04 </v>
      </c>
      <c r="M21" s="44" t="str">
        <f t="shared" si="26"/>
        <v xml:space="preserve">04/05 </v>
      </c>
      <c r="N21" s="44" t="str">
        <f t="shared" si="26"/>
        <v xml:space="preserve">05/06 </v>
      </c>
      <c r="O21" s="44" t="str">
        <f t="shared" si="26"/>
        <v xml:space="preserve">06/07 </v>
      </c>
      <c r="P21" s="44" t="str">
        <f t="shared" si="26"/>
        <v xml:space="preserve">07/08 </v>
      </c>
      <c r="Q21" s="44" t="str">
        <f t="shared" si="26"/>
        <v xml:space="preserve">08/09 </v>
      </c>
      <c r="R21" s="44" t="str">
        <f t="shared" si="26"/>
        <v xml:space="preserve">09/10 </v>
      </c>
      <c r="S21" s="44" t="str">
        <f t="shared" si="26"/>
        <v xml:space="preserve">10/11 </v>
      </c>
      <c r="T21" s="44" t="str">
        <f t="shared" si="26"/>
        <v xml:space="preserve">11/12 </v>
      </c>
      <c r="U21" s="44" t="str">
        <f t="shared" si="26"/>
        <v xml:space="preserve">12/13 </v>
      </c>
      <c r="V21" s="44" t="str">
        <f t="shared" si="26"/>
        <v xml:space="preserve">13/14 </v>
      </c>
      <c r="W21" s="44" t="str">
        <f t="shared" si="26"/>
        <v xml:space="preserve">14/15 </v>
      </c>
      <c r="X21" s="44" t="str">
        <f t="shared" si="26"/>
        <v xml:space="preserve">15/16 </v>
      </c>
      <c r="Y21" s="44" t="str">
        <f t="shared" si="26"/>
        <v xml:space="preserve">16/17 </v>
      </c>
      <c r="Z21" s="44" t="str">
        <f t="shared" si="26"/>
        <v xml:space="preserve">17/18 </v>
      </c>
      <c r="AA21" s="44" t="str">
        <f t="shared" si="26"/>
        <v>18/19</v>
      </c>
      <c r="AB21" s="44" t="str">
        <f t="shared" si="26"/>
        <v>19/20</v>
      </c>
      <c r="AC21" s="44" t="str">
        <f t="shared" si="26"/>
        <v>20/21</v>
      </c>
      <c r="AD21" s="44" t="str">
        <f t="shared" si="26"/>
        <v>21/22</v>
      </c>
      <c r="AE21" s="44" t="str">
        <f t="shared" si="26"/>
        <v>22/23</v>
      </c>
      <c r="AF21" s="44" t="str">
        <f t="shared" si="26"/>
        <v>23/24</v>
      </c>
      <c r="AG21" s="44" t="str">
        <f t="shared" si="26"/>
        <v>24/25</v>
      </c>
      <c r="AH21" s="44" t="str">
        <f t="shared" si="26"/>
        <v>25/26</v>
      </c>
      <c r="AI21" s="44" t="str">
        <f t="shared" si="26"/>
        <v>26/27</v>
      </c>
      <c r="AJ21" s="44" t="str">
        <f t="shared" si="26"/>
        <v>27/28</v>
      </c>
      <c r="AK21" s="44" t="str">
        <f t="shared" si="26"/>
        <v>28/29</v>
      </c>
      <c r="AL21" s="44" t="str">
        <f t="shared" si="26"/>
        <v>29/30</v>
      </c>
      <c r="AM21" s="44" t="str">
        <f t="shared" si="26"/>
        <v>30/31</v>
      </c>
      <c r="AN21" s="44" t="str">
        <f t="shared" si="26"/>
        <v>31/32</v>
      </c>
      <c r="AO21" s="44" t="str">
        <f t="shared" si="26"/>
        <v>32/33</v>
      </c>
      <c r="AP21" s="44" t="str">
        <f t="shared" si="26"/>
        <v>33/34</v>
      </c>
      <c r="AQ21" s="44" t="str">
        <f t="shared" si="26"/>
        <v>34/35</v>
      </c>
      <c r="AR21" s="44" t="str">
        <f t="shared" si="26"/>
        <v>35/36</v>
      </c>
      <c r="AS21" s="44" t="str">
        <f t="shared" si="26"/>
        <v>36/37</v>
      </c>
      <c r="AT21" s="44" t="str">
        <f t="shared" si="26"/>
        <v>37/38</v>
      </c>
      <c r="AU21" s="44" t="str">
        <f t="shared" si="26"/>
        <v>38/39</v>
      </c>
    </row>
    <row r="22" spans="1:54">
      <c r="A22" s="42" t="s">
        <v>101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6"/>
      <c r="X22" s="46">
        <f>'[4]NASS Crush'!$AA10</f>
        <v>1575.91</v>
      </c>
      <c r="Y22" s="46">
        <f>'[4]NASS Crush'!$AA22</f>
        <v>1542.749</v>
      </c>
      <c r="Z22" s="46">
        <f>'[4]NASS Crush'!$AA34</f>
        <v>1601.067</v>
      </c>
      <c r="AA22" s="46">
        <f>'[4]NASS Crush'!$AA46</f>
        <v>1568.355</v>
      </c>
      <c r="AB22" s="46">
        <f>'[4]NASS Crush'!$AA58</f>
        <v>1566.0029999999999</v>
      </c>
      <c r="AC22" s="46">
        <f>'[4]NASS Crush'!$AA70</f>
        <v>1650.7059999999999</v>
      </c>
      <c r="AD22" s="46">
        <f>'[4]NASS Crush'!$AA82</f>
        <v>1731.222</v>
      </c>
      <c r="AE22" s="46">
        <f>'[4]NASS Crush'!$AA94</f>
        <v>1787.5830000000001</v>
      </c>
      <c r="AF22" s="46">
        <f>'[4]NASS Crush'!$AA106</f>
        <v>1885.105</v>
      </c>
      <c r="AG22" s="47">
        <f>'[3]Soy Complex'!DZ436+('[3]Soy Complex'!BN468*$BA$6)+AG54</f>
        <v>1867.9994891236986</v>
      </c>
      <c r="AH22" s="47">
        <f>'[3]Soy Complex'!EA436+('[3]Soy Complex'!BO468*$BA$6)+AH54</f>
        <v>1950.8130007135876</v>
      </c>
      <c r="AI22" s="47">
        <f>'[3]Soy Complex'!EB436+('[3]Soy Complex'!BP468*$BA$6)+AI54</f>
        <v>2144.6021959595632</v>
      </c>
      <c r="AJ22" s="47">
        <f>'[3]Soy Complex'!EC436+('[3]Soy Complex'!BQ468*$BA$6)+AJ54</f>
        <v>2230.0337315896822</v>
      </c>
      <c r="AK22" s="47">
        <f>'[3]Soy Complex'!ED436+('[3]Soy Complex'!BR468*$BA$6)+AK54</f>
        <v>2441.2428596688337</v>
      </c>
      <c r="AL22" s="47">
        <f>'[3]Soy Complex'!EE436+('[3]Soy Complex'!BS468*$BA$6)+AL54</f>
        <v>2711.8658722997216</v>
      </c>
      <c r="AM22" s="47">
        <f>'[3]Soy Complex'!EF436+('[3]Soy Complex'!BT468*$BA$6)+AM54</f>
        <v>2866.128989722366</v>
      </c>
      <c r="AN22" s="47">
        <f>'[3]Soy Complex'!EG436+('[3]Soy Complex'!BU468*$BA$6)+AN54</f>
        <v>2766.0060100304522</v>
      </c>
      <c r="AO22" s="47">
        <f>'[3]Soy Complex'!EH436+('[3]Soy Complex'!BV468*$BA$6)+AO54</f>
        <v>2811.0240380280525</v>
      </c>
      <c r="AP22" s="47">
        <f>'[3]Soy Complex'!EI436+('[3]Soy Complex'!BW468*$BA$6)+AP54</f>
        <v>3009.6810921008846</v>
      </c>
      <c r="AQ22" s="47">
        <f>'[3]Soy Complex'!EJ436+('[3]Soy Complex'!BX468*$BA$6)+AQ54</f>
        <v>2834.325062405504</v>
      </c>
      <c r="AR22" s="47">
        <f>'[3]Soy Complex'!EK436+('[3]Soy Complex'!BY468*$BA$6)+AR54</f>
        <v>2945.6753490275009</v>
      </c>
      <c r="AS22" s="47">
        <f>'[3]Soy Complex'!EL436+('[3]Soy Complex'!BZ468*$BA$6)+AS54</f>
        <v>2690.6103085154209</v>
      </c>
      <c r="AT22" s="47">
        <f>'[3]Soy Complex'!EM436+('[3]Soy Complex'!CA468*$BA$6)+AT54</f>
        <v>3432.3900464237308</v>
      </c>
      <c r="AU22" s="47">
        <f>'[3]Soy Complex'!EN436+('[3]Soy Complex'!CB468*$BA$6)+AU54</f>
        <v>5014.4237363645543</v>
      </c>
      <c r="AW22" s="55">
        <f>'Soy Crude'!AB69</f>
        <v>1610.8679999999999</v>
      </c>
      <c r="AX22" s="73">
        <f>AB22/AW22-1</f>
        <v>-2.7851444066180453E-2</v>
      </c>
      <c r="AY22" s="55">
        <f>'Soy Crude'!AC69</f>
        <v>1692.8579999999999</v>
      </c>
      <c r="AZ22" s="73">
        <f t="shared" ref="AZ22:AZ33" si="27">AC22/AY22-1</f>
        <v>-2.4899903004268586E-2</v>
      </c>
      <c r="BA22" s="55">
        <f>'Soy Crude'!AD69</f>
        <v>1772.2529999999999</v>
      </c>
      <c r="BB22" s="73">
        <f>AD22/BA22-1</f>
        <v>-2.3151886327742122E-2</v>
      </c>
    </row>
    <row r="23" spans="1:54">
      <c r="A23" s="42" t="s">
        <v>102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46"/>
      <c r="V23" s="46"/>
      <c r="W23" s="46"/>
      <c r="X23" s="46">
        <f>'[4]NASS Crush'!$AA11</f>
        <v>1433.4490000000001</v>
      </c>
      <c r="Y23" s="46">
        <f>'[4]NASS Crush'!$AA23</f>
        <v>1438.84</v>
      </c>
      <c r="Z23" s="46">
        <f>'[4]NASS Crush'!$AA35</f>
        <v>1455.4390000000001</v>
      </c>
      <c r="AA23" s="46">
        <f>'[4]NASS Crush'!$AA47</f>
        <v>1456.902</v>
      </c>
      <c r="AB23" s="46">
        <f>'[4]NASS Crush'!$AA59</f>
        <v>1362.3430000000001</v>
      </c>
      <c r="AC23" s="46">
        <f>'[4]NASS Crush'!$AA71</f>
        <v>1580.598</v>
      </c>
      <c r="AD23" s="46">
        <f>'[4]NASS Crush'!$AA83</f>
        <v>1663.4860000000001</v>
      </c>
      <c r="AE23" s="46">
        <f>'[4]NASS Crush'!$AA95</f>
        <v>1633.4010000000001</v>
      </c>
      <c r="AF23" s="46">
        <f>'[4]NASS Crush'!$AA107</f>
        <v>1692.886</v>
      </c>
      <c r="AG23" s="47">
        <f>'[3]Soy Complex'!DZ437+('[3]Soy Complex'!BN469*$BA$6)+AG55</f>
        <v>1838.8445127719647</v>
      </c>
      <c r="AH23" s="47">
        <f>'[3]Soy Complex'!EA437+('[3]Soy Complex'!BO469*$BA$6)+AH55</f>
        <v>2030.5182666469436</v>
      </c>
      <c r="AI23" s="47">
        <f>'[3]Soy Complex'!EB437+('[3]Soy Complex'!BP469*$BA$6)+AI55</f>
        <v>2100.6826387732358</v>
      </c>
      <c r="AJ23" s="47">
        <f>'[3]Soy Complex'!EC437+('[3]Soy Complex'!BQ469*$BA$6)+AJ55</f>
        <v>2146.3449663578563</v>
      </c>
      <c r="AK23" s="47">
        <f>'[3]Soy Complex'!ED437+('[3]Soy Complex'!BR469*$BA$6)+AK55</f>
        <v>2304.5680484981799</v>
      </c>
      <c r="AL23" s="47">
        <f>'[3]Soy Complex'!EE437+('[3]Soy Complex'!BS469*$BA$6)+AL55</f>
        <v>2432.6087169443567</v>
      </c>
      <c r="AM23" s="47">
        <f>'[3]Soy Complex'!EF437+('[3]Soy Complex'!BT469*$BA$6)+AM55</f>
        <v>2575.6881300887126</v>
      </c>
      <c r="AN23" s="47">
        <f>'[3]Soy Complex'!EG437+('[3]Soy Complex'!BU469*$BA$6)+AN55</f>
        <v>2622.7741707456776</v>
      </c>
      <c r="AO23" s="47">
        <f>'[3]Soy Complex'!EH437+('[3]Soy Complex'!BV469*$BA$6)+AO55</f>
        <v>2716.6100716851147</v>
      </c>
      <c r="AP23" s="47">
        <f>'[3]Soy Complex'!EI437+('[3]Soy Complex'!BW469*$BA$6)+AP55</f>
        <v>2840.4926567736011</v>
      </c>
      <c r="AQ23" s="47">
        <f>'[3]Soy Complex'!EJ437+('[3]Soy Complex'!BX469*$BA$6)+AQ55</f>
        <v>2604.2234707893072</v>
      </c>
      <c r="AR23" s="47">
        <f>'[3]Soy Complex'!EK437+('[3]Soy Complex'!BY469*$BA$6)+AR55</f>
        <v>2536.9194579522332</v>
      </c>
      <c r="AS23" s="47">
        <f>'[3]Soy Complex'!EL437+('[3]Soy Complex'!BZ469*$BA$6)+AS55</f>
        <v>2367.4790057705659</v>
      </c>
      <c r="AT23" s="47">
        <f>'[3]Soy Complex'!EM437+('[3]Soy Complex'!CA469*$BA$6)+AT55</f>
        <v>3092.5789460898091</v>
      </c>
      <c r="AU23" s="47">
        <f>'[3]Soy Complex'!EN437+('[3]Soy Complex'!CB469*$BA$6)+AU55</f>
        <v>3991.7170656503145</v>
      </c>
      <c r="AW23" s="55">
        <f>'Soy Crude'!AB70</f>
        <v>1397.17</v>
      </c>
      <c r="AX23" s="73">
        <f t="shared" ref="AX23:AX33" si="28">AB23/AW23-1</f>
        <v>-2.4926816350193559E-2</v>
      </c>
      <c r="AY23" s="55">
        <f>'Soy Crude'!AC70</f>
        <v>1617.0809999999999</v>
      </c>
      <c r="AZ23" s="73">
        <f t="shared" si="27"/>
        <v>-2.2561021989622065E-2</v>
      </c>
      <c r="BA23" s="55">
        <f>'Soy Crude'!AD70</f>
        <v>1701.596</v>
      </c>
      <c r="BB23" s="73">
        <f t="shared" ref="BB23:BB33" si="29">AD23/BA23-1</f>
        <v>-2.2396620584439475E-2</v>
      </c>
    </row>
    <row r="24" spans="1:54">
      <c r="A24" s="42" t="s">
        <v>103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46"/>
      <c r="V24" s="46"/>
      <c r="W24" s="47"/>
      <c r="X24" s="46">
        <f>'[4]NASS Crush'!$AA12</f>
        <v>1401.107</v>
      </c>
      <c r="Y24" s="46">
        <f>'[4]NASS Crush'!$AA24</f>
        <v>1406.5050000000001</v>
      </c>
      <c r="Z24" s="46">
        <f>'[4]NASS Crush'!$AA36</f>
        <v>1371.8219999999999</v>
      </c>
      <c r="AA24" s="46">
        <f>'[4]NASS Crush'!$AA48</f>
        <v>1451.0260000000001</v>
      </c>
      <c r="AB24" s="46">
        <f>'[4]NASS Crush'!$AA60</f>
        <v>1363.403</v>
      </c>
      <c r="AC24" s="46">
        <f>'[4]NASS Crush'!$AA72</f>
        <v>1576.008</v>
      </c>
      <c r="AD24" s="46">
        <f>'[4]NASS Crush'!$AA84</f>
        <v>1640.1089999999999</v>
      </c>
      <c r="AE24" s="46">
        <f>'[4]NASS Crush'!$AA96</f>
        <v>1582.664</v>
      </c>
      <c r="AF24" s="46">
        <f>'[4]NASS Crush'!$AA108</f>
        <v>1711.1289999999999</v>
      </c>
      <c r="AG24" s="47">
        <f>'[3]Soy Complex'!DZ438+('[3]Soy Complex'!BN470*$BA$6)+AG56</f>
        <v>1990.0076994463554</v>
      </c>
      <c r="AH24" s="47">
        <f>'[3]Soy Complex'!EA438+('[3]Soy Complex'!BO470*$BA$6)+AH56</f>
        <v>2002.8235155109166</v>
      </c>
      <c r="AI24" s="47">
        <f>'[3]Soy Complex'!EB438+('[3]Soy Complex'!BP470*$BA$6)+AI56</f>
        <v>2097.3850924929243</v>
      </c>
      <c r="AJ24" s="47">
        <f>'[3]Soy Complex'!EC438+('[3]Soy Complex'!BQ470*$BA$6)+AJ56</f>
        <v>2349.0723926178657</v>
      </c>
      <c r="AK24" s="47">
        <f>'[3]Soy Complex'!ED438+('[3]Soy Complex'!BR470*$BA$6)+AK56</f>
        <v>2357.7844786145852</v>
      </c>
      <c r="AL24" s="47">
        <f>'[3]Soy Complex'!EE438+('[3]Soy Complex'!BS470*$BA$6)+AL56</f>
        <v>2574.0624751959044</v>
      </c>
      <c r="AM24" s="47">
        <f>'[3]Soy Complex'!EF438+('[3]Soy Complex'!BT470*$BA$6)+AM56</f>
        <v>2609.0574096976111</v>
      </c>
      <c r="AN24" s="47">
        <f>'[3]Soy Complex'!EG438+('[3]Soy Complex'!BU470*$BA$6)+AN56</f>
        <v>2890.4876796213189</v>
      </c>
      <c r="AO24" s="47">
        <f>'[3]Soy Complex'!EH438+('[3]Soy Complex'!BV470*$BA$6)+AO56</f>
        <v>3011.7377247955665</v>
      </c>
      <c r="AP24" s="47">
        <f>'[3]Soy Complex'!EI438+('[3]Soy Complex'!BW470*$BA$6)+AP56</f>
        <v>3364.7374397032918</v>
      </c>
      <c r="AQ24" s="47">
        <f>'[3]Soy Complex'!EJ438+('[3]Soy Complex'!BX470*$BA$6)+AQ56</f>
        <v>2716.8018888294114</v>
      </c>
      <c r="AR24" s="47">
        <f>'[3]Soy Complex'!EK438+('[3]Soy Complex'!BY470*$BA$6)+AR56</f>
        <v>3041.1035962850788</v>
      </c>
      <c r="AS24" s="47">
        <f>'[3]Soy Complex'!EL438+('[3]Soy Complex'!BZ470*$BA$6)+AS56</f>
        <v>2808.6636634419647</v>
      </c>
      <c r="AT24" s="47">
        <f>'[3]Soy Complex'!EM438+('[3]Soy Complex'!CA470*$BA$6)+AT56</f>
        <v>4021.72701110445</v>
      </c>
      <c r="AU24" s="47">
        <f>'[3]Soy Complex'!EN438+('[3]Soy Complex'!CB470*$BA$6)+AU56</f>
        <v>5418.8712562261944</v>
      </c>
      <c r="AW24" s="55">
        <f>'Soy Crude'!AB71</f>
        <v>1389.8720000000001</v>
      </c>
      <c r="AX24" s="73">
        <f t="shared" si="28"/>
        <v>-1.9044199753646462E-2</v>
      </c>
      <c r="AY24" s="55">
        <f>'Soy Crude'!AC71</f>
        <v>1614.33</v>
      </c>
      <c r="AZ24" s="73">
        <f t="shared" si="27"/>
        <v>-2.3738640798349753E-2</v>
      </c>
      <c r="BA24" s="55">
        <f>'Soy Crude'!AD71</f>
        <v>1673.5730000000001</v>
      </c>
      <c r="BB24" s="73">
        <f t="shared" si="29"/>
        <v>-1.9995542471108352E-2</v>
      </c>
    </row>
    <row r="25" spans="1:54">
      <c r="A25" s="42" t="s">
        <v>104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>
        <f>'[4]NASS Crush'!$AA13</f>
        <v>1236.6020000000001</v>
      </c>
      <c r="Y25" s="46">
        <f>'[4]NASS Crush'!$AA25</f>
        <v>1324.7539999999999</v>
      </c>
      <c r="Z25" s="46">
        <f>'[4]NASS Crush'!$AA37</f>
        <v>1267.0930000000001</v>
      </c>
      <c r="AA25" s="46">
        <f>'[4]NASS Crush'!$AA49</f>
        <v>1397.8050000000001</v>
      </c>
      <c r="AB25" s="46">
        <f>'[4]NASS Crush'!$AA61</f>
        <v>1408.135</v>
      </c>
      <c r="AC25" s="46">
        <f>'[4]NASS Crush'!$AA73</f>
        <v>1587.925</v>
      </c>
      <c r="AD25" s="46">
        <f>'[4]NASS Crush'!$AA85</f>
        <v>1590.136</v>
      </c>
      <c r="AE25" s="46">
        <f>'[4]NASS Crush'!$AA97</f>
        <v>1719.2149999999999</v>
      </c>
      <c r="AF25" s="46">
        <f>'[4]NASS Crush'!$AA109</f>
        <v>1588.127</v>
      </c>
      <c r="AG25" s="47">
        <f>'[3]Soy Complex'!DZ439+('[3]Soy Complex'!BN471*$BA$6)+AG57</f>
        <v>1775.9087343092438</v>
      </c>
      <c r="AH25" s="47">
        <f>'[3]Soy Complex'!EA439+('[3]Soy Complex'!BO471*$BA$6)+AH57</f>
        <v>1953.3894075794881</v>
      </c>
      <c r="AI25" s="47">
        <f>'[3]Soy Complex'!EB439+('[3]Soy Complex'!BP471*$BA$6)+AI57</f>
        <v>1988.121311837851</v>
      </c>
      <c r="AJ25" s="47">
        <f>'[3]Soy Complex'!EC439+('[3]Soy Complex'!BQ471*$BA$6)+AJ57</f>
        <v>2083.996631616692</v>
      </c>
      <c r="AK25" s="47">
        <f>'[3]Soy Complex'!ED439+('[3]Soy Complex'!BR471*$BA$6)+AK57</f>
        <v>2152.0117661422191</v>
      </c>
      <c r="AL25" s="47">
        <f>'[3]Soy Complex'!EE439+('[3]Soy Complex'!BS471*$BA$6)+AL57</f>
        <v>2334.1399210679438</v>
      </c>
      <c r="AM25" s="47">
        <f>'[3]Soy Complex'!EF439+('[3]Soy Complex'!BT471*$BA$6)+AM57</f>
        <v>2325.2707825277453</v>
      </c>
      <c r="AN25" s="47">
        <f>'[3]Soy Complex'!EG439+('[3]Soy Complex'!BU471*$BA$6)+AN57</f>
        <v>2345.2061288971131</v>
      </c>
      <c r="AO25" s="47">
        <f>'[3]Soy Complex'!EH439+('[3]Soy Complex'!BV471*$BA$6)+AO57</f>
        <v>2495.4909658349102</v>
      </c>
      <c r="AP25" s="47">
        <f>'[3]Soy Complex'!EI439+('[3]Soy Complex'!BW471*$BA$6)+AP57</f>
        <v>2550.7150125886733</v>
      </c>
      <c r="AQ25" s="47">
        <f>'[3]Soy Complex'!EJ439+('[3]Soy Complex'!BX471*$BA$6)+AQ57</f>
        <v>2167.2964922566648</v>
      </c>
      <c r="AR25" s="47">
        <f>'[3]Soy Complex'!EK439+('[3]Soy Complex'!BY471*$BA$6)+AR57</f>
        <v>2052.5462642333573</v>
      </c>
      <c r="AS25" s="47">
        <f>'[3]Soy Complex'!EL439+('[3]Soy Complex'!BZ471*$BA$6)+AS57</f>
        <v>1832.1725138391485</v>
      </c>
      <c r="AT25" s="47">
        <f>'[3]Soy Complex'!EM439+('[3]Soy Complex'!CA471*$BA$6)+AT57</f>
        <v>2310.1351833361477</v>
      </c>
      <c r="AU25" s="47">
        <f>'[3]Soy Complex'!EN439+('[3]Soy Complex'!CB471*$BA$6)+AU57</f>
        <v>2887.8206569118993</v>
      </c>
      <c r="AW25" s="55">
        <f>'Soy Crude'!AB72</f>
        <v>1442.6420000000001</v>
      </c>
      <c r="AX25" s="73">
        <f t="shared" si="28"/>
        <v>-2.3919309156395063E-2</v>
      </c>
      <c r="AY25" s="55">
        <f>'Soy Crude'!AC72</f>
        <v>1620.6780000000001</v>
      </c>
      <c r="AZ25" s="73">
        <f t="shared" si="27"/>
        <v>-2.0209443208336397E-2</v>
      </c>
      <c r="BA25" s="55">
        <f>'Soy Crude'!AD72</f>
        <v>1628.0440000000001</v>
      </c>
      <c r="BB25" s="73">
        <f t="shared" si="29"/>
        <v>-2.3284382977364348E-2</v>
      </c>
    </row>
    <row r="26" spans="1:54">
      <c r="A26" s="42" t="s">
        <v>105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>
        <f>'[4]NASS Crush'!$AA14</f>
        <v>1306.085</v>
      </c>
      <c r="Y26" s="46">
        <f>'[4]NASS Crush'!$AA26</f>
        <v>1263.3140000000001</v>
      </c>
      <c r="Z26" s="46">
        <f>'[4]NASS Crush'!$AA38</f>
        <v>1259.3699999999999</v>
      </c>
      <c r="AA26" s="46">
        <f>'[4]NASS Crush'!$AA50</f>
        <v>1287.932</v>
      </c>
      <c r="AB26" s="46">
        <f>'[4]NASS Crush'!$AA62</f>
        <v>1428.5229999999999</v>
      </c>
      <c r="AC26" s="46">
        <f>'[4]NASS Crush'!$AA74</f>
        <v>1444.5419999999999</v>
      </c>
      <c r="AD26" s="46">
        <f>'[4]NASS Crush'!$AA86</f>
        <v>1544.9829999999999</v>
      </c>
      <c r="AE26" s="46">
        <f>'[4]NASS Crush'!$AA98</f>
        <v>1662.0719999999999</v>
      </c>
      <c r="AF26" s="46">
        <f>'[4]NASS Crush'!$AA110</f>
        <v>1626.9829999999999</v>
      </c>
      <c r="AG26" s="47">
        <f>'[3]Soy Complex'!DZ440+('[3]Soy Complex'!BN472*$BA$6)+AG58</f>
        <v>1884.646408450453</v>
      </c>
      <c r="AH26" s="47">
        <f>'[3]Soy Complex'!EA440+('[3]Soy Complex'!BO472*$BA$6)+AH58</f>
        <v>1871.6966471035569</v>
      </c>
      <c r="AI26" s="47">
        <f>'[3]Soy Complex'!EB440+('[3]Soy Complex'!BP472*$BA$6)+AI58</f>
        <v>1926.7721551606016</v>
      </c>
      <c r="AJ26" s="47">
        <f>'[3]Soy Complex'!EC440+('[3]Soy Complex'!BQ472*$BA$6)+AJ58</f>
        <v>2041.487038539997</v>
      </c>
      <c r="AK26" s="47">
        <f>'[3]Soy Complex'!ED440+('[3]Soy Complex'!BR472*$BA$6)+AK58</f>
        <v>2173.9564131362254</v>
      </c>
      <c r="AL26" s="47">
        <f>'[3]Soy Complex'!EE440+('[3]Soy Complex'!BS472*$BA$6)+AL58</f>
        <v>2334.7932261335491</v>
      </c>
      <c r="AM26" s="47">
        <f>'[3]Soy Complex'!EF440+('[3]Soy Complex'!BT472*$BA$6)+AM58</f>
        <v>2366.177880310498</v>
      </c>
      <c r="AN26" s="47">
        <f>'[3]Soy Complex'!EG440+('[3]Soy Complex'!BU472*$BA$6)+AN58</f>
        <v>2324.7854709967978</v>
      </c>
      <c r="AO26" s="47">
        <f>'[3]Soy Complex'!EH440+('[3]Soy Complex'!BV472*$BA$6)+AO58</f>
        <v>2514.8398754449368</v>
      </c>
      <c r="AP26" s="47">
        <f>'[3]Soy Complex'!EI440+('[3]Soy Complex'!BW472*$BA$6)+AP58</f>
        <v>2549.5236752617211</v>
      </c>
      <c r="AQ26" s="47">
        <f>'[3]Soy Complex'!EJ440+('[3]Soy Complex'!BX472*$BA$6)+AQ58</f>
        <v>2216.8623646249766</v>
      </c>
      <c r="AR26" s="47">
        <f>'[3]Soy Complex'!EK440+('[3]Soy Complex'!BY472*$BA$6)+AR58</f>
        <v>2021.5115106158864</v>
      </c>
      <c r="AS26" s="47">
        <f>'[3]Soy Complex'!EL440+('[3]Soy Complex'!BZ472*$BA$6)+AS58</f>
        <v>1867.1873596880823</v>
      </c>
      <c r="AT26" s="47">
        <f>'[3]Soy Complex'!EM440+('[3]Soy Complex'!CA472*$BA$6)+AT58</f>
        <v>2565.811843441576</v>
      </c>
      <c r="AU26" s="47">
        <f>'[3]Soy Complex'!EN440+('[3]Soy Complex'!CB472*$BA$6)+AU58</f>
        <v>3277.1073083029014</v>
      </c>
      <c r="AW26" s="55">
        <f>'Soy Crude'!AB73</f>
        <v>1469.241</v>
      </c>
      <c r="AX26" s="73">
        <f t="shared" si="28"/>
        <v>-2.771362900980856E-2</v>
      </c>
      <c r="AY26" s="55">
        <f>'Soy Crude'!AC73</f>
        <v>1473.7139999999999</v>
      </c>
      <c r="AZ26" s="73">
        <f t="shared" si="27"/>
        <v>-1.9794885574813015E-2</v>
      </c>
      <c r="BA26" s="55">
        <f>'Soy Crude'!AD73</f>
        <v>1574.8430000000001</v>
      </c>
      <c r="BB26" s="73">
        <f t="shared" si="29"/>
        <v>-1.8960620201505907E-2</v>
      </c>
    </row>
    <row r="27" spans="1:54">
      <c r="A27" s="42" t="s">
        <v>106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6"/>
      <c r="Q27" s="46"/>
      <c r="R27" s="46"/>
      <c r="S27" s="46"/>
      <c r="T27" s="46"/>
      <c r="U27" s="46"/>
      <c r="V27" s="46"/>
      <c r="W27" s="46"/>
      <c r="X27" s="46">
        <f>'[4]NASS Crush'!$AA15</f>
        <v>1404.133</v>
      </c>
      <c r="Y27" s="46">
        <f>'[4]NASS Crush'!$AA27</f>
        <v>1408.289</v>
      </c>
      <c r="Z27" s="46">
        <f>'[4]NASS Crush'!$AA39</f>
        <v>1459.498</v>
      </c>
      <c r="AA27" s="46">
        <f>'[4]NASS Crush'!$AA51</f>
        <v>1413.729</v>
      </c>
      <c r="AB27" s="46">
        <f>'[4]NASS Crush'!$AA63</f>
        <v>1596.7380000000001</v>
      </c>
      <c r="AC27" s="46">
        <f>'[4]NASS Crush'!$AA75</f>
        <v>1756.2929999999999</v>
      </c>
      <c r="AD27" s="46">
        <f>'[4]NASS Crush'!$AA87</f>
        <v>1787.9390000000001</v>
      </c>
      <c r="AE27" s="46">
        <f>'[4]NASS Crush'!$AA99</f>
        <v>1811.9490000000001</v>
      </c>
      <c r="AF27" s="46">
        <f>'[4]NASS Crush'!$AA111</f>
        <v>1793.3889999999999</v>
      </c>
      <c r="AG27" s="47">
        <f>'[3]Soy Complex'!DZ441+('[3]Soy Complex'!BN473*$BA$6)+AG59</f>
        <v>2171.6416384036033</v>
      </c>
      <c r="AH27" s="47">
        <f>'[3]Soy Complex'!EA441+('[3]Soy Complex'!BO473*$BA$6)+AH59</f>
        <v>2031.9541290534485</v>
      </c>
      <c r="AI27" s="47">
        <f>'[3]Soy Complex'!EB441+('[3]Soy Complex'!BP473*$BA$6)+AI59</f>
        <v>2028.6451191706069</v>
      </c>
      <c r="AJ27" s="47">
        <f>'[3]Soy Complex'!EC441+('[3]Soy Complex'!BQ473*$BA$6)+AJ59</f>
        <v>2270.2777206531441</v>
      </c>
      <c r="AK27" s="47">
        <f>'[3]Soy Complex'!ED441+('[3]Soy Complex'!BR473*$BA$6)+AK59</f>
        <v>2342.4801950583551</v>
      </c>
      <c r="AL27" s="47">
        <f>'[3]Soy Complex'!EE441+('[3]Soy Complex'!BS473*$BA$6)+AL59</f>
        <v>2525.0197588296378</v>
      </c>
      <c r="AM27" s="47">
        <f>'[3]Soy Complex'!EF441+('[3]Soy Complex'!BT473*$BA$6)+AM59</f>
        <v>2492.8429345866821</v>
      </c>
      <c r="AN27" s="47">
        <f>'[3]Soy Complex'!EG441+('[3]Soy Complex'!BU473*$BA$6)+AN59</f>
        <v>2506.7842331341581</v>
      </c>
      <c r="AO27" s="47">
        <f>'[3]Soy Complex'!EH441+('[3]Soy Complex'!BV473*$BA$6)+AO59</f>
        <v>2660.5962819903521</v>
      </c>
      <c r="AP27" s="47">
        <f>'[3]Soy Complex'!EI441+('[3]Soy Complex'!BW473*$BA$6)+AP59</f>
        <v>2728.8372668064635</v>
      </c>
      <c r="AQ27" s="47">
        <f>'[3]Soy Complex'!EJ441+('[3]Soy Complex'!BX473*$BA$6)+AQ59</f>
        <v>2365.4855806245423</v>
      </c>
      <c r="AR27" s="47">
        <f>'[3]Soy Complex'!EK441+('[3]Soy Complex'!BY473*$BA$6)+AR59</f>
        <v>2153.8507076221254</v>
      </c>
      <c r="AS27" s="47">
        <f>'[3]Soy Complex'!EL441+('[3]Soy Complex'!BZ473*$BA$6)+AS59</f>
        <v>1998.3916530057788</v>
      </c>
      <c r="AT27" s="47">
        <f>'[3]Soy Complex'!EM441+('[3]Soy Complex'!CA473*$BA$6)+AT59</f>
        <v>2717.8570786080772</v>
      </c>
      <c r="AU27" s="47">
        <f>'[3]Soy Complex'!EN441+('[3]Soy Complex'!CB473*$BA$6)+AU59</f>
        <v>3451.5696966604287</v>
      </c>
      <c r="AW27" s="55">
        <f>'Soy Crude'!AB74</f>
        <v>1634.117</v>
      </c>
      <c r="AX27" s="73">
        <f t="shared" si="28"/>
        <v>-2.287412712798409E-2</v>
      </c>
      <c r="AY27" s="55">
        <f>'Soy Crude'!AC74</f>
        <v>1799.682</v>
      </c>
      <c r="AZ27" s="73">
        <f t="shared" si="27"/>
        <v>-2.4109259302476871E-2</v>
      </c>
      <c r="BA27" s="55">
        <f>'Soy Crude'!AD74</f>
        <v>1831.1089999999999</v>
      </c>
      <c r="BB27" s="73">
        <f t="shared" si="29"/>
        <v>-2.3575876695488773E-2</v>
      </c>
    </row>
    <row r="28" spans="1:54">
      <c r="A28" s="42" t="s">
        <v>107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6"/>
      <c r="Q28" s="46"/>
      <c r="R28" s="46"/>
      <c r="S28" s="46"/>
      <c r="T28" s="46"/>
      <c r="U28" s="46"/>
      <c r="V28" s="46"/>
      <c r="W28" s="46"/>
      <c r="X28" s="46">
        <f>'[4]NASS Crush'!$AA16</f>
        <v>1352.2349999999999</v>
      </c>
      <c r="Y28" s="46">
        <f>'[4]NASS Crush'!$AA28</f>
        <v>1306.5889999999999</v>
      </c>
      <c r="Z28" s="46">
        <f>'[4]NASS Crush'!$AA40</f>
        <v>1437.9770000000001</v>
      </c>
      <c r="AA28" s="46">
        <f>'[4]NASS Crush'!$AA52</f>
        <v>1460.6510000000001</v>
      </c>
      <c r="AB28" s="46">
        <f>'[4]NASS Crush'!$AA64</f>
        <v>1261.415</v>
      </c>
      <c r="AC28" s="46">
        <f>'[4]NASS Crush'!$AA76</f>
        <v>1642.251</v>
      </c>
      <c r="AD28" s="46">
        <f>'[4]NASS Crush'!$AA88</f>
        <v>1700.0540000000001</v>
      </c>
      <c r="AE28" s="46">
        <f>'[4]NASS Crush'!$AA100</f>
        <v>1676.0070000000001</v>
      </c>
      <c r="AF28" s="46">
        <f>'[4]NASS Crush'!$AA112</f>
        <v>1718.2840000000001</v>
      </c>
      <c r="AG28" s="47">
        <f>'[3]Soy Complex'!DZ442+('[3]Soy Complex'!BN474*$BA$6)+AG60</f>
        <v>1830.6265801444658</v>
      </c>
      <c r="AH28" s="47">
        <f>'[3]Soy Complex'!EA442+('[3]Soy Complex'!BO474*$BA$6)+AH60</f>
        <v>1799.7918496179154</v>
      </c>
      <c r="AI28" s="47">
        <f>'[3]Soy Complex'!EB442+('[3]Soy Complex'!BP474*$BA$6)+AI60</f>
        <v>1997.1805506547794</v>
      </c>
      <c r="AJ28" s="47">
        <f>'[3]Soy Complex'!EC442+('[3]Soy Complex'!BQ474*$BA$6)+AJ60</f>
        <v>2207.4026256954689</v>
      </c>
      <c r="AK28" s="47">
        <f>'[3]Soy Complex'!ED442+('[3]Soy Complex'!BR474*$BA$6)+AK60</f>
        <v>2334.4316322333993</v>
      </c>
      <c r="AL28" s="47">
        <f>'[3]Soy Complex'!EE442+('[3]Soy Complex'!BS474*$BA$6)+AL60</f>
        <v>2531.4359099237117</v>
      </c>
      <c r="AM28" s="47">
        <f>'[3]Soy Complex'!EF442+('[3]Soy Complex'!BT474*$BA$6)+AM60</f>
        <v>2596.9250084187443</v>
      </c>
      <c r="AN28" s="47">
        <f>'[3]Soy Complex'!EG442+('[3]Soy Complex'!BU474*$BA$6)+AN60</f>
        <v>2608.4900097077111</v>
      </c>
      <c r="AO28" s="47">
        <f>'[3]Soy Complex'!EH442+('[3]Soy Complex'!BV474*$BA$6)+AO60</f>
        <v>2749.249853386938</v>
      </c>
      <c r="AP28" s="47">
        <f>'[3]Soy Complex'!EI442+('[3]Soy Complex'!BW474*$BA$6)+AP60</f>
        <v>2863.3821522492904</v>
      </c>
      <c r="AQ28" s="47">
        <f>'[3]Soy Complex'!EJ442+('[3]Soy Complex'!BX474*$BA$6)+AQ60</f>
        <v>2692.0359676804624</v>
      </c>
      <c r="AR28" s="47">
        <f>'[3]Soy Complex'!EK442+('[3]Soy Complex'!BY474*$BA$6)+AR60</f>
        <v>2533.5638288230466</v>
      </c>
      <c r="AS28" s="47">
        <f>'[3]Soy Complex'!EL442+('[3]Soy Complex'!BZ474*$BA$6)+AS60</f>
        <v>2588.9070855724863</v>
      </c>
      <c r="AT28" s="47">
        <f>'[3]Soy Complex'!EM442+('[3]Soy Complex'!CA474*$BA$6)+AT60</f>
        <v>3387.2436217071886</v>
      </c>
      <c r="AU28" s="47">
        <f>'[3]Soy Complex'!EN442+('[3]Soy Complex'!CB474*$BA$6)+AU60</f>
        <v>4482.640389856153</v>
      </c>
      <c r="AW28" s="55">
        <f>'Soy Crude'!AB75</f>
        <v>1288.7550000000001</v>
      </c>
      <c r="AX28" s="73">
        <f t="shared" si="28"/>
        <v>-2.1214272689533797E-2</v>
      </c>
      <c r="AY28" s="55">
        <f>'Soy Crude'!AC75</f>
        <v>1678.886</v>
      </c>
      <c r="AZ28" s="73">
        <f t="shared" si="27"/>
        <v>-2.1821017031531609E-2</v>
      </c>
      <c r="BA28" s="55">
        <f>'Soy Crude'!AD75</f>
        <v>1738.58</v>
      </c>
      <c r="BB28" s="73">
        <f t="shared" si="29"/>
        <v>-2.2159463470188268E-2</v>
      </c>
    </row>
    <row r="29" spans="1:54">
      <c r="A29" s="42" t="s">
        <v>108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6"/>
      <c r="Q29" s="46"/>
      <c r="R29" s="46"/>
      <c r="S29" s="46"/>
      <c r="T29" s="46"/>
      <c r="U29" s="46"/>
      <c r="V29" s="46"/>
      <c r="W29" s="46">
        <f>'[4]NASS Crush'!$AA5</f>
        <v>1400.2070000000001</v>
      </c>
      <c r="X29" s="46">
        <f>'[4]NASS Crush'!$AA17</f>
        <v>1439.174</v>
      </c>
      <c r="Y29" s="46">
        <f>'[4]NASS Crush'!$AA29</f>
        <v>1452.877</v>
      </c>
      <c r="Z29" s="46">
        <f>'[4]NASS Crush'!$AA41</f>
        <v>1460.0350000000001</v>
      </c>
      <c r="AA29" s="46">
        <f>'[4]NASS Crush'!$AA53</f>
        <v>1493.7850000000001</v>
      </c>
      <c r="AB29" s="46">
        <f>'[4]NASS Crush'!$AA65</f>
        <v>1532.758</v>
      </c>
      <c r="AC29" s="46">
        <f>'[4]NASS Crush'!$AA77</f>
        <v>1711.86</v>
      </c>
      <c r="AD29" s="46">
        <f>'[4]NASS Crush'!$AA89</f>
        <v>1757.4</v>
      </c>
      <c r="AE29" s="46">
        <f>'[4]NASS Crush'!$AA101</f>
        <v>1841.848</v>
      </c>
      <c r="AF29" s="46">
        <f>'[4]NASS Crush'!$AA113</f>
        <v>1779.877</v>
      </c>
      <c r="AG29" s="47">
        <f>'[3]Soy Complex'!DZ443+('[3]Soy Complex'!BN475*$BA$6)+AG61</f>
        <v>2105.2070962660027</v>
      </c>
      <c r="AH29" s="47">
        <f>'[3]Soy Complex'!EA443+('[3]Soy Complex'!BO475*$BA$6)+AH61</f>
        <v>2165.7692430346538</v>
      </c>
      <c r="AI29" s="47">
        <f>'[3]Soy Complex'!EB443+('[3]Soy Complex'!BP475*$BA$6)+AI61</f>
        <v>2210.0015467668777</v>
      </c>
      <c r="AJ29" s="47">
        <f>'[3]Soy Complex'!EC443+('[3]Soy Complex'!BQ475*$BA$6)+AJ61</f>
        <v>2364.1830402651094</v>
      </c>
      <c r="AK29" s="47">
        <f>'[3]Soy Complex'!ED443+('[3]Soy Complex'!BR475*$BA$6)+AK61</f>
        <v>2534.601989615212</v>
      </c>
      <c r="AL29" s="47">
        <f>'[3]Soy Complex'!EE443+('[3]Soy Complex'!BS475*$BA$6)+AL61</f>
        <v>2770.065898350831</v>
      </c>
      <c r="AM29" s="47">
        <f>'[3]Soy Complex'!EF443+('[3]Soy Complex'!BT475*$BA$6)+AM61</f>
        <v>2800.8976850705285</v>
      </c>
      <c r="AN29" s="47">
        <f>'[3]Soy Complex'!EG443+('[3]Soy Complex'!BU475*$BA$6)+AN61</f>
        <v>2859.3528371394536</v>
      </c>
      <c r="AO29" s="47">
        <f>'[3]Soy Complex'!EH443+('[3]Soy Complex'!BV475*$BA$6)+AO61</f>
        <v>3002.4731656370191</v>
      </c>
      <c r="AP29" s="47">
        <f>'[3]Soy Complex'!EI443+('[3]Soy Complex'!BW475*$BA$6)+AP61</f>
        <v>3092.1339920926412</v>
      </c>
      <c r="AQ29" s="47">
        <f>'[3]Soy Complex'!EJ443+('[3]Soy Complex'!BX475*$BA$6)+AQ61</f>
        <v>2932.3146814904162</v>
      </c>
      <c r="AR29" s="47">
        <f>'[3]Soy Complex'!EK443+('[3]Soy Complex'!BY475*$BA$6)+AR61</f>
        <v>2769.7162275764999</v>
      </c>
      <c r="AS29" s="47">
        <f>'[3]Soy Complex'!EL443+('[3]Soy Complex'!BZ475*$BA$6)+AS61</f>
        <v>2710.2115492556395</v>
      </c>
      <c r="AT29" s="47">
        <f>'[3]Soy Complex'!EM443+('[3]Soy Complex'!CA475*$BA$6)+AT61</f>
        <v>3687.7242712634611</v>
      </c>
      <c r="AU29" s="47">
        <f>'[3]Soy Complex'!EN443+('[3]Soy Complex'!CB475*$BA$6)+AU61</f>
        <v>4881.0296817968838</v>
      </c>
      <c r="AW29" s="55">
        <f>'Soy Crude'!AB76</f>
        <v>1570.271</v>
      </c>
      <c r="AX29" s="73">
        <f t="shared" si="28"/>
        <v>-2.3889506970452778E-2</v>
      </c>
      <c r="AY29" s="55">
        <f>'Soy Crude'!AC76</f>
        <v>1752.28</v>
      </c>
      <c r="AZ29" s="73">
        <f t="shared" si="27"/>
        <v>-2.3067089734517321E-2</v>
      </c>
      <c r="BA29" s="55">
        <f>'Soy Crude'!AD76</f>
        <v>1795.117</v>
      </c>
      <c r="BB29" s="73">
        <f t="shared" si="29"/>
        <v>-2.1010886755570723E-2</v>
      </c>
    </row>
    <row r="30" spans="1:54">
      <c r="A30" s="42" t="s">
        <v>109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6"/>
      <c r="Q30" s="46"/>
      <c r="R30" s="46"/>
      <c r="S30" s="46"/>
      <c r="T30" s="46"/>
      <c r="U30" s="46"/>
      <c r="V30" s="46"/>
      <c r="W30" s="46">
        <f>'[4]NASS Crush'!$AA6</f>
        <v>1458.2819999999999</v>
      </c>
      <c r="X30" s="46">
        <f>'[4]NASS Crush'!$AA18</f>
        <v>1373.8979999999999</v>
      </c>
      <c r="Y30" s="46">
        <f>'[4]NASS Crush'!$AA30</f>
        <v>1357.6120000000001</v>
      </c>
      <c r="Z30" s="46">
        <f>'[4]NASS Crush'!$AA42</f>
        <v>1437.3430000000001</v>
      </c>
      <c r="AA30" s="46">
        <f>'[4]NASS Crush'!$AA54</f>
        <v>1411.4960000000001</v>
      </c>
      <c r="AB30" s="46">
        <f>'[4]NASS Crush'!$AA66</f>
        <v>1567.576</v>
      </c>
      <c r="AC30" s="46">
        <f>'[4]NASS Crush'!$AA78</f>
        <v>1599.354</v>
      </c>
      <c r="AD30" s="46">
        <f>'[4]NASS Crush'!$AA90</f>
        <v>1639.7170000000001</v>
      </c>
      <c r="AE30" s="46">
        <f>'[4]NASS Crush'!$AA102</f>
        <v>1726.0219999999999</v>
      </c>
      <c r="AF30" s="46">
        <f>'[4]NASS Crush'!$AA114</f>
        <v>1709.2059999999999</v>
      </c>
      <c r="AG30" s="47">
        <f>'[3]Soy Complex'!DZ444+('[3]Soy Complex'!BN476*$BA$6)+AG62</f>
        <v>1943.0580203427905</v>
      </c>
      <c r="AH30" s="47">
        <f>'[3]Soy Complex'!EA444+('[3]Soy Complex'!BO476*$BA$6)+AH62</f>
        <v>2211.4761073835944</v>
      </c>
      <c r="AI30" s="47">
        <f>'[3]Soy Complex'!EB444+('[3]Soy Complex'!BP476*$BA$6)+AI62</f>
        <v>2126.2802588793729</v>
      </c>
      <c r="AJ30" s="47">
        <f>'[3]Soy Complex'!EC444+('[3]Soy Complex'!BQ476*$BA$6)+AJ62</f>
        <v>2297.0060961407789</v>
      </c>
      <c r="AK30" s="47">
        <f>'[3]Soy Complex'!ED444+('[3]Soy Complex'!BR476*$BA$6)+AK62</f>
        <v>2449.0920086761462</v>
      </c>
      <c r="AL30" s="47">
        <f>'[3]Soy Complex'!EE444+('[3]Soy Complex'!BS476*$BA$6)+AL62</f>
        <v>2697.0351159025558</v>
      </c>
      <c r="AM30" s="47">
        <f>'[3]Soy Complex'!EF444+('[3]Soy Complex'!BT476*$BA$6)+AM62</f>
        <v>2724.5939947193301</v>
      </c>
      <c r="AN30" s="47">
        <f>'[3]Soy Complex'!EG444+('[3]Soy Complex'!BU476*$BA$6)+AN62</f>
        <v>2783.8091035093653</v>
      </c>
      <c r="AO30" s="47">
        <f>'[3]Soy Complex'!EH444+('[3]Soy Complex'!BV476*$BA$6)+AO62</f>
        <v>2917.511746986188</v>
      </c>
      <c r="AP30" s="47">
        <f>'[3]Soy Complex'!EI444+('[3]Soy Complex'!BW476*$BA$6)+AP62</f>
        <v>3042.9776609669475</v>
      </c>
      <c r="AQ30" s="47">
        <f>'[3]Soy Complex'!EJ444+('[3]Soy Complex'!BX476*$BA$6)+AQ62</f>
        <v>2873.9496814014115</v>
      </c>
      <c r="AR30" s="47">
        <f>'[3]Soy Complex'!EK444+('[3]Soy Complex'!BY476*$BA$6)+AR62</f>
        <v>2724.9743270172262</v>
      </c>
      <c r="AS30" s="47">
        <f>'[3]Soy Complex'!EL444+('[3]Soy Complex'!BZ476*$BA$6)+AS62</f>
        <v>2664.4484271324177</v>
      </c>
      <c r="AT30" s="47">
        <f>'[3]Soy Complex'!EM444+('[3]Soy Complex'!CA476*$BA$6)+AT62</f>
        <v>3634.6752991207286</v>
      </c>
      <c r="AU30" s="47">
        <f>'[3]Soy Complex'!EN444+('[3]Soy Complex'!CB476*$BA$6)+AU62</f>
        <v>4818.0861978589783</v>
      </c>
      <c r="AW30" s="55">
        <f>'Soy Crude'!AB77</f>
        <v>1602.0119999999999</v>
      </c>
      <c r="AX30" s="73">
        <f t="shared" si="28"/>
        <v>-2.1495469447170179E-2</v>
      </c>
      <c r="AY30" s="55">
        <f>'Soy Crude'!AC77</f>
        <v>1639.231</v>
      </c>
      <c r="AZ30" s="73">
        <f t="shared" si="27"/>
        <v>-2.432665072829876E-2</v>
      </c>
      <c r="BA30" s="55">
        <f>'Soy Crude'!AD77</f>
        <v>1678.171</v>
      </c>
      <c r="BB30" s="73">
        <f t="shared" si="29"/>
        <v>-2.2914232220673569E-2</v>
      </c>
    </row>
    <row r="31" spans="1:54">
      <c r="A31" s="42" t="s">
        <v>110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6"/>
      <c r="Q31" s="46"/>
      <c r="R31" s="46"/>
      <c r="S31" s="46"/>
      <c r="T31" s="46"/>
      <c r="U31" s="46"/>
      <c r="V31" s="46"/>
      <c r="W31" s="46">
        <f>'[4]NASS Crush'!$AA7</f>
        <v>1425.963</v>
      </c>
      <c r="X31" s="46">
        <f>'[4]NASS Crush'!$AA19</f>
        <v>1435.6079999999999</v>
      </c>
      <c r="Y31" s="46">
        <f>'[4]NASS Crush'!$AA31</f>
        <v>1496.4179999999999</v>
      </c>
      <c r="Z31" s="46">
        <f>'[4]NASS Crush'!$AA43</f>
        <v>1432.655</v>
      </c>
      <c r="AA31" s="46">
        <f>'[4]NASS Crush'!$AA55</f>
        <v>1514.4680000000001</v>
      </c>
      <c r="AB31" s="46">
        <f>'[4]NASS Crush'!$AA67</f>
        <v>1667.5509999999999</v>
      </c>
      <c r="AC31" s="46">
        <f>'[4]NASS Crush'!$AA79</f>
        <v>1580.058</v>
      </c>
      <c r="AD31" s="46">
        <f>'[4]NASS Crush'!$AA91</f>
        <v>1691.268</v>
      </c>
      <c r="AE31" s="46">
        <f>'[4]NASS Crush'!$AA103</f>
        <v>1753.057</v>
      </c>
      <c r="AF31" s="46">
        <f>'[4]NASS Crush'!$AA115</f>
        <v>1852.249</v>
      </c>
      <c r="AG31" s="47">
        <f>'[3]Soy Complex'!DZ445+('[3]Soy Complex'!BN477*$BA$6)+AG63</f>
        <v>1937.1461884324294</v>
      </c>
      <c r="AH31" s="47">
        <f>'[3]Soy Complex'!EA445+('[3]Soy Complex'!BO477*$BA$6)+AH63</f>
        <v>2262.44132220048</v>
      </c>
      <c r="AI31" s="47">
        <f>'[3]Soy Complex'!EB445+('[3]Soy Complex'!BP477*$BA$6)+AI63</f>
        <v>2174.6248994784232</v>
      </c>
      <c r="AJ31" s="47">
        <f>'[3]Soy Complex'!EC445+('[3]Soy Complex'!BQ477*$BA$6)+AJ63</f>
        <v>2293.3787372731495</v>
      </c>
      <c r="AK31" s="47">
        <f>'[3]Soy Complex'!ED445+('[3]Soy Complex'!BR477*$BA$6)+AK63</f>
        <v>2571.0593479042373</v>
      </c>
      <c r="AL31" s="47">
        <f>'[3]Soy Complex'!EE445+('[3]Soy Complex'!BS477*$BA$6)+AL63</f>
        <v>2861.3840194825661</v>
      </c>
      <c r="AM31" s="47">
        <f>'[3]Soy Complex'!EF445+('[3]Soy Complex'!BT477*$BA$6)+AM63</f>
        <v>2927.7504787636371</v>
      </c>
      <c r="AN31" s="47">
        <f>'[3]Soy Complex'!EG445+('[3]Soy Complex'!BU477*$BA$6)+AN63</f>
        <v>3015.6490191177304</v>
      </c>
      <c r="AO31" s="47">
        <f>'[3]Soy Complex'!EH445+('[3]Soy Complex'!BV477*$BA$6)+AO63</f>
        <v>3192.0344929434086</v>
      </c>
      <c r="AP31" s="47">
        <f>'[3]Soy Complex'!EI445+('[3]Soy Complex'!BW477*$BA$6)+AP63</f>
        <v>3359.3166545809845</v>
      </c>
      <c r="AQ31" s="47">
        <f>'[3]Soy Complex'!EJ445+('[3]Soy Complex'!BX477*$BA$6)+AQ63</f>
        <v>3117.9045644843932</v>
      </c>
      <c r="AR31" s="47">
        <f>'[3]Soy Complex'!EK445+('[3]Soy Complex'!BY477*$BA$6)+AR63</f>
        <v>3017.3455293871962</v>
      </c>
      <c r="AS31" s="47">
        <f>'[3]Soy Complex'!EL445+('[3]Soy Complex'!BZ477*$BA$6)+AS63</f>
        <v>3514.0571715529941</v>
      </c>
      <c r="AT31" s="47">
        <f>'[3]Soy Complex'!EM445+('[3]Soy Complex'!CA477*$BA$6)+AT63</f>
        <v>4413.9417802422604</v>
      </c>
      <c r="AU31" s="47">
        <f>'[3]Soy Complex'!EN445+('[3]Soy Complex'!CB477*$BA$6)+AU63</f>
        <v>5971.8576527855639</v>
      </c>
      <c r="AW31" s="55">
        <f>'Soy Crude'!AB78</f>
        <v>1712.925</v>
      </c>
      <c r="AX31" s="73">
        <f t="shared" si="28"/>
        <v>-2.6489192463184374E-2</v>
      </c>
      <c r="AY31" s="55">
        <f>'Soy Crude'!AC78</f>
        <v>1615.578</v>
      </c>
      <c r="AZ31" s="73">
        <f t="shared" si="27"/>
        <v>-2.1985939397540677E-2</v>
      </c>
      <c r="BA31" s="55">
        <f>'Soy Crude'!AD78</f>
        <v>1724.576</v>
      </c>
      <c r="BB31" s="73">
        <f t="shared" si="29"/>
        <v>-1.9313732766778613E-2</v>
      </c>
    </row>
    <row r="32" spans="1:54">
      <c r="A32" s="42" t="s">
        <v>111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46"/>
      <c r="Q32" s="46"/>
      <c r="R32" s="46"/>
      <c r="S32" s="46"/>
      <c r="T32" s="46"/>
      <c r="U32" s="46"/>
      <c r="V32" s="46"/>
      <c r="W32" s="46">
        <f>'[4]NASS Crush'!$AA8</f>
        <v>1406.585</v>
      </c>
      <c r="X32" s="46">
        <f>'[4]NASS Crush'!$AA20</f>
        <v>1426.954</v>
      </c>
      <c r="Y32" s="46">
        <f>'[4]NASS Crush'!$AA32</f>
        <v>1515.905</v>
      </c>
      <c r="Z32" s="46">
        <f>'[4]NASS Crush'!$AA44</f>
        <v>1448.9659999999999</v>
      </c>
      <c r="AA32" s="46">
        <f>'[4]NASS Crush'!$AA56</f>
        <v>1516.6469999999999</v>
      </c>
      <c r="AB32" s="46">
        <f>'[4]NASS Crush'!$AA68</f>
        <v>1639.547</v>
      </c>
      <c r="AC32" s="46">
        <f>'[4]NASS Crush'!$AA80</f>
        <v>1629.162</v>
      </c>
      <c r="AD32" s="46">
        <f>'[4]NASS Crush'!$AA92</f>
        <v>1739.066</v>
      </c>
      <c r="AE32" s="46">
        <f>'[4]NASS Crush'!$AA104</f>
        <v>1709.8140000000001</v>
      </c>
      <c r="AF32" s="46">
        <f>'[4]NASS Crush'!$AA116</f>
        <v>1676.395</v>
      </c>
      <c r="AG32" s="47">
        <f>'[3]Soy Complex'!DZ446+('[3]Soy Complex'!BN478*$BA$6)+AG64</f>
        <v>2109.060187163243</v>
      </c>
      <c r="AH32" s="47">
        <f>'[3]Soy Complex'!EA446+('[3]Soy Complex'!BO478*$BA$6)+AH64</f>
        <v>2220.5146425993689</v>
      </c>
      <c r="AI32" s="47">
        <f>'[3]Soy Complex'!EB446+('[3]Soy Complex'!BP478*$BA$6)+AI64</f>
        <v>2296.1944599783706</v>
      </c>
      <c r="AJ32" s="47">
        <f>'[3]Soy Complex'!EC446+('[3]Soy Complex'!BQ478*$BA$6)+AJ64</f>
        <v>2431.9469063335096</v>
      </c>
      <c r="AK32" s="47">
        <f>'[3]Soy Complex'!ED446+('[3]Soy Complex'!BR478*$BA$6)+AK64</f>
        <v>2625.7805454588638</v>
      </c>
      <c r="AL32" s="47">
        <f>'[3]Soy Complex'!EE446+('[3]Soy Complex'!BS478*$BA$6)+AL64</f>
        <v>2884.6279310601403</v>
      </c>
      <c r="AM32" s="47">
        <f>'[3]Soy Complex'!EF446+('[3]Soy Complex'!BT478*$BA$6)+AM64</f>
        <v>2922.8625665994778</v>
      </c>
      <c r="AN32" s="47">
        <f>'[3]Soy Complex'!EG446+('[3]Soy Complex'!BU478*$BA$6)+AN64</f>
        <v>2996.5949215938699</v>
      </c>
      <c r="AO32" s="47">
        <f>'[3]Soy Complex'!EH446+('[3]Soy Complex'!BV478*$BA$6)+AO64</f>
        <v>3163.0652641401598</v>
      </c>
      <c r="AP32" s="47">
        <f>'[3]Soy Complex'!EI446+('[3]Soy Complex'!BW478*$BA$6)+AP64</f>
        <v>3312.2226936021707</v>
      </c>
      <c r="AQ32" s="47">
        <f>'[3]Soy Complex'!EJ446+('[3]Soy Complex'!BX478*$BA$6)+AQ64</f>
        <v>3194.844388202453</v>
      </c>
      <c r="AR32" s="47">
        <f>'[3]Soy Complex'!EK446+('[3]Soy Complex'!BY478*$BA$6)+AR64</f>
        <v>3064.2771132533308</v>
      </c>
      <c r="AS32" s="47">
        <f>'[3]Soy Complex'!EL446+('[3]Soy Complex'!BZ478*$BA$6)+AS64</f>
        <v>3269.3680685416225</v>
      </c>
      <c r="AT32" s="47">
        <f>'[3]Soy Complex'!EM446+('[3]Soy Complex'!CA478*$BA$6)+AT64</f>
        <v>4138.6511623985189</v>
      </c>
      <c r="AU32" s="47">
        <f>'[3]Soy Complex'!EN446+('[3]Soy Complex'!CB478*$BA$6)+AU64</f>
        <v>5540.8617768859995</v>
      </c>
      <c r="AW32" s="55">
        <f>'Soy Crude'!AB79</f>
        <v>1682.55</v>
      </c>
      <c r="AX32" s="73">
        <f t="shared" si="28"/>
        <v>-2.5558230067457055E-2</v>
      </c>
      <c r="AY32" s="55">
        <f>'Soy Crude'!AC79</f>
        <v>1670.68</v>
      </c>
      <c r="AZ32" s="73">
        <f t="shared" si="27"/>
        <v>-2.4850958890990538E-2</v>
      </c>
      <c r="BA32" s="55">
        <f>'Soy Crude'!AD79</f>
        <v>1782.0450000000001</v>
      </c>
      <c r="BB32" s="73">
        <f t="shared" si="29"/>
        <v>-2.4117797249788908E-2</v>
      </c>
    </row>
    <row r="33" spans="1:54">
      <c r="A33" s="42" t="s">
        <v>112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  <c r="P33" s="46"/>
      <c r="Q33" s="46"/>
      <c r="R33" s="46"/>
      <c r="S33" s="46"/>
      <c r="T33" s="46"/>
      <c r="U33" s="46"/>
      <c r="V33" s="46"/>
      <c r="W33" s="46">
        <f>'[4]NASS Crush'!$AA9</f>
        <v>1396.1010000000001</v>
      </c>
      <c r="X33" s="46">
        <f>'[4]NASS Crush'!$AA21</f>
        <v>1368.461</v>
      </c>
      <c r="Y33" s="46">
        <f>'[4]NASS Crush'!$AA33</f>
        <v>1389.3389999999999</v>
      </c>
      <c r="Z33" s="46">
        <f>'[4]NASS Crush'!$AA45</f>
        <v>1467.768</v>
      </c>
      <c r="AA33" s="46">
        <f>'[4]NASS Crush'!$AA57</f>
        <v>1412.136</v>
      </c>
      <c r="AB33" s="46">
        <f>'[4]NASS Crush'!$AA69</f>
        <v>1540.809</v>
      </c>
      <c r="AC33" s="46">
        <f>'[4]NASS Crush'!$AA81</f>
        <v>1609.23</v>
      </c>
      <c r="AD33" s="46">
        <f>'[4]NASS Crush'!$AA93</f>
        <v>1658.4670000000001</v>
      </c>
      <c r="AE33" s="46">
        <f>'[4]NASS Crush'!$AA105</f>
        <v>1729.481</v>
      </c>
      <c r="AF33" s="46">
        <f>'[4]NASS Crush'!$AA117</f>
        <v>1760.8589999999999</v>
      </c>
      <c r="AG33" s="47">
        <f>'[3]Soy Complex'!DZ447+('[3]Soy Complex'!BN479*$BA$6)+AG65</f>
        <v>2010.8505864745205</v>
      </c>
      <c r="AH33" s="47">
        <f>'[3]Soy Complex'!EA447+('[3]Soy Complex'!BO479*$BA$6)+AH65</f>
        <v>2082.5762587122113</v>
      </c>
      <c r="AI33" s="47">
        <f>'[3]Soy Complex'!EB447+('[3]Soy Complex'!BP479*$BA$6)+AI65</f>
        <v>2133.3842967129331</v>
      </c>
      <c r="AJ33" s="47">
        <f>'[3]Soy Complex'!EC447+('[3]Soy Complex'!BQ479*$BA$6)+AJ65</f>
        <v>2237.542864370359</v>
      </c>
      <c r="AK33" s="47">
        <f>'[3]Soy Complex'!ED447+('[3]Soy Complex'!BR479*$BA$6)+AK65</f>
        <v>2330.4188027497612</v>
      </c>
      <c r="AL33" s="47">
        <f>'[3]Soy Complex'!EE447+('[3]Soy Complex'!BS479*$BA$6)+AL65</f>
        <v>2586.7893590931885</v>
      </c>
      <c r="AM33" s="47">
        <f>'[3]Soy Complex'!EF447+('[3]Soy Complex'!BT479*$BA$6)+AM65</f>
        <v>2655.1339894346643</v>
      </c>
      <c r="AN33" s="47">
        <f>'[3]Soy Complex'!EG447+('[3]Soy Complex'!BU479*$BA$6)+AN65</f>
        <v>2650.5136009042471</v>
      </c>
      <c r="AO33" s="47">
        <f>'[3]Soy Complex'!EH447+('[3]Soy Complex'!BV479*$BA$6)+AO65</f>
        <v>2795.6435056999508</v>
      </c>
      <c r="AP33" s="47">
        <f>'[3]Soy Complex'!EI447+('[3]Soy Complex'!BW479*$BA$6)+AP65</f>
        <v>2801.3241485608733</v>
      </c>
      <c r="AQ33" s="47">
        <f>'[3]Soy Complex'!EJ447+('[3]Soy Complex'!BX479*$BA$6)+AQ65</f>
        <v>2803.7743801398556</v>
      </c>
      <c r="AR33" s="47">
        <f>'[3]Soy Complex'!EK447+('[3]Soy Complex'!BY479*$BA$6)+AR65</f>
        <v>2573.8293357175421</v>
      </c>
      <c r="AS33" s="47">
        <f>'[3]Soy Complex'!EL447+('[3]Soy Complex'!BZ479*$BA$6)+AS65</f>
        <v>2731.1630162095416</v>
      </c>
      <c r="AT33" s="47">
        <f>'[3]Soy Complex'!EM447+('[3]Soy Complex'!CA479*$BA$6)+AT65</f>
        <v>3585.8326987586111</v>
      </c>
      <c r="AU33" s="47">
        <f>'[3]Soy Complex'!EN447+('[3]Soy Complex'!CB479*$BA$6)+AU65</f>
        <v>4715.9695184198445</v>
      </c>
      <c r="AW33" s="55">
        <f>'Soy Crude'!AB80</f>
        <v>1576.9079999999999</v>
      </c>
      <c r="AX33" s="73">
        <f t="shared" si="28"/>
        <v>-2.2892267652900422E-2</v>
      </c>
      <c r="AY33" s="55">
        <f>'Soy Crude'!AC80</f>
        <v>1650.106</v>
      </c>
      <c r="AZ33" s="73">
        <f t="shared" si="27"/>
        <v>-2.4771741936578606E-2</v>
      </c>
      <c r="BA33" s="55">
        <f>'Soy Crude'!AD80</f>
        <v>1701.2539999999999</v>
      </c>
      <c r="BB33" s="73">
        <f t="shared" si="29"/>
        <v>-2.5150271505606892E-2</v>
      </c>
    </row>
    <row r="34" spans="1:54" ht="15.75" thickBot="1">
      <c r="A34" s="42" t="s">
        <v>113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>
        <f t="shared" ref="W34:AF34" si="30">SUM(W22:W33)</f>
        <v>7087.1380000000008</v>
      </c>
      <c r="X34" s="46">
        <f>SUM(X22:X33)</f>
        <v>16753.615999999998</v>
      </c>
      <c r="Y34" s="46">
        <f t="shared" si="30"/>
        <v>16903.191000000003</v>
      </c>
      <c r="Z34" s="46">
        <f t="shared" si="30"/>
        <v>17099.033000000003</v>
      </c>
      <c r="AA34" s="46">
        <f t="shared" si="30"/>
        <v>17384.932000000001</v>
      </c>
      <c r="AB34" s="46">
        <f t="shared" si="30"/>
        <v>17934.800999999999</v>
      </c>
      <c r="AC34" s="46">
        <f t="shared" si="30"/>
        <v>19367.987000000001</v>
      </c>
      <c r="AD34" s="46">
        <f t="shared" si="30"/>
        <v>20143.846999999998</v>
      </c>
      <c r="AE34" s="46">
        <f t="shared" si="30"/>
        <v>20633.112999999998</v>
      </c>
      <c r="AF34" s="46">
        <f t="shared" si="30"/>
        <v>20794.489000000001</v>
      </c>
      <c r="AG34" s="47">
        <f t="shared" ref="AG34:AU34" si="31">SUM(AG22:AG33)</f>
        <v>23464.997141328771</v>
      </c>
      <c r="AH34" s="47">
        <f t="shared" si="31"/>
        <v>24583.764390156168</v>
      </c>
      <c r="AI34" s="47">
        <f t="shared" si="31"/>
        <v>25223.874525865533</v>
      </c>
      <c r="AJ34" s="47">
        <f t="shared" si="31"/>
        <v>26952.672751453614</v>
      </c>
      <c r="AK34" s="47">
        <f t="shared" si="31"/>
        <v>28617.42808775602</v>
      </c>
      <c r="AL34" s="47">
        <f t="shared" si="31"/>
        <v>31243.828204284106</v>
      </c>
      <c r="AM34" s="47">
        <f t="shared" si="31"/>
        <v>31863.329849939993</v>
      </c>
      <c r="AN34" s="47">
        <f t="shared" si="31"/>
        <v>32370.453185397892</v>
      </c>
      <c r="AO34" s="47">
        <f t="shared" si="31"/>
        <v>34030.2769865726</v>
      </c>
      <c r="AP34" s="47">
        <f t="shared" si="31"/>
        <v>35515.344445287541</v>
      </c>
      <c r="AQ34" s="47">
        <f t="shared" si="31"/>
        <v>32519.818522929396</v>
      </c>
      <c r="AR34" s="47">
        <f t="shared" si="31"/>
        <v>31435.313247511021</v>
      </c>
      <c r="AS34" s="47">
        <f t="shared" si="31"/>
        <v>31042.659822525668</v>
      </c>
      <c r="AT34" s="47">
        <f t="shared" si="31"/>
        <v>40988.568942494559</v>
      </c>
      <c r="AU34" s="47">
        <f t="shared" si="31"/>
        <v>54451.954937719718</v>
      </c>
    </row>
    <row r="35" spans="1:54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9">
        <f t="shared" ref="AD35:AU35" si="32">AD5</f>
        <v>20143.846999999998</v>
      </c>
      <c r="AE35" s="49">
        <f t="shared" si="32"/>
        <v>20633.112999999998</v>
      </c>
      <c r="AF35" s="49">
        <f t="shared" si="32"/>
        <v>20794.489000000001</v>
      </c>
      <c r="AG35" s="49">
        <f t="shared" si="32"/>
        <v>23464.997141328771</v>
      </c>
      <c r="AH35" s="49">
        <f t="shared" si="32"/>
        <v>24583.764390156168</v>
      </c>
      <c r="AI35" s="49">
        <f t="shared" si="32"/>
        <v>25223.874525865533</v>
      </c>
      <c r="AJ35" s="49">
        <f t="shared" si="32"/>
        <v>26952.672751453614</v>
      </c>
      <c r="AK35" s="49">
        <f t="shared" si="32"/>
        <v>28617.42808775602</v>
      </c>
      <c r="AL35" s="49">
        <f t="shared" si="32"/>
        <v>31243.828204284106</v>
      </c>
      <c r="AM35" s="49">
        <f t="shared" si="32"/>
        <v>31863.329849939993</v>
      </c>
      <c r="AN35" s="49">
        <f t="shared" si="32"/>
        <v>32370.453185397892</v>
      </c>
      <c r="AO35" s="49">
        <f t="shared" si="32"/>
        <v>34030.2769865726</v>
      </c>
      <c r="AP35" s="49">
        <f t="shared" si="32"/>
        <v>35515.344445287541</v>
      </c>
      <c r="AQ35" s="49">
        <f t="shared" si="32"/>
        <v>32519.818522929396</v>
      </c>
      <c r="AR35" s="49">
        <f t="shared" si="32"/>
        <v>31435.313247511021</v>
      </c>
      <c r="AS35" s="49">
        <f t="shared" si="32"/>
        <v>31042.659822525668</v>
      </c>
      <c r="AT35" s="49">
        <f t="shared" si="32"/>
        <v>40988.568942494559</v>
      </c>
      <c r="AU35" s="49">
        <f t="shared" si="32"/>
        <v>54451.954937719718</v>
      </c>
      <c r="AV35" s="49"/>
      <c r="AW35" s="49"/>
    </row>
    <row r="36" spans="1:54" ht="15.75" thickBot="1">
      <c r="A36" s="42" t="s">
        <v>155</v>
      </c>
    </row>
    <row r="37" spans="1:54" ht="15.75" thickBot="1">
      <c r="A37" s="44"/>
      <c r="B37" s="44" t="str">
        <f>B$2</f>
        <v xml:space="preserve">93/94 </v>
      </c>
      <c r="C37" s="44" t="str">
        <f t="shared" ref="C37:AU37" si="33">C$2</f>
        <v xml:space="preserve">94/95 </v>
      </c>
      <c r="D37" s="44" t="str">
        <f t="shared" si="33"/>
        <v xml:space="preserve">95/96 </v>
      </c>
      <c r="E37" s="44" t="str">
        <f t="shared" si="33"/>
        <v xml:space="preserve">96/97 </v>
      </c>
      <c r="F37" s="44" t="str">
        <f t="shared" si="33"/>
        <v xml:space="preserve">97/98 </v>
      </c>
      <c r="G37" s="44" t="str">
        <f t="shared" si="33"/>
        <v xml:space="preserve">98/99 </v>
      </c>
      <c r="H37" s="44" t="str">
        <f t="shared" si="33"/>
        <v xml:space="preserve">99/00 </v>
      </c>
      <c r="I37" s="44" t="str">
        <f t="shared" si="33"/>
        <v xml:space="preserve">00/01 </v>
      </c>
      <c r="J37" s="44" t="str">
        <f t="shared" si="33"/>
        <v xml:space="preserve">01/02 </v>
      </c>
      <c r="K37" s="44" t="str">
        <f t="shared" si="33"/>
        <v xml:space="preserve">02/03 </v>
      </c>
      <c r="L37" s="44" t="str">
        <f t="shared" si="33"/>
        <v xml:space="preserve">03/04 </v>
      </c>
      <c r="M37" s="44" t="str">
        <f t="shared" si="33"/>
        <v xml:space="preserve">04/05 </v>
      </c>
      <c r="N37" s="44" t="str">
        <f t="shared" si="33"/>
        <v xml:space="preserve">05/06 </v>
      </c>
      <c r="O37" s="44" t="str">
        <f t="shared" si="33"/>
        <v xml:space="preserve">06/07 </v>
      </c>
      <c r="P37" s="44" t="str">
        <f t="shared" si="33"/>
        <v xml:space="preserve">07/08 </v>
      </c>
      <c r="Q37" s="44" t="str">
        <f t="shared" si="33"/>
        <v xml:space="preserve">08/09 </v>
      </c>
      <c r="R37" s="44" t="str">
        <f t="shared" si="33"/>
        <v xml:space="preserve">09/10 </v>
      </c>
      <c r="S37" s="44" t="str">
        <f t="shared" si="33"/>
        <v xml:space="preserve">10/11 </v>
      </c>
      <c r="T37" s="44" t="str">
        <f t="shared" si="33"/>
        <v xml:space="preserve">11/12 </v>
      </c>
      <c r="U37" s="44" t="str">
        <f t="shared" si="33"/>
        <v xml:space="preserve">12/13 </v>
      </c>
      <c r="V37" s="44" t="str">
        <f t="shared" si="33"/>
        <v xml:space="preserve">13/14 </v>
      </c>
      <c r="W37" s="44" t="str">
        <f t="shared" si="33"/>
        <v xml:space="preserve">14/15 </v>
      </c>
      <c r="X37" s="44" t="str">
        <f t="shared" si="33"/>
        <v xml:space="preserve">15/16 </v>
      </c>
      <c r="Y37" s="44" t="str">
        <f t="shared" si="33"/>
        <v xml:space="preserve">16/17 </v>
      </c>
      <c r="Z37" s="44" t="str">
        <f t="shared" si="33"/>
        <v xml:space="preserve">17/18 </v>
      </c>
      <c r="AA37" s="44" t="str">
        <f t="shared" si="33"/>
        <v>18/19</v>
      </c>
      <c r="AB37" s="44" t="str">
        <f t="shared" si="33"/>
        <v>19/20</v>
      </c>
      <c r="AC37" s="44" t="str">
        <f t="shared" si="33"/>
        <v>20/21</v>
      </c>
      <c r="AD37" s="44" t="str">
        <f t="shared" si="33"/>
        <v>21/22</v>
      </c>
      <c r="AE37" s="44" t="str">
        <f t="shared" si="33"/>
        <v>22/23</v>
      </c>
      <c r="AF37" s="44" t="str">
        <f t="shared" si="33"/>
        <v>23/24</v>
      </c>
      <c r="AG37" s="44" t="str">
        <f t="shared" si="33"/>
        <v>24/25</v>
      </c>
      <c r="AH37" s="44" t="str">
        <f t="shared" si="33"/>
        <v>25/26</v>
      </c>
      <c r="AI37" s="44" t="str">
        <f t="shared" si="33"/>
        <v>26/27</v>
      </c>
      <c r="AJ37" s="44" t="str">
        <f t="shared" si="33"/>
        <v>27/28</v>
      </c>
      <c r="AK37" s="44" t="str">
        <f t="shared" si="33"/>
        <v>28/29</v>
      </c>
      <c r="AL37" s="44" t="str">
        <f t="shared" si="33"/>
        <v>29/30</v>
      </c>
      <c r="AM37" s="44" t="str">
        <f t="shared" si="33"/>
        <v>30/31</v>
      </c>
      <c r="AN37" s="44" t="str">
        <f t="shared" si="33"/>
        <v>31/32</v>
      </c>
      <c r="AO37" s="44" t="str">
        <f t="shared" si="33"/>
        <v>32/33</v>
      </c>
      <c r="AP37" s="44" t="str">
        <f t="shared" si="33"/>
        <v>33/34</v>
      </c>
      <c r="AQ37" s="44" t="str">
        <f t="shared" si="33"/>
        <v>34/35</v>
      </c>
      <c r="AR37" s="44" t="str">
        <f t="shared" si="33"/>
        <v>35/36</v>
      </c>
      <c r="AS37" s="44" t="str">
        <f t="shared" si="33"/>
        <v>36/37</v>
      </c>
      <c r="AT37" s="44" t="str">
        <f t="shared" si="33"/>
        <v>37/38</v>
      </c>
      <c r="AU37" s="44" t="str">
        <f t="shared" si="33"/>
        <v>38/39</v>
      </c>
      <c r="AW37" s="11" t="s">
        <v>115</v>
      </c>
      <c r="AX37" s="11">
        <v>15079</v>
      </c>
    </row>
    <row r="38" spans="1:54">
      <c r="A38" s="42" t="s">
        <v>101</v>
      </c>
      <c r="B38" s="50">
        <f>'[5]Refined SO Imports'!AG$290/1000</f>
        <v>7.8319999999999987E-2</v>
      </c>
      <c r="C38" s="50">
        <f>'[5]Refined SO Imports'!AS$290/1000</f>
        <v>0.21510699999999999</v>
      </c>
      <c r="D38" s="50">
        <f>'[5]Refined SO Imports'!BE$290/1000</f>
        <v>1.716391</v>
      </c>
      <c r="E38" s="50">
        <f>'[5]Refined SO Imports'!BQ$290/1000</f>
        <v>6.8576450000000007</v>
      </c>
      <c r="F38" s="50">
        <f>'[5]Refined SO Imports'!CC$290/1000</f>
        <v>5.2963760000000004</v>
      </c>
      <c r="G38" s="50">
        <f>'[5]Refined SO Imports'!CO$290/1000</f>
        <v>8.0856030000000008</v>
      </c>
      <c r="H38" s="50">
        <f>'[5]Refined SO Imports'!DA$290/1000</f>
        <v>7.2237330000000002</v>
      </c>
      <c r="I38" s="50">
        <f>'[5]Refined SO Imports'!DM$290/1000</f>
        <v>6.3735559999999998</v>
      </c>
      <c r="J38" s="50">
        <f>'[5]Refined SO Imports'!DY$290/1000</f>
        <v>4.8003789999999995</v>
      </c>
      <c r="K38" s="50">
        <f>'[5]Refined SO Imports'!EK$290/1000</f>
        <v>2.7039909999999998</v>
      </c>
      <c r="L38" s="50">
        <f>'[5]Refined SO Imports'!EW$290/1000</f>
        <v>2.9374760000000002</v>
      </c>
      <c r="M38" s="50">
        <f>'[5]Refined SO Imports'!FI$290/1000</f>
        <v>1.0800860000000001</v>
      </c>
      <c r="N38" s="50">
        <f>'[5]Refined SO Imports'!FU$290/1000</f>
        <v>3.1141909999999999</v>
      </c>
      <c r="O38" s="50">
        <f>'[5]Refined SO Imports'!GG$290/1000</f>
        <v>0.93122199999999999</v>
      </c>
      <c r="P38" s="50">
        <f>'[5]Refined SO Imports'!GS$290/1000</f>
        <v>2.3357899999999998</v>
      </c>
      <c r="Q38" s="50">
        <f>'[5]Refined SO Imports'!HE$290/1000</f>
        <v>4.1038709999999998</v>
      </c>
      <c r="R38" s="50">
        <f>'[5]Refined SO Imports'!HQ$290/1000</f>
        <v>4.7996300000000005</v>
      </c>
      <c r="S38" s="50">
        <f>'[5]Refined SO Imports'!IC$290/1000</f>
        <v>5.8907920000000003</v>
      </c>
      <c r="T38" s="50">
        <f>'[5]Refined SO Imports'!IO$290/1000</f>
        <v>7.2111960000000002</v>
      </c>
      <c r="U38" s="50">
        <f>'[5]Refined SO Imports'!JA$290/1000</f>
        <v>10.829623</v>
      </c>
      <c r="V38" s="50">
        <f>'[5]Refined SO Imports'!JM$290/1000</f>
        <v>10.312858</v>
      </c>
      <c r="W38" s="50">
        <f>'[5]Refined SO Imports'!JY$290/1000</f>
        <v>10.417586</v>
      </c>
      <c r="X38" s="50">
        <f>'[5]Refined SO Imports'!KK$290/1000</f>
        <v>18.523559000000002</v>
      </c>
      <c r="Y38" s="50">
        <f>'[5]Refined SO Imports'!KW$290/1000</f>
        <v>13.578580000000001</v>
      </c>
      <c r="Z38" s="50">
        <f>'[5]Refined SO Imports'!LI$290/1000</f>
        <v>30.764835999999999</v>
      </c>
      <c r="AA38" s="50">
        <f>'[5]Refined SO Imports'!LU$290/1000</f>
        <v>31.039291000000002</v>
      </c>
      <c r="AB38" s="50">
        <f>'[5]Refined SO Imports'!MG$290/1000</f>
        <v>28.449639999999999</v>
      </c>
      <c r="AC38" s="50">
        <f>'[5]Refined SO Imports'!MS$290/1000</f>
        <v>18.246883</v>
      </c>
      <c r="AD38" s="50">
        <f>'[5]Refined SO Imports'!NE$290/1000</f>
        <v>25.749333</v>
      </c>
      <c r="AE38" s="50">
        <f>'[5]Refined SO Imports'!NQ$290/1000</f>
        <v>23.542106</v>
      </c>
      <c r="AF38" s="50">
        <f>'[5]Refined SO Imports'!OC$290/1000</f>
        <v>20.694537</v>
      </c>
      <c r="AG38" s="51">
        <f>'[3]Soy Complex'!BN324-'Soy Crude'!AG37</f>
        <v>32.816893968654355</v>
      </c>
      <c r="AH38" s="51">
        <f>'[3]Soy Complex'!BO324-'Soy Crude'!AH37</f>
        <v>31.719223386559086</v>
      </c>
      <c r="AI38" s="51">
        <f>'[3]Soy Complex'!BP324-'Soy Crude'!AI37</f>
        <v>30.988676714295501</v>
      </c>
      <c r="AJ38" s="51">
        <f>'[3]Soy Complex'!BQ324-'Soy Crude'!AJ37</f>
        <v>30.420881548994295</v>
      </c>
      <c r="AK38" s="51">
        <f>'[3]Soy Complex'!BR324-'Soy Crude'!AK37</f>
        <v>31.82286714498257</v>
      </c>
      <c r="AL38" s="51">
        <f>'[3]Soy Complex'!BS324-'Soy Crude'!AL37</f>
        <v>30.543620473737278</v>
      </c>
      <c r="AM38" s="51">
        <f>'[3]Soy Complex'!BT324-'Soy Crude'!AM37</f>
        <v>29.484989193782489</v>
      </c>
      <c r="AN38" s="51">
        <f>'[3]Soy Complex'!BU324-'Soy Crude'!AN37</f>
        <v>28.80157527141753</v>
      </c>
      <c r="AO38" s="51">
        <f>'[3]Soy Complex'!BV324-'Soy Crude'!AO37</f>
        <v>28.272549217089939</v>
      </c>
      <c r="AP38" s="51">
        <f>'[3]Soy Complex'!BW324-'Soy Crude'!AP37</f>
        <v>28.019204425409882</v>
      </c>
      <c r="AQ38" s="51">
        <f>'[3]Soy Complex'!BX324-'Soy Crude'!AQ37</f>
        <v>21.343823607132649</v>
      </c>
      <c r="AR38" s="51">
        <f>'[3]Soy Complex'!BY324-'Soy Crude'!AR37</f>
        <v>20.789681724004659</v>
      </c>
      <c r="AS38" s="51">
        <f>'[3]Soy Complex'!BZ324-'Soy Crude'!AS37</f>
        <v>20.442975052073827</v>
      </c>
      <c r="AT38" s="51">
        <f>'[3]Soy Complex'!CA324-'Soy Crude'!AT37</f>
        <v>20.098063592780044</v>
      </c>
      <c r="AU38" s="51">
        <f>'[3]Soy Complex'!CB324-'Soy Crude'!AU37</f>
        <v>19.745786705727781</v>
      </c>
    </row>
    <row r="39" spans="1:54">
      <c r="A39" s="42" t="s">
        <v>102</v>
      </c>
      <c r="B39" s="50">
        <f>'[5]Refined SO Imports'!AH$290/1000</f>
        <v>3.8806570000000002</v>
      </c>
      <c r="C39" s="50">
        <f>'[5]Refined SO Imports'!AT$290/1000</f>
        <v>0.35507799999999995</v>
      </c>
      <c r="D39" s="50">
        <f>'[5]Refined SO Imports'!BF$290/1000</f>
        <v>2.4556269999999998</v>
      </c>
      <c r="E39" s="50">
        <f>'[5]Refined SO Imports'!BR$290/1000</f>
        <v>1.1222639999999999</v>
      </c>
      <c r="F39" s="50">
        <f>'[5]Refined SO Imports'!CD$290/1000</f>
        <v>4.6638570000000001</v>
      </c>
      <c r="G39" s="50">
        <f>'[5]Refined SO Imports'!CP$290/1000</f>
        <v>7.5144690000000001</v>
      </c>
      <c r="H39" s="50">
        <f>'[5]Refined SO Imports'!DB$290/1000</f>
        <v>6.4660969999999995</v>
      </c>
      <c r="I39" s="50">
        <f>'[5]Refined SO Imports'!DN$290/1000</f>
        <v>5.1965569999999994</v>
      </c>
      <c r="J39" s="50">
        <f>'[5]Refined SO Imports'!DZ$290/1000</f>
        <v>3.3979360000000001</v>
      </c>
      <c r="K39" s="50">
        <f>'[5]Refined SO Imports'!EL$290/1000</f>
        <v>3.4632579999999997</v>
      </c>
      <c r="L39" s="50">
        <f>'[5]Refined SO Imports'!EX$290/1000</f>
        <v>2.2844150000000001</v>
      </c>
      <c r="M39" s="50">
        <f>'[5]Refined SO Imports'!FJ$290/1000</f>
        <v>1.6789130000000001</v>
      </c>
      <c r="N39" s="50">
        <f>'[5]Refined SO Imports'!FV$290/1000</f>
        <v>1.8630199999999999</v>
      </c>
      <c r="O39" s="50">
        <f>'[5]Refined SO Imports'!GH$290/1000</f>
        <v>0.81860500000000003</v>
      </c>
      <c r="P39" s="50">
        <f>'[5]Refined SO Imports'!GT$290/1000</f>
        <v>0.94066099999999997</v>
      </c>
      <c r="Q39" s="50">
        <f>'[5]Refined SO Imports'!HF$290/1000</f>
        <v>7.8712799999999996</v>
      </c>
      <c r="R39" s="50">
        <f>'[5]Refined SO Imports'!HR$290/1000</f>
        <v>5.942914</v>
      </c>
      <c r="S39" s="50">
        <f>'[5]Refined SO Imports'!ID$290/1000</f>
        <v>6.8313429999999995</v>
      </c>
      <c r="T39" s="50">
        <f>'[5]Refined SO Imports'!IP$290/1000</f>
        <v>11.833855999999999</v>
      </c>
      <c r="U39" s="50">
        <f>'[5]Refined SO Imports'!JB$290/1000</f>
        <v>10.202789000000001</v>
      </c>
      <c r="V39" s="50">
        <f>'[5]Refined SO Imports'!JN$290/1000</f>
        <v>14.977264999999999</v>
      </c>
      <c r="W39" s="50">
        <f>'[5]Refined SO Imports'!JZ$290/1000</f>
        <v>12.015739</v>
      </c>
      <c r="X39" s="50">
        <f>'[5]Refined SO Imports'!KL$290/1000</f>
        <v>17.043560000000003</v>
      </c>
      <c r="Y39" s="50">
        <f>'[5]Refined SO Imports'!KX$290/1000</f>
        <v>13.595994000000001</v>
      </c>
      <c r="Z39" s="50">
        <f>'[5]Refined SO Imports'!LJ$290/1000</f>
        <v>20.630215</v>
      </c>
      <c r="AA39" s="50">
        <f>'[5]Refined SO Imports'!LV$290/1000</f>
        <v>32.627350999999997</v>
      </c>
      <c r="AB39" s="50">
        <f>'[5]Refined SO Imports'!MH$290/1000</f>
        <v>22.476571</v>
      </c>
      <c r="AC39" s="50">
        <f>'[5]Refined SO Imports'!MT$290/1000</f>
        <v>18.352163000000001</v>
      </c>
      <c r="AD39" s="50">
        <f>'[5]Refined SO Imports'!NF$290/1000</f>
        <v>28.457736000000001</v>
      </c>
      <c r="AE39" s="50">
        <f>'[5]Refined SO Imports'!NR$290/1000</f>
        <v>17.743020000000001</v>
      </c>
      <c r="AF39" s="50">
        <f>'[5]Refined SO Imports'!OD$290/1000</f>
        <v>21.800502999999999</v>
      </c>
      <c r="AG39" s="51">
        <f>'[3]Soy Complex'!BN325-'Soy Crude'!AG38</f>
        <v>36.324353678505837</v>
      </c>
      <c r="AH39" s="51">
        <f>'[3]Soy Complex'!BO325-'Soy Crude'!AH38</f>
        <v>36.160119642186444</v>
      </c>
      <c r="AI39" s="51">
        <f>'[3]Soy Complex'!BP325-'Soy Crude'!AI38</f>
        <v>35.590891799627137</v>
      </c>
      <c r="AJ39" s="51">
        <f>'[3]Soy Complex'!BQ325-'Soy Crude'!AJ38</f>
        <v>35.362789584945261</v>
      </c>
      <c r="AK39" s="51">
        <f>'[3]Soy Complex'!BR325-'Soy Crude'!AK38</f>
        <v>32.897896362460585</v>
      </c>
      <c r="AL39" s="51">
        <f>'[3]Soy Complex'!BS325-'Soy Crude'!AL38</f>
        <v>33.877306698049438</v>
      </c>
      <c r="AM39" s="51">
        <f>'[3]Soy Complex'!BT325-'Soy Crude'!AM38</f>
        <v>33.691059688302552</v>
      </c>
      <c r="AN39" s="51">
        <f>'[3]Soy Complex'!BU325-'Soy Crude'!AN38</f>
        <v>33.121682491793415</v>
      </c>
      <c r="AO39" s="51">
        <f>'[3]Soy Complex'!BV325-'Soy Crude'!AO38</f>
        <v>32.547880845127878</v>
      </c>
      <c r="AP39" s="51">
        <f>'[3]Soy Complex'!BW325-'Soy Crude'!AP38</f>
        <v>32.168633542166148</v>
      </c>
      <c r="AQ39" s="51">
        <f>'[3]Soy Complex'!BX325-'Soy Crude'!AQ38</f>
        <v>24.735207710034175</v>
      </c>
      <c r="AR39" s="51">
        <f>'[3]Soy Complex'!BY325-'Soy Crude'!AR38</f>
        <v>24.698169529844126</v>
      </c>
      <c r="AS39" s="51">
        <f>'[3]Soy Complex'!BZ325-'Soy Crude'!AS38</f>
        <v>24.39185422520184</v>
      </c>
      <c r="AT39" s="51">
        <f>'[3]Soy Complex'!CA325-'Soy Crude'!AT38</f>
        <v>24.110630232782192</v>
      </c>
      <c r="AU39" s="51">
        <f>'[3]Soy Complex'!CB325-'Soy Crude'!AU38</f>
        <v>23.783997440398583</v>
      </c>
    </row>
    <row r="40" spans="1:54">
      <c r="A40" s="42" t="s">
        <v>103</v>
      </c>
      <c r="B40" s="50">
        <f>'[5]Refined SO Imports'!AI$290/1000</f>
        <v>7.8807000000000002E-2</v>
      </c>
      <c r="C40" s="50">
        <f>'[5]Refined SO Imports'!AU$290/1000</f>
        <v>0.31247399999999997</v>
      </c>
      <c r="D40" s="50">
        <f>'[5]Refined SO Imports'!BG$290/1000</f>
        <v>2.5371439999999996</v>
      </c>
      <c r="E40" s="50">
        <f>'[5]Refined SO Imports'!BS$290/1000</f>
        <v>1.999654</v>
      </c>
      <c r="F40" s="50">
        <f>'[5]Refined SO Imports'!CE$290/1000</f>
        <v>6.2994919999999999</v>
      </c>
      <c r="G40" s="50">
        <f>'[5]Refined SO Imports'!CQ$290/1000</f>
        <v>4.4855159999999996</v>
      </c>
      <c r="H40" s="50">
        <f>'[5]Refined SO Imports'!DC$290/1000</f>
        <v>7.0048280000000007</v>
      </c>
      <c r="I40" s="50">
        <f>'[5]Refined SO Imports'!DO$290/1000</f>
        <v>5.54941</v>
      </c>
      <c r="J40" s="50">
        <f>'[5]Refined SO Imports'!EA$290/1000</f>
        <v>3.2776019999999999</v>
      </c>
      <c r="K40" s="50">
        <f>'[5]Refined SO Imports'!EM$290/1000</f>
        <v>3.8116999999999996</v>
      </c>
      <c r="L40" s="50">
        <f>'[5]Refined SO Imports'!EY$290/1000</f>
        <v>2.9925509999999997</v>
      </c>
      <c r="M40" s="50">
        <f>'[5]Refined SO Imports'!FK$290/1000</f>
        <v>1.0449949999999999</v>
      </c>
      <c r="N40" s="50">
        <f>'[5]Refined SO Imports'!FW$290/1000</f>
        <v>1.756135</v>
      </c>
      <c r="O40" s="50">
        <f>'[5]Refined SO Imports'!GI$290/1000</f>
        <v>1.1917170000000001</v>
      </c>
      <c r="P40" s="50">
        <f>'[5]Refined SO Imports'!GU$290/1000</f>
        <v>1.7559449999999999</v>
      </c>
      <c r="Q40" s="50">
        <f>'[5]Refined SO Imports'!HG$290/1000</f>
        <v>2.1640410000000001</v>
      </c>
      <c r="R40" s="50">
        <f>'[5]Refined SO Imports'!HS$290/1000</f>
        <v>4.4462579999999994</v>
      </c>
      <c r="S40" s="50">
        <f>'[5]Refined SO Imports'!IE$290/1000</f>
        <v>6.4832120000000009</v>
      </c>
      <c r="T40" s="50">
        <f>'[5]Refined SO Imports'!IQ$290/1000</f>
        <v>13.231335999999999</v>
      </c>
      <c r="U40" s="50">
        <f>'[5]Refined SO Imports'!JC$290/1000</f>
        <v>12.129868</v>
      </c>
      <c r="V40" s="50">
        <f>'[5]Refined SO Imports'!JO$290/1000</f>
        <v>12.367566</v>
      </c>
      <c r="W40" s="50">
        <f>'[5]Refined SO Imports'!KA$290/1000</f>
        <v>10.073053</v>
      </c>
      <c r="X40" s="50">
        <f>'[5]Refined SO Imports'!KM$290/1000</f>
        <v>21.420402999999997</v>
      </c>
      <c r="Y40" s="50">
        <f>'[5]Refined SO Imports'!KY$290/1000</f>
        <v>20.531539000000002</v>
      </c>
      <c r="Z40" s="50">
        <f>'[5]Refined SO Imports'!LK$290/1000</f>
        <v>29.868119999999998</v>
      </c>
      <c r="AA40" s="50">
        <f>'[5]Refined SO Imports'!LW$290/1000</f>
        <v>39.461748</v>
      </c>
      <c r="AB40" s="50">
        <f>'[5]Refined SO Imports'!MI$290/1000</f>
        <v>32.039929000000001</v>
      </c>
      <c r="AC40" s="50">
        <f>'[5]Refined SO Imports'!MU$290/1000</f>
        <v>23.500447000000001</v>
      </c>
      <c r="AD40" s="50">
        <f>'[5]Refined SO Imports'!NG$290/1000</f>
        <v>28.041857</v>
      </c>
      <c r="AE40" s="50">
        <f>'[5]Refined SO Imports'!NS$290/1000</f>
        <v>15.778962999999999</v>
      </c>
      <c r="AF40" s="50">
        <f>'[5]Refined SO Imports'!OE$290/1000</f>
        <v>14.401332</v>
      </c>
      <c r="AG40" s="51">
        <f>'[3]Soy Complex'!BN326-'Soy Crude'!AG39</f>
        <v>49.201721810106072</v>
      </c>
      <c r="AH40" s="51">
        <f>'[3]Soy Complex'!BO326-'Soy Crude'!AH39</f>
        <v>46.265926155757768</v>
      </c>
      <c r="AI40" s="51">
        <f>'[3]Soy Complex'!BP326-'Soy Crude'!AI39</f>
        <v>45.962470973471618</v>
      </c>
      <c r="AJ40" s="51">
        <f>'[3]Soy Complex'!BQ326-'Soy Crude'!AJ39</f>
        <v>45.218949367090978</v>
      </c>
      <c r="AK40" s="51">
        <f>'[3]Soy Complex'!BR326-'Soy Crude'!AK39</f>
        <v>38.958828776972595</v>
      </c>
      <c r="AL40" s="51">
        <f>'[3]Soy Complex'!BS326-'Soy Crude'!AL39</f>
        <v>41.619789116440678</v>
      </c>
      <c r="AM40" s="51">
        <f>'[3]Soy Complex'!BT326-'Soy Crude'!AM39</f>
        <v>42.944455084768109</v>
      </c>
      <c r="AN40" s="51">
        <f>'[3]Soy Complex'!BU326-'Soy Crude'!AN39</f>
        <v>41.092861369924414</v>
      </c>
      <c r="AO40" s="51">
        <f>'[3]Soy Complex'!BV326-'Soy Crude'!AO39</f>
        <v>40.32165401039272</v>
      </c>
      <c r="AP40" s="51">
        <f>'[3]Soy Complex'!BW326-'Soy Crude'!AP39</f>
        <v>39.520410984433425</v>
      </c>
      <c r="AQ40" s="51">
        <f>'[3]Soy Complex'!BX326-'Soy Crude'!AQ39</f>
        <v>30.009573591807751</v>
      </c>
      <c r="AR40" s="51">
        <f>'[3]Soy Complex'!BY326-'Soy Crude'!AR39</f>
        <v>30.183599970171894</v>
      </c>
      <c r="AS40" s="51">
        <f>'[3]Soy Complex'!BZ326-'Soy Crude'!AS39</f>
        <v>29.860692508358305</v>
      </c>
      <c r="AT40" s="51">
        <f>'[3]Soy Complex'!CA326-'Soy Crude'!AT39</f>
        <v>29.246960347826573</v>
      </c>
      <c r="AU40" s="51">
        <f>'[3]Soy Complex'!CB326-'Soy Crude'!AU39</f>
        <v>28.831364203340648</v>
      </c>
    </row>
    <row r="41" spans="1:54">
      <c r="A41" s="42" t="s">
        <v>104</v>
      </c>
      <c r="B41" s="50">
        <f>'[5]Refined SO Imports'!AJ$290/1000</f>
        <v>3.8195E-2</v>
      </c>
      <c r="C41" s="50">
        <f>'[5]Refined SO Imports'!AV$290/1000</f>
        <v>1.746364</v>
      </c>
      <c r="D41" s="50">
        <f>'[5]Refined SO Imports'!BH$290/1000</f>
        <v>1.8027599999999999</v>
      </c>
      <c r="E41" s="50">
        <f>'[5]Refined SO Imports'!BT$290/1000</f>
        <v>2.1215090000000001</v>
      </c>
      <c r="F41" s="50">
        <f>'[5]Refined SO Imports'!CF$290/1000</f>
        <v>5.4570649999999992</v>
      </c>
      <c r="G41" s="50">
        <f>'[5]Refined SO Imports'!CR$290/1000</f>
        <v>3.777739</v>
      </c>
      <c r="H41" s="50">
        <f>'[5]Refined SO Imports'!DD$290/1000</f>
        <v>6.97356</v>
      </c>
      <c r="I41" s="50">
        <f>'[5]Refined SO Imports'!DP$290/1000</f>
        <v>5.7669860000000002</v>
      </c>
      <c r="J41" s="50">
        <f>'[5]Refined SO Imports'!EB$290/1000</f>
        <v>3.9044119999999998</v>
      </c>
      <c r="K41" s="50">
        <f>'[5]Refined SO Imports'!EN$290/1000</f>
        <v>3.645365</v>
      </c>
      <c r="L41" s="50">
        <f>'[5]Refined SO Imports'!EZ$290/1000</f>
        <v>2.9271410000000002</v>
      </c>
      <c r="M41" s="50">
        <f>'[5]Refined SO Imports'!FL$290/1000</f>
        <v>1.5544</v>
      </c>
      <c r="N41" s="50">
        <f>'[5]Refined SO Imports'!FX$290/1000</f>
        <v>2.9421629999999999</v>
      </c>
      <c r="O41" s="50">
        <f>'[5]Refined SO Imports'!GJ$290/1000</f>
        <v>2.3554050000000002</v>
      </c>
      <c r="P41" s="50">
        <f>'[5]Refined SO Imports'!GV$290/1000</f>
        <v>4.5237690000000006</v>
      </c>
      <c r="Q41" s="50">
        <f>'[5]Refined SO Imports'!HH$290/1000</f>
        <v>5.7398739999999995</v>
      </c>
      <c r="R41" s="50">
        <f>'[5]Refined SO Imports'!HT$290/1000</f>
        <v>5.1839660000000007</v>
      </c>
      <c r="S41" s="50">
        <f>'[5]Refined SO Imports'!IF$290/1000</f>
        <v>7.1750780000000001</v>
      </c>
      <c r="T41" s="50">
        <f>'[5]Refined SO Imports'!IR$290/1000</f>
        <v>11.742025</v>
      </c>
      <c r="U41" s="50">
        <f>'[5]Refined SO Imports'!JD$290/1000</f>
        <v>16.416205999999999</v>
      </c>
      <c r="V41" s="50">
        <f>'[5]Refined SO Imports'!JP$290/1000</f>
        <v>11.940198000000001</v>
      </c>
      <c r="W41" s="50">
        <f>'[5]Refined SO Imports'!KB$290/1000</f>
        <v>12.150030000000001</v>
      </c>
      <c r="X41" s="50">
        <f>'[5]Refined SO Imports'!KN$290/1000</f>
        <v>15.512798</v>
      </c>
      <c r="Y41" s="50">
        <f>'[5]Refined SO Imports'!KZ$290/1000</f>
        <v>21.596229999999998</v>
      </c>
      <c r="Z41" s="50">
        <f>'[5]Refined SO Imports'!LL$290/1000</f>
        <v>20.683739000000003</v>
      </c>
      <c r="AA41" s="50">
        <f>'[5]Refined SO Imports'!LX$290/1000</f>
        <v>28.085297999999998</v>
      </c>
      <c r="AB41" s="50">
        <f>'[5]Refined SO Imports'!MJ$290/1000</f>
        <v>27.944941</v>
      </c>
      <c r="AC41" s="50">
        <f>'[5]Refined SO Imports'!MV$290/1000</f>
        <v>16.528398000000003</v>
      </c>
      <c r="AD41" s="50">
        <f>'[5]Refined SO Imports'!NH$290/1000</f>
        <v>12.504313</v>
      </c>
      <c r="AE41" s="50">
        <f>'[5]Refined SO Imports'!NT$290/1000</f>
        <v>19.278586000000001</v>
      </c>
      <c r="AF41" s="50">
        <f>'[5]Refined SO Imports'!OF$290/1000</f>
        <v>22.449158999999998</v>
      </c>
      <c r="AG41" s="51">
        <f>'[3]Soy Complex'!BN327-'Soy Crude'!AG40</f>
        <v>32.507502504625407</v>
      </c>
      <c r="AH41" s="51">
        <f>'[3]Soy Complex'!BO327-'Soy Crude'!AH40</f>
        <v>30.095477914427498</v>
      </c>
      <c r="AI41" s="51">
        <f>'[3]Soy Complex'!BP327-'Soy Crude'!AI40</f>
        <v>30.058082210478791</v>
      </c>
      <c r="AJ41" s="51">
        <f>'[3]Soy Complex'!BQ327-'Soy Crude'!AJ40</f>
        <v>29.491642712799681</v>
      </c>
      <c r="AK41" s="51">
        <f>'[3]Soy Complex'!BR327-'Soy Crude'!AK40</f>
        <v>30.766668761720986</v>
      </c>
      <c r="AL41" s="51">
        <f>'[3]Soy Complex'!BS327-'Soy Crude'!AL40</f>
        <v>30.157945600736092</v>
      </c>
      <c r="AM41" s="51">
        <f>'[3]Soy Complex'!BT327-'Soy Crude'!AM40</f>
        <v>28.635645645382343</v>
      </c>
      <c r="AN41" s="51">
        <f>'[3]Soy Complex'!BU327-'Soy Crude'!AN40</f>
        <v>27.883583268254263</v>
      </c>
      <c r="AO41" s="51">
        <f>'[3]Soy Complex'!BV327-'Soy Crude'!AO40</f>
        <v>27.5595173334981</v>
      </c>
      <c r="AP41" s="51">
        <f>'[3]Soy Complex'!BW327-'Soy Crude'!AP40</f>
        <v>27.23887246443098</v>
      </c>
      <c r="AQ41" s="51">
        <f>'[3]Soy Complex'!BX327-'Soy Crude'!AQ40</f>
        <v>20.75682222727691</v>
      </c>
      <c r="AR41" s="51">
        <f>'[3]Soy Complex'!BY327-'Soy Crude'!AR40</f>
        <v>20.255825296536624</v>
      </c>
      <c r="AS41" s="51">
        <f>'[3]Soy Complex'!BZ327-'Soy Crude'!AS40</f>
        <v>19.835262150602105</v>
      </c>
      <c r="AT41" s="51">
        <f>'[3]Soy Complex'!CA327-'Soy Crude'!AT40</f>
        <v>19.52653754029965</v>
      </c>
      <c r="AU41" s="51">
        <f>'[3]Soy Complex'!CB327-'Soy Crude'!AU40</f>
        <v>19.205090127118932</v>
      </c>
    </row>
    <row r="42" spans="1:54">
      <c r="A42" s="42" t="s">
        <v>105</v>
      </c>
      <c r="B42" s="50">
        <f>'[5]Refined SO Imports'!AK$290/1000</f>
        <v>7.7548000000000006E-2</v>
      </c>
      <c r="C42" s="50">
        <f>'[5]Refined SO Imports'!AW$290/1000</f>
        <v>2.1988029999999998</v>
      </c>
      <c r="D42" s="50">
        <f>'[5]Refined SO Imports'!BI$290/1000</f>
        <v>2.0777079999999999</v>
      </c>
      <c r="E42" s="50">
        <f>'[5]Refined SO Imports'!BU$290/1000</f>
        <v>2.3263189999999998</v>
      </c>
      <c r="F42" s="50">
        <f>'[5]Refined SO Imports'!CG$290/1000</f>
        <v>4.1487250000000007</v>
      </c>
      <c r="G42" s="50">
        <f>'[5]Refined SO Imports'!CS$290/1000</f>
        <v>3.378752</v>
      </c>
      <c r="H42" s="50">
        <f>'[5]Refined SO Imports'!DE$290/1000</f>
        <v>4.9703650000000001</v>
      </c>
      <c r="I42" s="50">
        <f>'[5]Refined SO Imports'!DQ$290/1000</f>
        <v>4.9823999999999993</v>
      </c>
      <c r="J42" s="50">
        <f>'[5]Refined SO Imports'!EC$290/1000</f>
        <v>3.7310590000000001</v>
      </c>
      <c r="K42" s="50">
        <f>'[5]Refined SO Imports'!EO$290/1000</f>
        <v>3.1098919999999999</v>
      </c>
      <c r="L42" s="50">
        <f>'[5]Refined SO Imports'!FA$290/1000</f>
        <v>2.4302700000000002</v>
      </c>
      <c r="M42" s="50">
        <f>'[5]Refined SO Imports'!FM$290/1000</f>
        <v>1.989552</v>
      </c>
      <c r="N42" s="50">
        <f>'[5]Refined SO Imports'!FY$290/1000</f>
        <v>3.7912109999999997</v>
      </c>
      <c r="O42" s="50">
        <f>'[5]Refined SO Imports'!GK$290/1000</f>
        <v>1.0457049999999999</v>
      </c>
      <c r="P42" s="50">
        <f>'[5]Refined SO Imports'!GW$290/1000</f>
        <v>3.8286880000000001</v>
      </c>
      <c r="Q42" s="50">
        <f>'[5]Refined SO Imports'!HI$290/1000</f>
        <v>2.1036860000000002</v>
      </c>
      <c r="R42" s="50">
        <f>'[5]Refined SO Imports'!HU$290/1000</f>
        <v>6.2125200000000005</v>
      </c>
      <c r="S42" s="50">
        <f>'[5]Refined SO Imports'!IG$290/1000</f>
        <v>9.1522469999999991</v>
      </c>
      <c r="T42" s="50">
        <f>'[5]Refined SO Imports'!IS$290/1000</f>
        <v>5.8685339999999995</v>
      </c>
      <c r="U42" s="50">
        <f>'[5]Refined SO Imports'!JE$290/1000</f>
        <v>13.346825999999998</v>
      </c>
      <c r="V42" s="50">
        <f>'[5]Refined SO Imports'!JQ$290/1000</f>
        <v>10.652075999999999</v>
      </c>
      <c r="W42" s="50">
        <f>'[5]Refined SO Imports'!KC$290/1000</f>
        <v>11.211003</v>
      </c>
      <c r="X42" s="50">
        <f>'[5]Refined SO Imports'!KO$290/1000</f>
        <v>12.467358000000001</v>
      </c>
      <c r="Y42" s="50">
        <f>'[5]Refined SO Imports'!LA$290/1000</f>
        <v>18.628411</v>
      </c>
      <c r="Z42" s="50">
        <f>'[5]Refined SO Imports'!LM$290/1000</f>
        <v>16.892482000000001</v>
      </c>
      <c r="AA42" s="50">
        <f>'[5]Refined SO Imports'!LY$290/1000</f>
        <v>27.055701000000003</v>
      </c>
      <c r="AB42" s="50">
        <f>'[5]Refined SO Imports'!MK$290/1000</f>
        <v>22.850434</v>
      </c>
      <c r="AC42" s="50">
        <f>'[5]Refined SO Imports'!MW$290/1000</f>
        <v>19.188521000000001</v>
      </c>
      <c r="AD42" s="50">
        <f>'[5]Refined SO Imports'!NI$290/1000</f>
        <v>16.839389000000001</v>
      </c>
      <c r="AE42" s="50">
        <f>'[5]Refined SO Imports'!NU$290/1000</f>
        <v>22.234616000000003</v>
      </c>
      <c r="AF42" s="51">
        <f>'[3]Soy Complex'!BM328-'Soy Crude'!AF41</f>
        <v>24.132962304194457</v>
      </c>
      <c r="AG42" s="51">
        <f>'[3]Soy Complex'!BN328-'Soy Crude'!AG41</f>
        <v>34.911609508830878</v>
      </c>
      <c r="AH42" s="51">
        <f>'[3]Soy Complex'!BO328-'Soy Crude'!AH41</f>
        <v>34.837558524844923</v>
      </c>
      <c r="AI42" s="51">
        <f>'[3]Soy Complex'!BP328-'Soy Crude'!AI41</f>
        <v>34.597313292346179</v>
      </c>
      <c r="AJ42" s="51">
        <f>'[3]Soy Complex'!BQ328-'Soy Crude'!AJ41</f>
        <v>34.084172041109994</v>
      </c>
      <c r="AK42" s="51">
        <f>'[3]Soy Complex'!BR328-'Soy Crude'!AK41</f>
        <v>33.968571966921942</v>
      </c>
      <c r="AL42" s="51">
        <f>'[3]Soy Complex'!BS328-'Soy Crude'!AL41</f>
        <v>33.519863760881179</v>
      </c>
      <c r="AM42" s="51">
        <f>'[3]Soy Complex'!BT328-'Soy Crude'!AM41</f>
        <v>32.593251593621559</v>
      </c>
      <c r="AN42" s="51">
        <f>'[3]Soy Complex'!BU328-'Soy Crude'!AN41</f>
        <v>32.221358583157055</v>
      </c>
      <c r="AO42" s="51">
        <f>'[3]Soy Complex'!BV328-'Soy Crude'!AO41</f>
        <v>31.672220853380402</v>
      </c>
      <c r="AP42" s="51">
        <f>'[3]Soy Complex'!BW328-'Soy Crude'!AP41</f>
        <v>31.323904578009731</v>
      </c>
      <c r="AQ42" s="51">
        <f>'[3]Soy Complex'!BX328-'Soy Crude'!AQ41</f>
        <v>24.016503461404568</v>
      </c>
      <c r="AR42" s="51">
        <f>'[3]Soy Complex'!BY328-'Soy Crude'!AR41</f>
        <v>23.664985392371712</v>
      </c>
      <c r="AS42" s="51">
        <f>'[3]Soy Complex'!BZ328-'Soy Crude'!AS41</f>
        <v>23.332884631666964</v>
      </c>
      <c r="AT42" s="51">
        <f>'[3]Soy Complex'!CA328-'Soy Crude'!AT41</f>
        <v>23.066924723897419</v>
      </c>
      <c r="AU42" s="51">
        <f>'[3]Soy Complex'!CB328-'Soy Crude'!AU41</f>
        <v>22.728718703141674</v>
      </c>
    </row>
    <row r="43" spans="1:54">
      <c r="A43" s="42" t="s">
        <v>106</v>
      </c>
      <c r="B43" s="50">
        <f>'[5]Refined SO Imports'!AL$290/1000</f>
        <v>0</v>
      </c>
      <c r="C43" s="50">
        <f>'[5]Refined SO Imports'!AX$290/1000</f>
        <v>1.660315</v>
      </c>
      <c r="D43" s="50">
        <f>'[5]Refined SO Imports'!BJ$290/1000</f>
        <v>2.9748739999999998</v>
      </c>
      <c r="E43" s="50">
        <f>'[5]Refined SO Imports'!BV$290/1000</f>
        <v>2.2796180000000001</v>
      </c>
      <c r="F43" s="50">
        <f>'[5]Refined SO Imports'!CH$290/1000</f>
        <v>3.2485529999999998</v>
      </c>
      <c r="G43" s="50">
        <f>'[5]Refined SO Imports'!CT$290/1000</f>
        <v>7.0178419999999999</v>
      </c>
      <c r="H43" s="50">
        <f>'[5]Refined SO Imports'!DF$290/1000</f>
        <v>7.1495420000000003</v>
      </c>
      <c r="I43" s="50">
        <f>'[5]Refined SO Imports'!DR$290/1000</f>
        <v>8.7192489999999996</v>
      </c>
      <c r="J43" s="50">
        <f>'[5]Refined SO Imports'!ED$290/1000</f>
        <v>3.7487900000000001</v>
      </c>
      <c r="K43" s="50">
        <f>'[5]Refined SO Imports'!EP$290/1000</f>
        <v>3.468782</v>
      </c>
      <c r="L43" s="50">
        <f>'[5]Refined SO Imports'!FB$290/1000</f>
        <v>3.0648230000000001</v>
      </c>
      <c r="M43" s="50">
        <f>'[5]Refined SO Imports'!FN$290/1000</f>
        <v>1.6768099999999999</v>
      </c>
      <c r="N43" s="50">
        <f>'[5]Refined SO Imports'!FZ$290/1000</f>
        <v>3.8426439999999999</v>
      </c>
      <c r="O43" s="50">
        <f>'[5]Refined SO Imports'!GL$290/1000</f>
        <v>1.233374</v>
      </c>
      <c r="P43" s="50">
        <f>'[5]Refined SO Imports'!GX$290/1000</f>
        <v>0.84784700000000002</v>
      </c>
      <c r="Q43" s="50">
        <f>'[5]Refined SO Imports'!HJ$290/1000</f>
        <v>2.4016669999999998</v>
      </c>
      <c r="R43" s="50">
        <f>'[5]Refined SO Imports'!HV$290/1000</f>
        <v>3.6659619999999999</v>
      </c>
      <c r="S43" s="50">
        <f>'[5]Refined SO Imports'!IH$290/1000</f>
        <v>9.8058870000000002</v>
      </c>
      <c r="T43" s="50">
        <f>'[5]Refined SO Imports'!IT$290/1000</f>
        <v>7.2817959999999999</v>
      </c>
      <c r="U43" s="50">
        <f>'[5]Refined SO Imports'!JF$290/1000</f>
        <v>19.593246000000001</v>
      </c>
      <c r="V43" s="50">
        <f>'[5]Refined SO Imports'!JR$290/1000</f>
        <v>11.559443</v>
      </c>
      <c r="W43" s="50">
        <f>'[5]Refined SO Imports'!KD$290/1000</f>
        <v>15.031824</v>
      </c>
      <c r="X43" s="50">
        <f>'[5]Refined SO Imports'!KP$290/1000</f>
        <v>16.483850999999998</v>
      </c>
      <c r="Y43" s="50">
        <f>'[5]Refined SO Imports'!LB$290/1000</f>
        <v>25.308142</v>
      </c>
      <c r="Z43" s="50">
        <f>'[5]Refined SO Imports'!LN$290/1000</f>
        <v>17.633611000000002</v>
      </c>
      <c r="AA43" s="50">
        <f>'[5]Refined SO Imports'!LZ$290/1000</f>
        <v>29.090829000000003</v>
      </c>
      <c r="AB43" s="50">
        <f>'[5]Refined SO Imports'!ML$290/1000</f>
        <v>20.462400000000002</v>
      </c>
      <c r="AC43" s="50">
        <f>'[5]Refined SO Imports'!MX$290/1000</f>
        <v>18.553491999999999</v>
      </c>
      <c r="AD43" s="50">
        <f>'[5]Refined SO Imports'!NJ$290/1000</f>
        <v>16.660001000000001</v>
      </c>
      <c r="AE43" s="50">
        <f>'[5]Refined SO Imports'!NV$290/1000</f>
        <v>26.509930000000001</v>
      </c>
      <c r="AF43" s="51">
        <f>'[3]Soy Complex'!BM329-'Soy Crude'!AF42</f>
        <v>15.558318070450177</v>
      </c>
      <c r="AG43" s="51">
        <f>'[3]Soy Complex'!BN329-'Soy Crude'!AG42</f>
        <v>31.389000151721671</v>
      </c>
      <c r="AH43" s="51">
        <f>'[3]Soy Complex'!BO329-'Soy Crude'!AH42</f>
        <v>29.968885381378602</v>
      </c>
      <c r="AI43" s="51">
        <f>'[3]Soy Complex'!BP329-'Soy Crude'!AI42</f>
        <v>29.663812219037865</v>
      </c>
      <c r="AJ43" s="51">
        <f>'[3]Soy Complex'!BQ329-'Soy Crude'!AJ42</f>
        <v>29.296004591984985</v>
      </c>
      <c r="AK43" s="51">
        <f>'[3]Soy Complex'!BR329-'Soy Crude'!AK42</f>
        <v>30.157722741481695</v>
      </c>
      <c r="AL43" s="51">
        <f>'[3]Soy Complex'!BS329-'Soy Crude'!AL42</f>
        <v>28.212866862687811</v>
      </c>
      <c r="AM43" s="51">
        <f>'[3]Soy Complex'!BT329-'Soy Crude'!AM42</f>
        <v>28.325237274791679</v>
      </c>
      <c r="AN43" s="51">
        <f>'[3]Soy Complex'!BU329-'Soy Crude'!AN42</f>
        <v>27.507386203345881</v>
      </c>
      <c r="AO43" s="51">
        <f>'[3]Soy Complex'!BV329-'Soy Crude'!AO42</f>
        <v>27.120154965381154</v>
      </c>
      <c r="AP43" s="51">
        <f>'[3]Soy Complex'!BW329-'Soy Crude'!AP42</f>
        <v>26.831495027333141</v>
      </c>
      <c r="AQ43" s="51">
        <f>'[3]Soy Complex'!BX329-'Soy Crude'!AQ42</f>
        <v>20.485529274365213</v>
      </c>
      <c r="AR43" s="51">
        <f>'[3]Soy Complex'!BY329-'Soy Crude'!AR42</f>
        <v>20.002362014483545</v>
      </c>
      <c r="AS43" s="51">
        <f>'[3]Soy Complex'!BZ329-'Soy Crude'!AS42</f>
        <v>19.781920621910906</v>
      </c>
      <c r="AT43" s="51">
        <f>'[3]Soy Complex'!CA329-'Soy Crude'!AT42</f>
        <v>19.43886501600835</v>
      </c>
      <c r="AU43" s="51">
        <f>'[3]Soy Complex'!CB329-'Soy Crude'!AU42</f>
        <v>19.141536657100986</v>
      </c>
    </row>
    <row r="44" spans="1:54">
      <c r="A44" s="42" t="s">
        <v>107</v>
      </c>
      <c r="B44" s="50">
        <f>'[5]Refined SO Imports'!AM$290/1000</f>
        <v>4.0795999999999999E-2</v>
      </c>
      <c r="C44" s="50">
        <f>'[5]Refined SO Imports'!AY$290/1000</f>
        <v>1.5642210000000001</v>
      </c>
      <c r="D44" s="50">
        <f>'[5]Refined SO Imports'!BK$290/1000</f>
        <v>2.9654380000000002</v>
      </c>
      <c r="E44" s="50">
        <f>'[5]Refined SO Imports'!BW$290/1000</f>
        <v>2.2379220000000002</v>
      </c>
      <c r="F44" s="50">
        <f>'[5]Refined SO Imports'!CI$290/1000</f>
        <v>2.2463880000000001</v>
      </c>
      <c r="G44" s="50">
        <f>'[5]Refined SO Imports'!CU$290/1000</f>
        <v>5.3553230000000003</v>
      </c>
      <c r="H44" s="50">
        <f>'[5]Refined SO Imports'!DG$290/1000</f>
        <v>5.8220730000000005</v>
      </c>
      <c r="I44" s="50">
        <f>'[5]Refined SO Imports'!DS$290/1000</f>
        <v>6.8212809999999999</v>
      </c>
      <c r="J44" s="50">
        <f>'[5]Refined SO Imports'!EE$290/1000</f>
        <v>3.13422</v>
      </c>
      <c r="K44" s="50">
        <f>'[5]Refined SO Imports'!EQ$290/1000</f>
        <v>4.407222</v>
      </c>
      <c r="L44" s="50">
        <f>'[5]Refined SO Imports'!FC$290/1000</f>
        <v>2.8426460000000002</v>
      </c>
      <c r="M44" s="50">
        <f>'[5]Refined SO Imports'!FO$290/1000</f>
        <v>2.1360250000000001</v>
      </c>
      <c r="N44" s="50">
        <f>'[5]Refined SO Imports'!GA$290/1000</f>
        <v>2.1721759999999999</v>
      </c>
      <c r="O44" s="50">
        <f>'[5]Refined SO Imports'!GM$290/1000</f>
        <v>1.2981130000000001</v>
      </c>
      <c r="P44" s="50">
        <f>'[5]Refined SO Imports'!GY$290/1000</f>
        <v>3.5957479999999999</v>
      </c>
      <c r="Q44" s="50">
        <f>'[5]Refined SO Imports'!HK$290/1000</f>
        <v>6.1608339999999995</v>
      </c>
      <c r="R44" s="50">
        <f>'[5]Refined SO Imports'!HW$290/1000</f>
        <v>5.4117600000000001</v>
      </c>
      <c r="S44" s="50">
        <f>'[5]Refined SO Imports'!II$290/1000</f>
        <v>13.029368</v>
      </c>
      <c r="T44" s="50">
        <f>'[5]Refined SO Imports'!IU$290/1000</f>
        <v>5.6047770000000003</v>
      </c>
      <c r="U44" s="50">
        <f>'[5]Refined SO Imports'!JG$290/1000</f>
        <v>18.195871</v>
      </c>
      <c r="V44" s="50">
        <f>'[5]Refined SO Imports'!JS$290/1000</f>
        <v>13.988217000000001</v>
      </c>
      <c r="W44" s="50">
        <f>'[5]Refined SO Imports'!KE$290/1000</f>
        <v>10.936858000000001</v>
      </c>
      <c r="X44" s="50">
        <f>'[5]Refined SO Imports'!KQ$290/1000</f>
        <v>20.942345</v>
      </c>
      <c r="Y44" s="50">
        <f>'[5]Refined SO Imports'!LC$290/1000</f>
        <v>28.713902999999998</v>
      </c>
      <c r="Z44" s="50">
        <f>'[5]Refined SO Imports'!LO$290/1000</f>
        <v>27.473966000000001</v>
      </c>
      <c r="AA44" s="50">
        <f>'[5]Refined SO Imports'!MA$290/1000</f>
        <v>27.842133999999998</v>
      </c>
      <c r="AB44" s="50">
        <f>'[5]Refined SO Imports'!MM$290/1000</f>
        <v>11.405194</v>
      </c>
      <c r="AC44" s="50">
        <f>'[5]Refined SO Imports'!MY$290/1000</f>
        <v>18.842753999999999</v>
      </c>
      <c r="AD44" s="50">
        <f>'[5]Refined SO Imports'!NK$290/1000</f>
        <v>18.496642000000001</v>
      </c>
      <c r="AE44" s="50">
        <f>'[5]Refined SO Imports'!NW$290/1000</f>
        <v>26.613349999999997</v>
      </c>
      <c r="AF44" s="51">
        <f>'[3]Soy Complex'!BM330-'Soy Crude'!AF43</f>
        <v>20.372609540462321</v>
      </c>
      <c r="AG44" s="51">
        <f>'[3]Soy Complex'!BN330-'Soy Crude'!AG43</f>
        <v>32.217231192755733</v>
      </c>
      <c r="AH44" s="51">
        <f>'[3]Soy Complex'!BO330-'Soy Crude'!AH43</f>
        <v>31.969451359978322</v>
      </c>
      <c r="AI44" s="51">
        <f>'[3]Soy Complex'!BP330-'Soy Crude'!AI43</f>
        <v>32.93239216561323</v>
      </c>
      <c r="AJ44" s="51">
        <f>'[3]Soy Complex'!BQ330-'Soy Crude'!AJ43</f>
        <v>32.144983677645094</v>
      </c>
      <c r="AK44" s="51">
        <f>'[3]Soy Complex'!BR330-'Soy Crude'!AK43</f>
        <v>32.653684755804406</v>
      </c>
      <c r="AL44" s="51">
        <f>'[3]Soy Complex'!BS330-'Soy Crude'!AL43</f>
        <v>31.02846449117591</v>
      </c>
      <c r="AM44" s="51">
        <f>'[3]Soy Complex'!BT330-'Soy Crude'!AM43</f>
        <v>30.35994439361032</v>
      </c>
      <c r="AN44" s="51">
        <f>'[3]Soy Complex'!BU330-'Soy Crude'!AN43</f>
        <v>30.037429266735092</v>
      </c>
      <c r="AO44" s="51">
        <f>'[3]Soy Complex'!BV330-'Soy Crude'!AO43</f>
        <v>29.674071300290347</v>
      </c>
      <c r="AP44" s="51">
        <f>'[3]Soy Complex'!BW330-'Soy Crude'!AP43</f>
        <v>29.185848214198192</v>
      </c>
      <c r="AQ44" s="51">
        <f>'[3]Soy Complex'!BX330-'Soy Crude'!AQ43</f>
        <v>22.273173295449411</v>
      </c>
      <c r="AR44" s="51">
        <f>'[3]Soy Complex'!BY330-'Soy Crude'!AR43</f>
        <v>21.795397859370659</v>
      </c>
      <c r="AS44" s="51">
        <f>'[3]Soy Complex'!BZ330-'Soy Crude'!AS43</f>
        <v>21.506141607030671</v>
      </c>
      <c r="AT44" s="51">
        <f>'[3]Soy Complex'!CA330-'Soy Crude'!AT43</f>
        <v>21.233834824070769</v>
      </c>
      <c r="AU44" s="51">
        <f>'[3]Soy Complex'!CB330-'Soy Crude'!AU43</f>
        <v>20.884356675572462</v>
      </c>
    </row>
    <row r="45" spans="1:54">
      <c r="A45" s="42" t="s">
        <v>108</v>
      </c>
      <c r="B45" s="50">
        <f>'[5]Refined SO Imports'!AN$290/1000</f>
        <v>7.9739000000000004E-2</v>
      </c>
      <c r="C45" s="50">
        <f>'[5]Refined SO Imports'!AZ$290/1000</f>
        <v>1.15378</v>
      </c>
      <c r="D45" s="50">
        <f>'[5]Refined SO Imports'!BL$290/1000</f>
        <v>3.7188820000000002</v>
      </c>
      <c r="E45" s="50">
        <f>'[5]Refined SO Imports'!BX$290/1000</f>
        <v>7.0032050000000003</v>
      </c>
      <c r="F45" s="50">
        <f>'[5]Refined SO Imports'!CJ$290/1000</f>
        <v>3.6068989999999999</v>
      </c>
      <c r="G45" s="50">
        <f>'[5]Refined SO Imports'!CV$290/1000</f>
        <v>10.485870999999999</v>
      </c>
      <c r="H45" s="50">
        <f>'[5]Refined SO Imports'!DH$290/1000</f>
        <v>7.0970339999999998</v>
      </c>
      <c r="I45" s="50">
        <f>'[5]Refined SO Imports'!DT$290/1000</f>
        <v>9.3612289999999998</v>
      </c>
      <c r="J45" s="50">
        <f>'[5]Refined SO Imports'!EF$290/1000</f>
        <v>5.7456069999999997</v>
      </c>
      <c r="K45" s="50">
        <f>'[5]Refined SO Imports'!ER$290/1000</f>
        <v>4.8006149999999996</v>
      </c>
      <c r="L45" s="50">
        <f>'[5]Refined SO Imports'!FD$290/1000</f>
        <v>3.060076</v>
      </c>
      <c r="M45" s="50">
        <f>'[5]Refined SO Imports'!FP$290/1000</f>
        <v>1.8159069999999999</v>
      </c>
      <c r="N45" s="50">
        <f>'[5]Refined SO Imports'!GB$290/1000</f>
        <v>2.0793279999999998</v>
      </c>
      <c r="O45" s="50">
        <f>'[5]Refined SO Imports'!GN$290/1000</f>
        <v>1.354223</v>
      </c>
      <c r="P45" s="50">
        <f>'[5]Refined SO Imports'!GZ$290/1000</f>
        <v>2.805752</v>
      </c>
      <c r="Q45" s="50">
        <f>'[5]Refined SO Imports'!HL$290/1000</f>
        <v>2.6404890000000001</v>
      </c>
      <c r="R45" s="50">
        <f>'[5]Refined SO Imports'!HX$290/1000</f>
        <v>10.120554</v>
      </c>
      <c r="S45" s="50">
        <f>'[5]Refined SO Imports'!IJ$290/1000</f>
        <v>10.512756</v>
      </c>
      <c r="T45" s="50">
        <f>'[5]Refined SO Imports'!IV$290/1000</f>
        <v>9.9451330000000002</v>
      </c>
      <c r="U45" s="50">
        <f>'[5]Refined SO Imports'!JH$290/1000</f>
        <v>12.028012</v>
      </c>
      <c r="V45" s="50">
        <f>'[5]Refined SO Imports'!JT$290/1000</f>
        <v>12.791877000000001</v>
      </c>
      <c r="W45" s="50">
        <f>'[5]Refined SO Imports'!KF$290/1000</f>
        <v>11.860141</v>
      </c>
      <c r="X45" s="50">
        <f>'[5]Refined SO Imports'!KR$290/1000</f>
        <v>31.822441999999999</v>
      </c>
      <c r="Y45" s="50">
        <f>'[5]Refined SO Imports'!LD$290/1000</f>
        <v>27.815183000000001</v>
      </c>
      <c r="Z45" s="50">
        <f>'[5]Refined SO Imports'!LP$290/1000</f>
        <v>32.465595</v>
      </c>
      <c r="AA45" s="50">
        <f>'[5]Refined SO Imports'!MB$290/1000</f>
        <v>33.266120000000001</v>
      </c>
      <c r="AB45" s="50">
        <f>'[5]Refined SO Imports'!MN$290/1000</f>
        <v>17.448608</v>
      </c>
      <c r="AC45" s="50">
        <f>'[5]Refined SO Imports'!MZ$290/1000</f>
        <v>12.693751000000001</v>
      </c>
      <c r="AD45" s="50">
        <f>'[5]Refined SO Imports'!NL$290/1000</f>
        <v>17.363385999999998</v>
      </c>
      <c r="AE45" s="50">
        <f>'[5]Refined SO Imports'!NX$290/1000</f>
        <v>46.512695000000001</v>
      </c>
      <c r="AF45" s="51">
        <f>'[3]Soy Complex'!BM331-'Soy Crude'!AF44</f>
        <v>21.189162519660499</v>
      </c>
      <c r="AG45" s="51">
        <f>'[3]Soy Complex'!BN331-'Soy Crude'!AG44</f>
        <v>34.514803923997057</v>
      </c>
      <c r="AH45" s="51">
        <f>'[3]Soy Complex'!BO331-'Soy Crude'!AH44</f>
        <v>33.900217241551736</v>
      </c>
      <c r="AI45" s="51">
        <f>'[3]Soy Complex'!BP331-'Soy Crude'!AI44</f>
        <v>33.885237098398576</v>
      </c>
      <c r="AJ45" s="51">
        <f>'[3]Soy Complex'!BQ331-'Soy Crude'!AJ44</f>
        <v>33.493700370971666</v>
      </c>
      <c r="AK45" s="51">
        <f>'[3]Soy Complex'!BR331-'Soy Crude'!AK44</f>
        <v>38.11509843368863</v>
      </c>
      <c r="AL45" s="51">
        <f>'[3]Soy Complex'!BS331-'Soy Crude'!AL44</f>
        <v>32.527554391329119</v>
      </c>
      <c r="AM45" s="51">
        <f>'[3]Soy Complex'!BT331-'Soy Crude'!AM44</f>
        <v>32.720176505252411</v>
      </c>
      <c r="AN45" s="51">
        <f>'[3]Soy Complex'!BU331-'Soy Crude'!AN44</f>
        <v>32.197085848609923</v>
      </c>
      <c r="AO45" s="51">
        <f>'[3]Soy Complex'!BV331-'Soy Crude'!AO44</f>
        <v>31.904904004224576</v>
      </c>
      <c r="AP45" s="51">
        <f>'[3]Soy Complex'!BW331-'Soy Crude'!AP44</f>
        <v>31.738277292781508</v>
      </c>
      <c r="AQ45" s="51">
        <f>'[3]Soy Complex'!BX331-'Soy Crude'!AQ44</f>
        <v>24.416442591395601</v>
      </c>
      <c r="AR45" s="51">
        <f>'[3]Soy Complex'!BY331-'Soy Crude'!AR44</f>
        <v>23.450796726969983</v>
      </c>
      <c r="AS45" s="51">
        <f>'[3]Soy Complex'!BZ331-'Soy Crude'!AS44</f>
        <v>23.35638814925143</v>
      </c>
      <c r="AT45" s="51">
        <f>'[3]Soy Complex'!CA331-'Soy Crude'!AT44</f>
        <v>23.046848904964918</v>
      </c>
      <c r="AU45" s="51">
        <f>'[3]Soy Complex'!CB331-'Soy Crude'!AU44</f>
        <v>22.748657997653101</v>
      </c>
    </row>
    <row r="46" spans="1:54">
      <c r="A46" s="42" t="s">
        <v>109</v>
      </c>
      <c r="B46" s="50">
        <f>'[5]Refined SO Imports'!AO$290/1000</f>
        <v>0.21313300000000002</v>
      </c>
      <c r="C46" s="50">
        <f>'[5]Refined SO Imports'!BA$290/1000</f>
        <v>1.5796559999999999</v>
      </c>
      <c r="D46" s="50">
        <f>'[5]Refined SO Imports'!BM$290/1000</f>
        <v>3.2698809999999998</v>
      </c>
      <c r="E46" s="50">
        <f>'[5]Refined SO Imports'!BY$290/1000</f>
        <v>3.8491869999999997</v>
      </c>
      <c r="F46" s="50">
        <f>'[5]Refined SO Imports'!CK$290/1000</f>
        <v>5.0497670000000001</v>
      </c>
      <c r="G46" s="50">
        <f>'[5]Refined SO Imports'!CW$290/1000</f>
        <v>8.9899249999999995</v>
      </c>
      <c r="H46" s="50">
        <f>'[5]Refined SO Imports'!DI$290/1000</f>
        <v>6.706887</v>
      </c>
      <c r="I46" s="50">
        <f>'[5]Refined SO Imports'!DU$290/1000</f>
        <v>4.3261400000000005</v>
      </c>
      <c r="J46" s="50">
        <f>'[5]Refined SO Imports'!EG$290/1000</f>
        <v>3.8000259999999999</v>
      </c>
      <c r="K46" s="50">
        <f>'[5]Refined SO Imports'!ES$290/1000</f>
        <v>4.9226919999999996</v>
      </c>
      <c r="L46" s="50">
        <f>'[5]Refined SO Imports'!FE$290/1000</f>
        <v>2.0361609999999999</v>
      </c>
      <c r="M46" s="50">
        <f>'[5]Refined SO Imports'!FQ$290/1000</f>
        <v>0.83132099999999998</v>
      </c>
      <c r="N46" s="50">
        <f>'[5]Refined SO Imports'!GC$290/1000</f>
        <v>2.139265</v>
      </c>
      <c r="O46" s="50">
        <f>'[5]Refined SO Imports'!GO$290/1000</f>
        <v>1.562619</v>
      </c>
      <c r="P46" s="50">
        <f>'[5]Refined SO Imports'!HA$290/1000</f>
        <v>1.6755309999999999</v>
      </c>
      <c r="Q46" s="50">
        <f>'[5]Refined SO Imports'!HM$290/1000</f>
        <v>3.1076550000000003</v>
      </c>
      <c r="R46" s="50">
        <f>'[5]Refined SO Imports'!HY$290/1000</f>
        <v>5.0012629999999998</v>
      </c>
      <c r="S46" s="50">
        <f>'[5]Refined SO Imports'!IK$290/1000</f>
        <v>11.377833000000001</v>
      </c>
      <c r="T46" s="50">
        <f>'[5]Refined SO Imports'!IW$290/1000</f>
        <v>7.3902269999999994</v>
      </c>
      <c r="U46" s="50">
        <f>'[5]Refined SO Imports'!JI$290/1000</f>
        <v>10.024803</v>
      </c>
      <c r="V46" s="50">
        <f>'[5]Refined SO Imports'!JU$290/1000</f>
        <v>11.787747</v>
      </c>
      <c r="W46" s="50">
        <f>'[5]Refined SO Imports'!KG$290/1000</f>
        <v>23.367091000000002</v>
      </c>
      <c r="X46" s="50">
        <f>'[5]Refined SO Imports'!KS$290/1000</f>
        <v>14.992290000000001</v>
      </c>
      <c r="Y46" s="50">
        <f>'[5]Refined SO Imports'!LE$290/1000</f>
        <v>22.985419</v>
      </c>
      <c r="Z46" s="50">
        <f>'[5]Refined SO Imports'!LQ$290/1000</f>
        <v>26.745339000000001</v>
      </c>
      <c r="AA46" s="50">
        <f>'[5]Refined SO Imports'!MC$290/1000</f>
        <v>33.772689</v>
      </c>
      <c r="AB46" s="50">
        <f>'[5]Refined SO Imports'!MO$290/1000</f>
        <v>19.698187000000001</v>
      </c>
      <c r="AC46" s="50">
        <f>'[5]Refined SO Imports'!NA$290/1000</f>
        <v>21.928026999999997</v>
      </c>
      <c r="AD46" s="50">
        <f>'[5]Refined SO Imports'!NM$290/1000</f>
        <v>16.724888</v>
      </c>
      <c r="AE46" s="50">
        <f>'[5]Refined SO Imports'!NY$290/1000</f>
        <v>12.170634</v>
      </c>
      <c r="AF46" s="51">
        <f>'[3]Soy Complex'!BM332-'Soy Crude'!AF45-5</f>
        <v>16.266857332753055</v>
      </c>
      <c r="AG46" s="51">
        <f>'[3]Soy Complex'!BN332-'Soy Crude'!AG45</f>
        <v>35.873385149970446</v>
      </c>
      <c r="AH46" s="51">
        <f>'[3]Soy Complex'!BO332-'Soy Crude'!AH45</f>
        <v>34.826417334141077</v>
      </c>
      <c r="AI46" s="51">
        <f>'[3]Soy Complex'!BP332-'Soy Crude'!AI45</f>
        <v>34.729127870299315</v>
      </c>
      <c r="AJ46" s="51">
        <f>'[3]Soy Complex'!BQ332-'Soy Crude'!AJ45</f>
        <v>34.485434686718463</v>
      </c>
      <c r="AK46" s="51">
        <f>'[3]Soy Complex'!BR332-'Soy Crude'!AK45</f>
        <v>31.373903167269283</v>
      </c>
      <c r="AL46" s="51">
        <f>'[3]Soy Complex'!BS332-'Soy Crude'!AL45</f>
        <v>33.325813728145718</v>
      </c>
      <c r="AM46" s="51">
        <f>'[3]Soy Complex'!BT332-'Soy Crude'!AM45</f>
        <v>32.352984548771275</v>
      </c>
      <c r="AN46" s="51">
        <f>'[3]Soy Complex'!BU332-'Soy Crude'!AN45</f>
        <v>31.691142974616344</v>
      </c>
      <c r="AO46" s="51">
        <f>'[3]Soy Complex'!BV332-'Soy Crude'!AO45</f>
        <v>31.110873964317271</v>
      </c>
      <c r="AP46" s="51">
        <f>'[3]Soy Complex'!BW332-'Soy Crude'!AP45</f>
        <v>30.676983560324917</v>
      </c>
      <c r="AQ46" s="51">
        <f>'[3]Soy Complex'!BX332-'Soy Crude'!AQ45</f>
        <v>23.325723838218309</v>
      </c>
      <c r="AR46" s="51">
        <f>'[3]Soy Complex'!BY332-'Soy Crude'!AR45</f>
        <v>23.265288733254607</v>
      </c>
      <c r="AS46" s="51">
        <f>'[3]Soy Complex'!BZ332-'Soy Crude'!AS45</f>
        <v>22.832950689755087</v>
      </c>
      <c r="AT46" s="51">
        <f>'[3]Soy Complex'!CA332-'Soy Crude'!AT45</f>
        <v>22.509439845705788</v>
      </c>
      <c r="AU46" s="51">
        <f>'[3]Soy Complex'!CB332-'Soy Crude'!AU45</f>
        <v>22.143472329256436</v>
      </c>
    </row>
    <row r="47" spans="1:54">
      <c r="A47" s="42" t="s">
        <v>110</v>
      </c>
      <c r="B47" s="50">
        <f>'[5]Refined SO Imports'!AP$290/1000</f>
        <v>0.45538499999999998</v>
      </c>
      <c r="C47" s="50">
        <f>'[5]Refined SO Imports'!BB$290/1000</f>
        <v>2.3739859999999999</v>
      </c>
      <c r="D47" s="50">
        <f>'[5]Refined SO Imports'!BN$290/1000</f>
        <v>3.7933750000000002</v>
      </c>
      <c r="E47" s="50">
        <f>'[5]Refined SO Imports'!BZ$290/1000</f>
        <v>5.4985249999999999</v>
      </c>
      <c r="F47" s="50">
        <f>'[5]Refined SO Imports'!CL$290/1000</f>
        <v>5.7659820000000002</v>
      </c>
      <c r="G47" s="50">
        <f>'[5]Refined SO Imports'!CX$290/1000</f>
        <v>6.8931809999999993</v>
      </c>
      <c r="H47" s="50">
        <f>'[5]Refined SO Imports'!DJ$290/1000</f>
        <v>6.3110059999999999</v>
      </c>
      <c r="I47" s="50">
        <f>'[5]Refined SO Imports'!DV$290/1000</f>
        <v>4.725371</v>
      </c>
      <c r="J47" s="50">
        <f>'[5]Refined SO Imports'!EH$290/1000</f>
        <v>3.6228400000000001</v>
      </c>
      <c r="K47" s="50">
        <f>'[5]Refined SO Imports'!ET$290/1000</f>
        <v>3.6873829999999996</v>
      </c>
      <c r="L47" s="50">
        <f>'[5]Refined SO Imports'!FF$290/1000</f>
        <v>0.97348100000000004</v>
      </c>
      <c r="M47" s="50">
        <f>'[5]Refined SO Imports'!FR$290/1000</f>
        <v>0.22942500000000002</v>
      </c>
      <c r="N47" s="50">
        <f>'[5]Refined SO Imports'!GD$290/1000</f>
        <v>2.4025819999999998</v>
      </c>
      <c r="O47" s="50">
        <f>'[5]Refined SO Imports'!GP$290/1000</f>
        <v>3.939044</v>
      </c>
      <c r="P47" s="50">
        <f>'[5]Refined SO Imports'!HB$290/1000</f>
        <v>2.0409350000000002</v>
      </c>
      <c r="Q47" s="50">
        <f>'[5]Refined SO Imports'!HN$290/1000</f>
        <v>4.3047490000000002</v>
      </c>
      <c r="R47" s="50">
        <f>'[5]Refined SO Imports'!HZ$290/1000</f>
        <v>5.8026450000000001</v>
      </c>
      <c r="S47" s="50">
        <f>'[5]Refined SO Imports'!IL$290/1000</f>
        <v>10.313067999999999</v>
      </c>
      <c r="T47" s="50">
        <f>'[5]Refined SO Imports'!IX$290/1000</f>
        <v>7.4714350000000005</v>
      </c>
      <c r="U47" s="50">
        <f>'[5]Refined SO Imports'!JJ$290/1000</f>
        <v>17.157717999999999</v>
      </c>
      <c r="V47" s="50">
        <f>'[5]Refined SO Imports'!JV$290/1000</f>
        <v>13.185286</v>
      </c>
      <c r="W47" s="50">
        <f>'[5]Refined SO Imports'!KH$290/1000</f>
        <v>13.62922</v>
      </c>
      <c r="X47" s="50">
        <f>'[5]Refined SO Imports'!KT$290/1000</f>
        <v>15.859299999999999</v>
      </c>
      <c r="Y47" s="50">
        <f>'[5]Refined SO Imports'!LF$290/1000</f>
        <v>21.622190999999997</v>
      </c>
      <c r="Z47" s="50">
        <f>'[5]Refined SO Imports'!LR$290/1000</f>
        <v>26.35247</v>
      </c>
      <c r="AA47" s="50">
        <f>'[5]Refined SO Imports'!MD$290/1000</f>
        <v>34.585186999999998</v>
      </c>
      <c r="AB47" s="50">
        <f>'[5]Refined SO Imports'!MP$290/1000</f>
        <v>24.484323</v>
      </c>
      <c r="AC47" s="50">
        <f>'[5]Refined SO Imports'!NB$290/1000</f>
        <v>26.226165000000002</v>
      </c>
      <c r="AD47" s="50">
        <f>'[5]Refined SO Imports'!NN$290/1000</f>
        <v>19.968695</v>
      </c>
      <c r="AE47" s="50">
        <f>'[5]Refined SO Imports'!NZ$290/1000</f>
        <v>19.085326999999999</v>
      </c>
      <c r="AF47" s="51">
        <f>'[3]Soy Complex'!BM333-'Soy Crude'!AF46</f>
        <v>24.886742872680539</v>
      </c>
      <c r="AG47" s="51">
        <f>'[3]Soy Complex'!BN333-'Soy Crude'!AG46</f>
        <v>38.542833838719162</v>
      </c>
      <c r="AH47" s="51">
        <f>'[3]Soy Complex'!BO333-'Soy Crude'!AH46</f>
        <v>37.866044023427463</v>
      </c>
      <c r="AI47" s="51">
        <f>'[3]Soy Complex'!BP333-'Soy Crude'!AI46</f>
        <v>37.312233812959342</v>
      </c>
      <c r="AJ47" s="51">
        <f>'[3]Soy Complex'!BQ333-'Soy Crude'!AJ46</f>
        <v>37.453004039261046</v>
      </c>
      <c r="AK47" s="51">
        <f>'[3]Soy Complex'!BR333-'Soy Crude'!AK46</f>
        <v>35.494282138602159</v>
      </c>
      <c r="AL47" s="51">
        <f>'[3]Soy Complex'!BS333-'Soy Crude'!AL46</f>
        <v>36.298988613093684</v>
      </c>
      <c r="AM47" s="51">
        <f>'[3]Soy Complex'!BT333-'Soy Crude'!AM46</f>
        <v>35.347841042844806</v>
      </c>
      <c r="AN47" s="51">
        <f>'[3]Soy Complex'!BU333-'Soy Crude'!AN46</f>
        <v>34.761552248319333</v>
      </c>
      <c r="AO47" s="51">
        <f>'[3]Soy Complex'!BV333-'Soy Crude'!AO46</f>
        <v>34.1958087620648</v>
      </c>
      <c r="AP47" s="51">
        <f>'[3]Soy Complex'!BW333-'Soy Crude'!AP46</f>
        <v>33.864056092012746</v>
      </c>
      <c r="AQ47" s="51">
        <f>'[3]Soy Complex'!BX333-'Soy Crude'!AQ46</f>
        <v>25.886097000838198</v>
      </c>
      <c r="AR47" s="51">
        <f>'[3]Soy Complex'!BY333-'Soy Crude'!AR46</f>
        <v>25.684275927347691</v>
      </c>
      <c r="AS47" s="51">
        <f>'[3]Soy Complex'!BZ333-'Soy Crude'!AS46</f>
        <v>25.295315359044146</v>
      </c>
      <c r="AT47" s="51">
        <f>'[3]Soy Complex'!CA333-'Soy Crude'!AT46</f>
        <v>24.983536501511736</v>
      </c>
      <c r="AU47" s="51">
        <f>'[3]Soy Complex'!CB333-'Soy Crude'!AU46</f>
        <v>24.600177377247029</v>
      </c>
    </row>
    <row r="48" spans="1:54">
      <c r="A48" s="42" t="s">
        <v>111</v>
      </c>
      <c r="B48" s="50">
        <f>'[5]Refined SO Imports'!AQ$290/1000</f>
        <v>0.27670400000000001</v>
      </c>
      <c r="C48" s="50">
        <f>'[5]Refined SO Imports'!BC$290/1000</f>
        <v>2.1962260000000002</v>
      </c>
      <c r="D48" s="50">
        <f>'[5]Refined SO Imports'!BO$290/1000</f>
        <v>3.623812</v>
      </c>
      <c r="E48" s="50">
        <f>'[5]Refined SO Imports'!CA$290/1000</f>
        <v>2.8881100000000002</v>
      </c>
      <c r="F48" s="50">
        <f>'[5]Refined SO Imports'!CM$290/1000</f>
        <v>3.1320869999999998</v>
      </c>
      <c r="G48" s="50">
        <f>'[5]Refined SO Imports'!CY$290/1000</f>
        <v>6.760993</v>
      </c>
      <c r="H48" s="50">
        <f>'[5]Refined SO Imports'!DK$290/1000</f>
        <v>5.9603029999999997</v>
      </c>
      <c r="I48" s="50">
        <f>'[5]Refined SO Imports'!DW$290/1000</f>
        <v>4.8155580000000002</v>
      </c>
      <c r="J48" s="50">
        <f>'[5]Refined SO Imports'!EI$290/1000</f>
        <v>3.4544989999999998</v>
      </c>
      <c r="K48" s="50">
        <f>'[5]Refined SO Imports'!EU$290/1000</f>
        <v>3.2344580000000001</v>
      </c>
      <c r="L48" s="50">
        <f>'[5]Refined SO Imports'!FG$290/1000</f>
        <v>1.720143</v>
      </c>
      <c r="M48" s="50">
        <f>'[5]Refined SO Imports'!FS$290/1000</f>
        <v>2.7665250000000001</v>
      </c>
      <c r="N48" s="50">
        <f>'[5]Refined SO Imports'!GE$290/1000</f>
        <v>3.4961599999999997</v>
      </c>
      <c r="O48" s="50">
        <f>'[5]Refined SO Imports'!GQ$290/1000</f>
        <v>3.4627859999999999</v>
      </c>
      <c r="P48" s="50">
        <f>'[5]Refined SO Imports'!HC$290/1000</f>
        <v>5.2704360000000001</v>
      </c>
      <c r="Q48" s="50">
        <f>'[5]Refined SO Imports'!HO$290/1000</f>
        <v>4.3273000000000001</v>
      </c>
      <c r="R48" s="50">
        <f>'[5]Refined SO Imports'!IA$290/1000</f>
        <v>7.8232659999999994</v>
      </c>
      <c r="S48" s="50">
        <f>'[5]Refined SO Imports'!IM$290/1000</f>
        <v>13.181302000000001</v>
      </c>
      <c r="T48" s="50">
        <f>'[5]Refined SO Imports'!IY$290/1000</f>
        <v>13.792716</v>
      </c>
      <c r="U48" s="50">
        <f>'[5]Refined SO Imports'!JK$290/1000</f>
        <v>15.50957</v>
      </c>
      <c r="V48" s="50">
        <f>'[5]Refined SO Imports'!JW$290/1000</f>
        <v>13.455420999999999</v>
      </c>
      <c r="W48" s="50">
        <f>'[5]Refined SO Imports'!KI$290/1000</f>
        <v>13.403658</v>
      </c>
      <c r="X48" s="50">
        <f>'[5]Refined SO Imports'!KU$290/1000</f>
        <v>24.254694999999998</v>
      </c>
      <c r="Y48" s="50">
        <f>'[5]Refined SO Imports'!LG$290/1000</f>
        <v>18.316209000000001</v>
      </c>
      <c r="Z48" s="50">
        <f>'[5]Refined SO Imports'!LS$290/1000</f>
        <v>19.980001999999999</v>
      </c>
      <c r="AA48" s="50">
        <f>'[5]Refined SO Imports'!ME$290/1000</f>
        <v>31.133658</v>
      </c>
      <c r="AB48" s="50">
        <f>'[5]Refined SO Imports'!MQ$290/1000</f>
        <v>20.911467000000002</v>
      </c>
      <c r="AC48" s="50">
        <f>'[5]Refined SO Imports'!NC$290/1000</f>
        <v>27.194770999999999</v>
      </c>
      <c r="AD48" s="50">
        <f>'[5]Refined SO Imports'!NO$290/1000</f>
        <v>15.175739999999999</v>
      </c>
      <c r="AE48" s="50">
        <f>'[5]Refined SO Imports'!OA$290/1000</f>
        <v>36.121189000000001</v>
      </c>
      <c r="AF48" s="51">
        <f>'[3]Soy Complex'!BM334-'Soy Crude'!AF47</f>
        <v>23.71351262029189</v>
      </c>
      <c r="AG48" s="51">
        <f>'[3]Soy Complex'!BN334-'Soy Crude'!AG47</f>
        <v>32.40879521398864</v>
      </c>
      <c r="AH48" s="51">
        <f>'[3]Soy Complex'!BO334-'Soy Crude'!AH47</f>
        <v>33.185489025917356</v>
      </c>
      <c r="AI48" s="51">
        <f>'[3]Soy Complex'!BP334-'Soy Crude'!AI47</f>
        <v>31.924256232527966</v>
      </c>
      <c r="AJ48" s="51">
        <f>'[3]Soy Complex'!BQ334-'Soy Crude'!AJ47</f>
        <v>33.386055911597126</v>
      </c>
      <c r="AK48" s="51">
        <f>'[3]Soy Complex'!BR334-'Soy Crude'!AK47</f>
        <v>35.71641274008077</v>
      </c>
      <c r="AL48" s="51">
        <f>'[3]Soy Complex'!BS334-'Soy Crude'!AL47</f>
        <v>32.131303713203238</v>
      </c>
      <c r="AM48" s="51">
        <f>'[3]Soy Complex'!BT334-'Soy Crude'!AM47</f>
        <v>30.896976402227263</v>
      </c>
      <c r="AN48" s="51">
        <f>'[3]Soy Complex'!BU334-'Soy Crude'!AN47</f>
        <v>30.798502547473479</v>
      </c>
      <c r="AO48" s="51">
        <f>'[3]Soy Complex'!BV334-'Soy Crude'!AO47</f>
        <v>30.271627846585112</v>
      </c>
      <c r="AP48" s="51">
        <f>'[3]Soy Complex'!BW334-'Soy Crude'!AP47</f>
        <v>30.263676036800888</v>
      </c>
      <c r="AQ48" s="51">
        <f>'[3]Soy Complex'!BX334-'Soy Crude'!AQ47</f>
        <v>22.89188284107518</v>
      </c>
      <c r="AR48" s="51">
        <f>'[3]Soy Complex'!BY334-'Soy Crude'!AR47</f>
        <v>22.103377793684153</v>
      </c>
      <c r="AS48" s="51">
        <f>'[3]Soy Complex'!BZ334-'Soy Crude'!AS47</f>
        <v>21.7619963682777</v>
      </c>
      <c r="AT48" s="51">
        <f>'[3]Soy Complex'!CA334-'Soy Crude'!AT47</f>
        <v>21.518570567058905</v>
      </c>
      <c r="AU48" s="51">
        <f>'[3]Soy Complex'!CB334-'Soy Crude'!AU47</f>
        <v>21.10887787836986</v>
      </c>
    </row>
    <row r="49" spans="1:49">
      <c r="A49" s="42" t="s">
        <v>112</v>
      </c>
      <c r="B49" s="50">
        <f>'[5]Refined SO Imports'!AR$290/1000</f>
        <v>0.31883999999999996</v>
      </c>
      <c r="C49" s="50">
        <f>'[5]Refined SO Imports'!BD$290/1000</f>
        <v>1.904614</v>
      </c>
      <c r="D49" s="50">
        <f>'[5]Refined SO Imports'!BP$290/1000</f>
        <v>3.2929229999999996</v>
      </c>
      <c r="E49" s="50">
        <f>'[5]Refined SO Imports'!CB$290/1000</f>
        <v>3.8295030000000003</v>
      </c>
      <c r="F49" s="50">
        <f>'[5]Refined SO Imports'!CN$290/1000</f>
        <v>6.082433</v>
      </c>
      <c r="G49" s="50">
        <f>'[5]Refined SO Imports'!CZ$290/1000</f>
        <v>5.7847460000000002</v>
      </c>
      <c r="H49" s="50">
        <f>'[5]Refined SO Imports'!DL$290/1000</f>
        <v>5.1072030000000002</v>
      </c>
      <c r="I49" s="50">
        <f>'[5]Refined SO Imports'!DX$290/1000</f>
        <v>3.2475039999999997</v>
      </c>
      <c r="J49" s="50">
        <f>'[5]Refined SO Imports'!EJ$290/1000</f>
        <v>3.1123510000000003</v>
      </c>
      <c r="K49" s="50">
        <f>'[5]Refined SO Imports'!EV$290/1000</f>
        <v>3.423594</v>
      </c>
      <c r="L49" s="50">
        <f>'[5]Refined SO Imports'!FH$290/1000</f>
        <v>1.684812</v>
      </c>
      <c r="M49" s="50">
        <f>'[5]Refined SO Imports'!FT$290/1000</f>
        <v>5.821771</v>
      </c>
      <c r="N49" s="50">
        <f>'[5]Refined SO Imports'!GF$290/1000</f>
        <v>2.2973789999999998</v>
      </c>
      <c r="O49" s="50">
        <f>'[5]Refined SO Imports'!GR$290/1000</f>
        <v>2.053928</v>
      </c>
      <c r="P49" s="50">
        <f>'[5]Refined SO Imports'!HD$290/1000</f>
        <v>2.332697</v>
      </c>
      <c r="Q49" s="50">
        <f>'[5]Refined SO Imports'!HP$290/1000</f>
        <v>5.5262859999999998</v>
      </c>
      <c r="R49" s="50">
        <f>'[5]Refined SO Imports'!IB$290/1000</f>
        <v>4.3951779999999996</v>
      </c>
      <c r="S49" s="50">
        <f>'[5]Refined SO Imports'!IN$290/1000</f>
        <v>8.8731479999999987</v>
      </c>
      <c r="T49" s="50">
        <f>'[5]Refined SO Imports'!IZ$290/1000</f>
        <v>11.745704</v>
      </c>
      <c r="U49" s="50">
        <f>'[5]Refined SO Imports'!JL$290/1000</f>
        <v>5.3104719999999999</v>
      </c>
      <c r="V49" s="50">
        <f>'[5]Refined SO Imports'!JX$290/1000</f>
        <v>11.119714</v>
      </c>
      <c r="W49" s="50">
        <f>'[5]Refined SO Imports'!KJ$290/1000</f>
        <v>13.030504000000001</v>
      </c>
      <c r="X49" s="50">
        <f>'[5]Refined SO Imports'!KV$290/1000</f>
        <v>19.642713000000001</v>
      </c>
      <c r="Y49" s="50">
        <f>'[5]Refined SO Imports'!LH$290/1000</f>
        <v>16.862712999999999</v>
      </c>
      <c r="Z49" s="50">
        <f>'[5]Refined SO Imports'!LT$290/1000</f>
        <v>9.8734959999999994</v>
      </c>
      <c r="AA49" s="50">
        <f>'[5]Refined SO Imports'!MF$290/1000</f>
        <v>23.737669999999998</v>
      </c>
      <c r="AB49" s="50">
        <f>'[5]Refined SO Imports'!MR$290/1000</f>
        <v>17.718230999999999</v>
      </c>
      <c r="AC49" s="50">
        <f>'[5]Refined SO Imports'!ND$290/1000</f>
        <v>30.581336999999998</v>
      </c>
      <c r="AD49" s="50">
        <f>'[5]Refined SO Imports'!NP$290/1000</f>
        <v>16.850245999999999</v>
      </c>
      <c r="AE49" s="50">
        <f>'[5]Refined SO Imports'!OB$290/1000</f>
        <v>15.969171000000001</v>
      </c>
      <c r="AF49" s="51">
        <f>'[3]Soy Complex'!BM335-'Soy Crude'!AF48</f>
        <v>15.964971565008199</v>
      </c>
      <c r="AG49" s="51">
        <f>'[3]Soy Complex'!BN335-'Soy Crude'!AG48</f>
        <v>27.392060123686463</v>
      </c>
      <c r="AH49" s="51">
        <f>'[3]Soy Complex'!BO335-'Soy Crude'!AH48</f>
        <v>28.154982158011151</v>
      </c>
      <c r="AI49" s="51">
        <f>'[3]Soy Complex'!BP335-'Soy Crude'!AI48</f>
        <v>27.63105020088409</v>
      </c>
      <c r="AJ49" s="51">
        <f>'[3]Soy Complex'!BQ335-'Soy Crude'!AJ48</f>
        <v>27.645222103619844</v>
      </c>
      <c r="AK49" s="51">
        <f>'[3]Soy Complex'!BR335-'Soy Crude'!AK48</f>
        <v>25.97248607300665</v>
      </c>
      <c r="AL49" s="51">
        <f>'[3]Soy Complex'!BS335-'Soy Crude'!AL48</f>
        <v>26.141448233457709</v>
      </c>
      <c r="AM49" s="51">
        <f>'[3]Soy Complex'!BT335-'Soy Crude'!AM48</f>
        <v>25.743533265804629</v>
      </c>
      <c r="AN49" s="51">
        <f>'[3]Soy Complex'!BU335-'Soy Crude'!AN48</f>
        <v>25.499550180492704</v>
      </c>
      <c r="AO49" s="51">
        <f>'[3]Soy Complex'!BV335-'Soy Crude'!AO48</f>
        <v>24.963573547730135</v>
      </c>
      <c r="AP49" s="51">
        <f>'[3]Soy Complex'!BW335-'Soy Crude'!AP48</f>
        <v>24.744278897459338</v>
      </c>
      <c r="AQ49" s="51">
        <f>'[3]Soy Complex'!BX335-'Soy Crude'!AQ48</f>
        <v>18.746541617227933</v>
      </c>
      <c r="AR49" s="51">
        <f>'[3]Soy Complex'!BY335-'Soy Crude'!AR48</f>
        <v>18.612433832225889</v>
      </c>
      <c r="AS49" s="51">
        <f>'[3]Soy Complex'!BZ335-'Soy Crude'!AS48</f>
        <v>18.259542482817736</v>
      </c>
      <c r="AT49" s="51">
        <f>'[3]Soy Complex'!CA335-'Soy Crude'!AT48</f>
        <v>18.009997727537836</v>
      </c>
      <c r="AU49" s="51">
        <f>'[3]Soy Complex'!CB335-'Soy Crude'!AU48</f>
        <v>17.880352334173551</v>
      </c>
    </row>
    <row r="50" spans="1:49" ht="15.75" thickBot="1">
      <c r="A50" s="42" t="s">
        <v>113</v>
      </c>
      <c r="B50" s="50">
        <f>SUM(B38:B49)</f>
        <v>5.5381239999999998</v>
      </c>
      <c r="C50" s="50">
        <f t="shared" ref="C50:AU50" si="34">SUM(C38:C49)</f>
        <v>17.260624</v>
      </c>
      <c r="D50" s="50">
        <f t="shared" si="34"/>
        <v>34.228814999999997</v>
      </c>
      <c r="E50" s="50">
        <f t="shared" si="34"/>
        <v>42.013461</v>
      </c>
      <c r="F50" s="50">
        <f t="shared" si="34"/>
        <v>54.997624000000009</v>
      </c>
      <c r="G50" s="50">
        <f t="shared" si="34"/>
        <v>78.529959999999988</v>
      </c>
      <c r="H50" s="50">
        <f t="shared" si="34"/>
        <v>76.792631</v>
      </c>
      <c r="I50" s="50">
        <f t="shared" si="34"/>
        <v>69.885241000000008</v>
      </c>
      <c r="J50" s="50">
        <f t="shared" si="34"/>
        <v>45.729720999999998</v>
      </c>
      <c r="K50" s="50">
        <f t="shared" si="34"/>
        <v>44.678952000000002</v>
      </c>
      <c r="L50" s="50">
        <f t="shared" si="34"/>
        <v>28.953995000000003</v>
      </c>
      <c r="M50" s="50">
        <f t="shared" si="34"/>
        <v>22.625729999999997</v>
      </c>
      <c r="N50" s="50">
        <f t="shared" si="34"/>
        <v>31.896253999999999</v>
      </c>
      <c r="O50" s="50">
        <f t="shared" si="34"/>
        <v>21.246741</v>
      </c>
      <c r="P50" s="50">
        <f t="shared" si="34"/>
        <v>31.953799</v>
      </c>
      <c r="Q50" s="50">
        <f t="shared" si="34"/>
        <v>50.451732000000007</v>
      </c>
      <c r="R50" s="50">
        <f t="shared" si="34"/>
        <v>68.805915999999996</v>
      </c>
      <c r="S50" s="50">
        <f t="shared" si="34"/>
        <v>112.62603399999999</v>
      </c>
      <c r="T50" s="50">
        <f t="shared" si="34"/>
        <v>113.11873499999999</v>
      </c>
      <c r="U50" s="50">
        <f t="shared" si="34"/>
        <v>160.74500399999999</v>
      </c>
      <c r="V50" s="50">
        <f t="shared" si="34"/>
        <v>148.13766799999999</v>
      </c>
      <c r="W50" s="50">
        <f t="shared" si="34"/>
        <v>157.12670700000001</v>
      </c>
      <c r="X50" s="50">
        <f t="shared" si="34"/>
        <v>228.96531399999998</v>
      </c>
      <c r="Y50" s="50">
        <f t="shared" si="34"/>
        <v>249.55451399999998</v>
      </c>
      <c r="Z50" s="50">
        <f t="shared" si="34"/>
        <v>279.36387100000002</v>
      </c>
      <c r="AA50" s="50">
        <f t="shared" si="34"/>
        <v>371.697676</v>
      </c>
      <c r="AB50" s="50">
        <f t="shared" si="34"/>
        <v>265.88992500000001</v>
      </c>
      <c r="AC50" s="50">
        <f t="shared" si="34"/>
        <v>251.83670900000001</v>
      </c>
      <c r="AD50" s="50">
        <f t="shared" si="34"/>
        <v>232.83222599999999</v>
      </c>
      <c r="AE50" s="50">
        <f t="shared" si="34"/>
        <v>281.55958700000002</v>
      </c>
      <c r="AF50" s="51">
        <f t="shared" si="34"/>
        <v>241.43066782550113</v>
      </c>
      <c r="AG50" s="51">
        <f t="shared" si="34"/>
        <v>418.10019106556172</v>
      </c>
      <c r="AH50" s="51">
        <f t="shared" si="34"/>
        <v>408.94979214818142</v>
      </c>
      <c r="AI50" s="51">
        <f t="shared" si="34"/>
        <v>405.27554458993961</v>
      </c>
      <c r="AJ50" s="51">
        <f t="shared" si="34"/>
        <v>402.48284063673839</v>
      </c>
      <c r="AK50" s="51">
        <f t="shared" si="34"/>
        <v>397.89842306299226</v>
      </c>
      <c r="AL50" s="51">
        <f t="shared" si="34"/>
        <v>389.38496568293783</v>
      </c>
      <c r="AM50" s="51">
        <f t="shared" si="34"/>
        <v>383.09609463915945</v>
      </c>
      <c r="AN50" s="51">
        <f t="shared" si="34"/>
        <v>375.61371025413945</v>
      </c>
      <c r="AO50" s="51">
        <f t="shared" si="34"/>
        <v>369.61483665008234</v>
      </c>
      <c r="AP50" s="51">
        <f t="shared" si="34"/>
        <v>365.5756411153609</v>
      </c>
      <c r="AQ50" s="51">
        <f t="shared" si="34"/>
        <v>278.88732105622586</v>
      </c>
      <c r="AR50" s="51">
        <f t="shared" si="34"/>
        <v>274.50619480026558</v>
      </c>
      <c r="AS50" s="51">
        <f t="shared" si="34"/>
        <v>270.65792384599069</v>
      </c>
      <c r="AT50" s="51">
        <f t="shared" si="34"/>
        <v>266.79020982444416</v>
      </c>
      <c r="AU50" s="51">
        <f t="shared" si="34"/>
        <v>262.80238842910109</v>
      </c>
    </row>
    <row r="51" spans="1:49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9">
        <f t="shared" ref="AC51:AU51" si="35">AC6</f>
        <v>251.83670900000001</v>
      </c>
      <c r="AD51" s="49">
        <f t="shared" si="35"/>
        <v>232.83222599999999</v>
      </c>
      <c r="AE51" s="49">
        <f t="shared" si="35"/>
        <v>281.55958700000002</v>
      </c>
      <c r="AF51" s="49">
        <f t="shared" si="35"/>
        <v>241.43066782550113</v>
      </c>
      <c r="AG51" s="49">
        <f t="shared" si="35"/>
        <v>418.10019106556172</v>
      </c>
      <c r="AH51" s="49">
        <f t="shared" si="35"/>
        <v>408.94979214818142</v>
      </c>
      <c r="AI51" s="49">
        <f t="shared" si="35"/>
        <v>405.27554458993961</v>
      </c>
      <c r="AJ51" s="49">
        <f t="shared" si="35"/>
        <v>402.48284063673839</v>
      </c>
      <c r="AK51" s="49">
        <f t="shared" si="35"/>
        <v>397.89842306299226</v>
      </c>
      <c r="AL51" s="49">
        <f t="shared" si="35"/>
        <v>389.38496568293783</v>
      </c>
      <c r="AM51" s="49">
        <f t="shared" si="35"/>
        <v>383.09609463915945</v>
      </c>
      <c r="AN51" s="49">
        <f t="shared" si="35"/>
        <v>375.61371025413945</v>
      </c>
      <c r="AO51" s="49">
        <f t="shared" si="35"/>
        <v>369.61483665008234</v>
      </c>
      <c r="AP51" s="49">
        <f t="shared" si="35"/>
        <v>365.5756411153609</v>
      </c>
      <c r="AQ51" s="49">
        <f t="shared" si="35"/>
        <v>278.88732105622586</v>
      </c>
      <c r="AR51" s="49">
        <f t="shared" si="35"/>
        <v>274.50619480026558</v>
      </c>
      <c r="AS51" s="49">
        <f t="shared" si="35"/>
        <v>270.65792384599069</v>
      </c>
      <c r="AT51" s="49">
        <f t="shared" si="35"/>
        <v>266.79020982444416</v>
      </c>
      <c r="AU51" s="49">
        <f t="shared" si="35"/>
        <v>262.80238842910109</v>
      </c>
    </row>
    <row r="52" spans="1:49" ht="15.75" thickBot="1">
      <c r="A52" s="42" t="s">
        <v>156</v>
      </c>
    </row>
    <row r="53" spans="1:49" ht="15.75" thickBot="1">
      <c r="A53" s="44"/>
      <c r="B53" s="44" t="str">
        <f>B$2</f>
        <v xml:space="preserve">93/94 </v>
      </c>
      <c r="C53" s="44" t="str">
        <f t="shared" ref="C53:AU53" si="36">C$2</f>
        <v xml:space="preserve">94/95 </v>
      </c>
      <c r="D53" s="44" t="str">
        <f t="shared" si="36"/>
        <v xml:space="preserve">95/96 </v>
      </c>
      <c r="E53" s="44" t="str">
        <f t="shared" si="36"/>
        <v xml:space="preserve">96/97 </v>
      </c>
      <c r="F53" s="44" t="str">
        <f t="shared" si="36"/>
        <v xml:space="preserve">97/98 </v>
      </c>
      <c r="G53" s="44" t="str">
        <f t="shared" si="36"/>
        <v xml:space="preserve">98/99 </v>
      </c>
      <c r="H53" s="44" t="str">
        <f t="shared" si="36"/>
        <v xml:space="preserve">99/00 </v>
      </c>
      <c r="I53" s="44" t="str">
        <f t="shared" si="36"/>
        <v xml:space="preserve">00/01 </v>
      </c>
      <c r="J53" s="44" t="str">
        <f t="shared" si="36"/>
        <v xml:space="preserve">01/02 </v>
      </c>
      <c r="K53" s="44" t="str">
        <f t="shared" si="36"/>
        <v xml:space="preserve">02/03 </v>
      </c>
      <c r="L53" s="44" t="str">
        <f t="shared" si="36"/>
        <v xml:space="preserve">03/04 </v>
      </c>
      <c r="M53" s="44" t="str">
        <f t="shared" si="36"/>
        <v xml:space="preserve">04/05 </v>
      </c>
      <c r="N53" s="44" t="str">
        <f t="shared" si="36"/>
        <v xml:space="preserve">05/06 </v>
      </c>
      <c r="O53" s="44" t="str">
        <f t="shared" si="36"/>
        <v xml:space="preserve">06/07 </v>
      </c>
      <c r="P53" s="44" t="str">
        <f t="shared" si="36"/>
        <v xml:space="preserve">07/08 </v>
      </c>
      <c r="Q53" s="44" t="str">
        <f t="shared" si="36"/>
        <v xml:space="preserve">08/09 </v>
      </c>
      <c r="R53" s="44" t="str">
        <f t="shared" si="36"/>
        <v xml:space="preserve">09/10 </v>
      </c>
      <c r="S53" s="44" t="str">
        <f t="shared" si="36"/>
        <v xml:space="preserve">10/11 </v>
      </c>
      <c r="T53" s="44" t="str">
        <f t="shared" si="36"/>
        <v xml:space="preserve">11/12 </v>
      </c>
      <c r="U53" s="44" t="str">
        <f t="shared" si="36"/>
        <v xml:space="preserve">12/13 </v>
      </c>
      <c r="V53" s="44" t="str">
        <f t="shared" si="36"/>
        <v xml:space="preserve">13/14 </v>
      </c>
      <c r="W53" s="44" t="str">
        <f t="shared" si="36"/>
        <v xml:space="preserve">14/15 </v>
      </c>
      <c r="X53" s="44" t="str">
        <f t="shared" si="36"/>
        <v xml:space="preserve">15/16 </v>
      </c>
      <c r="Y53" s="44" t="str">
        <f t="shared" si="36"/>
        <v xml:space="preserve">16/17 </v>
      </c>
      <c r="Z53" s="44" t="str">
        <f t="shared" si="36"/>
        <v xml:space="preserve">17/18 </v>
      </c>
      <c r="AA53" s="44" t="str">
        <f t="shared" si="36"/>
        <v>18/19</v>
      </c>
      <c r="AB53" s="44" t="str">
        <f t="shared" si="36"/>
        <v>19/20</v>
      </c>
      <c r="AC53" s="44" t="str">
        <f t="shared" si="36"/>
        <v>20/21</v>
      </c>
      <c r="AD53" s="44" t="str">
        <f t="shared" si="36"/>
        <v>21/22</v>
      </c>
      <c r="AE53" s="44" t="str">
        <f t="shared" si="36"/>
        <v>22/23</v>
      </c>
      <c r="AF53" s="44" t="str">
        <f t="shared" si="36"/>
        <v>23/24</v>
      </c>
      <c r="AG53" s="44" t="str">
        <f t="shared" si="36"/>
        <v>24/25</v>
      </c>
      <c r="AH53" s="44" t="str">
        <f t="shared" si="36"/>
        <v>25/26</v>
      </c>
      <c r="AI53" s="44" t="str">
        <f t="shared" si="36"/>
        <v>26/27</v>
      </c>
      <c r="AJ53" s="44" t="str">
        <f t="shared" si="36"/>
        <v>27/28</v>
      </c>
      <c r="AK53" s="44" t="str">
        <f t="shared" si="36"/>
        <v>28/29</v>
      </c>
      <c r="AL53" s="44" t="str">
        <f t="shared" si="36"/>
        <v>29/30</v>
      </c>
      <c r="AM53" s="44" t="str">
        <f t="shared" si="36"/>
        <v>30/31</v>
      </c>
      <c r="AN53" s="44" t="str">
        <f t="shared" si="36"/>
        <v>31/32</v>
      </c>
      <c r="AO53" s="44" t="str">
        <f t="shared" si="36"/>
        <v>32/33</v>
      </c>
      <c r="AP53" s="44" t="str">
        <f t="shared" si="36"/>
        <v>33/34</v>
      </c>
      <c r="AQ53" s="44" t="str">
        <f t="shared" si="36"/>
        <v>34/35</v>
      </c>
      <c r="AR53" s="44" t="str">
        <f t="shared" si="36"/>
        <v>35/36</v>
      </c>
      <c r="AS53" s="44" t="str">
        <f t="shared" si="36"/>
        <v>36/37</v>
      </c>
      <c r="AT53" s="44" t="str">
        <f t="shared" si="36"/>
        <v>37/38</v>
      </c>
      <c r="AU53" s="44" t="str">
        <f t="shared" si="36"/>
        <v>38/39</v>
      </c>
    </row>
    <row r="54" spans="1:49">
      <c r="A54" s="42" t="s">
        <v>101</v>
      </c>
      <c r="B54" s="50">
        <f>('[5]Refined SO Exports'!AG$290)/1000</f>
        <v>46.286957000000001</v>
      </c>
      <c r="C54" s="50">
        <f>('[5]Refined SO Exports'!AS$290)/1000</f>
        <v>53.71161</v>
      </c>
      <c r="D54" s="50">
        <f>('[5]Refined SO Exports'!BE$290)/1000</f>
        <v>46.988269000000003</v>
      </c>
      <c r="E54" s="50">
        <f>('[5]Refined SO Exports'!BQ$290)/1000</f>
        <v>36.426559000000005</v>
      </c>
      <c r="F54" s="50">
        <f>('[5]Refined SO Exports'!CC$290)/1000</f>
        <v>84.216454999999996</v>
      </c>
      <c r="G54" s="50">
        <f>('[5]Refined SO Exports'!CO$290)/1000</f>
        <v>57.549506000000001</v>
      </c>
      <c r="H54" s="50">
        <f>('[5]Refined SO Exports'!DA$290)/1000</f>
        <v>43.537329</v>
      </c>
      <c r="I54" s="50">
        <f>('[5]Refined SO Exports'!DM$290)/1000</f>
        <v>30.229665000000001</v>
      </c>
      <c r="J54" s="50">
        <f>('[5]Refined SO Exports'!DY$290)/1000</f>
        <v>24.250374999999998</v>
      </c>
      <c r="K54" s="50">
        <f>('[5]Refined SO Exports'!EK$290)/1000</f>
        <v>38.033574000000002</v>
      </c>
      <c r="L54" s="50">
        <f>('[5]Refined SO Exports'!EW$290)/1000</f>
        <v>62.228248000000001</v>
      </c>
      <c r="M54" s="50">
        <f>('[5]Refined SO Exports'!FI$290)/1000</f>
        <v>19.304631000000001</v>
      </c>
      <c r="N54" s="50">
        <f>('[5]Refined SO Exports'!FU$290)/1000</f>
        <v>22.016719000000002</v>
      </c>
      <c r="O54" s="50">
        <f>('[5]Refined SO Exports'!GG$290)/1000</f>
        <v>22.517526999999998</v>
      </c>
      <c r="P54" s="50">
        <f>('[5]Refined SO Exports'!GS$290)/1000</f>
        <v>34.414108999999996</v>
      </c>
      <c r="Q54" s="50">
        <f>('[5]Refined SO Exports'!HE$290)/1000</f>
        <v>20.645087</v>
      </c>
      <c r="R54" s="50">
        <f>('[5]Refined SO Exports'!HQ$290)/1000</f>
        <v>30.192572999999999</v>
      </c>
      <c r="S54" s="50">
        <f>('[5]Refined SO Exports'!IC$290)/1000</f>
        <v>42.718485999999999</v>
      </c>
      <c r="T54" s="50">
        <f>('[5]Refined SO Exports'!IO$290)/1000</f>
        <v>12.993924000000002</v>
      </c>
      <c r="U54" s="50">
        <f>('[5]Refined SO Exports'!JA$290)/1000</f>
        <v>38.719991</v>
      </c>
      <c r="V54" s="50">
        <f>('[5]Refined SO Exports'!JM$290)/1000</f>
        <v>48.635804999999998</v>
      </c>
      <c r="W54" s="50">
        <f>('[5]Refined SO Exports'!JY$290)/1000</f>
        <v>30.922272</v>
      </c>
      <c r="X54" s="50">
        <f>('[5]Refined SO Exports'!KK$290)/1000</f>
        <v>28.152633000000002</v>
      </c>
      <c r="Y54" s="50">
        <f>('[5]Refined SO Exports'!KW$290)/1000</f>
        <v>46.913857999999998</v>
      </c>
      <c r="Z54" s="50">
        <f>('[5]Refined SO Exports'!LI$290)/1000</f>
        <v>35.188147000000001</v>
      </c>
      <c r="AA54" s="50">
        <f>('[5]Refined SO Exports'!LU$290)/1000</f>
        <v>22.572313999999999</v>
      </c>
      <c r="AB54" s="50">
        <f>('[5]Refined SO Exports'!MG$290)/1000</f>
        <v>27.311173</v>
      </c>
      <c r="AC54" s="50">
        <f>('[5]Refined SO Exports'!MS$290)/1000</f>
        <v>42.740087000000003</v>
      </c>
      <c r="AD54" s="50">
        <f>('[5]Refined SO Exports'!NE$290)/1000</f>
        <v>21.622553</v>
      </c>
      <c r="AE54" s="50">
        <f>('[5]Refined SO Exports'!NQ$290)/1000</f>
        <v>19.786519000000002</v>
      </c>
      <c r="AF54" s="50">
        <f>('[5]Refined SO Exports'!OC$290)/1000</f>
        <v>12.08465</v>
      </c>
      <c r="AG54" s="51">
        <f>'[3]Soy Complex'!BN340-'Soy Crude'!AG53</f>
        <v>19.255055071033148</v>
      </c>
      <c r="AH54" s="51">
        <f>'[3]Soy Complex'!BO340-'Soy Crude'!AH53</f>
        <v>19.293499332253283</v>
      </c>
      <c r="AI54" s="51">
        <f>'[3]Soy Complex'!BP340-'Soy Crude'!AI53</f>
        <v>14.505695959563191</v>
      </c>
      <c r="AJ54" s="51">
        <f>'[3]Soy Complex'!BQ340-'Soy Crude'!AJ53</f>
        <v>9.8334379029501111</v>
      </c>
      <c r="AK54" s="51">
        <f>'[3]Soy Complex'!BR340-'Soy Crude'!AK53</f>
        <v>14.953603633167097</v>
      </c>
      <c r="AL54" s="51">
        <f>'[3]Soy Complex'!BS340-'Soy Crude'!AL53</f>
        <v>14.95421129633999</v>
      </c>
      <c r="AM54" s="51">
        <f>'[3]Soy Complex'!BT340-'Soy Crude'!AM53</f>
        <v>14.963312778325323</v>
      </c>
      <c r="AN54" s="51">
        <f>'[3]Soy Complex'!BU340-'Soy Crude'!AN53</f>
        <v>14.950238659326029</v>
      </c>
      <c r="AO54" s="51">
        <f>'[3]Soy Complex'!BV340-'Soy Crude'!AO53</f>
        <v>14.972337398553812</v>
      </c>
      <c r="AP54" s="51">
        <f>'[3]Soy Complex'!BW340-'Soy Crude'!AP53</f>
        <v>14.981715597782213</v>
      </c>
      <c r="AQ54" s="51">
        <f>'[3]Soy Complex'!BX340-'Soy Crude'!AQ53</f>
        <v>14.971090729584454</v>
      </c>
      <c r="AR54" s="51">
        <f>'[3]Soy Complex'!BY340-'Soy Crude'!AR53</f>
        <v>14.973498144183349</v>
      </c>
      <c r="AS54" s="51">
        <f>'[3]Soy Complex'!BZ340-'Soy Crude'!AS53</f>
        <v>14.976786117690118</v>
      </c>
      <c r="AT54" s="51">
        <f>'[3]Soy Complex'!CA340-'Soy Crude'!AT53</f>
        <v>14.978306771254797</v>
      </c>
      <c r="AU54" s="51">
        <f>'[3]Soy Complex'!CB340-'Soy Crude'!AU53</f>
        <v>14.981854895993694</v>
      </c>
      <c r="AW54" s="11">
        <f>SUM(AE54:AE55)/SUM(AD54:AD55)-1</f>
        <v>-7.3862073828539376E-2</v>
      </c>
    </row>
    <row r="55" spans="1:49">
      <c r="A55" s="42" t="s">
        <v>102</v>
      </c>
      <c r="B55" s="50">
        <f>('[5]Refined SO Exports'!AH$290)/1000</f>
        <v>33.485627999999998</v>
      </c>
      <c r="C55" s="50">
        <f>('[5]Refined SO Exports'!AT$290)/1000</f>
        <v>45.086905000000002</v>
      </c>
      <c r="D55" s="50">
        <f>('[5]Refined SO Exports'!BF$290)/1000</f>
        <v>40.127963999999999</v>
      </c>
      <c r="E55" s="50">
        <f>('[5]Refined SO Exports'!BR$290)/1000</f>
        <v>40.526489999999995</v>
      </c>
      <c r="F55" s="50">
        <f>('[5]Refined SO Exports'!CD$290)/1000</f>
        <v>122.63705</v>
      </c>
      <c r="G55" s="50">
        <f>('[5]Refined SO Exports'!CP$290)/1000</f>
        <v>63.377529000000003</v>
      </c>
      <c r="H55" s="50">
        <f>('[5]Refined SO Exports'!DB$290)/1000</f>
        <v>29.481997</v>
      </c>
      <c r="I55" s="50">
        <f>('[5]Refined SO Exports'!DN$290)/1000</f>
        <v>29.353439999999999</v>
      </c>
      <c r="J55" s="50">
        <f>('[5]Refined SO Exports'!DZ$290)/1000</f>
        <v>32.688836999999999</v>
      </c>
      <c r="K55" s="50">
        <f>('[5]Refined SO Exports'!EL$290)/1000</f>
        <v>60.873031000000005</v>
      </c>
      <c r="L55" s="50">
        <f>('[5]Refined SO Exports'!EX$290)/1000</f>
        <v>40.265757000000001</v>
      </c>
      <c r="M55" s="50">
        <f>('[5]Refined SO Exports'!FJ$290)/1000</f>
        <v>55.690989999999999</v>
      </c>
      <c r="N55" s="50">
        <f>('[5]Refined SO Exports'!FV$290)/1000</f>
        <v>58.592976999999998</v>
      </c>
      <c r="O55" s="50">
        <f>('[5]Refined SO Exports'!GH$290)/1000</f>
        <v>19.897098999999997</v>
      </c>
      <c r="P55" s="50">
        <f>('[5]Refined SO Exports'!GT$290)/1000</f>
        <v>32.922684000000004</v>
      </c>
      <c r="Q55" s="50">
        <f>('[5]Refined SO Exports'!HF$290)/1000</f>
        <v>24.287547</v>
      </c>
      <c r="R55" s="50">
        <f>('[5]Refined SO Exports'!HR$290)/1000</f>
        <v>43.219523000000002</v>
      </c>
      <c r="S55" s="50">
        <f>('[5]Refined SO Exports'!ID$290)/1000</f>
        <v>33.023902999999997</v>
      </c>
      <c r="T55" s="50">
        <f>('[5]Refined SO Exports'!IP$290)/1000</f>
        <v>22.365634999999997</v>
      </c>
      <c r="U55" s="50">
        <f>('[5]Refined SO Exports'!JB$290)/1000</f>
        <v>36.809201999999999</v>
      </c>
      <c r="V55" s="50">
        <f>('[5]Refined SO Exports'!JN$290)/1000</f>
        <v>28.931146999999999</v>
      </c>
      <c r="W55" s="50">
        <f>('[5]Refined SO Exports'!JZ$290)/1000</f>
        <v>39.913105000000002</v>
      </c>
      <c r="X55" s="50">
        <f>('[5]Refined SO Exports'!KL$290)/1000</f>
        <v>19.858968000000001</v>
      </c>
      <c r="Y55" s="50">
        <f>('[5]Refined SO Exports'!KX$290)/1000</f>
        <v>36.980995999999998</v>
      </c>
      <c r="Z55" s="50">
        <f>('[5]Refined SO Exports'!LJ$290)/1000</f>
        <v>39.299239</v>
      </c>
      <c r="AA55" s="50">
        <f>('[5]Refined SO Exports'!LV$290)/1000</f>
        <v>20.464380999999999</v>
      </c>
      <c r="AB55" s="50">
        <f>('[5]Refined SO Exports'!MH$290)/1000</f>
        <v>40.621175000000001</v>
      </c>
      <c r="AC55" s="50">
        <f>('[5]Refined SO Exports'!MT$290)/1000</f>
        <v>31.789657999999999</v>
      </c>
      <c r="AD55" s="50">
        <f>('[5]Refined SO Exports'!NF$290)/1000</f>
        <v>22.212826</v>
      </c>
      <c r="AE55" s="50">
        <f>('[5]Refined SO Exports'!NR$290)/1000</f>
        <v>20.811087999999998</v>
      </c>
      <c r="AF55" s="50">
        <f>('[5]Refined SO Exports'!OD$290)/1000</f>
        <v>12.575692999999999</v>
      </c>
      <c r="AG55" s="51">
        <f>'[3]Soy Complex'!BN341-'Soy Crude'!AG54</f>
        <v>23.92556303228201</v>
      </c>
      <c r="AH55" s="51">
        <f>'[3]Soy Complex'!BO341-'Soy Crude'!AH54</f>
        <v>24.008969272499531</v>
      </c>
      <c r="AI55" s="51">
        <f>'[3]Soy Complex'!BP341-'Soy Crude'!AI54</f>
        <v>24.038638773235473</v>
      </c>
      <c r="AJ55" s="51">
        <f>'[3]Soy Complex'!BQ341-'Soy Crude'!AJ54</f>
        <v>24.15238605610471</v>
      </c>
      <c r="AK55" s="51">
        <f>'[3]Soy Complex'!BR341-'Soy Crude'!AK54</f>
        <v>19.950489446058043</v>
      </c>
      <c r="AL55" s="51">
        <f>'[3]Soy Complex'!BS341-'Soy Crude'!AL54</f>
        <v>24.918987685447103</v>
      </c>
      <c r="AM55" s="51">
        <f>'[3]Soy Complex'!BT341-'Soy Crude'!AM54</f>
        <v>24.93331245253346</v>
      </c>
      <c r="AN55" s="51">
        <f>'[3]Soy Complex'!BU341-'Soy Crude'!AN54</f>
        <v>24.900087799044602</v>
      </c>
      <c r="AO55" s="51">
        <f>'[3]Soy Complex'!BV341-'Soy Crude'!AO54</f>
        <v>24.929728236304666</v>
      </c>
      <c r="AP55" s="51">
        <f>'[3]Soy Complex'!BW341-'Soy Crude'!AP54</f>
        <v>24.939365345805765</v>
      </c>
      <c r="AQ55" s="51">
        <f>'[3]Soy Complex'!BX341-'Soy Crude'!AQ54</f>
        <v>24.94851528175035</v>
      </c>
      <c r="AR55" s="51">
        <f>'[3]Soy Complex'!BY341-'Soy Crude'!AR54</f>
        <v>24.943701864242922</v>
      </c>
      <c r="AS55" s="51">
        <f>'[3]Soy Complex'!BZ341-'Soy Crude'!AS54</f>
        <v>24.949775632889768</v>
      </c>
      <c r="AT55" s="51">
        <f>'[3]Soy Complex'!CA341-'Soy Crude'!AT54</f>
        <v>24.951393694165802</v>
      </c>
      <c r="AU55" s="51">
        <f>'[3]Soy Complex'!CB341-'Soy Crude'!AU54</f>
        <v>24.957916967577418</v>
      </c>
    </row>
    <row r="56" spans="1:49">
      <c r="A56" s="42" t="s">
        <v>103</v>
      </c>
      <c r="B56" s="50">
        <f>('[5]Refined SO Exports'!AI$290)/1000</f>
        <v>26.997719</v>
      </c>
      <c r="C56" s="50">
        <f>('[5]Refined SO Exports'!AU$290)/1000</f>
        <v>48.400751999999997</v>
      </c>
      <c r="D56" s="50">
        <f>('[5]Refined SO Exports'!BG$290)/1000</f>
        <v>35.517909000000003</v>
      </c>
      <c r="E56" s="50">
        <f>('[5]Refined SO Exports'!BS$290)/1000</f>
        <v>48.435811999999999</v>
      </c>
      <c r="F56" s="50">
        <f>('[5]Refined SO Exports'!CE$290)/1000</f>
        <v>36.414785999999999</v>
      </c>
      <c r="G56" s="50">
        <f>('[5]Refined SO Exports'!CQ$290)/1000</f>
        <v>77.330264999999997</v>
      </c>
      <c r="H56" s="50">
        <f>('[5]Refined SO Exports'!DC$290)/1000</f>
        <v>44.804084000000003</v>
      </c>
      <c r="I56" s="50">
        <f>('[5]Refined SO Exports'!DO$290)/1000</f>
        <v>51.256936000000003</v>
      </c>
      <c r="J56" s="50">
        <f>('[5]Refined SO Exports'!EA$290)/1000</f>
        <v>32.602930000000001</v>
      </c>
      <c r="K56" s="50">
        <f>('[5]Refined SO Exports'!EM$290)/1000</f>
        <v>79.120464000000013</v>
      </c>
      <c r="L56" s="50">
        <f>('[5]Refined SO Exports'!EY$290)/1000</f>
        <v>35.457368000000002</v>
      </c>
      <c r="M56" s="50">
        <f>('[5]Refined SO Exports'!FK$290)/1000</f>
        <v>41.896279999999997</v>
      </c>
      <c r="N56" s="50">
        <f>('[5]Refined SO Exports'!FW$290)/1000</f>
        <v>42.274833000000001</v>
      </c>
      <c r="O56" s="50">
        <f>('[5]Refined SO Exports'!GI$290)/1000</f>
        <v>47.320695000000001</v>
      </c>
      <c r="P56" s="50">
        <f>('[5]Refined SO Exports'!GU$290)/1000</f>
        <v>62.731538999999998</v>
      </c>
      <c r="Q56" s="50">
        <f>('[5]Refined SO Exports'!HG$290)/1000</f>
        <v>28.228221000000001</v>
      </c>
      <c r="R56" s="50">
        <f>('[5]Refined SO Exports'!HS$290)/1000</f>
        <v>45.624464000000003</v>
      </c>
      <c r="S56" s="50">
        <f>('[5]Refined SO Exports'!IE$290)/1000</f>
        <v>57.032035</v>
      </c>
      <c r="T56" s="50">
        <f>('[5]Refined SO Exports'!IQ$290)/1000</f>
        <v>17.600013000000001</v>
      </c>
      <c r="U56" s="50">
        <f>('[5]Refined SO Exports'!JC$290)/1000</f>
        <v>47.986275999999997</v>
      </c>
      <c r="V56" s="50">
        <f>('[5]Refined SO Exports'!JO$290)/1000</f>
        <v>39.103953999999995</v>
      </c>
      <c r="W56" s="50">
        <f>('[5]Refined SO Exports'!KA$290)/1000</f>
        <v>47.661491000000005</v>
      </c>
      <c r="X56" s="50">
        <f>('[5]Refined SO Exports'!KM$290)/1000</f>
        <v>38.385559000000001</v>
      </c>
      <c r="Y56" s="50">
        <f>('[5]Refined SO Exports'!KY$290)/1000</f>
        <v>37.264429</v>
      </c>
      <c r="Z56" s="50">
        <f>('[5]Refined SO Exports'!LK$290)/1000</f>
        <v>38.384074999999996</v>
      </c>
      <c r="AA56" s="50">
        <f>('[5]Refined SO Exports'!LW$290)/1000</f>
        <v>20.558515</v>
      </c>
      <c r="AB56" s="50">
        <f>('[5]Refined SO Exports'!MI$290)/1000</f>
        <v>44.317864999999998</v>
      </c>
      <c r="AC56" s="50">
        <f>('[5]Refined SO Exports'!MU$290)/1000</f>
        <v>26.778773000000001</v>
      </c>
      <c r="AD56" s="50">
        <f>('[5]Refined SO Exports'!NG$290)/1000</f>
        <v>27.008220000000001</v>
      </c>
      <c r="AE56" s="50">
        <f>('[5]Refined SO Exports'!NS$290)/1000</f>
        <v>11.580202999999999</v>
      </c>
      <c r="AF56" s="50">
        <f>('[5]Refined SO Exports'!OE$290)/1000</f>
        <v>11.832459</v>
      </c>
      <c r="AG56" s="51">
        <f>'[3]Soy Complex'!BN342-'Soy Crude'!AG55</f>
        <v>19.091765542905055</v>
      </c>
      <c r="AH56" s="51">
        <f>'[3]Soy Complex'!BO342-'Soy Crude'!AH55</f>
        <v>24.115162961491212</v>
      </c>
      <c r="AI56" s="51">
        <f>'[3]Soy Complex'!BP342-'Soy Crude'!AI55</f>
        <v>23.997398073624677</v>
      </c>
      <c r="AJ56" s="51">
        <f>'[3]Soy Complex'!BQ342-'Soy Crude'!AJ55</f>
        <v>19.351436451808969</v>
      </c>
      <c r="AK56" s="51">
        <f>'[3]Soy Complex'!BR342-'Soy Crude'!AK55</f>
        <v>19.793777228636674</v>
      </c>
      <c r="AL56" s="51">
        <f>'[3]Soy Complex'!BS342-'Soy Crude'!AL55</f>
        <v>19.933497971498497</v>
      </c>
      <c r="AM56" s="51">
        <f>'[3]Soy Complex'!BT342-'Soy Crude'!AM55</f>
        <v>19.937960474745047</v>
      </c>
      <c r="AN56" s="51">
        <f>'[3]Soy Complex'!BU342-'Soy Crude'!AN55</f>
        <v>19.904240445986243</v>
      </c>
      <c r="AO56" s="51">
        <f>'[3]Soy Complex'!BV342-'Soy Crude'!AO55</f>
        <v>19.930437746871611</v>
      </c>
      <c r="AP56" s="51">
        <f>'[3]Soy Complex'!BW342-'Soy Crude'!AP55</f>
        <v>19.942842663333163</v>
      </c>
      <c r="AQ56" s="51">
        <f>'[3]Soy Complex'!BX342-'Soy Crude'!AQ55</f>
        <v>19.929920556821898</v>
      </c>
      <c r="AR56" s="51">
        <f>'[3]Soy Complex'!BY342-'Soy Crude'!AR55</f>
        <v>19.947791688162873</v>
      </c>
      <c r="AS56" s="51">
        <f>'[3]Soy Complex'!BZ342-'Soy Crude'!AS55</f>
        <v>19.948968679258677</v>
      </c>
      <c r="AT56" s="51">
        <f>'[3]Soy Complex'!CA342-'Soy Crude'!AT55</f>
        <v>19.950508646094704</v>
      </c>
      <c r="AU56" s="51">
        <f>'[3]Soy Complex'!CB342-'Soy Crude'!AU55</f>
        <v>19.95629650114871</v>
      </c>
    </row>
    <row r="57" spans="1:49">
      <c r="A57" s="42" t="s">
        <v>104</v>
      </c>
      <c r="B57" s="50">
        <f>('[5]Refined SO Exports'!AJ$290)/1000</f>
        <v>19.242522000000001</v>
      </c>
      <c r="C57" s="50">
        <f>('[5]Refined SO Exports'!AV$290)/1000</f>
        <v>58.881531000000003</v>
      </c>
      <c r="D57" s="50">
        <f>('[5]Refined SO Exports'!BH$290)/1000</f>
        <v>29.209633</v>
      </c>
      <c r="E57" s="50">
        <f>('[5]Refined SO Exports'!BT$290)/1000</f>
        <v>67.112837999999996</v>
      </c>
      <c r="F57" s="50">
        <f>('[5]Refined SO Exports'!CF$290)/1000</f>
        <v>137.10026099999999</v>
      </c>
      <c r="G57" s="50">
        <f>('[5]Refined SO Exports'!CR$290)/1000</f>
        <v>30.371721000000001</v>
      </c>
      <c r="H57" s="50">
        <f>('[5]Refined SO Exports'!DD$290)/1000</f>
        <v>40.534421000000002</v>
      </c>
      <c r="I57" s="50">
        <f>('[5]Refined SO Exports'!DP$290)/1000</f>
        <v>25.814049000000001</v>
      </c>
      <c r="J57" s="50">
        <f>('[5]Refined SO Exports'!EB$290)/1000</f>
        <v>45.569822000000002</v>
      </c>
      <c r="K57" s="50">
        <f>('[5]Refined SO Exports'!EN$290)/1000</f>
        <v>68.058687000000006</v>
      </c>
      <c r="L57" s="50">
        <f>('[5]Refined SO Exports'!EZ$290)/1000</f>
        <v>31.442781</v>
      </c>
      <c r="M57" s="50">
        <f>('[5]Refined SO Exports'!FL$290)/1000</f>
        <v>15.369101000000001</v>
      </c>
      <c r="N57" s="50">
        <f>('[5]Refined SO Exports'!FX$290)/1000</f>
        <v>40.760792000000002</v>
      </c>
      <c r="O57" s="50">
        <f>('[5]Refined SO Exports'!GJ$290)/1000</f>
        <v>16.090690000000002</v>
      </c>
      <c r="P57" s="50">
        <f>('[5]Refined SO Exports'!GV$290)/1000</f>
        <v>27.705723000000003</v>
      </c>
      <c r="Q57" s="50">
        <f>('[5]Refined SO Exports'!HH$290)/1000</f>
        <v>31.206667000000003</v>
      </c>
      <c r="R57" s="50">
        <f>('[5]Refined SO Exports'!HT$290)/1000</f>
        <v>38.01117</v>
      </c>
      <c r="S57" s="50">
        <f>('[5]Refined SO Exports'!IF$290)/1000</f>
        <v>20.171890999999999</v>
      </c>
      <c r="T57" s="50">
        <f>('[5]Refined SO Exports'!IR$290)/1000</f>
        <v>21.156215</v>
      </c>
      <c r="U57" s="50">
        <f>('[5]Refined SO Exports'!JD$290)/1000</f>
        <v>49.376522999999999</v>
      </c>
      <c r="V57" s="50">
        <f>('[5]Refined SO Exports'!JP$290)/1000</f>
        <v>42.503582999999999</v>
      </c>
      <c r="W57" s="50">
        <f>('[5]Refined SO Exports'!KB$290)/1000</f>
        <v>38.334514000000006</v>
      </c>
      <c r="X57" s="50">
        <f>('[5]Refined SO Exports'!KN$290)/1000</f>
        <v>24.211351000000001</v>
      </c>
      <c r="Y57" s="50">
        <f>('[5]Refined SO Exports'!KZ$290)/1000</f>
        <v>51.269546999999996</v>
      </c>
      <c r="Z57" s="50">
        <f>('[5]Refined SO Exports'!LL$290)/1000</f>
        <v>30.470834</v>
      </c>
      <c r="AA57" s="50">
        <f>('[5]Refined SO Exports'!LX$290)/1000</f>
        <v>30.193116000000003</v>
      </c>
      <c r="AB57" s="50">
        <f>('[5]Refined SO Exports'!MJ$290)/1000</f>
        <v>25.843371999999999</v>
      </c>
      <c r="AC57" s="50">
        <f>('[5]Refined SO Exports'!MV$290)/1000</f>
        <v>27.805598000000003</v>
      </c>
      <c r="AD57" s="50">
        <f>('[5]Refined SO Exports'!NH$290)/1000</f>
        <v>39.131824000000002</v>
      </c>
      <c r="AE57" s="50">
        <f>('[5]Refined SO Exports'!NT$290)/1000</f>
        <v>14.330840999999999</v>
      </c>
      <c r="AF57" s="50">
        <f>('[5]Refined SO Exports'!OF$290)/1000</f>
        <v>11.185941000000001</v>
      </c>
      <c r="AG57" s="51">
        <f>'[3]Soy Complex'!BN343-'Soy Crude'!AG56</f>
        <v>28.825237285197129</v>
      </c>
      <c r="AH57" s="51">
        <f>'[3]Soy Complex'!BO343-'Soy Crude'!AH56</f>
        <v>23.880407579487969</v>
      </c>
      <c r="AI57" s="51">
        <f>'[3]Soy Complex'!BP343-'Soy Crude'!AI56</f>
        <v>38.518311837850831</v>
      </c>
      <c r="AJ57" s="51">
        <f>'[3]Soy Complex'!BQ343-'Soy Crude'!AJ56</f>
        <v>29.009793206121969</v>
      </c>
      <c r="AK57" s="51">
        <f>'[3]Soy Complex'!BR343-'Soy Crude'!AK56</f>
        <v>19.966045805218322</v>
      </c>
      <c r="AL57" s="51">
        <f>'[3]Soy Complex'!BS343-'Soy Crude'!AL56</f>
        <v>24.916030047093273</v>
      </c>
      <c r="AM57" s="51">
        <f>'[3]Soy Complex'!BT343-'Soy Crude'!AM56</f>
        <v>29.918420578194677</v>
      </c>
      <c r="AN57" s="51">
        <f>'[3]Soy Complex'!BU343-'Soy Crude'!AN56</f>
        <v>29.873532901689302</v>
      </c>
      <c r="AO57" s="51">
        <f>'[3]Soy Complex'!BV343-'Soy Crude'!AO56</f>
        <v>29.906427457572541</v>
      </c>
      <c r="AP57" s="51">
        <f>'[3]Soy Complex'!BW343-'Soy Crude'!AP56</f>
        <v>24.930284427020705</v>
      </c>
      <c r="AQ57" s="51">
        <f>'[3]Soy Complex'!BX343-'Soy Crude'!AQ56</f>
        <v>24.941207418751606</v>
      </c>
      <c r="AR57" s="51">
        <f>'[3]Soy Complex'!BY343-'Soy Crude'!AR56</f>
        <v>29.932281246950772</v>
      </c>
      <c r="AS57" s="51">
        <f>'[3]Soy Complex'!BZ343-'Soy Crude'!AS56</f>
        <v>29.938099050161778</v>
      </c>
      <c r="AT57" s="51">
        <f>'[3]Soy Complex'!CA343-'Soy Crude'!AT56</f>
        <v>29.940244857853205</v>
      </c>
      <c r="AU57" s="51">
        <f>'[3]Soy Complex'!CB343-'Soy Crude'!AU56</f>
        <v>29.948771475905808</v>
      </c>
    </row>
    <row r="58" spans="1:49">
      <c r="A58" s="42" t="s">
        <v>105</v>
      </c>
      <c r="B58" s="50">
        <f>('[5]Refined SO Exports'!AK$290)/1000</f>
        <v>21.020018</v>
      </c>
      <c r="C58" s="50">
        <f>('[5]Refined SO Exports'!AW$290)/1000</f>
        <v>51.697490999999999</v>
      </c>
      <c r="D58" s="50">
        <f>('[5]Refined SO Exports'!BI$290)/1000</f>
        <v>38.773690000000002</v>
      </c>
      <c r="E58" s="50">
        <f>('[5]Refined SO Exports'!BU$290)/1000</f>
        <v>54.213832000000004</v>
      </c>
      <c r="F58" s="50">
        <f>('[5]Refined SO Exports'!CG$290)/1000</f>
        <v>100.93199800000001</v>
      </c>
      <c r="G58" s="50">
        <f>('[5]Refined SO Exports'!CS$290)/1000</f>
        <v>34.723360999999997</v>
      </c>
      <c r="H58" s="50">
        <f>('[5]Refined SO Exports'!DE$290)/1000</f>
        <v>44.248684000000004</v>
      </c>
      <c r="I58" s="50">
        <f>('[5]Refined SO Exports'!DQ$290)/1000</f>
        <v>47.486826000000001</v>
      </c>
      <c r="J58" s="50">
        <f>('[5]Refined SO Exports'!EC$290)/1000</f>
        <v>84.037053</v>
      </c>
      <c r="K58" s="50">
        <f>('[5]Refined SO Exports'!EO$290)/1000</f>
        <v>58.655881999999998</v>
      </c>
      <c r="L58" s="50">
        <f>('[5]Refined SO Exports'!FA$290)/1000</f>
        <v>26.263683</v>
      </c>
      <c r="M58" s="50">
        <f>('[5]Refined SO Exports'!FM$290)/1000</f>
        <v>35.716326000000002</v>
      </c>
      <c r="N58" s="50">
        <f>('[5]Refined SO Exports'!FY$290)/1000</f>
        <v>15.143790999999998</v>
      </c>
      <c r="O58" s="50">
        <f>('[5]Refined SO Exports'!GK$290)/1000</f>
        <v>39.913411000000004</v>
      </c>
      <c r="P58" s="50">
        <f>('[5]Refined SO Exports'!GW$290)/1000</f>
        <v>78.574212000000003</v>
      </c>
      <c r="Q58" s="50">
        <f>('[5]Refined SO Exports'!HI$290)/1000</f>
        <v>13.766208000000001</v>
      </c>
      <c r="R58" s="50">
        <f>('[5]Refined SO Exports'!HU$290)/1000</f>
        <v>39.700569999999999</v>
      </c>
      <c r="S58" s="50">
        <f>('[5]Refined SO Exports'!IG$290)/1000</f>
        <v>37.981046999999997</v>
      </c>
      <c r="T58" s="50">
        <f>('[5]Refined SO Exports'!IS$290)/1000</f>
        <v>9.5372400000000006</v>
      </c>
      <c r="U58" s="50">
        <f>('[5]Refined SO Exports'!JE$290)/1000</f>
        <v>35.590110000000003</v>
      </c>
      <c r="V58" s="50">
        <f>('[5]Refined SO Exports'!JQ$290)/1000</f>
        <v>38.555178999999995</v>
      </c>
      <c r="W58" s="50">
        <f>('[5]Refined SO Exports'!KC$290)/1000</f>
        <v>41.489196000000007</v>
      </c>
      <c r="X58" s="50">
        <f>('[5]Refined SO Exports'!KO$290)/1000</f>
        <v>26.505935000000001</v>
      </c>
      <c r="Y58" s="50">
        <f>('[5]Refined SO Exports'!LA$290)/1000</f>
        <v>40.538556</v>
      </c>
      <c r="Z58" s="50">
        <f>('[5]Refined SO Exports'!LM$290)/1000</f>
        <v>28.775511999999999</v>
      </c>
      <c r="AA58" s="50">
        <f>('[5]Refined SO Exports'!LY$290)/1000</f>
        <v>26.689734000000001</v>
      </c>
      <c r="AB58" s="50">
        <f>('[5]Refined SO Exports'!MK$290)/1000</f>
        <v>36.151932000000002</v>
      </c>
      <c r="AC58" s="50">
        <f>('[5]Refined SO Exports'!MW$290)/1000</f>
        <v>27.128117</v>
      </c>
      <c r="AD58" s="50">
        <f>('[5]Refined SO Exports'!NI$290)/1000</f>
        <v>51.654097999999998</v>
      </c>
      <c r="AE58" s="50">
        <f>('[5]Refined SO Exports'!NU$290)/1000</f>
        <v>11.422688000000001</v>
      </c>
      <c r="AF58" s="51">
        <f>'[3]Soy Complex'!BM344-'Soy Crude'!AF57</f>
        <v>21.661465018435443</v>
      </c>
      <c r="AG58" s="51">
        <f>'[3]Soy Complex'!BN344-'Soy Crude'!AG57</f>
        <v>28.806517267865111</v>
      </c>
      <c r="AH58" s="51">
        <f>'[3]Soy Complex'!BO344-'Soy Crude'!AH57</f>
        <v>33.637147103556956</v>
      </c>
      <c r="AI58" s="51">
        <f>'[3]Soy Complex'!BP344-'Soy Crude'!AI57</f>
        <v>28.844356344286464</v>
      </c>
      <c r="AJ58" s="51">
        <f>'[3]Soy Complex'!BQ344-'Soy Crude'!AJ57</f>
        <v>29.200027154132169</v>
      </c>
      <c r="AK58" s="51">
        <f>'[3]Soy Complex'!BR344-'Soy Crude'!AK57</f>
        <v>24.852700096120657</v>
      </c>
      <c r="AL58" s="51">
        <f>'[3]Soy Complex'!BS344-'Soy Crude'!AL57</f>
        <v>29.908698810030579</v>
      </c>
      <c r="AM58" s="51">
        <f>'[3]Soy Complex'!BT344-'Soy Crude'!AM57</f>
        <v>29.920816060249575</v>
      </c>
      <c r="AN58" s="51">
        <f>'[3]Soy Complex'!BU344-'Soy Crude'!AN57</f>
        <v>29.878726752031785</v>
      </c>
      <c r="AO58" s="51">
        <f>'[3]Soy Complex'!BV344-'Soy Crude'!AO57</f>
        <v>29.920368316605305</v>
      </c>
      <c r="AP58" s="51">
        <f>'[3]Soy Complex'!BW344-'Soy Crude'!AP57</f>
        <v>29.934370730769153</v>
      </c>
      <c r="AQ58" s="51">
        <f>'[3]Soy Complex'!BX344-'Soy Crude'!AQ57</f>
        <v>29.927313513449768</v>
      </c>
      <c r="AR58" s="51">
        <f>'[3]Soy Complex'!BY344-'Soy Crude'!AR57</f>
        <v>29.935000865663739</v>
      </c>
      <c r="AS58" s="51">
        <f>'[3]Soy Complex'!BZ344-'Soy Crude'!AS57</f>
        <v>29.939786084647487</v>
      </c>
      <c r="AT58" s="51">
        <f>'[3]Soy Complex'!CA344-'Soy Crude'!AT57</f>
        <v>29.941974167738724</v>
      </c>
      <c r="AU58" s="51">
        <f>'[3]Soy Complex'!CB344-'Soy Crude'!AU57</f>
        <v>29.95001539550471</v>
      </c>
    </row>
    <row r="59" spans="1:49">
      <c r="A59" s="42" t="s">
        <v>106</v>
      </c>
      <c r="B59" s="50">
        <f>('[5]Refined SO Exports'!AL$290)/1000</f>
        <v>24.508278999999998</v>
      </c>
      <c r="C59" s="50">
        <f>('[5]Refined SO Exports'!AX$290)/1000</f>
        <v>105.92096000000001</v>
      </c>
      <c r="D59" s="50">
        <f>('[5]Refined SO Exports'!BJ$290)/1000</f>
        <v>26.009319999999999</v>
      </c>
      <c r="E59" s="50">
        <f>('[5]Refined SO Exports'!BV$290)/1000</f>
        <v>71.431690000000003</v>
      </c>
      <c r="F59" s="50">
        <f>('[5]Refined SO Exports'!CH$290)/1000</f>
        <v>66.464501999999996</v>
      </c>
      <c r="G59" s="50">
        <f>('[5]Refined SO Exports'!CT$290)/1000</f>
        <v>41.096474999999998</v>
      </c>
      <c r="H59" s="50">
        <f>('[5]Refined SO Exports'!DF$290)/1000</f>
        <v>69.668812000000003</v>
      </c>
      <c r="I59" s="50">
        <f>('[5]Refined SO Exports'!DR$290)/1000</f>
        <v>46.227942000000006</v>
      </c>
      <c r="J59" s="50">
        <f>('[5]Refined SO Exports'!ED$290)/1000</f>
        <v>50.498567000000001</v>
      </c>
      <c r="K59" s="50">
        <f>('[5]Refined SO Exports'!EP$290)/1000</f>
        <v>33.481010000000005</v>
      </c>
      <c r="L59" s="50">
        <f>('[5]Refined SO Exports'!FB$290)/1000</f>
        <v>17.181867999999998</v>
      </c>
      <c r="M59" s="50">
        <f>('[5]Refined SO Exports'!FN$290)/1000</f>
        <v>10.236013999999999</v>
      </c>
      <c r="N59" s="50">
        <f>('[5]Refined SO Exports'!FZ$290)/1000</f>
        <v>43.587639000000003</v>
      </c>
      <c r="O59" s="50">
        <f>('[5]Refined SO Exports'!GL$290)/1000</f>
        <v>17.212069</v>
      </c>
      <c r="P59" s="50">
        <f>('[5]Refined SO Exports'!GX$290)/1000</f>
        <v>50.299706</v>
      </c>
      <c r="Q59" s="50">
        <f>('[5]Refined SO Exports'!HJ$290)/1000</f>
        <v>42.794265000000003</v>
      </c>
      <c r="R59" s="50">
        <f>('[5]Refined SO Exports'!HV$290)/1000</f>
        <v>65.234968999999992</v>
      </c>
      <c r="S59" s="50">
        <f>('[5]Refined SO Exports'!IH$290)/1000</f>
        <v>22.540984999999999</v>
      </c>
      <c r="T59" s="50">
        <f>('[5]Refined SO Exports'!IT$290)/1000</f>
        <v>15.432971</v>
      </c>
      <c r="U59" s="50">
        <f>('[5]Refined SO Exports'!JF$290)/1000</f>
        <v>34.069155000000002</v>
      </c>
      <c r="V59" s="50">
        <f>('[5]Refined SO Exports'!JR$290)/1000</f>
        <v>27.167930999999999</v>
      </c>
      <c r="W59" s="50">
        <f>('[5]Refined SO Exports'!KD$290)/1000</f>
        <v>41.633446000000006</v>
      </c>
      <c r="X59" s="50">
        <f>('[5]Refined SO Exports'!KP$290)/1000</f>
        <v>32.980548000000006</v>
      </c>
      <c r="Y59" s="50">
        <f>('[5]Refined SO Exports'!LB$290)/1000</f>
        <v>56.773436000000004</v>
      </c>
      <c r="Z59" s="50">
        <f>('[5]Refined SO Exports'!LN$290)/1000</f>
        <v>63.198005999999999</v>
      </c>
      <c r="AA59" s="50">
        <f>('[5]Refined SO Exports'!LZ$290)/1000</f>
        <v>36.686701999999997</v>
      </c>
      <c r="AB59" s="50">
        <f>('[5]Refined SO Exports'!ML$290)/1000</f>
        <v>32.31758</v>
      </c>
      <c r="AC59" s="50">
        <f>('[5]Refined SO Exports'!MX$290)/1000</f>
        <v>20.913007</v>
      </c>
      <c r="AD59" s="50">
        <f>('[5]Refined SO Exports'!NJ$290)/1000</f>
        <v>22.204039999999999</v>
      </c>
      <c r="AE59" s="50">
        <f>('[5]Refined SO Exports'!NV$290)/1000</f>
        <v>11.068916999999999</v>
      </c>
      <c r="AF59" s="51">
        <f>'[3]Soy Complex'!BM345-'Soy Crude'!AF58</f>
        <v>19.213916581727645</v>
      </c>
      <c r="AG59" s="51">
        <f>'[3]Soy Complex'!BN345-'Soy Crude'!AG58</f>
        <v>28.717373476526255</v>
      </c>
      <c r="AH59" s="51">
        <f>'[3]Soy Complex'!BO345-'Soy Crude'!AH58</f>
        <v>28.821129053448551</v>
      </c>
      <c r="AI59" s="51">
        <f>'[3]Soy Complex'!BP345-'Soy Crude'!AI58</f>
        <v>28.93761031549192</v>
      </c>
      <c r="AJ59" s="51">
        <f>'[3]Soy Complex'!BQ345-'Soy Crude'!AJ58</f>
        <v>28.967761903087702</v>
      </c>
      <c r="AK59" s="51">
        <f>'[3]Soy Complex'!BR345-'Soy Crude'!AK58</f>
        <v>19.955220179500927</v>
      </c>
      <c r="AL59" s="51">
        <f>'[3]Soy Complex'!BS345-'Soy Crude'!AL58</f>
        <v>29.907078374341989</v>
      </c>
      <c r="AM59" s="51">
        <f>'[3]Soy Complex'!BT345-'Soy Crude'!AM58</f>
        <v>29.921807666262154</v>
      </c>
      <c r="AN59" s="51">
        <f>'[3]Soy Complex'!BU345-'Soy Crude'!AN58</f>
        <v>29.883699992583363</v>
      </c>
      <c r="AO59" s="51">
        <f>'[3]Soy Complex'!BV345-'Soy Crude'!AO58</f>
        <v>29.919068093075488</v>
      </c>
      <c r="AP59" s="51">
        <f>'[3]Soy Complex'!BW345-'Soy Crude'!AP58</f>
        <v>29.927728476311778</v>
      </c>
      <c r="AQ59" s="51">
        <f>'[3]Soy Complex'!BX345-'Soy Crude'!AQ58</f>
        <v>29.942106735726341</v>
      </c>
      <c r="AR59" s="51">
        <f>'[3]Soy Complex'!BY345-'Soy Crude'!AR58</f>
        <v>29.93446571485617</v>
      </c>
      <c r="AS59" s="51">
        <f>'[3]Soy Complex'!BZ345-'Soy Crude'!AS58</f>
        <v>29.941630416314119</v>
      </c>
      <c r="AT59" s="51">
        <f>'[3]Soy Complex'!CA345-'Soy Crude'!AT58</f>
        <v>29.943594682011497</v>
      </c>
      <c r="AU59" s="51">
        <f>'[3]Soy Complex'!CB345-'Soy Crude'!AU58</f>
        <v>29.951203966580028</v>
      </c>
    </row>
    <row r="60" spans="1:49">
      <c r="A60" s="42" t="s">
        <v>107</v>
      </c>
      <c r="B60" s="50">
        <f>('[5]Refined SO Exports'!AM$290)/1000</f>
        <v>44.909091999999994</v>
      </c>
      <c r="C60" s="50">
        <f>('[5]Refined SO Exports'!AY$290)/1000</f>
        <v>49.004610999999997</v>
      </c>
      <c r="D60" s="50">
        <f>('[5]Refined SO Exports'!BK$290)/1000</f>
        <v>17.570007</v>
      </c>
      <c r="E60" s="50">
        <f>('[5]Refined SO Exports'!BW$290)/1000</f>
        <v>29.922442</v>
      </c>
      <c r="F60" s="50">
        <f>('[5]Refined SO Exports'!CI$290)/1000</f>
        <v>27.329965000000001</v>
      </c>
      <c r="G60" s="50">
        <f>('[5]Refined SO Exports'!CU$290)/1000</f>
        <v>37.367502000000002</v>
      </c>
      <c r="H60" s="50">
        <f>('[5]Refined SO Exports'!DG$290)/1000</f>
        <v>40.800854000000001</v>
      </c>
      <c r="I60" s="50">
        <f>('[5]Refined SO Exports'!DS$290)/1000</f>
        <v>33.360103000000002</v>
      </c>
      <c r="J60" s="50">
        <f>('[5]Refined SO Exports'!EE$290)/1000</f>
        <v>39.144874000000002</v>
      </c>
      <c r="K60" s="50">
        <f>('[5]Refined SO Exports'!EQ$290)/1000</f>
        <v>58.719242000000001</v>
      </c>
      <c r="L60" s="50">
        <f>('[5]Refined SO Exports'!FC$290)/1000</f>
        <v>16.802233000000001</v>
      </c>
      <c r="M60" s="50">
        <f>('[5]Refined SO Exports'!FO$290)/1000</f>
        <v>28.797571000000001</v>
      </c>
      <c r="N60" s="50">
        <f>('[5]Refined SO Exports'!GA$290)/1000</f>
        <v>36.458434000000004</v>
      </c>
      <c r="O60" s="50">
        <f>('[5]Refined SO Exports'!GM$290)/1000</f>
        <v>35.382148999999998</v>
      </c>
      <c r="P60" s="50">
        <f>('[5]Refined SO Exports'!GY$290)/1000</f>
        <v>49.685074</v>
      </c>
      <c r="Q60" s="50">
        <f>('[5]Refined SO Exports'!HK$290)/1000</f>
        <v>23.183208999999998</v>
      </c>
      <c r="R60" s="50">
        <f>('[5]Refined SO Exports'!HW$290)/1000</f>
        <v>27.965893000000001</v>
      </c>
      <c r="S60" s="50">
        <f>('[5]Refined SO Exports'!II$290)/1000</f>
        <v>21.021011999999999</v>
      </c>
      <c r="T60" s="50">
        <f>('[5]Refined SO Exports'!IU$290)/1000</f>
        <v>13.262278</v>
      </c>
      <c r="U60" s="50">
        <f>('[5]Refined SO Exports'!JG$290)/1000</f>
        <v>31.449669999999998</v>
      </c>
      <c r="V60" s="50">
        <f>('[5]Refined SO Exports'!JS$290)/1000</f>
        <v>26.049662000000001</v>
      </c>
      <c r="W60" s="50">
        <f>('[5]Refined SO Exports'!KE$290)/1000</f>
        <v>48.961207000000002</v>
      </c>
      <c r="X60" s="50">
        <f>('[5]Refined SO Exports'!KQ$290)/1000</f>
        <v>28.349307</v>
      </c>
      <c r="Y60" s="50">
        <f>('[5]Refined SO Exports'!LC$290)/1000</f>
        <v>59.799519999999994</v>
      </c>
      <c r="Z60" s="50">
        <f>('[5]Refined SO Exports'!LO$290)/1000</f>
        <v>47.379902000000001</v>
      </c>
      <c r="AA60" s="50">
        <f>('[5]Refined SO Exports'!MA$290)/1000</f>
        <v>26.570819</v>
      </c>
      <c r="AB60" s="50">
        <f>('[5]Refined SO Exports'!MM$290)/1000</f>
        <v>36.355550000000001</v>
      </c>
      <c r="AC60" s="50">
        <f>('[5]Refined SO Exports'!MY$290)/1000</f>
        <v>19.741394</v>
      </c>
      <c r="AD60" s="50">
        <f>('[5]Refined SO Exports'!NK$290)/1000</f>
        <v>22.288267999999999</v>
      </c>
      <c r="AE60" s="50">
        <f>('[5]Refined SO Exports'!NW$290)/1000</f>
        <v>15.525513999999999</v>
      </c>
      <c r="AF60" s="51">
        <f>'[3]Soy Complex'!BM346-'Soy Crude'!AF59</f>
        <v>29.456461307863815</v>
      </c>
      <c r="AG60" s="51">
        <f>'[3]Soy Complex'!BN346-'Soy Crude'!AG59</f>
        <v>19.147153966666501</v>
      </c>
      <c r="AH60" s="51">
        <f>'[3]Soy Complex'!BO346-'Soy Crude'!AH59</f>
        <v>19.156349617915581</v>
      </c>
      <c r="AI60" s="51">
        <f>'[3]Soy Complex'!BP346-'Soy Crude'!AI59</f>
        <v>24.20604151158858</v>
      </c>
      <c r="AJ60" s="51">
        <f>'[3]Soy Complex'!BQ346-'Soy Crude'!AJ59</f>
        <v>24.27259333757539</v>
      </c>
      <c r="AK60" s="51">
        <f>'[3]Soy Complex'!BR346-'Soy Crude'!AK59</f>
        <v>29.62171854593981</v>
      </c>
      <c r="AL60" s="51">
        <f>'[3]Soy Complex'!BS346-'Soy Crude'!AL59</f>
        <v>24.934574733341794</v>
      </c>
      <c r="AM60" s="51">
        <f>'[3]Soy Complex'!BT346-'Soy Crude'!AM59</f>
        <v>24.938883586855972</v>
      </c>
      <c r="AN60" s="51">
        <f>'[3]Soy Complex'!BU346-'Soy Crude'!AN59</f>
        <v>24.904240618475907</v>
      </c>
      <c r="AO60" s="51">
        <f>'[3]Soy Complex'!BV346-'Soy Crude'!AO59</f>
        <v>24.929027590820056</v>
      </c>
      <c r="AP60" s="51">
        <f>'[3]Soy Complex'!BW346-'Soy Crude'!AP59</f>
        <v>24.929658781481443</v>
      </c>
      <c r="AQ60" s="51">
        <f>'[3]Soy Complex'!BX346-'Soy Crude'!AQ59</f>
        <v>24.905891821146358</v>
      </c>
      <c r="AR60" s="51">
        <f>'[3]Soy Complex'!BY346-'Soy Crude'!AR59</f>
        <v>24.945918547809764</v>
      </c>
      <c r="AS60" s="51">
        <f>'[3]Soy Complex'!BZ346-'Soy Crude'!AS59</f>
        <v>24.943543228170771</v>
      </c>
      <c r="AT60" s="51">
        <f>'[3]Soy Complex'!CA346-'Soy Crude'!AT59</f>
        <v>24.94469547470786</v>
      </c>
      <c r="AU60" s="51">
        <f>'[3]Soy Complex'!CB346-'Soy Crude'!AU59</f>
        <v>24.949607615502245</v>
      </c>
    </row>
    <row r="61" spans="1:49">
      <c r="A61" s="42" t="s">
        <v>108</v>
      </c>
      <c r="B61" s="50">
        <f>('[5]Refined SO Exports'!AN$290)/1000</f>
        <v>37.555908000000002</v>
      </c>
      <c r="C61" s="50">
        <f>('[5]Refined SO Exports'!AZ$290)/1000</f>
        <v>51.591262</v>
      </c>
      <c r="D61" s="50">
        <f>('[5]Refined SO Exports'!BL$290)/1000</f>
        <v>35.316496000000001</v>
      </c>
      <c r="E61" s="50">
        <f>('[5]Refined SO Exports'!BX$290)/1000</f>
        <v>12.194972</v>
      </c>
      <c r="F61" s="50">
        <f>('[5]Refined SO Exports'!CJ$290)/1000</f>
        <v>57.110216999999999</v>
      </c>
      <c r="G61" s="50">
        <f>('[5]Refined SO Exports'!CV$290)/1000</f>
        <v>52.515565000000002</v>
      </c>
      <c r="H61" s="50">
        <f>('[5]Refined SO Exports'!DH$290)/1000</f>
        <v>27.253532</v>
      </c>
      <c r="I61" s="50">
        <f>('[5]Refined SO Exports'!DT$290)/1000</f>
        <v>24.976174</v>
      </c>
      <c r="J61" s="50">
        <f>('[5]Refined SO Exports'!EF$290)/1000</f>
        <v>27.934343999999999</v>
      </c>
      <c r="K61" s="50">
        <f>('[5]Refined SO Exports'!ER$290)/1000</f>
        <v>57.505913999999997</v>
      </c>
      <c r="L61" s="50">
        <f>('[5]Refined SO Exports'!FD$290)/1000</f>
        <v>17.925186</v>
      </c>
      <c r="M61" s="50">
        <f>('[5]Refined SO Exports'!FP$290)/1000</f>
        <v>16.595252000000002</v>
      </c>
      <c r="N61" s="50">
        <f>('[5]Refined SO Exports'!GB$290)/1000</f>
        <v>21.105416000000002</v>
      </c>
      <c r="O61" s="50">
        <f>('[5]Refined SO Exports'!GN$290)/1000</f>
        <v>49.76146</v>
      </c>
      <c r="P61" s="50">
        <f>('[5]Refined SO Exports'!GZ$290)/1000</f>
        <v>40.233137999999997</v>
      </c>
      <c r="Q61" s="50">
        <f>('[5]Refined SO Exports'!HL$290)/1000</f>
        <v>11.612842000000001</v>
      </c>
      <c r="R61" s="50">
        <f>('[5]Refined SO Exports'!HX$290)/1000</f>
        <v>19.995489000000003</v>
      </c>
      <c r="S61" s="50">
        <f>('[5]Refined SO Exports'!IJ$290)/1000</f>
        <v>25.201756</v>
      </c>
      <c r="T61" s="50">
        <f>('[5]Refined SO Exports'!IV$290)/1000</f>
        <v>14.119643</v>
      </c>
      <c r="U61" s="50">
        <f>('[5]Refined SO Exports'!JH$290)/1000</f>
        <v>31.039939999999998</v>
      </c>
      <c r="V61" s="50">
        <f>('[5]Refined SO Exports'!JT$290)/1000</f>
        <v>24.333311000000002</v>
      </c>
      <c r="W61" s="50">
        <f>('[5]Refined SO Exports'!KF$290)/1000</f>
        <v>41.083517999999998</v>
      </c>
      <c r="X61" s="50">
        <f>('[5]Refined SO Exports'!KR$290)/1000</f>
        <v>25.338795999999999</v>
      </c>
      <c r="Y61" s="50">
        <f>('[5]Refined SO Exports'!LD$290)/1000</f>
        <v>54.875421000000003</v>
      </c>
      <c r="Z61" s="50">
        <f>('[5]Refined SO Exports'!LP$290)/1000</f>
        <v>53.729161999999995</v>
      </c>
      <c r="AA61" s="50">
        <f>('[5]Refined SO Exports'!MB$290)/1000</f>
        <v>27.706919000000003</v>
      </c>
      <c r="AB61" s="50">
        <f>('[5]Refined SO Exports'!MN$290)/1000</f>
        <v>35.378321999999997</v>
      </c>
      <c r="AC61" s="50">
        <f>('[5]Refined SO Exports'!MZ$290)/1000</f>
        <v>17.329669999999997</v>
      </c>
      <c r="AD61" s="50">
        <f>('[5]Refined SO Exports'!NL$290)/1000</f>
        <v>13.912245</v>
      </c>
      <c r="AE61" s="50">
        <f>('[5]Refined SO Exports'!NX$290)/1000</f>
        <v>13.306160999999999</v>
      </c>
      <c r="AF61" s="51">
        <f>'[3]Soy Complex'!BM347-'Soy Crude'!AF60</f>
        <v>34.258289673158274</v>
      </c>
      <c r="AG61" s="51">
        <f>'[3]Soy Complex'!BN347-'Soy Crude'!AG60</f>
        <v>19.086076780595437</v>
      </c>
      <c r="AH61" s="51">
        <f>'[3]Soy Complex'!BO347-'Soy Crude'!AH60</f>
        <v>19.178243034653249</v>
      </c>
      <c r="AI61" s="51">
        <f>'[3]Soy Complex'!BP347-'Soy Crude'!AI60</f>
        <v>14.588798152959049</v>
      </c>
      <c r="AJ61" s="51">
        <f>'[3]Soy Complex'!BQ347-'Soy Crude'!AJ60</f>
        <v>14.60618872258137</v>
      </c>
      <c r="AK61" s="51">
        <f>'[3]Soy Complex'!BR347-'Soy Crude'!AK60</f>
        <v>24.688068817644432</v>
      </c>
      <c r="AL61" s="51">
        <f>'[3]Soy Complex'!BS347-'Soy Crude'!AL60</f>
        <v>19.942906333169521</v>
      </c>
      <c r="AM61" s="51">
        <f>'[3]Soy Complex'!BT347-'Soy Crude'!AM60</f>
        <v>19.951519676501597</v>
      </c>
      <c r="AN61" s="51">
        <f>'[3]Soy Complex'!BU347-'Soy Crude'!AN60</f>
        <v>19.931956216475577</v>
      </c>
      <c r="AO61" s="51">
        <f>'[3]Soy Complex'!BV347-'Soy Crude'!AO60</f>
        <v>19.957178180591551</v>
      </c>
      <c r="AP61" s="51">
        <f>'[3]Soy Complex'!BW347-'Soy Crude'!AP60</f>
        <v>19.953421856605733</v>
      </c>
      <c r="AQ61" s="51">
        <f>'[3]Soy Complex'!BX347-'Soy Crude'!AQ60</f>
        <v>19.925956895506452</v>
      </c>
      <c r="AR61" s="51">
        <f>'[3]Soy Complex'!BY347-'Soy Crude'!AR60</f>
        <v>19.960880620119351</v>
      </c>
      <c r="AS61" s="51">
        <f>'[3]Soy Complex'!BZ347-'Soy Crude'!AS60</f>
        <v>19.959709050396839</v>
      </c>
      <c r="AT61" s="51">
        <f>'[3]Soy Complex'!CA347-'Soy Crude'!AT60</f>
        <v>19.961154424110052</v>
      </c>
      <c r="AU61" s="51">
        <f>'[3]Soy Complex'!CB347-'Soy Crude'!AU60</f>
        <v>19.964626082016157</v>
      </c>
    </row>
    <row r="62" spans="1:49">
      <c r="A62" s="42" t="s">
        <v>109</v>
      </c>
      <c r="B62" s="50">
        <f>('[5]Refined SO Exports'!AO$290)/1000</f>
        <v>30.077197999999999</v>
      </c>
      <c r="C62" s="50">
        <f>('[5]Refined SO Exports'!BA$290)/1000</f>
        <v>51.736616000000005</v>
      </c>
      <c r="D62" s="50">
        <f>('[5]Refined SO Exports'!BM$290)/1000</f>
        <v>10.310810999999999</v>
      </c>
      <c r="E62" s="50">
        <f>('[5]Refined SO Exports'!BY$290)/1000</f>
        <v>17.476872</v>
      </c>
      <c r="F62" s="50">
        <f>('[5]Refined SO Exports'!CK$290)/1000</f>
        <v>74.819681000000003</v>
      </c>
      <c r="G62" s="50">
        <f>('[5]Refined SO Exports'!CW$290)/1000</f>
        <v>33.964731</v>
      </c>
      <c r="H62" s="50">
        <f>('[5]Refined SO Exports'!DI$290)/1000</f>
        <v>51.778320000000001</v>
      </c>
      <c r="I62" s="50">
        <f>('[5]Refined SO Exports'!DU$290)/1000</f>
        <v>30.115008999999997</v>
      </c>
      <c r="J62" s="50">
        <f>('[5]Refined SO Exports'!EG$290)/1000</f>
        <v>61.583381000000003</v>
      </c>
      <c r="K62" s="50">
        <f>('[5]Refined SO Exports'!ES$290)/1000</f>
        <v>44.026574000000004</v>
      </c>
      <c r="L62" s="50">
        <f>('[5]Refined SO Exports'!FE$290)/1000</f>
        <v>30.316272000000001</v>
      </c>
      <c r="M62" s="50">
        <f>('[5]Refined SO Exports'!FQ$290)/1000</f>
        <v>23.318715000000001</v>
      </c>
      <c r="N62" s="50">
        <f>('[5]Refined SO Exports'!GC$290)/1000</f>
        <v>41.819860999999996</v>
      </c>
      <c r="O62" s="50">
        <f>('[5]Refined SO Exports'!GO$290)/1000</f>
        <v>24.297969999999999</v>
      </c>
      <c r="P62" s="50">
        <f>('[5]Refined SO Exports'!HA$290)/1000</f>
        <v>30.123494999999998</v>
      </c>
      <c r="Q62" s="50">
        <f>('[5]Refined SO Exports'!HM$290)/1000</f>
        <v>13.87818</v>
      </c>
      <c r="R62" s="50">
        <f>('[5]Refined SO Exports'!HY$290)/1000</f>
        <v>31.888414000000001</v>
      </c>
      <c r="S62" s="50">
        <f>('[5]Refined SO Exports'!IK$290)/1000</f>
        <v>21.497987999999999</v>
      </c>
      <c r="T62" s="50">
        <f>('[5]Refined SO Exports'!IW$290)/1000</f>
        <v>22.595685</v>
      </c>
      <c r="U62" s="50">
        <f>('[5]Refined SO Exports'!JI$290)/1000</f>
        <v>35.533256000000002</v>
      </c>
      <c r="V62" s="50">
        <f>('[5]Refined SO Exports'!JU$290)/1000</f>
        <v>26.276991000000002</v>
      </c>
      <c r="W62" s="50">
        <f>('[5]Refined SO Exports'!KG$290)/1000</f>
        <v>49.584626</v>
      </c>
      <c r="X62" s="50">
        <f>('[5]Refined SO Exports'!KS$290)/1000</f>
        <v>28.348949000000001</v>
      </c>
      <c r="Y62" s="50">
        <f>('[5]Refined SO Exports'!LE$290)/1000</f>
        <v>31.730622</v>
      </c>
      <c r="Z62" s="50">
        <f>('[5]Refined SO Exports'!LQ$290)/1000</f>
        <v>36.383586999999999</v>
      </c>
      <c r="AA62" s="50">
        <f>('[5]Refined SO Exports'!MC$290)/1000</f>
        <v>20.761018</v>
      </c>
      <c r="AB62" s="50">
        <f>('[5]Refined SO Exports'!MO$290)/1000</f>
        <v>25.547609999999999</v>
      </c>
      <c r="AC62" s="50">
        <f>('[5]Refined SO Exports'!NA$290)/1000</f>
        <v>16.703700000000001</v>
      </c>
      <c r="AD62" s="50">
        <f>('[5]Refined SO Exports'!NM$290)/1000</f>
        <v>15.734973999999999</v>
      </c>
      <c r="AE62" s="50">
        <f>('[5]Refined SO Exports'!NY$290)/1000</f>
        <v>11.281883000000001</v>
      </c>
      <c r="AF62" s="51">
        <f>'[3]Soy Complex'!BM348-'Soy Crude'!AF61</f>
        <v>19.596989784931232</v>
      </c>
      <c r="AG62" s="51">
        <f>'[3]Soy Complex'!BN348-'Soy Crude'!AG61</f>
        <v>14.472173491942421</v>
      </c>
      <c r="AH62" s="51">
        <f>'[3]Soy Complex'!BO348-'Soy Crude'!AH61</f>
        <v>14.476107383594504</v>
      </c>
      <c r="AI62" s="51">
        <f>'[3]Soy Complex'!BP348-'Soy Crude'!AI61</f>
        <v>14.564576515286252</v>
      </c>
      <c r="AJ62" s="51">
        <f>'[3]Soy Complex'!BQ348-'Soy Crude'!AJ61</f>
        <v>14.654376303990144</v>
      </c>
      <c r="AK62" s="51">
        <f>'[3]Soy Complex'!BR348-'Soy Crude'!AK61</f>
        <v>19.76269957075214</v>
      </c>
      <c r="AL62" s="51">
        <f>'[3]Soy Complex'!BS348-'Soy Crude'!AL61</f>
        <v>14.961111217903602</v>
      </c>
      <c r="AM62" s="51">
        <f>'[3]Soy Complex'!BT348-'Soy Crude'!AM61</f>
        <v>14.964819237426669</v>
      </c>
      <c r="AN62" s="51">
        <f>'[3]Soy Complex'!BU348-'Soy Crude'!AN61</f>
        <v>14.946093660288033</v>
      </c>
      <c r="AO62" s="51">
        <f>'[3]Soy Complex'!BV348-'Soy Crude'!AO61</f>
        <v>14.961735304719758</v>
      </c>
      <c r="AP62" s="51">
        <f>'[3]Soy Complex'!BW348-'Soy Crude'!AP61</f>
        <v>14.962344894251839</v>
      </c>
      <c r="AQ62" s="51">
        <f>'[3]Soy Complex'!BX348-'Soy Crude'!AQ61</f>
        <v>14.943449883171093</v>
      </c>
      <c r="AR62" s="51">
        <f>'[3]Soy Complex'!BY348-'Soy Crude'!AR61</f>
        <v>14.969674011817634</v>
      </c>
      <c r="AS62" s="51">
        <f>'[3]Soy Complex'!BZ348-'Soy Crude'!AS61</f>
        <v>14.968115037934348</v>
      </c>
      <c r="AT62" s="51">
        <f>'[3]Soy Complex'!CA348-'Soy Crude'!AT61</f>
        <v>14.968892351402809</v>
      </c>
      <c r="AU62" s="51">
        <f>'[3]Soy Complex'!CB348-'Soy Crude'!AU61</f>
        <v>14.971642871161414</v>
      </c>
    </row>
    <row r="63" spans="1:49">
      <c r="A63" s="42" t="s">
        <v>110</v>
      </c>
      <c r="B63" s="50">
        <f>('[5]Refined SO Exports'!AP$290)/1000</f>
        <v>18.594306</v>
      </c>
      <c r="C63" s="50">
        <f>('[5]Refined SO Exports'!BB$290)/1000</f>
        <v>49.120953</v>
      </c>
      <c r="D63" s="50">
        <f>('[5]Refined SO Exports'!BN$290)/1000</f>
        <v>12.861561999999999</v>
      </c>
      <c r="E63" s="50">
        <f>('[5]Refined SO Exports'!BZ$290)/1000</f>
        <v>44.289611999999998</v>
      </c>
      <c r="F63" s="50">
        <f>('[5]Refined SO Exports'!CL$290)/1000</f>
        <v>47.899434999999997</v>
      </c>
      <c r="G63" s="50">
        <f>('[5]Refined SO Exports'!CX$290)/1000</f>
        <v>35.939031</v>
      </c>
      <c r="H63" s="50">
        <f>('[5]Refined SO Exports'!DJ$290)/1000</f>
        <v>35.530045000000001</v>
      </c>
      <c r="I63" s="50">
        <f>('[5]Refined SO Exports'!DV$290)/1000</f>
        <v>30.589204000000002</v>
      </c>
      <c r="J63" s="50">
        <f>('[5]Refined SO Exports'!EH$290)/1000</f>
        <v>59.464760999999996</v>
      </c>
      <c r="K63" s="50">
        <f>('[5]Refined SO Exports'!ET$290)/1000</f>
        <v>98.293610999999999</v>
      </c>
      <c r="L63" s="50">
        <f>('[5]Refined SO Exports'!FF$290)/1000</f>
        <v>29.888808000000001</v>
      </c>
      <c r="M63" s="50">
        <f>('[5]Refined SO Exports'!FR$290)/1000</f>
        <v>19.992854999999999</v>
      </c>
      <c r="N63" s="50">
        <f>('[5]Refined SO Exports'!GD$290)/1000</f>
        <v>65.266439000000005</v>
      </c>
      <c r="O63" s="50">
        <f>('[5]Refined SO Exports'!GP$290)/1000</f>
        <v>31.881565999999999</v>
      </c>
      <c r="P63" s="50">
        <f>('[5]Refined SO Exports'!HB$290)/1000</f>
        <v>32.786321000000001</v>
      </c>
      <c r="Q63" s="50">
        <f>('[5]Refined SO Exports'!HN$290)/1000</f>
        <v>43.692360999999998</v>
      </c>
      <c r="R63" s="50">
        <f>('[5]Refined SO Exports'!HZ$290)/1000</f>
        <v>16.119799</v>
      </c>
      <c r="S63" s="50">
        <f>('[5]Refined SO Exports'!IL$290)/1000</f>
        <v>19.525051999999999</v>
      </c>
      <c r="T63" s="50">
        <f>('[5]Refined SO Exports'!IX$290)/1000</f>
        <v>23.519009999999998</v>
      </c>
      <c r="U63" s="50">
        <f>('[5]Refined SO Exports'!JJ$290)/1000</f>
        <v>20.393166000000001</v>
      </c>
      <c r="V63" s="50">
        <f>('[5]Refined SO Exports'!JV$290)/1000</f>
        <v>15.709717000000001</v>
      </c>
      <c r="W63" s="50">
        <f>('[5]Refined SO Exports'!KH$290)/1000</f>
        <v>26.520966999999999</v>
      </c>
      <c r="X63" s="50">
        <f>('[5]Refined SO Exports'!KT$290)/1000</f>
        <v>42.659815000000002</v>
      </c>
      <c r="Y63" s="50">
        <f>('[5]Refined SO Exports'!LF$290)/1000</f>
        <v>55.052144999999996</v>
      </c>
      <c r="Z63" s="50">
        <f>('[5]Refined SO Exports'!LR$290)/1000</f>
        <v>38.426482999999998</v>
      </c>
      <c r="AA63" s="50">
        <f>('[5]Refined SO Exports'!MD$290)/1000</f>
        <v>22.893437000000002</v>
      </c>
      <c r="AB63" s="50">
        <f>('[5]Refined SO Exports'!MP$290)/1000</f>
        <v>22.405837999999999</v>
      </c>
      <c r="AC63" s="50">
        <f>('[5]Refined SO Exports'!NB$290)/1000</f>
        <v>15.536725000000001</v>
      </c>
      <c r="AD63" s="50">
        <f>('[5]Refined SO Exports'!NN$290)/1000</f>
        <v>17.742972000000002</v>
      </c>
      <c r="AE63" s="50">
        <f>('[5]Refined SO Exports'!NZ$290)/1000</f>
        <v>13.601575</v>
      </c>
      <c r="AF63" s="51">
        <f>'[3]Soy Complex'!BM349-'Soy Crude'!AF62</f>
        <v>24.593261886115794</v>
      </c>
      <c r="AG63" s="51">
        <f>'[3]Soy Complex'!BN349-'Soy Crude'!AG62</f>
        <v>14.393790609909505</v>
      </c>
      <c r="AH63" s="51">
        <f>'[3]Soy Complex'!BO349-'Soy Crude'!AH62</f>
        <v>14.512822200480148</v>
      </c>
      <c r="AI63" s="51">
        <f>'[3]Soy Complex'!BP349-'Soy Crude'!AI62</f>
        <v>14.623101883038665</v>
      </c>
      <c r="AJ63" s="51">
        <f>'[3]Soy Complex'!BQ349-'Soy Crude'!AJ62</f>
        <v>19.500618948241247</v>
      </c>
      <c r="AK63" s="51">
        <f>'[3]Soy Complex'!BR349-'Soy Crude'!AK62</f>
        <v>19.800711199207825</v>
      </c>
      <c r="AL63" s="51">
        <f>'[3]Soy Complex'!BS349-'Soy Crude'!AL62</f>
        <v>19.958665155101322</v>
      </c>
      <c r="AM63" s="51">
        <f>'[3]Soy Complex'!BT349-'Soy Crude'!AM62</f>
        <v>14.963138629679909</v>
      </c>
      <c r="AN63" s="51">
        <f>'[3]Soy Complex'!BU349-'Soy Crude'!AN62</f>
        <v>19.945311158016498</v>
      </c>
      <c r="AO63" s="51">
        <f>'[3]Soy Complex'!BV349-'Soy Crude'!AO62</f>
        <v>19.959586468624714</v>
      </c>
      <c r="AP63" s="51">
        <f>'[3]Soy Complex'!BW349-'Soy Crude'!AP62</f>
        <v>19.955954019359147</v>
      </c>
      <c r="AQ63" s="51">
        <f>'[3]Soy Complex'!BX349-'Soy Crude'!AQ62</f>
        <v>19.947787560786551</v>
      </c>
      <c r="AR63" s="51">
        <f>'[3]Soy Complex'!BY349-'Soy Crude'!AR62</f>
        <v>19.967673720881532</v>
      </c>
      <c r="AS63" s="51">
        <f>'[3]Soy Complex'!BZ349-'Soy Crude'!AS62</f>
        <v>19.967155836352589</v>
      </c>
      <c r="AT63" s="51">
        <f>'[3]Soy Complex'!CA349-'Soy Crude'!AT62</f>
        <v>19.967889678218658</v>
      </c>
      <c r="AU63" s="51">
        <f>'[3]Soy Complex'!CB349-'Soy Crude'!AU62</f>
        <v>19.97059972647892</v>
      </c>
    </row>
    <row r="64" spans="1:49">
      <c r="A64" s="42" t="s">
        <v>111</v>
      </c>
      <c r="B64" s="50">
        <f>('[5]Refined SO Exports'!AQ$290)/1000</f>
        <v>27.480815999999997</v>
      </c>
      <c r="C64" s="50">
        <f>('[5]Refined SO Exports'!BC$290)/1000</f>
        <v>68.184581000000009</v>
      </c>
      <c r="D64" s="50">
        <f>('[5]Refined SO Exports'!BO$290)/1000</f>
        <v>12.549665000000001</v>
      </c>
      <c r="E64" s="50">
        <f>('[5]Refined SO Exports'!CA$290)/1000</f>
        <v>59.100016000000004</v>
      </c>
      <c r="F64" s="50">
        <f>('[5]Refined SO Exports'!CM$290)/1000</f>
        <v>87.588327000000007</v>
      </c>
      <c r="G64" s="50">
        <f>('[5]Refined SO Exports'!CY$290)/1000</f>
        <v>35.975758999999996</v>
      </c>
      <c r="H64" s="50">
        <f>('[5]Refined SO Exports'!DK$290)/1000</f>
        <v>36.974124000000003</v>
      </c>
      <c r="I64" s="50">
        <f>('[5]Refined SO Exports'!DW$290)/1000</f>
        <v>19.046347000000001</v>
      </c>
      <c r="J64" s="50">
        <f>('[5]Refined SO Exports'!EI$290)/1000</f>
        <v>29.362862</v>
      </c>
      <c r="K64" s="50">
        <f>('[5]Refined SO Exports'!EU$290)/1000</f>
        <v>37.165027000000002</v>
      </c>
      <c r="L64" s="50">
        <f>('[5]Refined SO Exports'!FG$290)/1000</f>
        <v>39.885298000000006</v>
      </c>
      <c r="M64" s="50">
        <f>('[5]Refined SO Exports'!FS$290)/1000</f>
        <v>42.992294000000001</v>
      </c>
      <c r="N64" s="50">
        <f>('[5]Refined SO Exports'!GE$290)/1000</f>
        <v>30.400278</v>
      </c>
      <c r="O64" s="50">
        <f>('[5]Refined SO Exports'!GQ$290)/1000</f>
        <v>37.305271999999995</v>
      </c>
      <c r="P64" s="50">
        <f>('[5]Refined SO Exports'!HC$290)/1000</f>
        <v>39.356336000000006</v>
      </c>
      <c r="Q64" s="50">
        <f>('[5]Refined SO Exports'!HO$290)/1000</f>
        <v>15.991106</v>
      </c>
      <c r="R64" s="50">
        <f>('[5]Refined SO Exports'!IA$290)/1000</f>
        <v>21.081265999999999</v>
      </c>
      <c r="S64" s="50">
        <f>('[5]Refined SO Exports'!IM$290)/1000</f>
        <v>16.648714999999999</v>
      </c>
      <c r="T64" s="50">
        <f>('[5]Refined SO Exports'!IY$290)/1000</f>
        <v>40.273539</v>
      </c>
      <c r="U64" s="50">
        <f>('[5]Refined SO Exports'!JK$290)/1000</f>
        <v>16.923750999999999</v>
      </c>
      <c r="V64" s="50">
        <f>('[5]Refined SO Exports'!JW$290)/1000</f>
        <v>17.035580999999997</v>
      </c>
      <c r="W64" s="50">
        <f>('[5]Refined SO Exports'!KI$290)/1000</f>
        <v>28.257959</v>
      </c>
      <c r="X64" s="50">
        <f>('[5]Refined SO Exports'!KU$290)/1000</f>
        <v>29.799612</v>
      </c>
      <c r="Y64" s="50">
        <f>('[5]Refined SO Exports'!LG$290)/1000</f>
        <v>34.519870000000004</v>
      </c>
      <c r="Z64" s="50">
        <f>('[5]Refined SO Exports'!LS$290)/1000</f>
        <v>35.61374</v>
      </c>
      <c r="AA64" s="50">
        <f>('[5]Refined SO Exports'!ME$290)/1000</f>
        <v>26.730687999999997</v>
      </c>
      <c r="AB64" s="50">
        <f>('[5]Refined SO Exports'!MQ$290)/1000</f>
        <v>32.376480999999998</v>
      </c>
      <c r="AC64" s="50">
        <f>('[5]Refined SO Exports'!NC$290)/1000</f>
        <v>16.457111000000001</v>
      </c>
      <c r="AD64" s="50">
        <f>('[5]Refined SO Exports'!NO$290)/1000</f>
        <v>21.390203</v>
      </c>
      <c r="AE64" s="50">
        <f>('[5]Refined SO Exports'!OA$290)/1000</f>
        <v>15.986520000000001</v>
      </c>
      <c r="AF64" s="51">
        <f>'[3]Soy Complex'!BM350-'Soy Crude'!AF63</f>
        <v>24.608504761509952</v>
      </c>
      <c r="AG64" s="51">
        <f>'[3]Soy Complex'!BN350-'Soy Crude'!AG63</f>
        <v>14.47357984583272</v>
      </c>
      <c r="AH64" s="51">
        <f>'[3]Soy Complex'!BO350-'Soy Crude'!AH63</f>
        <v>14.590142599369159</v>
      </c>
      <c r="AI64" s="51">
        <f>'[3]Soy Complex'!BP350-'Soy Crude'!AI63</f>
        <v>9.8142089858651893</v>
      </c>
      <c r="AJ64" s="51">
        <f>'[3]Soy Complex'!BQ350-'Soy Crude'!AJ63</f>
        <v>9.8143531590913451</v>
      </c>
      <c r="AK64" s="51">
        <f>'[3]Soy Complex'!BR350-'Soy Crude'!AK63</f>
        <v>14.909443391612111</v>
      </c>
      <c r="AL64" s="51">
        <f>'[3]Soy Complex'!BS350-'Soy Crude'!AL63</f>
        <v>14.970444169155467</v>
      </c>
      <c r="AM64" s="51">
        <f>'[3]Soy Complex'!BT350-'Soy Crude'!AM63</f>
        <v>14.976236381625784</v>
      </c>
      <c r="AN64" s="51">
        <f>'[3]Soy Complex'!BU350-'Soy Crude'!AN63</f>
        <v>14.969267789560361</v>
      </c>
      <c r="AO64" s="51">
        <f>'[3]Soy Complex'!BV350-'Soy Crude'!AO63</f>
        <v>14.981949816736719</v>
      </c>
      <c r="AP64" s="51">
        <f>'[3]Soy Complex'!BW350-'Soy Crude'!AP63</f>
        <v>14.980917929328916</v>
      </c>
      <c r="AQ64" s="51">
        <f>'[3]Soy Complex'!BX350-'Soy Crude'!AQ63</f>
        <v>14.973001856839618</v>
      </c>
      <c r="AR64" s="51">
        <f>'[3]Soy Complex'!BY350-'Soy Crude'!AR63</f>
        <v>14.981975970094144</v>
      </c>
      <c r="AS64" s="51">
        <f>'[3]Soy Complex'!BZ350-'Soy Crude'!AS63</f>
        <v>14.982928129694772</v>
      </c>
      <c r="AT64" s="51">
        <f>'[3]Soy Complex'!CA350-'Soy Crude'!AT63</f>
        <v>14.983795101722968</v>
      </c>
      <c r="AU64" s="51">
        <f>'[3]Soy Complex'!CB350-'Soy Crude'!AU63</f>
        <v>14.985546741576297</v>
      </c>
    </row>
    <row r="65" spans="1:48">
      <c r="A65" s="42" t="s">
        <v>112</v>
      </c>
      <c r="B65" s="50">
        <f>('[5]Refined SO Exports'!AR$290)/1000</f>
        <v>49.375430999999999</v>
      </c>
      <c r="C65" s="50">
        <f>('[5]Refined SO Exports'!BD$290)/1000</f>
        <v>53.007114999999999</v>
      </c>
      <c r="D65" s="50">
        <f>('[5]Refined SO Exports'!BP$290)/1000</f>
        <v>18.685146</v>
      </c>
      <c r="E65" s="50">
        <f>('[5]Refined SO Exports'!CB$290)/1000</f>
        <v>65.388303999999991</v>
      </c>
      <c r="F65" s="50">
        <f>('[5]Refined SO Exports'!CN$290)/1000</f>
        <v>46.018071000000006</v>
      </c>
      <c r="G65" s="50">
        <f>('[5]Refined SO Exports'!CZ$290)/1000</f>
        <v>30.622165000000003</v>
      </c>
      <c r="H65" s="50">
        <f>('[5]Refined SO Exports'!DL$290)/1000</f>
        <v>21.697791000000002</v>
      </c>
      <c r="I65" s="50">
        <f>('[5]Refined SO Exports'!DX$290)/1000</f>
        <v>20.861162</v>
      </c>
      <c r="J65" s="50">
        <f>('[5]Refined SO Exports'!EJ$290)/1000</f>
        <v>39.283699999999996</v>
      </c>
      <c r="K65" s="50">
        <f>('[5]Refined SO Exports'!EV$290)/1000</f>
        <v>43.307178999999998</v>
      </c>
      <c r="L65" s="50">
        <f>('[5]Refined SO Exports'!FH$290)/1000</f>
        <v>23.734325000000002</v>
      </c>
      <c r="M65" s="50">
        <f>('[5]Refined SO Exports'!FT$290)/1000</f>
        <v>20.898228</v>
      </c>
      <c r="N65" s="50">
        <f>('[5]Refined SO Exports'!GF$290)/1000</f>
        <v>35.118033000000004</v>
      </c>
      <c r="O65" s="50">
        <f>('[5]Refined SO Exports'!GR$290)/1000</f>
        <v>15.450635</v>
      </c>
      <c r="P65" s="50">
        <f>('[5]Refined SO Exports'!HD$290)/1000</f>
        <v>20.015162</v>
      </c>
      <c r="Q65" s="50">
        <f>('[5]Refined SO Exports'!HP$290)/1000</f>
        <v>24.682304999999999</v>
      </c>
      <c r="R65" s="50">
        <f>('[5]Refined SO Exports'!IB$290)/1000</f>
        <v>19.234023000000001</v>
      </c>
      <c r="S65" s="50">
        <f>('[5]Refined SO Exports'!IN$290)/1000</f>
        <v>15.543586999999999</v>
      </c>
      <c r="T65" s="50">
        <f>('[5]Refined SO Exports'!IZ$290)/1000</f>
        <v>25.365026</v>
      </c>
      <c r="U65" s="50">
        <f>('[5]Refined SO Exports'!JL$290)/1000</f>
        <v>35.026176</v>
      </c>
      <c r="V65" s="50">
        <f>('[5]Refined SO Exports'!JX$290)/1000</f>
        <v>19.034352999999999</v>
      </c>
      <c r="W65" s="50">
        <f>('[5]Refined SO Exports'!KJ$290)/1000</f>
        <v>33.126396999999997</v>
      </c>
      <c r="X65" s="50">
        <f>('[5]Refined SO Exports'!KV$290)/1000</f>
        <v>22.174187999999997</v>
      </c>
      <c r="Y65" s="50">
        <f>('[5]Refined SO Exports'!LH$290)/1000</f>
        <v>37.479906</v>
      </c>
      <c r="Z65" s="50">
        <f>('[5]Refined SO Exports'!LT$290)/1000</f>
        <v>29.246320000000001</v>
      </c>
      <c r="AA65" s="50">
        <f>('[5]Refined SO Exports'!MF$290)/1000</f>
        <v>17.059712000000001</v>
      </c>
      <c r="AB65" s="50">
        <f>('[5]Refined SO Exports'!MR$290)/1000</f>
        <v>27.585705000000001</v>
      </c>
      <c r="AC65" s="50">
        <f>('[5]Refined SO Exports'!ND$290)/1000</f>
        <v>16.177845999999999</v>
      </c>
      <c r="AD65" s="50">
        <f>('[5]Refined SO Exports'!NP$290)/1000</f>
        <v>21.684661999999999</v>
      </c>
      <c r="AE65" s="50">
        <f>('[5]Refined SO Exports'!OB$290)/1000</f>
        <v>19.547084999999999</v>
      </c>
      <c r="AF65" s="51">
        <f>'[3]Soy Complex'!BM351-'Soy Crude'!AF64</f>
        <v>21.779565930588561</v>
      </c>
      <c r="AG65" s="51">
        <f>'[3]Soy Complex'!BN351-'Soy Crude'!AG64</f>
        <v>9.6752191736580748</v>
      </c>
      <c r="AH65" s="51">
        <f>'[3]Soy Complex'!BO351-'Soy Crude'!AH64</f>
        <v>4.6507587122105267</v>
      </c>
      <c r="AI65" s="51">
        <f>'[3]Soy Complex'!BP351-'Soy Crude'!AI64</f>
        <v>4.8626180683108604</v>
      </c>
      <c r="AJ65" s="51">
        <f>'[3]Soy Complex'!BQ351-'Soy Crude'!AJ64</f>
        <v>19.869145542940821</v>
      </c>
      <c r="AK65" s="51">
        <f>'[3]Soy Complex'!BR351-'Soy Crude'!AK64</f>
        <v>19.922131670662374</v>
      </c>
      <c r="AL65" s="51">
        <f>'[3]Soy Complex'!BS351-'Soy Crude'!AL64</f>
        <v>9.9668937681817358</v>
      </c>
      <c r="AM65" s="51">
        <f>'[3]Soy Complex'!BT351-'Soy Crude'!AM64</f>
        <v>9.9826629551202721</v>
      </c>
      <c r="AN65" s="51">
        <f>'[3]Soy Complex'!BU351-'Soy Crude'!AN64</f>
        <v>4.9751644593334143</v>
      </c>
      <c r="AO65" s="51">
        <f>'[3]Soy Complex'!BV351-'Soy Crude'!AO64</f>
        <v>4.9861098957299124</v>
      </c>
      <c r="AP65" s="51">
        <f>'[3]Soy Complex'!BW351-'Soy Crude'!AP64</f>
        <v>9.9849569415145929</v>
      </c>
      <c r="AQ65" s="51">
        <f>'[3]Soy Complex'!BX351-'Soy Crude'!AQ64</f>
        <v>9.9765922772439364</v>
      </c>
      <c r="AR65" s="51">
        <f>'[3]Soy Complex'!BY351-'Soy Crude'!AR64</f>
        <v>4.9845002542784282</v>
      </c>
      <c r="AS65" s="51">
        <f>'[3]Soy Complex'!BZ351-'Soy Crude'!AS64</f>
        <v>4.9863982714813835</v>
      </c>
      <c r="AT65" s="51">
        <f>'[3]Soy Complex'!CA351-'Soy Crude'!AT64</f>
        <v>4.9866963178956007</v>
      </c>
      <c r="AU65" s="51">
        <f>'[3]Soy Complex'!CB351-'Soy Crude'!AU64</f>
        <v>4.9881371420269742</v>
      </c>
    </row>
    <row r="66" spans="1:48" ht="15.75" thickBot="1">
      <c r="A66" s="42" t="s">
        <v>113</v>
      </c>
      <c r="B66" s="50">
        <f>SUM(B54:B65)</f>
        <v>379.53387399999997</v>
      </c>
      <c r="C66" s="50">
        <f t="shared" ref="C66:AU66" si="37">SUM(C54:C65)</f>
        <v>686.34438699999998</v>
      </c>
      <c r="D66" s="50">
        <f t="shared" si="37"/>
        <v>323.92047199999996</v>
      </c>
      <c r="E66" s="50">
        <f t="shared" si="37"/>
        <v>546.51943899999992</v>
      </c>
      <c r="F66" s="50">
        <f t="shared" si="37"/>
        <v>888.53074800000002</v>
      </c>
      <c r="G66" s="50">
        <f t="shared" si="37"/>
        <v>530.83361000000002</v>
      </c>
      <c r="H66" s="50">
        <f t="shared" si="37"/>
        <v>486.30999300000008</v>
      </c>
      <c r="I66" s="50">
        <f t="shared" si="37"/>
        <v>389.31685700000003</v>
      </c>
      <c r="J66" s="50">
        <f t="shared" si="37"/>
        <v>526.42150600000002</v>
      </c>
      <c r="K66" s="50">
        <f t="shared" si="37"/>
        <v>677.2401950000002</v>
      </c>
      <c r="L66" s="50">
        <f t="shared" si="37"/>
        <v>371.39182700000003</v>
      </c>
      <c r="M66" s="50">
        <f t="shared" si="37"/>
        <v>330.80825700000008</v>
      </c>
      <c r="N66" s="50">
        <f t="shared" si="37"/>
        <v>452.54521199999999</v>
      </c>
      <c r="O66" s="50">
        <f t="shared" si="37"/>
        <v>357.03054299999997</v>
      </c>
      <c r="P66" s="50">
        <f t="shared" si="37"/>
        <v>498.84749899999997</v>
      </c>
      <c r="Q66" s="50">
        <f t="shared" si="37"/>
        <v>293.96799800000002</v>
      </c>
      <c r="R66" s="50">
        <f t="shared" si="37"/>
        <v>398.26815299999998</v>
      </c>
      <c r="S66" s="50">
        <f t="shared" si="37"/>
        <v>332.90645699999999</v>
      </c>
      <c r="T66" s="50">
        <f t="shared" si="37"/>
        <v>238.22117899999998</v>
      </c>
      <c r="U66" s="50">
        <f t="shared" si="37"/>
        <v>412.917216</v>
      </c>
      <c r="V66" s="50">
        <f t="shared" si="37"/>
        <v>353.33721400000002</v>
      </c>
      <c r="W66" s="50">
        <f t="shared" si="37"/>
        <v>467.488698</v>
      </c>
      <c r="X66" s="50">
        <f t="shared" si="37"/>
        <v>346.76566100000002</v>
      </c>
      <c r="Y66" s="50">
        <f t="shared" si="37"/>
        <v>543.198306</v>
      </c>
      <c r="Z66" s="50">
        <f t="shared" si="37"/>
        <v>476.09500700000001</v>
      </c>
      <c r="AA66" s="50">
        <f t="shared" si="37"/>
        <v>298.88735500000001</v>
      </c>
      <c r="AB66" s="50">
        <f t="shared" si="37"/>
        <v>386.21260300000006</v>
      </c>
      <c r="AC66" s="50">
        <f t="shared" si="37"/>
        <v>279.10168599999997</v>
      </c>
      <c r="AD66" s="50">
        <f t="shared" si="37"/>
        <v>296.586885</v>
      </c>
      <c r="AE66" s="50">
        <f t="shared" si="37"/>
        <v>178.24899400000001</v>
      </c>
      <c r="AF66" s="51">
        <f t="shared" si="37"/>
        <v>242.84719794433067</v>
      </c>
      <c r="AG66" s="51">
        <f t="shared" si="37"/>
        <v>239.86950554441336</v>
      </c>
      <c r="AH66" s="51">
        <f t="shared" si="37"/>
        <v>240.32073885096062</v>
      </c>
      <c r="AI66" s="51">
        <f t="shared" si="37"/>
        <v>241.50135642110115</v>
      </c>
      <c r="AJ66" s="51">
        <f t="shared" si="37"/>
        <v>243.23211868862597</v>
      </c>
      <c r="AK66" s="51">
        <f t="shared" si="37"/>
        <v>248.17660958452041</v>
      </c>
      <c r="AL66" s="51">
        <f t="shared" si="37"/>
        <v>249.27309956160488</v>
      </c>
      <c r="AM66" s="51">
        <f t="shared" si="37"/>
        <v>249.37289047752046</v>
      </c>
      <c r="AN66" s="51">
        <f t="shared" si="37"/>
        <v>249.06256045281111</v>
      </c>
      <c r="AO66" s="51">
        <f t="shared" si="37"/>
        <v>249.35395450620612</v>
      </c>
      <c r="AP66" s="51">
        <f t="shared" si="37"/>
        <v>249.42356166356444</v>
      </c>
      <c r="AQ66" s="51">
        <f t="shared" si="37"/>
        <v>249.33283453077843</v>
      </c>
      <c r="AR66" s="51">
        <f t="shared" si="37"/>
        <v>249.47736264906067</v>
      </c>
      <c r="AS66" s="51">
        <f t="shared" si="37"/>
        <v>249.50289553499269</v>
      </c>
      <c r="AT66" s="51">
        <f t="shared" si="37"/>
        <v>249.51914616717664</v>
      </c>
      <c r="AU66" s="51">
        <f t="shared" si="37"/>
        <v>249.57621938147236</v>
      </c>
    </row>
    <row r="67" spans="1:48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9">
        <f>AE13</f>
        <v>178.24899400000001</v>
      </c>
      <c r="AF67" s="49">
        <f t="shared" ref="AF67:AO67" si="38">AF13</f>
        <v>242.84719794433067</v>
      </c>
      <c r="AG67" s="49">
        <f t="shared" si="38"/>
        <v>239.86950554441336</v>
      </c>
      <c r="AH67" s="49">
        <f t="shared" si="38"/>
        <v>240.32073885096062</v>
      </c>
      <c r="AI67" s="49">
        <f t="shared" si="38"/>
        <v>241.50135642110115</v>
      </c>
      <c r="AJ67" s="49">
        <f t="shared" si="38"/>
        <v>243.23211868862597</v>
      </c>
      <c r="AK67" s="49">
        <f t="shared" si="38"/>
        <v>248.17660958452041</v>
      </c>
      <c r="AL67" s="49">
        <f t="shared" si="38"/>
        <v>249.27309956160488</v>
      </c>
      <c r="AM67" s="49">
        <f t="shared" si="38"/>
        <v>249.37289047752046</v>
      </c>
      <c r="AN67" s="49">
        <f t="shared" si="38"/>
        <v>249.06256045281111</v>
      </c>
      <c r="AO67" s="49">
        <f t="shared" si="38"/>
        <v>249.35395450620612</v>
      </c>
      <c r="AP67" s="48"/>
      <c r="AQ67" s="48"/>
      <c r="AR67" s="48"/>
      <c r="AS67" s="48"/>
      <c r="AT67" s="48"/>
      <c r="AU67" s="48"/>
    </row>
    <row r="68" spans="1:48" ht="15.75" thickBot="1">
      <c r="A68" s="42" t="s">
        <v>157</v>
      </c>
    </row>
    <row r="69" spans="1:48" ht="15.75" thickBot="1">
      <c r="A69" s="44"/>
      <c r="B69" s="44" t="str">
        <f>B$2</f>
        <v xml:space="preserve">93/94 </v>
      </c>
      <c r="C69" s="44" t="str">
        <f t="shared" ref="C69:AU69" si="39">C$2</f>
        <v xml:space="preserve">94/95 </v>
      </c>
      <c r="D69" s="44" t="str">
        <f t="shared" si="39"/>
        <v xml:space="preserve">95/96 </v>
      </c>
      <c r="E69" s="44" t="str">
        <f t="shared" si="39"/>
        <v xml:space="preserve">96/97 </v>
      </c>
      <c r="F69" s="44" t="str">
        <f t="shared" si="39"/>
        <v xml:space="preserve">97/98 </v>
      </c>
      <c r="G69" s="44" t="str">
        <f t="shared" si="39"/>
        <v xml:space="preserve">98/99 </v>
      </c>
      <c r="H69" s="44" t="str">
        <f t="shared" si="39"/>
        <v xml:space="preserve">99/00 </v>
      </c>
      <c r="I69" s="44" t="str">
        <f t="shared" si="39"/>
        <v xml:space="preserve">00/01 </v>
      </c>
      <c r="J69" s="44" t="str">
        <f t="shared" si="39"/>
        <v xml:space="preserve">01/02 </v>
      </c>
      <c r="K69" s="44" t="str">
        <f t="shared" si="39"/>
        <v xml:space="preserve">02/03 </v>
      </c>
      <c r="L69" s="44" t="str">
        <f t="shared" si="39"/>
        <v xml:space="preserve">03/04 </v>
      </c>
      <c r="M69" s="44" t="str">
        <f t="shared" si="39"/>
        <v xml:space="preserve">04/05 </v>
      </c>
      <c r="N69" s="44" t="str">
        <f t="shared" si="39"/>
        <v xml:space="preserve">05/06 </v>
      </c>
      <c r="O69" s="44" t="str">
        <f t="shared" si="39"/>
        <v xml:space="preserve">06/07 </v>
      </c>
      <c r="P69" s="44" t="str">
        <f t="shared" si="39"/>
        <v xml:space="preserve">07/08 </v>
      </c>
      <c r="Q69" s="44" t="str">
        <f t="shared" si="39"/>
        <v xml:space="preserve">08/09 </v>
      </c>
      <c r="R69" s="44" t="str">
        <f t="shared" si="39"/>
        <v xml:space="preserve">09/10 </v>
      </c>
      <c r="S69" s="44" t="str">
        <f t="shared" si="39"/>
        <v xml:space="preserve">10/11 </v>
      </c>
      <c r="T69" s="44" t="str">
        <f t="shared" si="39"/>
        <v xml:space="preserve">11/12 </v>
      </c>
      <c r="U69" s="44" t="str">
        <f t="shared" si="39"/>
        <v xml:space="preserve">12/13 </v>
      </c>
      <c r="V69" s="44" t="str">
        <f t="shared" si="39"/>
        <v xml:space="preserve">13/14 </v>
      </c>
      <c r="W69" s="44" t="str">
        <f t="shared" si="39"/>
        <v xml:space="preserve">14/15 </v>
      </c>
      <c r="X69" s="44" t="str">
        <f t="shared" si="39"/>
        <v xml:space="preserve">15/16 </v>
      </c>
      <c r="Y69" s="44" t="str">
        <f t="shared" si="39"/>
        <v xml:space="preserve">16/17 </v>
      </c>
      <c r="Z69" s="44" t="str">
        <f t="shared" si="39"/>
        <v xml:space="preserve">17/18 </v>
      </c>
      <c r="AA69" s="44" t="str">
        <f t="shared" si="39"/>
        <v>18/19</v>
      </c>
      <c r="AB69" s="44" t="str">
        <f t="shared" si="39"/>
        <v>19/20</v>
      </c>
      <c r="AC69" s="44" t="str">
        <f t="shared" si="39"/>
        <v>20/21</v>
      </c>
      <c r="AD69" s="44" t="str">
        <f t="shared" si="39"/>
        <v>21/22</v>
      </c>
      <c r="AE69" s="44" t="str">
        <f t="shared" si="39"/>
        <v>22/23</v>
      </c>
      <c r="AF69" s="44" t="str">
        <f t="shared" si="39"/>
        <v>23/24</v>
      </c>
      <c r="AG69" s="44" t="str">
        <f t="shared" si="39"/>
        <v>24/25</v>
      </c>
      <c r="AH69" s="44" t="str">
        <f t="shared" si="39"/>
        <v>25/26</v>
      </c>
      <c r="AI69" s="44" t="str">
        <f t="shared" si="39"/>
        <v>26/27</v>
      </c>
      <c r="AJ69" s="44" t="str">
        <f t="shared" si="39"/>
        <v>27/28</v>
      </c>
      <c r="AK69" s="44" t="str">
        <f t="shared" si="39"/>
        <v>28/29</v>
      </c>
      <c r="AL69" s="44" t="str">
        <f t="shared" si="39"/>
        <v>29/30</v>
      </c>
      <c r="AM69" s="44" t="str">
        <f t="shared" si="39"/>
        <v>30/31</v>
      </c>
      <c r="AN69" s="44" t="str">
        <f t="shared" si="39"/>
        <v>31/32</v>
      </c>
      <c r="AO69" s="44" t="str">
        <f t="shared" si="39"/>
        <v>32/33</v>
      </c>
      <c r="AP69" s="44" t="str">
        <f t="shared" si="39"/>
        <v>33/34</v>
      </c>
      <c r="AQ69" s="44" t="str">
        <f t="shared" si="39"/>
        <v>34/35</v>
      </c>
      <c r="AR69" s="44" t="str">
        <f t="shared" si="39"/>
        <v>35/36</v>
      </c>
      <c r="AS69" s="44" t="str">
        <f t="shared" si="39"/>
        <v>36/37</v>
      </c>
      <c r="AT69" s="44" t="str">
        <f t="shared" si="39"/>
        <v>37/38</v>
      </c>
      <c r="AU69" s="44" t="str">
        <f t="shared" si="39"/>
        <v>38/39</v>
      </c>
    </row>
    <row r="70" spans="1:48">
      <c r="A70" s="42" t="s">
        <v>101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>
        <f>'[4]NASS Crush'!$AD10</f>
        <v>1530.33</v>
      </c>
      <c r="Y70" s="46">
        <f>'[4]NASS Crush'!$AD22</f>
        <v>1579.5409999999999</v>
      </c>
      <c r="Z70" s="46">
        <f>'[4]NASS Crush'!$AD34</f>
        <v>1554.1320000000001</v>
      </c>
      <c r="AA70" s="46">
        <f>'[4]NASS Crush'!$AD46</f>
        <v>1606.335</v>
      </c>
      <c r="AB70" s="46">
        <f>'[4]NASS Crush'!$AD58</f>
        <v>1624.992</v>
      </c>
      <c r="AC70" s="46">
        <f>'[4]NASS Crush'!$AD70</f>
        <v>1595.1289999999999</v>
      </c>
      <c r="AD70" s="46">
        <f>'[4]NASS Crush'!$AD82</f>
        <v>1686.7170000000001</v>
      </c>
      <c r="AE70" s="46">
        <f>'[4]NASS Crush'!$AD94</f>
        <v>1736.162</v>
      </c>
      <c r="AF70" s="46">
        <f>'[4]NASS Crush'!$AD106</f>
        <v>1857.752</v>
      </c>
      <c r="AG70" s="47">
        <f t="shared" ref="AG70:AU81" si="40">AG86+AG102</f>
        <v>2068.0456814452809</v>
      </c>
      <c r="AH70" s="47">
        <f t="shared" si="40"/>
        <v>2171.5774859349258</v>
      </c>
      <c r="AI70" s="47">
        <f t="shared" si="40"/>
        <v>2248.8604250869639</v>
      </c>
      <c r="AJ70" s="47">
        <f t="shared" si="40"/>
        <v>2331.3708484165081</v>
      </c>
      <c r="AK70" s="47">
        <f t="shared" si="40"/>
        <v>2425.2652987971892</v>
      </c>
      <c r="AL70" s="47">
        <f t="shared" si="40"/>
        <v>2453.6119982876621</v>
      </c>
      <c r="AM70" s="47">
        <f t="shared" si="40"/>
        <v>2467.6817291850871</v>
      </c>
      <c r="AN70" s="47">
        <f t="shared" si="40"/>
        <v>2510.4948936202127</v>
      </c>
      <c r="AO70" s="47">
        <f t="shared" si="40"/>
        <v>2537.434668023383</v>
      </c>
      <c r="AP70" s="47">
        <f t="shared" si="40"/>
        <v>2561.8509528916675</v>
      </c>
      <c r="AQ70" s="47">
        <f t="shared" si="40"/>
        <v>2035.9874498874299</v>
      </c>
      <c r="AR70" s="47" t="e">
        <f t="shared" si="40"/>
        <v>#DIV/0!</v>
      </c>
      <c r="AS70" s="47" t="e">
        <f t="shared" si="40"/>
        <v>#DIV/0!</v>
      </c>
      <c r="AT70" s="47" t="e">
        <f t="shared" si="40"/>
        <v>#DIV/0!</v>
      </c>
      <c r="AU70" s="47" t="e">
        <f t="shared" si="40"/>
        <v>#DIV/0!</v>
      </c>
    </row>
    <row r="71" spans="1:48">
      <c r="A71" s="42" t="s">
        <v>102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>
        <f>'[4]NASS Crush'!$AD11</f>
        <v>1390.7929999999999</v>
      </c>
      <c r="Y71" s="46">
        <f>'[4]NASS Crush'!$AD23</f>
        <v>1463.62</v>
      </c>
      <c r="Z71" s="46">
        <f>'[4]NASS Crush'!$AD35</f>
        <v>1485.0319999999999</v>
      </c>
      <c r="AA71" s="46">
        <f>'[4]NASS Crush'!$AD47</f>
        <v>1549.491</v>
      </c>
      <c r="AB71" s="46">
        <f>'[4]NASS Crush'!$AD59</f>
        <v>1400.4010000000001</v>
      </c>
      <c r="AC71" s="46">
        <f>'[4]NASS Crush'!$AD71</f>
        <v>1547.0940000000001</v>
      </c>
      <c r="AD71" s="46">
        <f>'[4]NASS Crush'!$AD83</f>
        <v>1625.636</v>
      </c>
      <c r="AE71" s="46">
        <f>'[4]NASS Crush'!$AD95</f>
        <v>1661.798</v>
      </c>
      <c r="AF71" s="46">
        <f>'[4]NASS Crush'!$AD107</f>
        <v>1682.96</v>
      </c>
      <c r="AG71" s="47">
        <f t="shared" si="40"/>
        <v>1895.4606269913056</v>
      </c>
      <c r="AH71" s="47">
        <f t="shared" si="40"/>
        <v>2068.7800963231921</v>
      </c>
      <c r="AI71" s="47">
        <f t="shared" si="40"/>
        <v>2323.6307088807825</v>
      </c>
      <c r="AJ71" s="47">
        <f t="shared" si="40"/>
        <v>2149.6808236187753</v>
      </c>
      <c r="AK71" s="47">
        <f t="shared" si="40"/>
        <v>2171.325953968696</v>
      </c>
      <c r="AL71" s="47">
        <f t="shared" si="40"/>
        <v>2329.4717711444027</v>
      </c>
      <c r="AM71" s="47">
        <f t="shared" si="40"/>
        <v>2541.212292898068</v>
      </c>
      <c r="AN71" s="47">
        <f t="shared" si="40"/>
        <v>2622.5656686831198</v>
      </c>
      <c r="AO71" s="47">
        <f t="shared" si="40"/>
        <v>2768.6267732982783</v>
      </c>
      <c r="AP71" s="47">
        <f t="shared" si="40"/>
        <v>3042.2320698240073</v>
      </c>
      <c r="AQ71" s="47">
        <f t="shared" si="40"/>
        <v>2725.3526846745212</v>
      </c>
      <c r="AR71" s="47" t="e">
        <f t="shared" si="40"/>
        <v>#DIV/0!</v>
      </c>
      <c r="AS71" s="47" t="e">
        <f t="shared" si="40"/>
        <v>#DIV/0!</v>
      </c>
      <c r="AT71" s="47" t="e">
        <f t="shared" si="40"/>
        <v>#DIV/0!</v>
      </c>
      <c r="AU71" s="47" t="e">
        <f t="shared" si="40"/>
        <v>#DIV/0!</v>
      </c>
    </row>
    <row r="72" spans="1:48">
      <c r="A72" s="42" t="s">
        <v>103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>
        <f>'[4]NASS Crush'!$AD12</f>
        <v>1337.7049999999999</v>
      </c>
      <c r="Y72" s="46">
        <f>'[4]NASS Crush'!$AD24</f>
        <v>1376.9349999999999</v>
      </c>
      <c r="Z72" s="46">
        <f>'[4]NASS Crush'!$AD36</f>
        <v>1303.54</v>
      </c>
      <c r="AA72" s="46">
        <f>'[4]NASS Crush'!$AD48</f>
        <v>1522.135</v>
      </c>
      <c r="AB72" s="46">
        <f>'[4]NASS Crush'!$AD60</f>
        <v>1407.06</v>
      </c>
      <c r="AC72" s="46">
        <f>'[4]NASS Crush'!$AD72</f>
        <v>1614.4459999999999</v>
      </c>
      <c r="AD72" s="46">
        <f>'[4]NASS Crush'!$AD84</f>
        <v>1677.0930000000001</v>
      </c>
      <c r="AE72" s="46">
        <f>'[4]NASS Crush'!$AD96</f>
        <v>1611.482</v>
      </c>
      <c r="AF72" s="46">
        <f>'[4]NASS Crush'!$AD108</f>
        <v>1670.4359999999999</v>
      </c>
      <c r="AG72" s="47">
        <f t="shared" si="40"/>
        <v>1949.7144971139965</v>
      </c>
      <c r="AH72" s="47">
        <f t="shared" si="40"/>
        <v>2221.9575996451968</v>
      </c>
      <c r="AI72" s="47">
        <f t="shared" si="40"/>
        <v>2484.5651720179608</v>
      </c>
      <c r="AJ72" s="47">
        <f t="shared" si="40"/>
        <v>2121.4710879218546</v>
      </c>
      <c r="AK72" s="47">
        <f t="shared" si="40"/>
        <v>2124.4022643547819</v>
      </c>
      <c r="AL72" s="47">
        <f t="shared" si="40"/>
        <v>2401.8503879110908</v>
      </c>
      <c r="AM72" s="47">
        <f t="shared" si="40"/>
        <v>2572.0876790733601</v>
      </c>
      <c r="AN72" s="47">
        <f t="shared" si="40"/>
        <v>2897.6870507505628</v>
      </c>
      <c r="AO72" s="47">
        <f t="shared" si="40"/>
        <v>3112.0484601691655</v>
      </c>
      <c r="AP72" s="47">
        <f t="shared" si="40"/>
        <v>3786.874885303097</v>
      </c>
      <c r="AQ72" s="47">
        <f t="shared" si="40"/>
        <v>3358.6507564155108</v>
      </c>
      <c r="AR72" s="47" t="e">
        <f t="shared" si="40"/>
        <v>#DIV/0!</v>
      </c>
      <c r="AS72" s="47" t="e">
        <f t="shared" si="40"/>
        <v>#DIV/0!</v>
      </c>
      <c r="AT72" s="47" t="e">
        <f t="shared" si="40"/>
        <v>#DIV/0!</v>
      </c>
      <c r="AU72" s="47" t="e">
        <f t="shared" si="40"/>
        <v>#DIV/0!</v>
      </c>
    </row>
    <row r="73" spans="1:48">
      <c r="A73" s="42" t="s">
        <v>104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>
        <f>'[4]NASS Crush'!$AD13</f>
        <v>1283.248</v>
      </c>
      <c r="Y73" s="46">
        <f>'[4]NASS Crush'!$AD25</f>
        <v>1262.0519999999999</v>
      </c>
      <c r="Z73" s="46">
        <f>'[4]NASS Crush'!$AD37</f>
        <v>1330.992</v>
      </c>
      <c r="AA73" s="46">
        <f>'[4]NASS Crush'!$AD49</f>
        <v>1411.818</v>
      </c>
      <c r="AB73" s="46">
        <f>'[4]NASS Crush'!$AD61</f>
        <v>1428.4639999999999</v>
      </c>
      <c r="AC73" s="46">
        <f>'[4]NASS Crush'!$AD73</f>
        <v>1559.029</v>
      </c>
      <c r="AD73" s="46">
        <f>'[4]NASS Crush'!$AD85</f>
        <v>1629.6189999999999</v>
      </c>
      <c r="AE73" s="46">
        <f>'[4]NASS Crush'!$AD97</f>
        <v>1667.2170000000001</v>
      </c>
      <c r="AF73" s="46">
        <f>'[4]NASS Crush'!$AD109</f>
        <v>1571.498</v>
      </c>
      <c r="AG73" s="47">
        <f t="shared" si="40"/>
        <v>1837.4981757212913</v>
      </c>
      <c r="AH73" s="47">
        <f t="shared" si="40"/>
        <v>1936.22010233946</v>
      </c>
      <c r="AI73" s="47">
        <f t="shared" si="40"/>
        <v>2049.8656100694707</v>
      </c>
      <c r="AJ73" s="47">
        <f t="shared" si="40"/>
        <v>2099.7614806661368</v>
      </c>
      <c r="AK73" s="47">
        <f t="shared" si="40"/>
        <v>2110.2872166594739</v>
      </c>
      <c r="AL73" s="47">
        <f t="shared" si="40"/>
        <v>2179.1545732306008</v>
      </c>
      <c r="AM73" s="47">
        <f t="shared" si="40"/>
        <v>2282.4371645751594</v>
      </c>
      <c r="AN73" s="47">
        <f t="shared" si="40"/>
        <v>2318.891967876054</v>
      </c>
      <c r="AO73" s="47">
        <f t="shared" si="40"/>
        <v>2350.5047685396962</v>
      </c>
      <c r="AP73" s="47">
        <f t="shared" si="40"/>
        <v>2490.1738432722141</v>
      </c>
      <c r="AQ73" s="47">
        <f t="shared" si="40"/>
        <v>2127.6738507781611</v>
      </c>
      <c r="AR73" s="47" t="e">
        <f t="shared" si="40"/>
        <v>#DIV/0!</v>
      </c>
      <c r="AS73" s="47" t="e">
        <f t="shared" si="40"/>
        <v>#DIV/0!</v>
      </c>
      <c r="AT73" s="47" t="e">
        <f t="shared" si="40"/>
        <v>#DIV/0!</v>
      </c>
      <c r="AU73" s="47" t="e">
        <f t="shared" si="40"/>
        <v>#DIV/0!</v>
      </c>
    </row>
    <row r="74" spans="1:48">
      <c r="A74" s="42" t="s">
        <v>105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>
        <f>'[4]NASS Crush'!$AD14</f>
        <v>1336.2840000000001</v>
      </c>
      <c r="Y74" s="46">
        <f>'[4]NASS Crush'!$AD26</f>
        <v>1214.787</v>
      </c>
      <c r="Z74" s="46">
        <f>'[4]NASS Crush'!$AD38</f>
        <v>1302.6079999999999</v>
      </c>
      <c r="AA74" s="46">
        <f>'[4]NASS Crush'!$AD50</f>
        <v>1296.9960000000001</v>
      </c>
      <c r="AB74" s="46">
        <f>'[4]NASS Crush'!$AD62</f>
        <v>1410.0350000000001</v>
      </c>
      <c r="AC74" s="46">
        <f>'[4]NASS Crush'!$AD74</f>
        <v>1435.7829999999999</v>
      </c>
      <c r="AD74" s="46">
        <f>'[4]NASS Crush'!$AD86</f>
        <v>1526.96</v>
      </c>
      <c r="AE74" s="46">
        <f>'[4]NASS Crush'!$AD98</f>
        <v>1653.1289999999999</v>
      </c>
      <c r="AF74" s="46">
        <f>'[4]NASS Crush'!$AD110</f>
        <v>1654.857</v>
      </c>
      <c r="AG74" s="47">
        <f t="shared" si="40"/>
        <v>1667.7893259890966</v>
      </c>
      <c r="AH74" s="47">
        <f t="shared" si="40"/>
        <v>1804.6797659593783</v>
      </c>
      <c r="AI74" s="47">
        <f t="shared" si="40"/>
        <v>1956.196696185556</v>
      </c>
      <c r="AJ74" s="47">
        <f t="shared" si="40"/>
        <v>1966.0636489667618</v>
      </c>
      <c r="AK74" s="47">
        <f t="shared" si="40"/>
        <v>2025.8271670425256</v>
      </c>
      <c r="AL74" s="47">
        <f t="shared" si="40"/>
        <v>2087.900789321553</v>
      </c>
      <c r="AM74" s="47">
        <f t="shared" si="40"/>
        <v>2262.8800601223465</v>
      </c>
      <c r="AN74" s="47">
        <f t="shared" si="40"/>
        <v>2215.9823626014363</v>
      </c>
      <c r="AO74" s="47">
        <f t="shared" si="40"/>
        <v>2277.860544066818</v>
      </c>
      <c r="AP74" s="47">
        <f t="shared" si="40"/>
        <v>2372.5263360817557</v>
      </c>
      <c r="AQ74" s="47">
        <f t="shared" si="40"/>
        <v>1936.2933985641698</v>
      </c>
      <c r="AR74" s="47" t="e">
        <f t="shared" si="40"/>
        <v>#DIV/0!</v>
      </c>
      <c r="AS74" s="47" t="e">
        <f t="shared" si="40"/>
        <v>#DIV/0!</v>
      </c>
      <c r="AT74" s="47" t="e">
        <f t="shared" si="40"/>
        <v>#DIV/0!</v>
      </c>
      <c r="AU74" s="47" t="e">
        <f t="shared" si="40"/>
        <v>#DIV/0!</v>
      </c>
    </row>
    <row r="75" spans="1:48">
      <c r="A75" s="42" t="s">
        <v>106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>
        <f>'[4]NASS Crush'!$AD15</f>
        <v>1404.9059999999999</v>
      </c>
      <c r="Y75" s="46">
        <f>'[4]NASS Crush'!$AD27</f>
        <v>1374.7829999999999</v>
      </c>
      <c r="Z75" s="46">
        <f>'[4]NASS Crush'!$AD39</f>
        <v>1427.5229999999999</v>
      </c>
      <c r="AA75" s="46">
        <f>'[4]NASS Crush'!$AD51</f>
        <v>1466.7439999999999</v>
      </c>
      <c r="AB75" s="46">
        <f>'[4]NASS Crush'!$AD63</f>
        <v>1583.4590000000001</v>
      </c>
      <c r="AC75" s="46">
        <f>'[4]NASS Crush'!$AD75</f>
        <v>1809.5820000000001</v>
      </c>
      <c r="AD75" s="46">
        <f>'[4]NASS Crush'!$AD87</f>
        <v>1831.9</v>
      </c>
      <c r="AE75" s="46">
        <f>'[4]NASS Crush'!$AD99</f>
        <v>1833.386</v>
      </c>
      <c r="AF75" s="46">
        <f>'[4]NASS Crush'!$AD111</f>
        <v>1757.133</v>
      </c>
      <c r="AG75" s="47">
        <f t="shared" si="40"/>
        <v>2112.9857889382756</v>
      </c>
      <c r="AH75" s="47">
        <f t="shared" si="40"/>
        <v>2272.964163197144</v>
      </c>
      <c r="AI75" s="47">
        <f t="shared" si="40"/>
        <v>2407.311742195121</v>
      </c>
      <c r="AJ75" s="47">
        <f t="shared" si="40"/>
        <v>2359.4496103425372</v>
      </c>
      <c r="AK75" s="47">
        <f t="shared" si="40"/>
        <v>2432.9679429088287</v>
      </c>
      <c r="AL75" s="47">
        <f t="shared" si="40"/>
        <v>2517.6017065142123</v>
      </c>
      <c r="AM75" s="47">
        <f t="shared" si="40"/>
        <v>2589.6065216966535</v>
      </c>
      <c r="AN75" s="47">
        <f t="shared" si="40"/>
        <v>2628.0524912696333</v>
      </c>
      <c r="AO75" s="47">
        <f t="shared" si="40"/>
        <v>2688.4727046063372</v>
      </c>
      <c r="AP75" s="47">
        <f t="shared" si="40"/>
        <v>2801.9223751735381</v>
      </c>
      <c r="AQ75" s="47">
        <f t="shared" si="40"/>
        <v>2228.0248628149138</v>
      </c>
      <c r="AR75" s="47" t="e">
        <f t="shared" si="40"/>
        <v>#DIV/0!</v>
      </c>
      <c r="AS75" s="47" t="e">
        <f t="shared" si="40"/>
        <v>#DIV/0!</v>
      </c>
      <c r="AT75" s="47" t="e">
        <f t="shared" si="40"/>
        <v>#DIV/0!</v>
      </c>
      <c r="AU75" s="47" t="e">
        <f t="shared" si="40"/>
        <v>#DIV/0!</v>
      </c>
    </row>
    <row r="76" spans="1:48">
      <c r="A76" s="42" t="s">
        <v>107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>
        <f>'[4]NASS Crush'!$AD16</f>
        <v>1359.441</v>
      </c>
      <c r="Y76" s="46">
        <f>'[4]NASS Crush'!$AD28</f>
        <v>1445.4390000000001</v>
      </c>
      <c r="Z76" s="46">
        <f>'[4]NASS Crush'!$AD40</f>
        <v>1430.4380000000001</v>
      </c>
      <c r="AA76" s="46">
        <f>'[4]NASS Crush'!$AD52</f>
        <v>1528.83</v>
      </c>
      <c r="AB76" s="46">
        <f>'[4]NASS Crush'!$AD64</f>
        <v>1277.068</v>
      </c>
      <c r="AC76" s="46">
        <f>'[4]NASS Crush'!$AD76</f>
        <v>1664.1759999999999</v>
      </c>
      <c r="AD76" s="46">
        <f>'[4]NASS Crush'!$AD88</f>
        <v>1645.056</v>
      </c>
      <c r="AE76" s="46">
        <f>'[4]NASS Crush'!$AD100</f>
        <v>1655.547</v>
      </c>
      <c r="AF76" s="46">
        <f>'[4]NASS Crush'!$AD112</f>
        <v>1761.336</v>
      </c>
      <c r="AG76" s="47">
        <f t="shared" si="40"/>
        <v>1755.0353443214126</v>
      </c>
      <c r="AH76" s="47">
        <f t="shared" si="40"/>
        <v>1830.007479253512</v>
      </c>
      <c r="AI76" s="47">
        <f t="shared" si="40"/>
        <v>1880.1145801733505</v>
      </c>
      <c r="AJ76" s="47">
        <f t="shared" si="40"/>
        <v>2038.527873441567</v>
      </c>
      <c r="AK76" s="47">
        <f t="shared" si="40"/>
        <v>2035.5803642683475</v>
      </c>
      <c r="AL76" s="47">
        <f t="shared" si="40"/>
        <v>2097.7795058698648</v>
      </c>
      <c r="AM76" s="47">
        <f t="shared" si="40"/>
        <v>2147.0251475081395</v>
      </c>
      <c r="AN76" s="47">
        <f t="shared" si="40"/>
        <v>2088.9138142055331</v>
      </c>
      <c r="AO76" s="47">
        <f t="shared" si="40"/>
        <v>2107.8839901818887</v>
      </c>
      <c r="AP76" s="47">
        <f t="shared" si="40"/>
        <v>2086.9636670750629</v>
      </c>
      <c r="AQ76" s="47">
        <f t="shared" si="40"/>
        <v>1581.9168367145385</v>
      </c>
      <c r="AR76" s="47" t="e">
        <f t="shared" si="40"/>
        <v>#DIV/0!</v>
      </c>
      <c r="AS76" s="47" t="e">
        <f t="shared" si="40"/>
        <v>#DIV/0!</v>
      </c>
      <c r="AT76" s="47" t="e">
        <f t="shared" si="40"/>
        <v>#DIV/0!</v>
      </c>
      <c r="AU76" s="47" t="e">
        <f t="shared" si="40"/>
        <v>#DIV/0!</v>
      </c>
    </row>
    <row r="77" spans="1:48">
      <c r="A77" s="42" t="s">
        <v>108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>
        <f>'[4]NASS Crush'!$AD5</f>
        <v>1348.2339999999999</v>
      </c>
      <c r="X77" s="46">
        <f>'[4]NASS Crush'!$AD17</f>
        <v>1418.2929999999999</v>
      </c>
      <c r="Y77" s="46">
        <f>'[4]NASS Crush'!$AD29</f>
        <v>1604.8979999999999</v>
      </c>
      <c r="Z77" s="46">
        <f>'[4]NASS Crush'!$AD41</f>
        <v>1531.29</v>
      </c>
      <c r="AA77" s="46">
        <f>'[4]NASS Crush'!$AD53</f>
        <v>1545.7570000000001</v>
      </c>
      <c r="AB77" s="46">
        <f>'[4]NASS Crush'!$AD65</f>
        <v>1513.117</v>
      </c>
      <c r="AC77" s="46">
        <f>'[4]NASS Crush'!$AD77</f>
        <v>1649.4970000000001</v>
      </c>
      <c r="AD77" s="46">
        <f>'[4]NASS Crush'!$AD89</f>
        <v>1746.3050000000001</v>
      </c>
      <c r="AE77" s="46">
        <f>'[4]NASS Crush'!$AD101</f>
        <v>1850.213</v>
      </c>
      <c r="AF77" s="46">
        <f>'[4]NASS Crush'!$AD113</f>
        <v>1780.915</v>
      </c>
      <c r="AG77" s="47">
        <f t="shared" si="40"/>
        <v>2096.4370106821962</v>
      </c>
      <c r="AH77" s="47">
        <f t="shared" si="40"/>
        <v>2208.5463360140352</v>
      </c>
      <c r="AI77" s="47">
        <f t="shared" si="40"/>
        <v>2366.9548479334949</v>
      </c>
      <c r="AJ77" s="47">
        <f t="shared" si="40"/>
        <v>2342.6936255391247</v>
      </c>
      <c r="AK77" s="47">
        <f t="shared" si="40"/>
        <v>2363.3340184294439</v>
      </c>
      <c r="AL77" s="47">
        <f t="shared" si="40"/>
        <v>2471.2882801403871</v>
      </c>
      <c r="AM77" s="47">
        <f t="shared" si="40"/>
        <v>2550.7792915649634</v>
      </c>
      <c r="AN77" s="47">
        <f t="shared" si="40"/>
        <v>2589.5882319728998</v>
      </c>
      <c r="AO77" s="47">
        <f t="shared" si="40"/>
        <v>2638.8014065068965</v>
      </c>
      <c r="AP77" s="47">
        <f t="shared" si="40"/>
        <v>2743.6345744281216</v>
      </c>
      <c r="AQ77" s="47">
        <f t="shared" si="40"/>
        <v>2195.6529458130449</v>
      </c>
      <c r="AR77" s="47" t="e">
        <f t="shared" si="40"/>
        <v>#DIV/0!</v>
      </c>
      <c r="AS77" s="47" t="e">
        <f t="shared" si="40"/>
        <v>#DIV/0!</v>
      </c>
      <c r="AT77" s="47" t="e">
        <f t="shared" si="40"/>
        <v>#DIV/0!</v>
      </c>
      <c r="AU77" s="47" t="e">
        <f t="shared" si="40"/>
        <v>#DIV/0!</v>
      </c>
    </row>
    <row r="78" spans="1:48">
      <c r="A78" s="42" t="s">
        <v>109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>
        <f>'[4]NASS Crush'!$AD6</f>
        <v>1448.3720000000001</v>
      </c>
      <c r="X78" s="46">
        <f>'[4]NASS Crush'!$AD18</f>
        <v>1383.7570000000001</v>
      </c>
      <c r="Y78" s="46">
        <f>'[4]NASS Crush'!$AD30</f>
        <v>1370.3530000000001</v>
      </c>
      <c r="Z78" s="46">
        <f>'[4]NASS Crush'!$AD42</f>
        <v>1485.297</v>
      </c>
      <c r="AA78" s="46">
        <f>'[4]NASS Crush'!$AD54</f>
        <v>1455.63</v>
      </c>
      <c r="AB78" s="46">
        <f>'[4]NASS Crush'!$AD66</f>
        <v>1622.194</v>
      </c>
      <c r="AC78" s="46">
        <f>'[4]NASS Crush'!$AD78</f>
        <v>1608.3910000000001</v>
      </c>
      <c r="AD78" s="46">
        <f>'[4]NASS Crush'!$AD90</f>
        <v>1653.3910000000001</v>
      </c>
      <c r="AE78" s="46">
        <f>'[4]NASS Crush'!$AD102</f>
        <v>1757.9690000000001</v>
      </c>
      <c r="AF78" s="46">
        <f>'[4]NASS Crush'!$AD114</f>
        <v>1720.797</v>
      </c>
      <c r="AG78" s="47">
        <f t="shared" si="40"/>
        <v>1972.3934040812205</v>
      </c>
      <c r="AH78" s="47">
        <f t="shared" si="40"/>
        <v>2038.8103407410281</v>
      </c>
      <c r="AI78" s="47">
        <f t="shared" si="40"/>
        <v>2162.3472369960518</v>
      </c>
      <c r="AJ78" s="47">
        <f t="shared" si="40"/>
        <v>2198.216677810201</v>
      </c>
      <c r="AK78" s="47">
        <f t="shared" si="40"/>
        <v>2197.1063779013716</v>
      </c>
      <c r="AL78" s="47">
        <f t="shared" si="40"/>
        <v>2272.276953317295</v>
      </c>
      <c r="AM78" s="47">
        <f t="shared" si="40"/>
        <v>2362.0965462770437</v>
      </c>
      <c r="AN78" s="47">
        <f t="shared" si="40"/>
        <v>2397.2752123475902</v>
      </c>
      <c r="AO78" s="47">
        <f t="shared" si="40"/>
        <v>2427.4343579557485</v>
      </c>
      <c r="AP78" s="47">
        <f t="shared" si="40"/>
        <v>2505.6545120038522</v>
      </c>
      <c r="AQ78" s="47">
        <f t="shared" si="40"/>
        <v>2092.1349631146163</v>
      </c>
      <c r="AR78" s="47" t="e">
        <f t="shared" si="40"/>
        <v>#DIV/0!</v>
      </c>
      <c r="AS78" s="47" t="e">
        <f t="shared" si="40"/>
        <v>#DIV/0!</v>
      </c>
      <c r="AT78" s="47" t="e">
        <f t="shared" si="40"/>
        <v>#DIV/0!</v>
      </c>
      <c r="AU78" s="47" t="e">
        <f t="shared" si="40"/>
        <v>#DIV/0!</v>
      </c>
      <c r="AV78" s="55"/>
    </row>
    <row r="79" spans="1:48">
      <c r="A79" s="42" t="s">
        <v>110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>
        <f>'[4]NASS Crush'!$AD7</f>
        <v>1410.5820000000001</v>
      </c>
      <c r="X79" s="46">
        <f>'[4]NASS Crush'!$AD19</f>
        <v>1418.8030000000001</v>
      </c>
      <c r="Y79" s="46">
        <f>'[4]NASS Crush'!$AD31</f>
        <v>1349.73</v>
      </c>
      <c r="Z79" s="46">
        <f>'[4]NASS Crush'!$AD43</f>
        <v>1488.1379999999999</v>
      </c>
      <c r="AA79" s="46">
        <f>'[4]NASS Crush'!$AD55</f>
        <v>1602.979</v>
      </c>
      <c r="AB79" s="46">
        <f>'[4]NASS Crush'!$AD67</f>
        <v>1667.6959999999999</v>
      </c>
      <c r="AC79" s="46">
        <f>'[4]NASS Crush'!$AD79</f>
        <v>1600.617</v>
      </c>
      <c r="AD79" s="46">
        <f>'[4]NASS Crush'!$AD91</f>
        <v>1692.867</v>
      </c>
      <c r="AE79" s="46">
        <f>'[4]NASS Crush'!$AD103</f>
        <v>1756.5709999999999</v>
      </c>
      <c r="AF79" s="46">
        <f>'[4]NASS Crush'!$AD115</f>
        <v>1788.7560000000001</v>
      </c>
      <c r="AG79" s="47">
        <f t="shared" si="40"/>
        <v>2018.2293542552345</v>
      </c>
      <c r="AH79" s="47">
        <f t="shared" si="40"/>
        <v>2028.4959289945268</v>
      </c>
      <c r="AI79" s="47">
        <f t="shared" si="40"/>
        <v>2082.5136968722209</v>
      </c>
      <c r="AJ79" s="47">
        <f t="shared" si="40"/>
        <v>2185.5286389588468</v>
      </c>
      <c r="AK79" s="47">
        <f t="shared" si="40"/>
        <v>2222.8556608124231</v>
      </c>
      <c r="AL79" s="47">
        <f t="shared" si="40"/>
        <v>2260.2590101371384</v>
      </c>
      <c r="AM79" s="47">
        <f t="shared" si="40"/>
        <v>2288.5490723660378</v>
      </c>
      <c r="AN79" s="47">
        <f t="shared" si="40"/>
        <v>2298.0497573087346</v>
      </c>
      <c r="AO79" s="47">
        <f t="shared" si="40"/>
        <v>2297.9471221252979</v>
      </c>
      <c r="AP79" s="47">
        <f t="shared" si="40"/>
        <v>2260.3782857701099</v>
      </c>
      <c r="AQ79" s="47">
        <f t="shared" si="40"/>
        <v>1763.5307447464661</v>
      </c>
      <c r="AR79" s="47" t="e">
        <f t="shared" si="40"/>
        <v>#DIV/0!</v>
      </c>
      <c r="AS79" s="47" t="e">
        <f t="shared" si="40"/>
        <v>#DIV/0!</v>
      </c>
      <c r="AT79" s="47" t="e">
        <f t="shared" si="40"/>
        <v>#DIV/0!</v>
      </c>
      <c r="AU79" s="47" t="e">
        <f t="shared" si="40"/>
        <v>#DIV/0!</v>
      </c>
    </row>
    <row r="80" spans="1:48">
      <c r="A80" s="42" t="s">
        <v>111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>
        <f>'[4]NASS Crush'!$AD8</f>
        <v>1394.52</v>
      </c>
      <c r="X80" s="46">
        <f>'[4]NASS Crush'!$AD20</f>
        <v>1535.7650000000001</v>
      </c>
      <c r="Y80" s="46">
        <f>'[4]NASS Crush'!$AD32</f>
        <v>1452.0419999999999</v>
      </c>
      <c r="Z80" s="46">
        <f>'[4]NASS Crush'!$AD44</f>
        <v>1533.0519999999999</v>
      </c>
      <c r="AA80" s="46">
        <f>'[4]NASS Crush'!$AD56</f>
        <v>1569.905</v>
      </c>
      <c r="AB80" s="46">
        <f>'[4]NASS Crush'!$AD68</f>
        <v>1610.021</v>
      </c>
      <c r="AC80" s="46">
        <f>'[4]NASS Crush'!$AD80</f>
        <v>1598.981</v>
      </c>
      <c r="AD80" s="46">
        <f>'[4]NASS Crush'!$AD92</f>
        <v>1729.5550000000001</v>
      </c>
      <c r="AE80" s="46">
        <f>'[4]NASS Crush'!$AD104</f>
        <v>1723.7660000000001</v>
      </c>
      <c r="AF80" s="46">
        <f>'[4]NASS Crush'!$AD116</f>
        <v>1794.2719999999999</v>
      </c>
      <c r="AG80" s="47">
        <f t="shared" si="40"/>
        <v>2041.2930154912121</v>
      </c>
      <c r="AH80" s="47">
        <f t="shared" si="40"/>
        <v>2109.1626164975587</v>
      </c>
      <c r="AI80" s="47">
        <f t="shared" si="40"/>
        <v>2305.2087080189494</v>
      </c>
      <c r="AJ80" s="47">
        <f t="shared" si="40"/>
        <v>2297.1473042210441</v>
      </c>
      <c r="AK80" s="47">
        <f t="shared" si="40"/>
        <v>2315.4987290529821</v>
      </c>
      <c r="AL80" s="47">
        <f t="shared" si="40"/>
        <v>2403.0935729383846</v>
      </c>
      <c r="AM80" s="47">
        <f t="shared" si="40"/>
        <v>2487.6899496444794</v>
      </c>
      <c r="AN80" s="47">
        <f t="shared" si="40"/>
        <v>2521.477756096032</v>
      </c>
      <c r="AO80" s="47">
        <f t="shared" si="40"/>
        <v>2597.3795088208481</v>
      </c>
      <c r="AP80" s="47">
        <f t="shared" si="40"/>
        <v>2730.0966884443251</v>
      </c>
      <c r="AQ80" s="47">
        <f t="shared" si="40"/>
        <v>2212.7863596630614</v>
      </c>
      <c r="AR80" s="47" t="e">
        <f t="shared" si="40"/>
        <v>#DIV/0!</v>
      </c>
      <c r="AS80" s="47" t="e">
        <f t="shared" si="40"/>
        <v>#DIV/0!</v>
      </c>
      <c r="AT80" s="47" t="e">
        <f t="shared" si="40"/>
        <v>#DIV/0!</v>
      </c>
      <c r="AU80" s="47" t="e">
        <f t="shared" si="40"/>
        <v>#DIV/0!</v>
      </c>
    </row>
    <row r="81" spans="1:60">
      <c r="A81" s="42" t="s">
        <v>112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>
        <f>'[4]NASS Crush'!$AD9</f>
        <v>1344.3920000000001</v>
      </c>
      <c r="X81" s="46">
        <f>'[4]NASS Crush'!$AD21</f>
        <v>1388.248</v>
      </c>
      <c r="Y81" s="46">
        <f>'[4]NASS Crush'!$AD33</f>
        <v>1377.546</v>
      </c>
      <c r="Z81" s="46">
        <f>'[4]NASS Crush'!$AD45</f>
        <v>1543.9159999999999</v>
      </c>
      <c r="AA81" s="46">
        <f>'[4]NASS Crush'!$AD57</f>
        <v>1493.9549999999999</v>
      </c>
      <c r="AB81" s="46">
        <f>'[4]NASS Crush'!$AD69</f>
        <v>1564.674</v>
      </c>
      <c r="AC81" s="46">
        <f>'[4]NASS Crush'!$AD81</f>
        <v>1651.1890000000001</v>
      </c>
      <c r="AD81" s="46">
        <f>'[4]NASS Crush'!$AD93</f>
        <v>1671.1690000000001</v>
      </c>
      <c r="AE81" s="46">
        <f>'[4]NASS Crush'!$AD105</f>
        <v>1714.076</v>
      </c>
      <c r="AF81" s="46">
        <f>'[4]NASS Crush'!$AD117</f>
        <v>1773.2180000000001</v>
      </c>
      <c r="AG81" s="47">
        <f t="shared" si="40"/>
        <v>1867.3649901704516</v>
      </c>
      <c r="AH81" s="47">
        <f t="shared" si="40"/>
        <v>1745.0816368412411</v>
      </c>
      <c r="AI81" s="47">
        <f t="shared" si="40"/>
        <v>1700.4744009364535</v>
      </c>
      <c r="AJ81" s="47">
        <f t="shared" si="40"/>
        <v>2051.1014987849812</v>
      </c>
      <c r="AK81" s="47">
        <f t="shared" si="40"/>
        <v>2089.1570176794326</v>
      </c>
      <c r="AL81" s="47">
        <f t="shared" si="40"/>
        <v>2012.5645418793933</v>
      </c>
      <c r="AM81" s="47">
        <f t="shared" si="40"/>
        <v>1935.7789296423311</v>
      </c>
      <c r="AN81" s="47">
        <f t="shared" si="40"/>
        <v>1825.5237718924523</v>
      </c>
      <c r="AO81" s="47">
        <f t="shared" si="40"/>
        <v>1735.1757589268655</v>
      </c>
      <c r="AP81" s="47">
        <f t="shared" si="40"/>
        <v>1285.9580460359662</v>
      </c>
      <c r="AQ81" s="47">
        <f t="shared" si="40"/>
        <v>888.12545346724073</v>
      </c>
      <c r="AR81" s="47" t="e">
        <f t="shared" si="40"/>
        <v>#DIV/0!</v>
      </c>
      <c r="AS81" s="47" t="e">
        <f t="shared" si="40"/>
        <v>#DIV/0!</v>
      </c>
      <c r="AT81" s="47" t="e">
        <f t="shared" si="40"/>
        <v>#DIV/0!</v>
      </c>
      <c r="AU81" s="47" t="e">
        <f t="shared" si="40"/>
        <v>#DIV/0!</v>
      </c>
    </row>
    <row r="82" spans="1:60" ht="15.75" thickBot="1">
      <c r="A82" s="42" t="s">
        <v>113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>
        <f>SUM(W70:W81)</f>
        <v>6946.1</v>
      </c>
      <c r="X82" s="46">
        <f t="shared" ref="X82:AU82" si="41">SUM(X70:X81)</f>
        <v>16787.573</v>
      </c>
      <c r="Y82" s="46">
        <f t="shared" si="41"/>
        <v>16871.725999999999</v>
      </c>
      <c r="Z82" s="46">
        <f t="shared" si="41"/>
        <v>17415.958000000002</v>
      </c>
      <c r="AA82" s="46">
        <f t="shared" si="41"/>
        <v>18050.574999999997</v>
      </c>
      <c r="AB82" s="46">
        <f t="shared" si="41"/>
        <v>18109.180999999997</v>
      </c>
      <c r="AC82" s="46">
        <f t="shared" si="41"/>
        <v>19333.913999999997</v>
      </c>
      <c r="AD82" s="46">
        <f t="shared" si="41"/>
        <v>20116.268</v>
      </c>
      <c r="AE82" s="46">
        <f t="shared" si="41"/>
        <v>20621.316000000003</v>
      </c>
      <c r="AF82" s="46">
        <f t="shared" si="41"/>
        <v>20813.93</v>
      </c>
      <c r="AG82" s="47">
        <f t="shared" si="41"/>
        <v>23282.247215200976</v>
      </c>
      <c r="AH82" s="47">
        <f t="shared" si="41"/>
        <v>24436.283551741195</v>
      </c>
      <c r="AI82" s="47">
        <f t="shared" si="41"/>
        <v>25968.043825366374</v>
      </c>
      <c r="AJ82" s="47">
        <f t="shared" si="41"/>
        <v>26141.013118688337</v>
      </c>
      <c r="AK82" s="47">
        <f t="shared" si="41"/>
        <v>26513.608011875498</v>
      </c>
      <c r="AL82" s="47">
        <f t="shared" si="41"/>
        <v>27486.853090691984</v>
      </c>
      <c r="AM82" s="47">
        <f t="shared" si="41"/>
        <v>28487.824384553667</v>
      </c>
      <c r="AN82" s="47">
        <f t="shared" si="41"/>
        <v>28914.502978624259</v>
      </c>
      <c r="AO82" s="47">
        <f t="shared" si="41"/>
        <v>29539.570063221225</v>
      </c>
      <c r="AP82" s="47">
        <f t="shared" si="41"/>
        <v>30668.266236303716</v>
      </c>
      <c r="AQ82" s="47">
        <f t="shared" si="41"/>
        <v>25146.130306653678</v>
      </c>
      <c r="AR82" s="47" t="e">
        <f t="shared" si="41"/>
        <v>#DIV/0!</v>
      </c>
      <c r="AS82" s="47" t="e">
        <f t="shared" si="41"/>
        <v>#DIV/0!</v>
      </c>
      <c r="AT82" s="47" t="e">
        <f t="shared" si="41"/>
        <v>#DIV/0!</v>
      </c>
      <c r="AU82" s="47" t="e">
        <f t="shared" si="41"/>
        <v>#DIV/0!</v>
      </c>
    </row>
    <row r="83" spans="1:60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9"/>
      <c r="W83" s="49"/>
      <c r="X83" s="49"/>
      <c r="Y83" s="49"/>
      <c r="Z83" s="49"/>
      <c r="AA83" s="49">
        <f t="shared" ref="AA83:AD83" si="42">AA9</f>
        <v>18050.574999999997</v>
      </c>
      <c r="AB83" s="49">
        <f t="shared" si="42"/>
        <v>18109.180999999997</v>
      </c>
      <c r="AC83" s="49">
        <f t="shared" si="42"/>
        <v>19333.913999999997</v>
      </c>
      <c r="AD83" s="49">
        <f t="shared" si="42"/>
        <v>20116.268</v>
      </c>
      <c r="AE83" s="49">
        <f>AE9</f>
        <v>20621.316000000003</v>
      </c>
      <c r="AF83" s="49">
        <f t="shared" ref="AF83:AJ83" si="43">AF9</f>
        <v>20813.93</v>
      </c>
      <c r="AG83" s="49">
        <f t="shared" si="43"/>
        <v>23282.247215200976</v>
      </c>
      <c r="AH83" s="49">
        <f t="shared" si="43"/>
        <v>24436.283551741199</v>
      </c>
      <c r="AI83" s="49">
        <f t="shared" si="43"/>
        <v>25968.043825366378</v>
      </c>
      <c r="AJ83" s="49">
        <f t="shared" si="43"/>
        <v>26141.013118688337</v>
      </c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</row>
    <row r="84" spans="1:60" ht="15.75" thickBot="1">
      <c r="A84" s="42" t="s">
        <v>158</v>
      </c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X84" s="42" t="s">
        <v>159</v>
      </c>
    </row>
    <row r="85" spans="1:60" ht="15.75" thickBot="1">
      <c r="A85" s="44"/>
      <c r="B85" s="44" t="str">
        <f t="shared" ref="B85:AU85" si="44">B2</f>
        <v xml:space="preserve">93/94 </v>
      </c>
      <c r="C85" s="44" t="str">
        <f t="shared" si="44"/>
        <v xml:space="preserve">94/95 </v>
      </c>
      <c r="D85" s="44" t="str">
        <f t="shared" si="44"/>
        <v xml:space="preserve">95/96 </v>
      </c>
      <c r="E85" s="44" t="str">
        <f t="shared" si="44"/>
        <v xml:space="preserve">96/97 </v>
      </c>
      <c r="F85" s="44" t="str">
        <f t="shared" si="44"/>
        <v xml:space="preserve">97/98 </v>
      </c>
      <c r="G85" s="44" t="str">
        <f t="shared" si="44"/>
        <v xml:space="preserve">98/99 </v>
      </c>
      <c r="H85" s="44" t="str">
        <f t="shared" si="44"/>
        <v xml:space="preserve">99/00 </v>
      </c>
      <c r="I85" s="44" t="str">
        <f t="shared" si="44"/>
        <v xml:space="preserve">00/01 </v>
      </c>
      <c r="J85" s="44" t="str">
        <f t="shared" si="44"/>
        <v xml:space="preserve">01/02 </v>
      </c>
      <c r="K85" s="44" t="str">
        <f t="shared" si="44"/>
        <v xml:space="preserve">02/03 </v>
      </c>
      <c r="L85" s="44" t="str">
        <f t="shared" si="44"/>
        <v xml:space="preserve">03/04 </v>
      </c>
      <c r="M85" s="44" t="str">
        <f t="shared" si="44"/>
        <v xml:space="preserve">04/05 </v>
      </c>
      <c r="N85" s="44" t="str">
        <f t="shared" si="44"/>
        <v xml:space="preserve">05/06 </v>
      </c>
      <c r="O85" s="44" t="str">
        <f t="shared" si="44"/>
        <v xml:space="preserve">06/07 </v>
      </c>
      <c r="P85" s="44" t="str">
        <f t="shared" si="44"/>
        <v xml:space="preserve">07/08 </v>
      </c>
      <c r="Q85" s="44" t="str">
        <f t="shared" si="44"/>
        <v xml:space="preserve">08/09 </v>
      </c>
      <c r="R85" s="44" t="str">
        <f t="shared" si="44"/>
        <v xml:space="preserve">09/10 </v>
      </c>
      <c r="S85" s="44" t="str">
        <f t="shared" si="44"/>
        <v xml:space="preserve">10/11 </v>
      </c>
      <c r="T85" s="44" t="str">
        <f t="shared" si="44"/>
        <v xml:space="preserve">11/12 </v>
      </c>
      <c r="U85" s="44" t="str">
        <f t="shared" si="44"/>
        <v xml:space="preserve">12/13 </v>
      </c>
      <c r="V85" s="44" t="str">
        <f t="shared" si="44"/>
        <v xml:space="preserve">13/14 </v>
      </c>
      <c r="W85" s="44" t="str">
        <f t="shared" si="44"/>
        <v xml:space="preserve">14/15 </v>
      </c>
      <c r="X85" s="44" t="str">
        <f t="shared" si="44"/>
        <v xml:space="preserve">15/16 </v>
      </c>
      <c r="Y85" s="44" t="str">
        <f t="shared" si="44"/>
        <v xml:space="preserve">16/17 </v>
      </c>
      <c r="Z85" s="44" t="str">
        <f t="shared" si="44"/>
        <v xml:space="preserve">17/18 </v>
      </c>
      <c r="AA85" s="44" t="str">
        <f t="shared" si="44"/>
        <v>18/19</v>
      </c>
      <c r="AB85" s="44" t="str">
        <f t="shared" si="44"/>
        <v>19/20</v>
      </c>
      <c r="AC85" s="44" t="str">
        <f t="shared" si="44"/>
        <v>20/21</v>
      </c>
      <c r="AD85" s="44" t="str">
        <f t="shared" si="44"/>
        <v>21/22</v>
      </c>
      <c r="AE85" s="44" t="str">
        <f t="shared" si="44"/>
        <v>22/23</v>
      </c>
      <c r="AF85" s="44" t="str">
        <f t="shared" si="44"/>
        <v>23/24</v>
      </c>
      <c r="AG85" s="44" t="str">
        <f t="shared" si="44"/>
        <v>24/25</v>
      </c>
      <c r="AH85" s="44" t="str">
        <f t="shared" si="44"/>
        <v>25/26</v>
      </c>
      <c r="AI85" s="44" t="str">
        <f t="shared" si="44"/>
        <v>26/27</v>
      </c>
      <c r="AJ85" s="44" t="str">
        <f t="shared" si="44"/>
        <v>27/28</v>
      </c>
      <c r="AK85" s="44" t="str">
        <f t="shared" si="44"/>
        <v>28/29</v>
      </c>
      <c r="AL85" s="44" t="str">
        <f t="shared" si="44"/>
        <v>29/30</v>
      </c>
      <c r="AM85" s="44" t="str">
        <f t="shared" si="44"/>
        <v>30/31</v>
      </c>
      <c r="AN85" s="44" t="str">
        <f t="shared" si="44"/>
        <v>31/32</v>
      </c>
      <c r="AO85" s="44" t="str">
        <f t="shared" si="44"/>
        <v>32/33</v>
      </c>
      <c r="AP85" s="44" t="str">
        <f t="shared" si="44"/>
        <v>33/34</v>
      </c>
      <c r="AQ85" s="44" t="str">
        <f t="shared" si="44"/>
        <v>34/35</v>
      </c>
      <c r="AR85" s="44" t="str">
        <f t="shared" si="44"/>
        <v>35/36</v>
      </c>
      <c r="AS85" s="44" t="str">
        <f t="shared" si="44"/>
        <v>36/37</v>
      </c>
      <c r="AT85" s="44" t="str">
        <f t="shared" si="44"/>
        <v>37/38</v>
      </c>
      <c r="AU85" s="44" t="str">
        <f t="shared" si="44"/>
        <v>38/39</v>
      </c>
      <c r="AX85" s="44" t="str">
        <f t="shared" ref="AX85:BH85" si="45">X85</f>
        <v xml:space="preserve">15/16 </v>
      </c>
      <c r="AY85" s="44" t="str">
        <f t="shared" si="45"/>
        <v xml:space="preserve">16/17 </v>
      </c>
      <c r="AZ85" s="44" t="str">
        <f t="shared" si="45"/>
        <v xml:space="preserve">17/18 </v>
      </c>
      <c r="BA85" s="44" t="str">
        <f t="shared" si="45"/>
        <v>18/19</v>
      </c>
      <c r="BB85" s="44" t="str">
        <f t="shared" si="45"/>
        <v>19/20</v>
      </c>
      <c r="BC85" s="44" t="str">
        <f t="shared" si="45"/>
        <v>20/21</v>
      </c>
      <c r="BD85" s="44" t="str">
        <f t="shared" si="45"/>
        <v>21/22</v>
      </c>
      <c r="BE85" s="44" t="str">
        <f t="shared" si="45"/>
        <v>22/23</v>
      </c>
      <c r="BF85" s="44" t="str">
        <f t="shared" si="45"/>
        <v>23/24</v>
      </c>
      <c r="BG85" s="44" t="str">
        <f t="shared" si="45"/>
        <v>24/25</v>
      </c>
      <c r="BH85" s="44" t="str">
        <f t="shared" si="45"/>
        <v>25/26</v>
      </c>
    </row>
    <row r="86" spans="1:60">
      <c r="A86" s="42" t="s">
        <v>101</v>
      </c>
      <c r="V86" s="55"/>
      <c r="W86" s="55"/>
      <c r="X86" s="46">
        <f>'[4]NASS Crush'!$AE10</f>
        <v>1258.068</v>
      </c>
      <c r="Y86" s="46">
        <f>'[4]NASS Crush'!$AE22</f>
        <v>1238.4480000000001</v>
      </c>
      <c r="Z86" s="46">
        <f>'[4]NASS Crush'!$AE34</f>
        <v>1211.51</v>
      </c>
      <c r="AA86" s="46">
        <f>'[4]NASS Crush'!$AE46</f>
        <v>1170.954</v>
      </c>
      <c r="AB86" s="46">
        <f>'[4]NASS Crush'!$AE58</f>
        <v>1137.5160000000001</v>
      </c>
      <c r="AC86" s="46">
        <f>'[4]NASS Crush'!$AE70</f>
        <v>1159.944</v>
      </c>
      <c r="AD86" s="46">
        <f>'[4]NASS Crush'!$AE82</f>
        <v>1274.866</v>
      </c>
      <c r="AE86" s="46">
        <f>'[4]NASS Crush'!$AE94</f>
        <v>1243.6869999999999</v>
      </c>
      <c r="AF86" s="46">
        <f>'[4]NASS Crush'!$AE106</f>
        <v>1295.769</v>
      </c>
      <c r="AG86" s="47">
        <f>'[3]Soy Complex'!BN468+AVERAGE(BB102:BF102)</f>
        <v>1587.4382730121279</v>
      </c>
      <c r="AH86" s="47">
        <f>'[3]Soy Complex'!BO468+AVERAGE(BC102:BG102)</f>
        <v>1696.5410465913674</v>
      </c>
      <c r="AI86" s="47">
        <f>'[3]Soy Complex'!BP468+AVERAGE(BD102:BH102)</f>
        <v>1764.4104994785298</v>
      </c>
      <c r="AJ86" s="47">
        <f>'[3]Soy Complex'!BQ468+AVERAGE(BA102:BE102)+250</f>
        <v>1833.554655012128</v>
      </c>
      <c r="AK86" s="47">
        <f>'[3]Soy Complex'!BR468+AVERAGE(BB102:BF102)+250</f>
        <v>1928.588273012128</v>
      </c>
      <c r="AL86" s="47">
        <f>'[3]Soy Complex'!BS468+AVERAGE(BC102:BG102)+250</f>
        <v>1970.2410465913672</v>
      </c>
      <c r="AM86" s="47">
        <f>'[3]Soy Complex'!BT468+AVERAGE(BD102:BH102)+250</f>
        <v>1985.7604994785297</v>
      </c>
      <c r="AN86" s="47">
        <f>'[3]Soy Complex'!BU468+AVERAGE(BE102:BI102)+250</f>
        <v>2027.80397524513</v>
      </c>
      <c r="AO86" s="47">
        <f>'[3]Soy Complex'!BV468+AVERAGE(BF102:BJ102)+250</f>
        <v>2054.7720371894643</v>
      </c>
      <c r="AP86" s="47">
        <f>'[3]Soy Complex'!BW468+AVERAGE(BG102:BK102)+250</f>
        <v>2079.8383110781324</v>
      </c>
      <c r="AQ86" s="47">
        <f>'[3]Soy Complex'!BX468+AVERAGE(BH102:BL102)+250</f>
        <v>1694.2038448479389</v>
      </c>
      <c r="AR86" s="47" t="e">
        <f>'[3]Soy Complex'!BY468+AVERAGE(BI102:BM102)+250</f>
        <v>#DIV/0!</v>
      </c>
      <c r="AS86" s="47" t="e">
        <f>'[3]Soy Complex'!BZ468+AVERAGE(BJ102:BN102)+250</f>
        <v>#DIV/0!</v>
      </c>
      <c r="AT86" s="47" t="e">
        <f>'[3]Soy Complex'!CA468+AVERAGE(BK102:BO102)+250</f>
        <v>#DIV/0!</v>
      </c>
      <c r="AU86" s="47" t="e">
        <f>'[3]Soy Complex'!CB468+AVERAGE(BL102:BP102)+250</f>
        <v>#DIV/0!</v>
      </c>
      <c r="AW86" s="74" t="s">
        <v>160</v>
      </c>
      <c r="AX86" s="75">
        <f t="shared" ref="AX86:BH97" si="46">X86/(X86+X102)</f>
        <v>0.82208935327674426</v>
      </c>
      <c r="AY86" s="75">
        <f t="shared" si="46"/>
        <v>0.78405562122160799</v>
      </c>
      <c r="AZ86" s="75">
        <f t="shared" si="46"/>
        <v>0.77954124874849751</v>
      </c>
      <c r="BA86" s="75">
        <f t="shared" si="46"/>
        <v>0.72896002390534975</v>
      </c>
      <c r="BB86" s="75">
        <f t="shared" si="46"/>
        <v>0.7000132923731317</v>
      </c>
      <c r="BC86" s="75">
        <f t="shared" si="46"/>
        <v>0.72717880497439391</v>
      </c>
      <c r="BD86" s="75">
        <f t="shared" si="46"/>
        <v>0.75582685180738673</v>
      </c>
      <c r="BE86" s="75">
        <f t="shared" si="46"/>
        <v>0.71634271456235077</v>
      </c>
      <c r="BF86" s="76">
        <f t="shared" si="46"/>
        <v>0.69749299152954758</v>
      </c>
      <c r="BG86" s="76">
        <f t="shared" si="46"/>
        <v>0.76760309854602715</v>
      </c>
      <c r="BH86" s="76">
        <f t="shared" si="46"/>
        <v>0.78124822051236098</v>
      </c>
    </row>
    <row r="87" spans="1:60">
      <c r="A87" s="42" t="s">
        <v>102</v>
      </c>
      <c r="V87" s="55"/>
      <c r="W87" s="55"/>
      <c r="X87" s="46">
        <f>'[4]NASS Crush'!$AE11</f>
        <v>1121.1099999999999</v>
      </c>
      <c r="Y87" s="46">
        <f>'[4]NASS Crush'!$AE23</f>
        <v>1147.5170000000001</v>
      </c>
      <c r="Z87" s="46">
        <f>'[4]NASS Crush'!$AE35</f>
        <v>1173.519</v>
      </c>
      <c r="AA87" s="46">
        <f>'[4]NASS Crush'!$AE47</f>
        <v>1108.3230000000001</v>
      </c>
      <c r="AB87" s="46">
        <f>'[4]NASS Crush'!$AE59</f>
        <v>1013.3440000000001</v>
      </c>
      <c r="AC87" s="46">
        <f>'[4]NASS Crush'!$AE71</f>
        <v>1072.405</v>
      </c>
      <c r="AD87" s="46">
        <f>'[4]NASS Crush'!$AE83</f>
        <v>1201.2840000000001</v>
      </c>
      <c r="AE87" s="46">
        <f>'[4]NASS Crush'!$AE95</f>
        <v>1178.251</v>
      </c>
      <c r="AF87" s="46">
        <f>'[4]NASS Crush'!$AE107</f>
        <v>1182.894</v>
      </c>
      <c r="AG87" s="47">
        <f>'[3]Soy Complex'!BN469+AVERAGE(BB103:BF103)</f>
        <v>1438.8454658121277</v>
      </c>
      <c r="AH87" s="47">
        <f>'[3]Soy Complex'!BO469+AVERAGE(BC103:BG103)</f>
        <v>1602.2852237460941</v>
      </c>
      <c r="AI87" s="47">
        <f>'[3]Soy Complex'!BP469+AVERAGE(BD103:BH103)</f>
        <v>1857.3585732661013</v>
      </c>
      <c r="AJ87" s="47">
        <f>'[3]Soy Complex'!BQ469+AVERAGE(BA103:BE103)+250</f>
        <v>1676.1226338121278</v>
      </c>
      <c r="AK87" s="47">
        <f>'[3]Soy Complex'!BR469+AVERAGE(BB103:BF103)+250</f>
        <v>1701.8454658121277</v>
      </c>
      <c r="AL87" s="47">
        <f>'[3]Soy Complex'!BS469+AVERAGE(BC103:BG103)+250</f>
        <v>1866.385223746094</v>
      </c>
      <c r="AM87" s="47">
        <f>'[3]Soy Complex'!BT469+AVERAGE(BD103:BH103)+250</f>
        <v>2078.7585732661014</v>
      </c>
      <c r="AN87" s="47">
        <f>'[3]Soy Complex'!BU469+AVERAGE(BE103:BI103)+250</f>
        <v>2161.4760999795949</v>
      </c>
      <c r="AO87" s="47">
        <f>'[3]Soy Complex'!BV469+AVERAGE(BF103:BJ103)+250</f>
        <v>2308.2563185020836</v>
      </c>
      <c r="AP87" s="47">
        <f>'[3]Soy Complex'!BW469+AVERAGE(BG103:BK103)+250</f>
        <v>2582.2301945470617</v>
      </c>
      <c r="AQ87" s="47">
        <f>'[3]Soy Complex'!BX469+AVERAGE(BH103:BL103)+250</f>
        <v>2398.5366190121649</v>
      </c>
      <c r="AR87" s="47" t="e">
        <f>'[3]Soy Complex'!BY469+AVERAGE(BI103:BM103)+250</f>
        <v>#DIV/0!</v>
      </c>
      <c r="AS87" s="47" t="e">
        <f>'[3]Soy Complex'!BZ469+AVERAGE(BJ103:BN103)+250</f>
        <v>#DIV/0!</v>
      </c>
      <c r="AT87" s="47" t="e">
        <f>'[3]Soy Complex'!CA469+AVERAGE(BK103:BO103)+250</f>
        <v>#DIV/0!</v>
      </c>
      <c r="AU87" s="47" t="e">
        <f>'[3]Soy Complex'!CB469+AVERAGE(BL103:BP103)+250</f>
        <v>#DIV/0!</v>
      </c>
      <c r="AW87" s="74" t="s">
        <v>161</v>
      </c>
      <c r="AX87" s="75">
        <f t="shared" si="46"/>
        <v>0.80609407726383442</v>
      </c>
      <c r="AY87" s="75">
        <f t="shared" si="46"/>
        <v>0.78402659160164523</v>
      </c>
      <c r="AZ87" s="75">
        <f t="shared" si="46"/>
        <v>0.79023145629185099</v>
      </c>
      <c r="BA87" s="75">
        <f t="shared" si="46"/>
        <v>0.71528198614899996</v>
      </c>
      <c r="BB87" s="75">
        <f t="shared" si="46"/>
        <v>0.72360988031285323</v>
      </c>
      <c r="BC87" s="75">
        <f t="shared" si="46"/>
        <v>0.69317378258851758</v>
      </c>
      <c r="BD87" s="75">
        <f t="shared" si="46"/>
        <v>0.7389624737641145</v>
      </c>
      <c r="BE87" s="75">
        <f t="shared" si="46"/>
        <v>0.709021794465994</v>
      </c>
      <c r="BF87" s="76">
        <f t="shared" si="46"/>
        <v>0.70286518990350333</v>
      </c>
      <c r="BG87" s="76">
        <f t="shared" si="46"/>
        <v>0.75910068788716001</v>
      </c>
      <c r="BH87" s="76">
        <f t="shared" si="46"/>
        <v>0.77450726957099425</v>
      </c>
    </row>
    <row r="88" spans="1:60">
      <c r="A88" s="42" t="s">
        <v>103</v>
      </c>
      <c r="V88" s="55"/>
      <c r="W88" s="55"/>
      <c r="X88" s="46">
        <f>'[4]NASS Crush'!$AE12</f>
        <v>1053.797</v>
      </c>
      <c r="Y88" s="46">
        <f>'[4]NASS Crush'!$AE24</f>
        <v>1083.9970000000001</v>
      </c>
      <c r="Z88" s="46">
        <f>'[4]NASS Crush'!$AE36</f>
        <v>986.59299999999996</v>
      </c>
      <c r="AA88" s="46">
        <f>'[4]NASS Crush'!$AE48</f>
        <v>1057.6769999999999</v>
      </c>
      <c r="AB88" s="46">
        <f>'[4]NASS Crush'!$AE60</f>
        <v>1018.05</v>
      </c>
      <c r="AC88" s="46">
        <f>'[4]NASS Crush'!$AE72</f>
        <v>1118.6600000000001</v>
      </c>
      <c r="AD88" s="46">
        <f>'[4]NASS Crush'!$AE84</f>
        <v>1226.4829999999999</v>
      </c>
      <c r="AE88" s="46">
        <f>'[4]NASS Crush'!$AE96</f>
        <v>1083.2539999999999</v>
      </c>
      <c r="AF88" s="46">
        <f>'[4]NASS Crush'!$AE108</f>
        <v>1144.3240000000001</v>
      </c>
      <c r="AG88" s="47">
        <f>'[3]Soy Complex'!BN470+AVERAGE(BB104:BF104)</f>
        <v>1468.9509748121282</v>
      </c>
      <c r="AH88" s="47">
        <f>'[3]Soy Complex'!BO470+AVERAGE(BC104:BG104)</f>
        <v>1727.0992812151731</v>
      </c>
      <c r="AI88" s="47">
        <f>'[3]Soy Complex'!BP470+AVERAGE(BD104:BH104)</f>
        <v>1988.3900112124636</v>
      </c>
      <c r="AJ88" s="47">
        <f>'[3]Soy Complex'!BQ470+AVERAGE(BA104:BE104)+250</f>
        <v>1617.3517028121278</v>
      </c>
      <c r="AK88" s="47">
        <f>'[3]Soy Complex'!BR470+AVERAGE(BB104:BF104)+250</f>
        <v>1627.3009748121281</v>
      </c>
      <c r="AL88" s="47">
        <f>'[3]Soy Complex'!BS470+AVERAGE(BC104:BG104)+250</f>
        <v>1910.8492812151731</v>
      </c>
      <c r="AM88" s="47">
        <f>'[3]Soy Complex'!BT470+AVERAGE(BD104:BH104)+250</f>
        <v>2081.0900112124637</v>
      </c>
      <c r="AN88" s="47">
        <f>'[3]Soy Complex'!BU470+AVERAGE(BE104:BI104)+250</f>
        <v>2408.0528291625478</v>
      </c>
      <c r="AO88" s="47">
        <f>'[3]Soy Complex'!BV470+AVERAGE(BF104:BJ104)+250</f>
        <v>2623.3829000793544</v>
      </c>
      <c r="AP88" s="47">
        <f>'[3]Soy Complex'!BW470+AVERAGE(BG104:BK104)+250</f>
        <v>3298.8895984129676</v>
      </c>
      <c r="AQ88" s="47">
        <f>'[3]Soy Complex'!BX470+AVERAGE(BH104:BL104)+250</f>
        <v>3011.8203523985821</v>
      </c>
      <c r="AR88" s="47" t="e">
        <f>'[3]Soy Complex'!BY470+AVERAGE(BI104:BM104)+250</f>
        <v>#DIV/0!</v>
      </c>
      <c r="AS88" s="47" t="e">
        <f>'[3]Soy Complex'!BZ470+AVERAGE(BJ104:BN104)+250</f>
        <v>#DIV/0!</v>
      </c>
      <c r="AT88" s="47" t="e">
        <f>'[3]Soy Complex'!CA470+AVERAGE(BK104:BO104)+250</f>
        <v>#DIV/0!</v>
      </c>
      <c r="AU88" s="47" t="e">
        <f>'[3]Soy Complex'!CB470+AVERAGE(BL104:BP104)+250</f>
        <v>#DIV/0!</v>
      </c>
      <c r="AW88" s="74" t="s">
        <v>162</v>
      </c>
      <c r="AX88" s="75">
        <f t="shared" si="46"/>
        <v>0.78776486594578032</v>
      </c>
      <c r="AY88" s="75">
        <f t="shared" si="46"/>
        <v>0.78725357406123031</v>
      </c>
      <c r="AZ88" s="75">
        <f t="shared" si="46"/>
        <v>0.75685671325774428</v>
      </c>
      <c r="BA88" s="75">
        <f t="shared" si="46"/>
        <v>0.69486412177632073</v>
      </c>
      <c r="BB88" s="75">
        <f t="shared" si="46"/>
        <v>0.72352991343652717</v>
      </c>
      <c r="BC88" s="75">
        <f t="shared" si="46"/>
        <v>0.69290642115004153</v>
      </c>
      <c r="BD88" s="75">
        <f t="shared" si="46"/>
        <v>0.73131484062004914</v>
      </c>
      <c r="BE88" s="75">
        <f t="shared" si="46"/>
        <v>0.67220980439123734</v>
      </c>
      <c r="BF88" s="76">
        <f t="shared" si="46"/>
        <v>0.68504510199732283</v>
      </c>
      <c r="BG88" s="76">
        <f t="shared" si="46"/>
        <v>0.75341850152240064</v>
      </c>
      <c r="BH88" s="76">
        <f t="shared" si="46"/>
        <v>0.77728723603499772</v>
      </c>
    </row>
    <row r="89" spans="1:60">
      <c r="A89" s="42" t="s">
        <v>104</v>
      </c>
      <c r="V89" s="55"/>
      <c r="W89" s="55"/>
      <c r="X89" s="46">
        <f>'[4]NASS Crush'!$AE13</f>
        <v>1049.6110000000001</v>
      </c>
      <c r="Y89" s="46">
        <f>'[4]NASS Crush'!$AE25</f>
        <v>1066.162</v>
      </c>
      <c r="Z89" s="46">
        <f>'[4]NASS Crush'!$AE37</f>
        <v>1075.4970000000001</v>
      </c>
      <c r="AA89" s="46">
        <f>'[4]NASS Crush'!$AE49</f>
        <v>1035.8979999999999</v>
      </c>
      <c r="AB89" s="46">
        <f>'[4]NASS Crush'!$AE61</f>
        <v>1086.568</v>
      </c>
      <c r="AC89" s="46">
        <f>'[4]NASS Crush'!$AE73</f>
        <v>1147.1579999999999</v>
      </c>
      <c r="AD89" s="46">
        <f>'[4]NASS Crush'!$AE85</f>
        <v>1208.1500000000001</v>
      </c>
      <c r="AE89" s="46">
        <f>'[4]NASS Crush'!$AE97</f>
        <v>1175.5840000000001</v>
      </c>
      <c r="AF89" s="46">
        <f>'[4]NASS Crush'!$AE109</f>
        <v>1133.047</v>
      </c>
      <c r="AG89" s="47">
        <f>'[3]Soy Complex'!BN471+AVERAGE(BB105:BF105)</f>
        <v>1413.954812212128</v>
      </c>
      <c r="AH89" s="47">
        <f>'[3]Soy Complex'!BO471+AVERAGE(BC105:BG105)</f>
        <v>1500.0971120905683</v>
      </c>
      <c r="AI89" s="47">
        <f>'[3]Soy Complex'!BP471+AVERAGE(BD105:BH105)</f>
        <v>1607.5675478196722</v>
      </c>
      <c r="AJ89" s="47">
        <f>'[3]Soy Complex'!BQ471+AVERAGE(BA105:BE105)+250</f>
        <v>1654.330819412128</v>
      </c>
      <c r="AK89" s="47">
        <f>'[3]Soy Complex'!BR471+AVERAGE(BB105:BF105)+250</f>
        <v>1676.0048122121279</v>
      </c>
      <c r="AL89" s="47">
        <f>'[3]Soy Complex'!BS471+AVERAGE(BC105:BG105)+250</f>
        <v>1745.9971120905684</v>
      </c>
      <c r="AM89" s="47">
        <f>'[3]Soy Complex'!BT471+AVERAGE(BD105:BH105)+250</f>
        <v>1849.1675478196721</v>
      </c>
      <c r="AN89" s="47">
        <f>'[3]Soy Complex'!BU471+AVERAGE(BE105:BI105)+250</f>
        <v>1886.7162129215581</v>
      </c>
      <c r="AO89" s="47">
        <f>'[3]Soy Complex'!BV471+AVERAGE(BF105:BJ105)+250</f>
        <v>1920.043406758035</v>
      </c>
      <c r="AP89" s="47">
        <f>'[3]Soy Complex'!BW471+AVERAGE(BG105:BK105)+250</f>
        <v>2060.5810309309882</v>
      </c>
      <c r="AQ89" s="47">
        <f>'[3]Soy Complex'!BX471+AVERAGE(BH105:BL105)+250</f>
        <v>1821.8727550576466</v>
      </c>
      <c r="AR89" s="47" t="e">
        <f>'[3]Soy Complex'!BY471+AVERAGE(BI105:BM105)+250</f>
        <v>#DIV/0!</v>
      </c>
      <c r="AS89" s="47" t="e">
        <f>'[3]Soy Complex'!BZ471+AVERAGE(BJ105:BN105)+250</f>
        <v>#DIV/0!</v>
      </c>
      <c r="AT89" s="47" t="e">
        <f>'[3]Soy Complex'!CA471+AVERAGE(BK105:BO105)+250</f>
        <v>#DIV/0!</v>
      </c>
      <c r="AU89" s="47" t="e">
        <f>'[3]Soy Complex'!CB471+AVERAGE(BL105:BP105)+250</f>
        <v>#DIV/0!</v>
      </c>
      <c r="AW89" s="74" t="s">
        <v>163</v>
      </c>
      <c r="AX89" s="75">
        <f t="shared" si="46"/>
        <v>0.81793308853783531</v>
      </c>
      <c r="AY89" s="75">
        <f t="shared" si="46"/>
        <v>0.84478452551875827</v>
      </c>
      <c r="AZ89" s="75">
        <f t="shared" si="46"/>
        <v>0.80804167117458248</v>
      </c>
      <c r="BA89" s="75">
        <f t="shared" si="46"/>
        <v>0.7337333848980534</v>
      </c>
      <c r="BB89" s="75">
        <f t="shared" si="46"/>
        <v>0.76065480124105334</v>
      </c>
      <c r="BC89" s="75">
        <f t="shared" si="46"/>
        <v>0.73581569040729833</v>
      </c>
      <c r="BD89" s="75">
        <f t="shared" si="46"/>
        <v>0.7413696084790371</v>
      </c>
      <c r="BE89" s="75">
        <f t="shared" si="46"/>
        <v>0.7051175701783271</v>
      </c>
      <c r="BF89" s="76">
        <f t="shared" si="46"/>
        <v>0.72099805408597406</v>
      </c>
      <c r="BG89" s="76">
        <f t="shared" si="46"/>
        <v>0.76949998149363841</v>
      </c>
      <c r="BH89" s="76">
        <f t="shared" si="46"/>
        <v>0.77475546828486019</v>
      </c>
    </row>
    <row r="90" spans="1:60">
      <c r="A90" s="42" t="s">
        <v>105</v>
      </c>
      <c r="V90" s="55"/>
      <c r="W90" s="55"/>
      <c r="X90" s="46">
        <f>'[4]NASS Crush'!$AE14</f>
        <v>1112.6469999999999</v>
      </c>
      <c r="Y90" s="46">
        <f>'[4]NASS Crush'!$AE26</f>
        <v>1008.534</v>
      </c>
      <c r="Z90" s="46">
        <f>'[4]NASS Crush'!$AE38</f>
        <v>1023.705</v>
      </c>
      <c r="AA90" s="46">
        <f>'[4]NASS Crush'!$AE50</f>
        <v>960.476</v>
      </c>
      <c r="AB90" s="46">
        <f>'[4]NASS Crush'!$AE62</f>
        <v>1085.193</v>
      </c>
      <c r="AC90" s="46">
        <f>'[4]NASS Crush'!$AE74</f>
        <v>1099.893</v>
      </c>
      <c r="AD90" s="46">
        <f>'[4]NASS Crush'!$AE86</f>
        <v>1153.9159999999999</v>
      </c>
      <c r="AE90" s="46">
        <f>'[4]NASS Crush'!$AE98</f>
        <v>1165.502</v>
      </c>
      <c r="AF90" s="46">
        <f>'[4]NASS Crush'!$AE110</f>
        <v>1176.309</v>
      </c>
      <c r="AG90" s="47">
        <f>'[3]Soy Complex'!BN472+AVERAGE(BB106:BF106)</f>
        <v>1265.443851954976</v>
      </c>
      <c r="AH90" s="47">
        <f>'[3]Soy Complex'!BO472+AVERAGE(BC106:BG106)</f>
        <v>1390.3957339069252</v>
      </c>
      <c r="AI90" s="47">
        <f>'[3]Soy Complex'!BP472+AVERAGE(BD106:BH106)</f>
        <v>1524.9741604721019</v>
      </c>
      <c r="AJ90" s="47">
        <f>'[3]Soy Complex'!BQ472+AVERAGE(BA106:BE106)+250</f>
        <v>1524.2293580121279</v>
      </c>
      <c r="AK90" s="47">
        <f>'[3]Soy Complex'!BR472+AVERAGE(BB106:BF106)+250</f>
        <v>1595.0438519549759</v>
      </c>
      <c r="AL90" s="47">
        <f>'[3]Soy Complex'!BS472+AVERAGE(BC106:BG106)+250</f>
        <v>1666.8957339069252</v>
      </c>
      <c r="AM90" s="47">
        <f>'[3]Soy Complex'!BT472+AVERAGE(BD106:BH106)+250</f>
        <v>1839.9241604721019</v>
      </c>
      <c r="AN90" s="47">
        <f>'[3]Soy Complex'!BU472+AVERAGE(BE106:BI106)+250</f>
        <v>1791.8316792370954</v>
      </c>
      <c r="AO90" s="47">
        <f>'[3]Soy Complex'!BV472+AVERAGE(BF106:BJ106)+250</f>
        <v>1854.8267561787511</v>
      </c>
      <c r="AP90" s="47">
        <f>'[3]Soy Complex'!BW472+AVERAGE(BG106:BK106)+250</f>
        <v>1951.1581947049424</v>
      </c>
      <c r="AQ90" s="47">
        <f>'[3]Soy Complex'!BX472+AVERAGE(BH106:BL106)+250</f>
        <v>1637.029105238011</v>
      </c>
      <c r="AR90" s="47" t="e">
        <f>'[3]Soy Complex'!BY472+AVERAGE(BI106:BM106)+250</f>
        <v>#DIV/0!</v>
      </c>
      <c r="AS90" s="47" t="e">
        <f>'[3]Soy Complex'!BZ472+AVERAGE(BJ106:BN106)+250</f>
        <v>#DIV/0!</v>
      </c>
      <c r="AT90" s="47" t="e">
        <f>'[3]Soy Complex'!CA472+AVERAGE(BK106:BO106)+250</f>
        <v>#DIV/0!</v>
      </c>
      <c r="AU90" s="47" t="e">
        <f>'[3]Soy Complex'!CB472+AVERAGE(BL106:BP106)+250</f>
        <v>#DIV/0!</v>
      </c>
      <c r="AW90" s="74" t="s">
        <v>164</v>
      </c>
      <c r="AX90" s="75">
        <f t="shared" si="46"/>
        <v>0.83264261189986566</v>
      </c>
      <c r="AY90" s="75">
        <f t="shared" si="46"/>
        <v>0.83021467961049955</v>
      </c>
      <c r="AZ90" s="75">
        <f t="shared" si="46"/>
        <v>0.78588877083512454</v>
      </c>
      <c r="BA90" s="75">
        <f t="shared" si="46"/>
        <v>0.74053890682777734</v>
      </c>
      <c r="BB90" s="75">
        <f t="shared" si="46"/>
        <v>0.7696213214565597</v>
      </c>
      <c r="BC90" s="75">
        <f t="shared" si="46"/>
        <v>0.76605796279799954</v>
      </c>
      <c r="BD90" s="75">
        <f t="shared" si="46"/>
        <v>0.75569497563786869</v>
      </c>
      <c r="BE90" s="75">
        <f t="shared" si="46"/>
        <v>0.70502785928986789</v>
      </c>
      <c r="BF90" s="76">
        <f t="shared" si="46"/>
        <v>0.71082214354472928</v>
      </c>
      <c r="BG90" s="76">
        <f t="shared" si="46"/>
        <v>0.75875521700229964</v>
      </c>
      <c r="BH90" s="76">
        <f t="shared" si="46"/>
        <v>0.77043903308118644</v>
      </c>
    </row>
    <row r="91" spans="1:60">
      <c r="A91" s="42" t="s">
        <v>106</v>
      </c>
      <c r="V91" s="55"/>
      <c r="W91" s="55"/>
      <c r="X91" s="46">
        <f>'[4]NASS Crush'!$AE15</f>
        <v>1139.4369999999999</v>
      </c>
      <c r="Y91" s="46">
        <f>'[4]NASS Crush'!$AE27</f>
        <v>1148.9359999999999</v>
      </c>
      <c r="Z91" s="46">
        <f>'[4]NASS Crush'!$AE39</f>
        <v>1062.3989999999999</v>
      </c>
      <c r="AA91" s="46">
        <f>'[4]NASS Crush'!$AE51</f>
        <v>1060.6199999999999</v>
      </c>
      <c r="AB91" s="46">
        <f>'[4]NASS Crush'!$AE63</f>
        <v>1182.3119999999999</v>
      </c>
      <c r="AC91" s="46">
        <f>'[4]NASS Crush'!$AE75</f>
        <v>1262.8530000000001</v>
      </c>
      <c r="AD91" s="46">
        <f>'[4]NASS Crush'!$AE87</f>
        <v>1386.18</v>
      </c>
      <c r="AE91" s="46">
        <f>'[4]NASS Crush'!$AE99</f>
        <v>1306.3</v>
      </c>
      <c r="AF91" s="46">
        <f>'[4]NASS Crush'!$AE111</f>
        <v>1234.5509999999999</v>
      </c>
      <c r="AG91" s="47">
        <f>'[3]Soy Complex'!BN473+AVERAGE(BB107:BF107)</f>
        <v>1621.4556403143833</v>
      </c>
      <c r="AH91" s="47">
        <f>'[3]Soy Complex'!BO473+AVERAGE(BC107:BG107)</f>
        <v>1767.7066138021687</v>
      </c>
      <c r="AI91" s="47">
        <f>'[3]Soy Complex'!BP473+AVERAGE(BD107:BH107)</f>
        <v>1908.8155255504869</v>
      </c>
      <c r="AJ91" s="47">
        <f>'[3]Soy Complex'!BQ473+AVERAGE(BA107:BE107)+250</f>
        <v>1851.5754952121281</v>
      </c>
      <c r="AK91" s="47">
        <f>'[3]Soy Complex'!BR473+AVERAGE(BB107:BF107)+250</f>
        <v>1931.1556403143836</v>
      </c>
      <c r="AL91" s="47">
        <f>'[3]Soy Complex'!BS473+AVERAGE(BC107:BG107)+250</f>
        <v>2020.2566138021689</v>
      </c>
      <c r="AM91" s="47">
        <f>'[3]Soy Complex'!BT473+AVERAGE(BD107:BH107)+250</f>
        <v>2093.1655255504866</v>
      </c>
      <c r="AN91" s="47">
        <f>'[3]Soy Complex'!BU473+AVERAGE(BE107:BI107)+250</f>
        <v>2133.9603030850767</v>
      </c>
      <c r="AO91" s="47">
        <f>'[3]Soy Complex'!BV473+AVERAGE(BF107:BJ107)+250</f>
        <v>2194.9239496427263</v>
      </c>
      <c r="AP91" s="47">
        <f>'[3]Soy Complex'!BW473+AVERAGE(BG107:BK107)+250</f>
        <v>2308.8059370023866</v>
      </c>
      <c r="AQ91" s="47">
        <f>'[3]Soy Complex'!BX473+AVERAGE(BH107:BL107)+250</f>
        <v>1877.4744501537184</v>
      </c>
      <c r="AR91" s="47" t="e">
        <f>'[3]Soy Complex'!BY473+AVERAGE(BI107:BM107)+250</f>
        <v>#DIV/0!</v>
      </c>
      <c r="AS91" s="47" t="e">
        <f>'[3]Soy Complex'!BZ473+AVERAGE(BJ107:BN107)+250</f>
        <v>#DIV/0!</v>
      </c>
      <c r="AT91" s="47" t="e">
        <f>'[3]Soy Complex'!CA473+AVERAGE(BK107:BO107)+250</f>
        <v>#DIV/0!</v>
      </c>
      <c r="AU91" s="47" t="e">
        <f>'[3]Soy Complex'!CB473+AVERAGE(BL107:BP107)+250</f>
        <v>#DIV/0!</v>
      </c>
      <c r="AW91" s="74" t="s">
        <v>165</v>
      </c>
      <c r="AX91" s="75">
        <f t="shared" si="46"/>
        <v>0.81104145046003073</v>
      </c>
      <c r="AY91" s="75">
        <f t="shared" si="46"/>
        <v>0.83572171026263786</v>
      </c>
      <c r="AZ91" s="75">
        <f t="shared" si="46"/>
        <v>0.7442254870849716</v>
      </c>
      <c r="BA91" s="75">
        <f t="shared" si="46"/>
        <v>0.72311187228309781</v>
      </c>
      <c r="BB91" s="75">
        <f t="shared" si="46"/>
        <v>0.74666410686983375</v>
      </c>
      <c r="BC91" s="75">
        <f t="shared" si="46"/>
        <v>0.69787000533824939</v>
      </c>
      <c r="BD91" s="75">
        <f t="shared" si="46"/>
        <v>0.75668977564277529</v>
      </c>
      <c r="BE91" s="75">
        <f t="shared" si="46"/>
        <v>0.71250680434998415</v>
      </c>
      <c r="BF91" s="76">
        <f t="shared" si="46"/>
        <v>0.70259394138064679</v>
      </c>
      <c r="BG91" s="76">
        <f t="shared" si="46"/>
        <v>0.76737650049654416</v>
      </c>
      <c r="BH91" s="76">
        <f t="shared" si="46"/>
        <v>0.77770984797037823</v>
      </c>
    </row>
    <row r="92" spans="1:60">
      <c r="A92" s="42" t="s">
        <v>107</v>
      </c>
      <c r="V92" s="55"/>
      <c r="W92" s="55"/>
      <c r="X92" s="46">
        <f>'[4]NASS Crush'!$AE16</f>
        <v>1100.348</v>
      </c>
      <c r="Y92" s="46">
        <f>'[4]NASS Crush'!$AE28</f>
        <v>1173.21</v>
      </c>
      <c r="Z92" s="46">
        <f>'[4]NASS Crush'!$AE40</f>
        <v>1115.1859999999999</v>
      </c>
      <c r="AA92" s="46">
        <f>'[4]NASS Crush'!$AE52</f>
        <v>1115.258</v>
      </c>
      <c r="AB92" s="46">
        <f>'[4]NASS Crush'!$AE64</f>
        <v>924.93700000000001</v>
      </c>
      <c r="AC92" s="46">
        <f>'[4]NASS Crush'!$AE76</f>
        <v>1215.1410000000001</v>
      </c>
      <c r="AD92" s="46">
        <f>'[4]NASS Crush'!$AE88</f>
        <v>1200.615</v>
      </c>
      <c r="AE92" s="46">
        <f>'[4]NASS Crush'!$AE100</f>
        <v>1151.039</v>
      </c>
      <c r="AF92" s="46">
        <f>'[4]NASS Crush'!$AE112</f>
        <v>1254.24</v>
      </c>
      <c r="AG92" s="47">
        <f>'[3]Soy Complex'!BN474+AVERAGE(BB108:BF108)</f>
        <v>1300.9349039656081</v>
      </c>
      <c r="AH92" s="47">
        <f>'[3]Soy Complex'!BO474+AVERAGE(BC108:BG108)</f>
        <v>1359.541917968807</v>
      </c>
      <c r="AI92" s="47">
        <f>'[3]Soy Complex'!BP474+AVERAGE(BD108:BH108)</f>
        <v>1403.9340369781962</v>
      </c>
      <c r="AJ92" s="47">
        <f>'[3]Soy Complex'!BQ474+AVERAGE(BA108:BE108)+250</f>
        <v>1557.1158706121278</v>
      </c>
      <c r="AK92" s="47">
        <f>'[3]Soy Complex'!BR474+AVERAGE(BB108:BF108)+250</f>
        <v>1560.8849039656081</v>
      </c>
      <c r="AL92" s="47">
        <f>'[3]Soy Complex'!BS474+AVERAGE(BC108:BG108)+250</f>
        <v>1629.8419179688071</v>
      </c>
      <c r="AM92" s="47">
        <f>'[3]Soy Complex'!BT474+AVERAGE(BD108:BH108)+250</f>
        <v>1678.2840369781961</v>
      </c>
      <c r="AN92" s="47">
        <f>'[3]Soy Complex'!BU474+AVERAGE(BE108:BI108)+250</f>
        <v>1621.0870456197133</v>
      </c>
      <c r="AO92" s="47">
        <f>'[3]Soy Complex'!BV474+AVERAGE(BF108:BJ108)+250</f>
        <v>1641.3985473555751</v>
      </c>
      <c r="AP92" s="47">
        <f>'[3]Soy Complex'!BW474+AVERAGE(BG108:BK108)+250</f>
        <v>1621.162206943598</v>
      </c>
      <c r="AQ92" s="47">
        <f>'[3]Soy Complex'!BX474+AVERAGE(BH108:BL108)+250</f>
        <v>1250.8806114590734</v>
      </c>
      <c r="AR92" s="47" t="e">
        <f>'[3]Soy Complex'!BY474+AVERAGE(BI108:BM108)+250</f>
        <v>#DIV/0!</v>
      </c>
      <c r="AS92" s="47" t="e">
        <f>'[3]Soy Complex'!BZ474+AVERAGE(BJ108:BN108)+250</f>
        <v>#DIV/0!</v>
      </c>
      <c r="AT92" s="47" t="e">
        <f>'[3]Soy Complex'!CA474+AVERAGE(BK108:BO108)+250</f>
        <v>#DIV/0!</v>
      </c>
      <c r="AU92" s="47" t="e">
        <f>'[3]Soy Complex'!CB474+AVERAGE(BL108:BP108)+250</f>
        <v>#DIV/0!</v>
      </c>
      <c r="AW92" s="74" t="s">
        <v>166</v>
      </c>
      <c r="AX92" s="75">
        <f t="shared" si="46"/>
        <v>0.80941210394566587</v>
      </c>
      <c r="AY92" s="75">
        <f t="shared" si="46"/>
        <v>0.81166344619177977</v>
      </c>
      <c r="AZ92" s="75">
        <f t="shared" si="46"/>
        <v>0.77961155953630989</v>
      </c>
      <c r="BA92" s="75">
        <f t="shared" si="46"/>
        <v>0.72948463857982904</v>
      </c>
      <c r="BB92" s="75">
        <f t="shared" si="46"/>
        <v>0.72426605317806103</v>
      </c>
      <c r="BC92" s="75">
        <f t="shared" si="46"/>
        <v>0.73017577467767825</v>
      </c>
      <c r="BD92" s="75">
        <f t="shared" si="46"/>
        <v>0.72983229750233425</v>
      </c>
      <c r="BE92" s="75">
        <f t="shared" si="46"/>
        <v>0.69526204934079183</v>
      </c>
      <c r="BF92" s="76">
        <f t="shared" si="46"/>
        <v>0.71209581817438583</v>
      </c>
      <c r="BG92" s="76">
        <f t="shared" si="46"/>
        <v>0.74125852118870961</v>
      </c>
      <c r="BH92" s="76">
        <f t="shared" si="46"/>
        <v>0.74291604454173321</v>
      </c>
    </row>
    <row r="93" spans="1:60">
      <c r="A93" s="42" t="s">
        <v>108</v>
      </c>
      <c r="V93" s="55"/>
      <c r="W93" s="46">
        <f>'[4]NASS Crush'!$AE5</f>
        <v>1078.712</v>
      </c>
      <c r="X93" s="46">
        <f>'[4]NASS Crush'!$AE17</f>
        <v>1091.3620000000001</v>
      </c>
      <c r="Y93" s="46">
        <f>'[4]NASS Crush'!$AE29</f>
        <v>1287.7460000000001</v>
      </c>
      <c r="Z93" s="46">
        <f>'[4]NASS Crush'!$AE41</f>
        <v>1218.2280000000001</v>
      </c>
      <c r="AA93" s="46">
        <f>'[4]NASS Crush'!$AE53</f>
        <v>1121.029</v>
      </c>
      <c r="AB93" s="46">
        <f>'[4]NASS Crush'!$AE65</f>
        <v>1073.8720000000001</v>
      </c>
      <c r="AC93" s="46">
        <f>'[4]NASS Crush'!$AE77</f>
        <v>1222.088</v>
      </c>
      <c r="AD93" s="46">
        <f>'[4]NASS Crush'!$AE89</f>
        <v>1221.104</v>
      </c>
      <c r="AE93" s="46">
        <f>'[4]NASS Crush'!$AE101</f>
        <v>1254.7260000000001</v>
      </c>
      <c r="AF93" s="46">
        <f>'[4]NASS Crush'!$AE113</f>
        <v>1249.8710000000001</v>
      </c>
      <c r="AG93" s="47">
        <f>'[3]Soy Complex'!BN475+AVERAGE(BB109:BF109)</f>
        <v>1589.7939934428275</v>
      </c>
      <c r="AH93" s="47">
        <f>'[3]Soy Complex'!BO475+AVERAGE(BC109:BG109)</f>
        <v>1692.8917009459067</v>
      </c>
      <c r="AI93" s="47">
        <f>'[3]Soy Complex'!BP475+AVERAGE(BD109:BH109)</f>
        <v>1832.0833836420707</v>
      </c>
      <c r="AJ93" s="47">
        <f>'[3]Soy Complex'!BQ475+AVERAGE(BA109:BE109)+250</f>
        <v>1807.130727812128</v>
      </c>
      <c r="AK93" s="47">
        <f>'[3]Soy Complex'!BR475+AVERAGE(BB109:BF109)+250</f>
        <v>1842.0439934428275</v>
      </c>
      <c r="AL93" s="47">
        <f>'[3]Soy Complex'!BS475+AVERAGE(BC109:BG109)+250</f>
        <v>1952.2917009459065</v>
      </c>
      <c r="AM93" s="47">
        <f>'[3]Soy Complex'!BT475+AVERAGE(BD109:BH109)+250</f>
        <v>2031.4833836420705</v>
      </c>
      <c r="AN93" s="47">
        <f>'[3]Soy Complex'!BU475+AVERAGE(BE109:BI109)+250</f>
        <v>2070.2089206995561</v>
      </c>
      <c r="AO93" s="47">
        <f>'[3]Soy Complex'!BV475+AVERAGE(BF109:BJ109)+250</f>
        <v>2122.1399467953652</v>
      </c>
      <c r="AP93" s="47">
        <f>'[3]Soy Complex'!BW475+AVERAGE(BG109:BK109)+250</f>
        <v>2228.2011684102354</v>
      </c>
      <c r="AQ93" s="47">
        <f>'[3]Soy Complex'!BX475+AVERAGE(BH109:BL109)+250</f>
        <v>1828.7797088929474</v>
      </c>
      <c r="AR93" s="47" t="e">
        <f>'[3]Soy Complex'!BY475+AVERAGE(BI109:BM109)+250</f>
        <v>#DIV/0!</v>
      </c>
      <c r="AS93" s="47" t="e">
        <f>'[3]Soy Complex'!BZ475+AVERAGE(BJ109:BN109)+250</f>
        <v>#DIV/0!</v>
      </c>
      <c r="AT93" s="47" t="e">
        <f>'[3]Soy Complex'!CA475+AVERAGE(BK109:BO109)+250</f>
        <v>#DIV/0!</v>
      </c>
      <c r="AU93" s="47" t="e">
        <f>'[3]Soy Complex'!CB475+AVERAGE(BL109:BP109)+250</f>
        <v>#DIV/0!</v>
      </c>
      <c r="AW93" s="74" t="s">
        <v>108</v>
      </c>
      <c r="AX93" s="75">
        <f t="shared" si="46"/>
        <v>0.76948980217768825</v>
      </c>
      <c r="AY93" s="75">
        <f t="shared" si="46"/>
        <v>0.80238494907464519</v>
      </c>
      <c r="AZ93" s="75">
        <f t="shared" si="46"/>
        <v>0.79555668749877562</v>
      </c>
      <c r="BA93" s="75">
        <f t="shared" si="46"/>
        <v>0.72522977414949441</v>
      </c>
      <c r="BB93" s="75">
        <f t="shared" si="46"/>
        <v>0.70970850238282956</v>
      </c>
      <c r="BC93" s="75">
        <f t="shared" si="46"/>
        <v>0.74088525168581698</v>
      </c>
      <c r="BD93" s="75">
        <f t="shared" si="46"/>
        <v>0.69925013099086353</v>
      </c>
      <c r="BE93" s="75">
        <f t="shared" si="46"/>
        <v>0.67815219112610281</v>
      </c>
      <c r="BF93" s="76">
        <f t="shared" si="46"/>
        <v>0.70181395518595779</v>
      </c>
      <c r="BG93" s="76">
        <f t="shared" si="46"/>
        <v>0.75833139051742693</v>
      </c>
      <c r="BH93" s="76">
        <f t="shared" si="46"/>
        <v>0.76651853454033592</v>
      </c>
    </row>
    <row r="94" spans="1:60">
      <c r="A94" s="42" t="s">
        <v>109</v>
      </c>
      <c r="V94" s="55"/>
      <c r="W94" s="46">
        <f>'[4]NASS Crush'!$AE6</f>
        <v>1158.925</v>
      </c>
      <c r="X94" s="46">
        <f>'[4]NASS Crush'!$AE18</f>
        <v>1060.22</v>
      </c>
      <c r="Y94" s="46">
        <f>'[4]NASS Crush'!$AE30</f>
        <v>1110.6099999999999</v>
      </c>
      <c r="Z94" s="46">
        <f>'[4]NASS Crush'!$AE42</f>
        <v>1104.67</v>
      </c>
      <c r="AA94" s="46">
        <f>'[4]NASS Crush'!$AE54</f>
        <v>1038.1780000000001</v>
      </c>
      <c r="AB94" s="46">
        <f>'[4]NASS Crush'!$AE66</f>
        <v>1169.175</v>
      </c>
      <c r="AC94" s="46">
        <f>'[4]NASS Crush'!$AE78</f>
        <v>1216.0550000000001</v>
      </c>
      <c r="AD94" s="46">
        <f>'[4]NASS Crush'!$AE90</f>
        <v>1151.2929999999999</v>
      </c>
      <c r="AE94" s="46">
        <f>'[4]NASS Crush'!$AE102</f>
        <v>1168.498</v>
      </c>
      <c r="AF94" s="46">
        <f>'[4]NASS Crush'!$AE114</f>
        <v>1192.4079999999999</v>
      </c>
      <c r="AG94" s="47">
        <f>'[3]Soy Complex'!BN476+AVERAGE(BB110:BF110)</f>
        <v>1476.4274891025634</v>
      </c>
      <c r="AH94" s="47">
        <f>'[3]Soy Complex'!BO476+AVERAGE(BC110:BG110)</f>
        <v>1538.6154897823667</v>
      </c>
      <c r="AI94" s="47">
        <f>'[3]Soy Complex'!BP476+AVERAGE(BD110:BH110)</f>
        <v>1639.0593692307552</v>
      </c>
      <c r="AJ94" s="47">
        <f>'[3]Soy Complex'!BQ476+AVERAGE(BA110:BE110)+250</f>
        <v>1671.911728412128</v>
      </c>
      <c r="AK94" s="47">
        <f>'[3]Soy Complex'!BR476+AVERAGE(BB110:BF110)+250</f>
        <v>1685.6774891025634</v>
      </c>
      <c r="AL94" s="47">
        <f>'[3]Soy Complex'!BS476+AVERAGE(BC110:BG110)+250</f>
        <v>1764.5654897823667</v>
      </c>
      <c r="AM94" s="47">
        <f>'[3]Soy Complex'!BT476+AVERAGE(BD110:BH110)+250</f>
        <v>1854.1593692307551</v>
      </c>
      <c r="AN94" s="47">
        <f>'[3]Soy Complex'!BU476+AVERAGE(BE110:BI110)+250</f>
        <v>1888.430845935412</v>
      </c>
      <c r="AO94" s="47">
        <f>'[3]Soy Complex'!BV476+AVERAGE(BF110:BJ110)+250</f>
        <v>1921.1075861098398</v>
      </c>
      <c r="AP94" s="47">
        <f>'[3]Soy Complex'!BW476+AVERAGE(BG110:BK110)+250</f>
        <v>2000.8201247326069</v>
      </c>
      <c r="AQ94" s="47">
        <f>'[3]Soy Complex'!BX476+AVERAGE(BH110:BL110)+250</f>
        <v>1732.9274466540699</v>
      </c>
      <c r="AR94" s="47" t="e">
        <f>'[3]Soy Complex'!BY476+AVERAGE(BI110:BM110)+250</f>
        <v>#DIV/0!</v>
      </c>
      <c r="AS94" s="47" t="e">
        <f>'[3]Soy Complex'!BZ476+AVERAGE(BJ110:BN110)+250</f>
        <v>#DIV/0!</v>
      </c>
      <c r="AT94" s="47" t="e">
        <f>'[3]Soy Complex'!CA476+AVERAGE(BK110:BO110)+250</f>
        <v>#DIV/0!</v>
      </c>
      <c r="AU94" s="47" t="e">
        <f>'[3]Soy Complex'!CB476+AVERAGE(BL110:BP110)+250</f>
        <v>#DIV/0!</v>
      </c>
      <c r="AW94" s="74" t="s">
        <v>167</v>
      </c>
      <c r="AX94" s="75">
        <f t="shared" si="46"/>
        <v>0.76618943933074957</v>
      </c>
      <c r="AY94" s="75">
        <f t="shared" si="46"/>
        <v>0.81045540820503914</v>
      </c>
      <c r="AZ94" s="75">
        <f t="shared" si="46"/>
        <v>0.74373677453061582</v>
      </c>
      <c r="BA94" s="75">
        <f t="shared" si="46"/>
        <v>0.71321558363045556</v>
      </c>
      <c r="BB94" s="75">
        <f t="shared" si="46"/>
        <v>0.72073685391512976</v>
      </c>
      <c r="BC94" s="75">
        <f t="shared" si="46"/>
        <v>0.75606926425228693</v>
      </c>
      <c r="BD94" s="75">
        <f t="shared" si="46"/>
        <v>0.69632228553318609</v>
      </c>
      <c r="BE94" s="75">
        <f t="shared" si="46"/>
        <v>0.66468635112450791</v>
      </c>
      <c r="BF94" s="76">
        <f t="shared" si="46"/>
        <v>0.69293937634712277</v>
      </c>
      <c r="BG94" s="76">
        <f t="shared" si="46"/>
        <v>0.74854615009743064</v>
      </c>
      <c r="BH94" s="76">
        <f t="shared" si="46"/>
        <v>0.75466337355496238</v>
      </c>
    </row>
    <row r="95" spans="1:60">
      <c r="A95" s="42" t="s">
        <v>110</v>
      </c>
      <c r="V95" s="55"/>
      <c r="W95" s="46">
        <f>'[4]NASS Crush'!$AE7</f>
        <v>1088.8119999999999</v>
      </c>
      <c r="X95" s="46">
        <f>'[4]NASS Crush'!$AE19</f>
        <v>1061.181</v>
      </c>
      <c r="Y95" s="46">
        <f>'[4]NASS Crush'!$AE31</f>
        <v>984.31</v>
      </c>
      <c r="Z95" s="46">
        <f>'[4]NASS Crush'!$AE43</f>
        <v>1127.9259999999999</v>
      </c>
      <c r="AA95" s="46">
        <f>'[4]NASS Crush'!$AE55</f>
        <v>1131.172</v>
      </c>
      <c r="AB95" s="46">
        <f>'[4]NASS Crush'!$AE67</f>
        <v>1186.8869999999999</v>
      </c>
      <c r="AC95" s="46">
        <f>'[4]NASS Crush'!$AE79</f>
        <v>1208.117</v>
      </c>
      <c r="AD95" s="46">
        <f>'[4]NASS Crush'!$AE91</f>
        <v>1188.3330000000001</v>
      </c>
      <c r="AE95" s="46">
        <f>'[4]NASS Crush'!$AE103</f>
        <v>1202.682</v>
      </c>
      <c r="AF95" s="46">
        <f>'[4]NASS Crush'!$AE115</f>
        <v>1259.8969999999999</v>
      </c>
      <c r="AG95" s="47">
        <f>'[3]Soy Complex'!BN477+AVERAGE(BB111:BF111)</f>
        <v>1523.213400214815</v>
      </c>
      <c r="AH95" s="47">
        <f>'[3]Soy Complex'!BO477+AVERAGE(BC111:BG111)</f>
        <v>1534.9740310517529</v>
      </c>
      <c r="AI95" s="47">
        <f>'[3]Soy Complex'!BP477+AVERAGE(BD111:BH111)</f>
        <v>1567.2865995241102</v>
      </c>
      <c r="AJ95" s="47">
        <f>'[3]Soy Complex'!BQ477+AVERAGE(BA111:BE111)+250</f>
        <v>1669.3605464121279</v>
      </c>
      <c r="AK95" s="47">
        <f>'[3]Soy Complex'!BR477+AVERAGE(BB111:BF111)+250</f>
        <v>1716.463400214815</v>
      </c>
      <c r="AL95" s="47">
        <f>'[3]Soy Complex'!BS477+AVERAGE(BC111:BG111)+250</f>
        <v>1758.674031051753</v>
      </c>
      <c r="AM95" s="47">
        <f>'[3]Soy Complex'!BT477+AVERAGE(BD111:BH111)+250</f>
        <v>1787.7365995241103</v>
      </c>
      <c r="AN95" s="47">
        <f>'[3]Soy Complex'!BU477+AVERAGE(BE111:BI111)+250</f>
        <v>1796.4105860521058</v>
      </c>
      <c r="AO95" s="47">
        <f>'[3]Soy Complex'!BV477+AVERAGE(BF111:BJ111)+250</f>
        <v>1798.6612399320982</v>
      </c>
      <c r="AP95" s="47">
        <f>'[3]Soy Complex'!BW477+AVERAGE(BG111:BK111)+250</f>
        <v>1762.0044121853659</v>
      </c>
      <c r="AQ95" s="47">
        <f>'[3]Soy Complex'!BX477+AVERAGE(BH111:BL111)+250</f>
        <v>1409.1337787739137</v>
      </c>
      <c r="AR95" s="47" t="e">
        <f>'[3]Soy Complex'!BY477+AVERAGE(BI111:BM111)+250</f>
        <v>#DIV/0!</v>
      </c>
      <c r="AS95" s="47" t="e">
        <f>'[3]Soy Complex'!BZ477+AVERAGE(BJ111:BN111)+250</f>
        <v>#DIV/0!</v>
      </c>
      <c r="AT95" s="47" t="e">
        <f>'[3]Soy Complex'!CA477+AVERAGE(BK111:BO111)+250</f>
        <v>#DIV/0!</v>
      </c>
      <c r="AU95" s="47" t="e">
        <f>'[3]Soy Complex'!CB477+AVERAGE(BL111:BP111)+250</f>
        <v>#DIV/0!</v>
      </c>
      <c r="AW95" s="74" t="s">
        <v>168</v>
      </c>
      <c r="AX95" s="75">
        <f t="shared" si="46"/>
        <v>0.74794104607898348</v>
      </c>
      <c r="AY95" s="75">
        <f t="shared" si="46"/>
        <v>0.72926437139279698</v>
      </c>
      <c r="AZ95" s="75">
        <f t="shared" si="46"/>
        <v>0.75794449170708633</v>
      </c>
      <c r="BA95" s="75">
        <f t="shared" si="46"/>
        <v>0.70566863321353557</v>
      </c>
      <c r="BB95" s="75">
        <f t="shared" si="46"/>
        <v>0.71169265861403996</v>
      </c>
      <c r="BC95" s="75">
        <f t="shared" si="46"/>
        <v>0.75478206216727672</v>
      </c>
      <c r="BD95" s="75">
        <f t="shared" si="46"/>
        <v>0.701964773369674</v>
      </c>
      <c r="BE95" s="75">
        <f t="shared" si="46"/>
        <v>0.68467599658653144</v>
      </c>
      <c r="BF95" s="76">
        <f t="shared" si="46"/>
        <v>0.70434257103819642</v>
      </c>
      <c r="BG95" s="76">
        <f t="shared" si="46"/>
        <v>0.75472760169862363</v>
      </c>
      <c r="BH95" s="76">
        <f t="shared" si="46"/>
        <v>0.75670550239289858</v>
      </c>
    </row>
    <row r="96" spans="1:60">
      <c r="A96" s="42" t="s">
        <v>111</v>
      </c>
      <c r="V96" s="55"/>
      <c r="W96" s="46">
        <f>'[4]NASS Crush'!$AE8</f>
        <v>1117.8030000000001</v>
      </c>
      <c r="X96" s="46">
        <f>'[4]NASS Crush'!$AE20</f>
        <v>1175.567</v>
      </c>
      <c r="Y96" s="46">
        <f>'[4]NASS Crush'!$AE32</f>
        <v>1135.3440000000001</v>
      </c>
      <c r="Z96" s="46">
        <f>'[4]NASS Crush'!$AE44</f>
        <v>1177.211</v>
      </c>
      <c r="AA96" s="46">
        <f>'[4]NASS Crush'!$AE56</f>
        <v>1142.855</v>
      </c>
      <c r="AB96" s="46">
        <f>'[4]NASS Crush'!$AE68</f>
        <v>1137.884</v>
      </c>
      <c r="AC96" s="46">
        <f>'[4]NASS Crush'!$AE80</f>
        <v>1189.4590000000001</v>
      </c>
      <c r="AD96" s="46">
        <f>'[4]NASS Crush'!$AE92</f>
        <v>1230.067</v>
      </c>
      <c r="AE96" s="46">
        <f>'[4]NASS Crush'!$AE104</f>
        <v>1237.914</v>
      </c>
      <c r="AF96" s="46">
        <f>'[4]NASS Crush'!$AE116</f>
        <v>1251.4100000000001</v>
      </c>
      <c r="AG96" s="47">
        <f>'[3]Soy Complex'!BN478+AVERAGE(BB112:BF112)</f>
        <v>1556.4828044403714</v>
      </c>
      <c r="AH96" s="47">
        <f>'[3]Soy Complex'!BO478+AVERAGE(BC112:BG112)</f>
        <v>1626.0631053971931</v>
      </c>
      <c r="AI96" s="47">
        <f>'[3]Soy Complex'!BP478+AVERAGE(BD112:BH112)</f>
        <v>1805.9251900856652</v>
      </c>
      <c r="AJ96" s="47">
        <f>'[3]Soy Complex'!BQ478+AVERAGE(BA112:BE112)+250</f>
        <v>1799.0606120121279</v>
      </c>
      <c r="AK96" s="47">
        <f>'[3]Soy Complex'!BR478+AVERAGE(BB112:BF112)+250</f>
        <v>1817.1828044403715</v>
      </c>
      <c r="AL96" s="47">
        <f>'[3]Soy Complex'!BS478+AVERAGE(BC112:BG112)+250</f>
        <v>1913.9631053971932</v>
      </c>
      <c r="AM96" s="47">
        <f>'[3]Soy Complex'!BT478+AVERAGE(BD112:BH112)+250</f>
        <v>1999.7251900856652</v>
      </c>
      <c r="AN96" s="47">
        <f>'[3]Soy Complex'!BU478+AVERAGE(BE112:BI112)+250</f>
        <v>2033.1495277540496</v>
      </c>
      <c r="AO96" s="47">
        <f>'[3]Soy Complex'!BV478+AVERAGE(BF112:BJ112)+250</f>
        <v>2110.89313453469</v>
      </c>
      <c r="AP96" s="47">
        <f>'[3]Soy Complex'!BW478+AVERAGE(BG112:BK112)+250</f>
        <v>2243.5360175253618</v>
      </c>
      <c r="AQ96" s="47">
        <f>'[3]Soy Complex'!BX478+AVERAGE(BH112:BL112)+250</f>
        <v>1867.3461398544878</v>
      </c>
      <c r="AR96" s="47" t="e">
        <f>'[3]Soy Complex'!BY478+AVERAGE(BI112:BM112)+250</f>
        <v>#DIV/0!</v>
      </c>
      <c r="AS96" s="47" t="e">
        <f>'[3]Soy Complex'!BZ478+AVERAGE(BJ112:BN112)+250</f>
        <v>#DIV/0!</v>
      </c>
      <c r="AT96" s="47" t="e">
        <f>'[3]Soy Complex'!CA478+AVERAGE(BK112:BO112)+250</f>
        <v>#DIV/0!</v>
      </c>
      <c r="AU96" s="47" t="e">
        <f>'[3]Soy Complex'!CB478+AVERAGE(BL112:BP112)+250</f>
        <v>#DIV/0!</v>
      </c>
      <c r="AW96" s="74" t="s">
        <v>169</v>
      </c>
      <c r="AX96" s="75">
        <f t="shared" si="46"/>
        <v>0.76546021038375023</v>
      </c>
      <c r="AY96" s="75">
        <f t="shared" si="46"/>
        <v>0.78189473858194192</v>
      </c>
      <c r="AZ96" s="75">
        <f t="shared" si="46"/>
        <v>0.76788719495490032</v>
      </c>
      <c r="BA96" s="75">
        <f t="shared" si="46"/>
        <v>0.72797717059312506</v>
      </c>
      <c r="BB96" s="75">
        <f t="shared" si="46"/>
        <v>0.70675102995550998</v>
      </c>
      <c r="BC96" s="75">
        <f t="shared" si="46"/>
        <v>0.74388563716516964</v>
      </c>
      <c r="BD96" s="75">
        <f t="shared" si="46"/>
        <v>0.71120432712460713</v>
      </c>
      <c r="BE96" s="75">
        <f t="shared" si="46"/>
        <v>0.71814503824765075</v>
      </c>
      <c r="BF96" s="76">
        <f t="shared" si="46"/>
        <v>0.69744720978759078</v>
      </c>
      <c r="BG96" s="76">
        <f t="shared" si="46"/>
        <v>0.76249847161987316</v>
      </c>
      <c r="BH96" s="76">
        <f t="shared" si="46"/>
        <v>0.7709519847727091</v>
      </c>
    </row>
    <row r="97" spans="1:60">
      <c r="A97" s="42" t="s">
        <v>112</v>
      </c>
      <c r="V97" s="55"/>
      <c r="W97" s="46">
        <f>'[4]NASS Crush'!$AE9</f>
        <v>1098.75</v>
      </c>
      <c r="X97" s="46">
        <f>'[4]NASS Crush'!$AE21</f>
        <v>1101.3710000000001</v>
      </c>
      <c r="Y97" s="46">
        <f>'[4]NASS Crush'!$AE33</f>
        <v>1031.3520000000001</v>
      </c>
      <c r="Z97" s="46">
        <f>'[4]NASS Crush'!$AE45</f>
        <v>1129.0540000000001</v>
      </c>
      <c r="AA97" s="46">
        <f>'[4]NASS Crush'!$AE57</f>
        <v>1067.45</v>
      </c>
      <c r="AB97" s="46">
        <f>'[4]NASS Crush'!$AE69</f>
        <v>1111.4649999999999</v>
      </c>
      <c r="AC97" s="46">
        <f>'[4]NASS Crush'!$AE81</f>
        <v>1257.386</v>
      </c>
      <c r="AD97" s="46">
        <f>'[4]NASS Crush'!$AE93</f>
        <v>1213.6679999999999</v>
      </c>
      <c r="AE97" s="46">
        <f>'[4]NASS Crush'!$AE105</f>
        <v>1211.4280000000001</v>
      </c>
      <c r="AF97" s="46">
        <f>'[4]NASS Crush'!$AE117</f>
        <v>1265.943</v>
      </c>
      <c r="AG97" s="47">
        <f>'[3]Soy Complex'!BN479+AVERAGE(BB113:BF113)</f>
        <v>1401.7521578852443</v>
      </c>
      <c r="AH97" s="47">
        <f>'[3]Soy Complex'!BO479+AVERAGE(BC113:BG113)</f>
        <v>1281.065409430264</v>
      </c>
      <c r="AI97" s="47">
        <f>'[3]Soy Complex'!BP479+AVERAGE(BD113:BH113)</f>
        <v>1221.0050431761297</v>
      </c>
      <c r="AJ97" s="47">
        <f>'[3]Soy Complex'!BQ479+AVERAGE(BA113:BE113)+250</f>
        <v>1568.3582474121258</v>
      </c>
      <c r="AK97" s="47">
        <f>'[3]Soy Complex'!BR479+AVERAGE(BB113:BF113)+250</f>
        <v>1612.5021578852461</v>
      </c>
      <c r="AL97" s="47">
        <f>'[3]Soy Complex'!BS479+AVERAGE(BC113:BG113)+250</f>
        <v>1542.3154094302622</v>
      </c>
      <c r="AM97" s="47">
        <f>'[3]Soy Complex'!BT479+AVERAGE(BD113:BH113)+250</f>
        <v>1466.5550431761271</v>
      </c>
      <c r="AN97" s="47">
        <f>'[3]Soy Complex'!BU479+AVERAGE(BE113:BI113)+250</f>
        <v>1355.8458558671296</v>
      </c>
      <c r="AO97" s="47">
        <f>'[3]Soy Complex'!BV479+AVERAGE(BF113:BJ113)+250</f>
        <v>1267.1220443521297</v>
      </c>
      <c r="AP97" s="47">
        <f>'[3]Soy Complex'!BW479+AVERAGE(BG113:BK113)+250</f>
        <v>818.53358113934394</v>
      </c>
      <c r="AQ97" s="47">
        <f>'[3]Soy Complex'!BX479+AVERAGE(BH113:BL113)+250</f>
        <v>555.97905414146044</v>
      </c>
      <c r="AR97" s="47" t="e">
        <f>'[3]Soy Complex'!BY479+AVERAGE(BI113:BM113)+250</f>
        <v>#DIV/0!</v>
      </c>
      <c r="AS97" s="47" t="e">
        <f>'[3]Soy Complex'!BZ479+AVERAGE(BJ113:BN113)+250</f>
        <v>#DIV/0!</v>
      </c>
      <c r="AT97" s="47" t="e">
        <f>'[3]Soy Complex'!CA479+AVERAGE(BK113:BO113)+250</f>
        <v>#DIV/0!</v>
      </c>
      <c r="AU97" s="47" t="e">
        <f>'[3]Soy Complex'!CB479+AVERAGE(BL113:BP113)+250</f>
        <v>#DIV/0!</v>
      </c>
      <c r="AW97" s="74" t="s">
        <v>170</v>
      </c>
      <c r="AX97" s="75">
        <f t="shared" si="46"/>
        <v>0.79335320490287042</v>
      </c>
      <c r="AY97" s="75">
        <f t="shared" si="46"/>
        <v>0.74868788410695541</v>
      </c>
      <c r="AZ97" s="75">
        <f t="shared" si="46"/>
        <v>0.73129237601009378</v>
      </c>
      <c r="BA97" s="75">
        <f t="shared" si="46"/>
        <v>0.71451281999792504</v>
      </c>
      <c r="BB97" s="75">
        <f t="shared" si="46"/>
        <v>0.7103492484696492</v>
      </c>
      <c r="BC97" s="75">
        <f t="shared" si="46"/>
        <v>0.76150337726329331</v>
      </c>
      <c r="BD97" s="75">
        <f t="shared" si="46"/>
        <v>0.72623893813252882</v>
      </c>
      <c r="BE97" s="76">
        <f t="shared" si="46"/>
        <v>0.70675279275831415</v>
      </c>
      <c r="BF97" s="76">
        <f t="shared" si="46"/>
        <v>0.71392406348232429</v>
      </c>
      <c r="BG97" s="76">
        <f t="shared" si="46"/>
        <v>0.75065783350543236</v>
      </c>
      <c r="BH97" s="76">
        <f t="shared" si="46"/>
        <v>0.73410056147809266</v>
      </c>
    </row>
    <row r="98" spans="1:60" ht="15.75" thickBot="1">
      <c r="A98" s="42" t="s">
        <v>113</v>
      </c>
      <c r="V98" s="55"/>
      <c r="W98" s="46">
        <f t="shared" ref="W98:AU98" si="47">SUM(W86:W97)</f>
        <v>5543.0019999999995</v>
      </c>
      <c r="X98" s="46">
        <f t="shared" si="47"/>
        <v>13324.719000000001</v>
      </c>
      <c r="Y98" s="46">
        <f t="shared" si="47"/>
        <v>13416.165999999999</v>
      </c>
      <c r="Z98" s="46">
        <f t="shared" si="47"/>
        <v>13405.497999999998</v>
      </c>
      <c r="AA98" s="46">
        <f t="shared" si="47"/>
        <v>13009.89</v>
      </c>
      <c r="AB98" s="46">
        <f t="shared" si="47"/>
        <v>13127.203</v>
      </c>
      <c r="AC98" s="46">
        <f t="shared" si="47"/>
        <v>14169.159000000001</v>
      </c>
      <c r="AD98" s="46">
        <f t="shared" si="47"/>
        <v>14655.959000000001</v>
      </c>
      <c r="AE98" s="46">
        <f t="shared" si="47"/>
        <v>14378.865000000002</v>
      </c>
      <c r="AF98" s="46">
        <f t="shared" si="47"/>
        <v>14640.663</v>
      </c>
      <c r="AG98" s="47">
        <f t="shared" si="47"/>
        <v>17644.693767169301</v>
      </c>
      <c r="AH98" s="47">
        <f t="shared" si="47"/>
        <v>18717.276665928588</v>
      </c>
      <c r="AI98" s="47">
        <f t="shared" si="47"/>
        <v>20120.809940436284</v>
      </c>
      <c r="AJ98" s="47">
        <f t="shared" si="47"/>
        <v>20230.102396945531</v>
      </c>
      <c r="AK98" s="47">
        <f t="shared" si="47"/>
        <v>20694.693767169301</v>
      </c>
      <c r="AL98" s="47">
        <f t="shared" si="47"/>
        <v>21742.276665928588</v>
      </c>
      <c r="AM98" s="47">
        <f t="shared" si="47"/>
        <v>22745.80994043628</v>
      </c>
      <c r="AN98" s="47">
        <f t="shared" si="47"/>
        <v>23174.973881558966</v>
      </c>
      <c r="AO98" s="47">
        <f t="shared" si="47"/>
        <v>23817.527867430112</v>
      </c>
      <c r="AP98" s="47">
        <f t="shared" si="47"/>
        <v>24955.760777612992</v>
      </c>
      <c r="AQ98" s="47">
        <f t="shared" si="47"/>
        <v>21085.983866484014</v>
      </c>
      <c r="AR98" s="47" t="e">
        <f t="shared" si="47"/>
        <v>#DIV/0!</v>
      </c>
      <c r="AS98" s="47" t="e">
        <f t="shared" si="47"/>
        <v>#DIV/0!</v>
      </c>
      <c r="AT98" s="47" t="e">
        <f t="shared" si="47"/>
        <v>#DIV/0!</v>
      </c>
      <c r="AU98" s="47" t="e">
        <f t="shared" si="47"/>
        <v>#DIV/0!</v>
      </c>
      <c r="AW98" s="74" t="s">
        <v>171</v>
      </c>
      <c r="AX98" s="75">
        <f t="shared" ref="AX98:BH98" si="48">AVERAGE(AX86:AX97)</f>
        <v>0.7941176045169831</v>
      </c>
      <c r="AY98" s="75">
        <f t="shared" si="48"/>
        <v>0.79586729165246128</v>
      </c>
      <c r="AZ98" s="75">
        <f t="shared" si="48"/>
        <v>0.770067869302546</v>
      </c>
      <c r="BA98" s="75">
        <f t="shared" si="48"/>
        <v>0.72104824300033032</v>
      </c>
      <c r="BB98" s="75">
        <f t="shared" si="48"/>
        <v>0.7256331385170981</v>
      </c>
      <c r="BC98" s="75">
        <f t="shared" si="48"/>
        <v>0.73335866953900186</v>
      </c>
      <c r="BD98" s="75">
        <f t="shared" si="48"/>
        <v>0.7287226065503688</v>
      </c>
      <c r="BE98" s="76">
        <f t="shared" si="48"/>
        <v>0.69732508053513842</v>
      </c>
      <c r="BF98" s="76">
        <f t="shared" si="48"/>
        <v>0.70353170137144172</v>
      </c>
      <c r="BG98" s="76">
        <f t="shared" si="48"/>
        <v>0.75764782963129707</v>
      </c>
      <c r="BH98" s="76">
        <f t="shared" si="48"/>
        <v>0.76515025639462586</v>
      </c>
    </row>
    <row r="99" spans="1:60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9">
        <f t="shared" ref="Z99:AD99" si="49">Z10</f>
        <v>13405.497999999998</v>
      </c>
      <c r="AA99" s="49">
        <f t="shared" si="49"/>
        <v>13009.89</v>
      </c>
      <c r="AB99" s="49">
        <f t="shared" si="49"/>
        <v>13127.203</v>
      </c>
      <c r="AC99" s="49">
        <f t="shared" si="49"/>
        <v>14169.159000000001</v>
      </c>
      <c r="AD99" s="49">
        <f t="shared" si="49"/>
        <v>14655.959000000001</v>
      </c>
      <c r="AE99" s="49">
        <f>AE10</f>
        <v>14378.865000000002</v>
      </c>
      <c r="AF99" s="49">
        <f t="shared" ref="AF99:AK99" si="50">AF10</f>
        <v>14640.663</v>
      </c>
      <c r="AG99" s="49">
        <f t="shared" si="50"/>
        <v>17644.693767169301</v>
      </c>
      <c r="AH99" s="49">
        <f t="shared" si="50"/>
        <v>18717.276665928588</v>
      </c>
      <c r="AI99" s="49">
        <f t="shared" si="50"/>
        <v>20120.809940436284</v>
      </c>
      <c r="AJ99" s="49">
        <f t="shared" si="50"/>
        <v>20230.102396945531</v>
      </c>
      <c r="AK99" s="49">
        <f t="shared" si="50"/>
        <v>20694.693767169301</v>
      </c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</row>
    <row r="100" spans="1:60" ht="15.75" thickBot="1">
      <c r="A100" s="42" t="s">
        <v>172</v>
      </c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</row>
    <row r="101" spans="1:60" ht="15.75" thickBot="1">
      <c r="A101" s="44"/>
      <c r="B101" s="44" t="str">
        <f t="shared" ref="B101:AU101" si="51">B2</f>
        <v xml:space="preserve">93/94 </v>
      </c>
      <c r="C101" s="44" t="str">
        <f t="shared" si="51"/>
        <v xml:space="preserve">94/95 </v>
      </c>
      <c r="D101" s="44" t="str">
        <f t="shared" si="51"/>
        <v xml:space="preserve">95/96 </v>
      </c>
      <c r="E101" s="44" t="str">
        <f t="shared" si="51"/>
        <v xml:space="preserve">96/97 </v>
      </c>
      <c r="F101" s="44" t="str">
        <f t="shared" si="51"/>
        <v xml:space="preserve">97/98 </v>
      </c>
      <c r="G101" s="44" t="str">
        <f t="shared" si="51"/>
        <v xml:space="preserve">98/99 </v>
      </c>
      <c r="H101" s="44" t="str">
        <f t="shared" si="51"/>
        <v xml:space="preserve">99/00 </v>
      </c>
      <c r="I101" s="44" t="str">
        <f t="shared" si="51"/>
        <v xml:space="preserve">00/01 </v>
      </c>
      <c r="J101" s="44" t="str">
        <f t="shared" si="51"/>
        <v xml:space="preserve">01/02 </v>
      </c>
      <c r="K101" s="44" t="str">
        <f t="shared" si="51"/>
        <v xml:space="preserve">02/03 </v>
      </c>
      <c r="L101" s="44" t="str">
        <f t="shared" si="51"/>
        <v xml:space="preserve">03/04 </v>
      </c>
      <c r="M101" s="44" t="str">
        <f t="shared" si="51"/>
        <v xml:space="preserve">04/05 </v>
      </c>
      <c r="N101" s="44" t="str">
        <f t="shared" si="51"/>
        <v xml:space="preserve">05/06 </v>
      </c>
      <c r="O101" s="44" t="str">
        <f t="shared" si="51"/>
        <v xml:space="preserve">06/07 </v>
      </c>
      <c r="P101" s="44" t="str">
        <f t="shared" si="51"/>
        <v xml:space="preserve">07/08 </v>
      </c>
      <c r="Q101" s="44" t="str">
        <f t="shared" si="51"/>
        <v xml:space="preserve">08/09 </v>
      </c>
      <c r="R101" s="44" t="str">
        <f t="shared" si="51"/>
        <v xml:space="preserve">09/10 </v>
      </c>
      <c r="S101" s="44" t="str">
        <f t="shared" si="51"/>
        <v xml:space="preserve">10/11 </v>
      </c>
      <c r="T101" s="44" t="str">
        <f t="shared" si="51"/>
        <v xml:space="preserve">11/12 </v>
      </c>
      <c r="U101" s="44" t="str">
        <f t="shared" si="51"/>
        <v xml:space="preserve">12/13 </v>
      </c>
      <c r="V101" s="44" t="str">
        <f t="shared" si="51"/>
        <v xml:space="preserve">13/14 </v>
      </c>
      <c r="W101" s="44" t="str">
        <f t="shared" si="51"/>
        <v xml:space="preserve">14/15 </v>
      </c>
      <c r="X101" s="44" t="str">
        <f t="shared" si="51"/>
        <v xml:space="preserve">15/16 </v>
      </c>
      <c r="Y101" s="44" t="str">
        <f t="shared" si="51"/>
        <v xml:space="preserve">16/17 </v>
      </c>
      <c r="Z101" s="44" t="str">
        <f t="shared" si="51"/>
        <v xml:space="preserve">17/18 </v>
      </c>
      <c r="AA101" s="44" t="str">
        <f t="shared" si="51"/>
        <v>18/19</v>
      </c>
      <c r="AB101" s="44" t="str">
        <f t="shared" si="51"/>
        <v>19/20</v>
      </c>
      <c r="AC101" s="44" t="str">
        <f t="shared" si="51"/>
        <v>20/21</v>
      </c>
      <c r="AD101" s="44" t="str">
        <f t="shared" si="51"/>
        <v>21/22</v>
      </c>
      <c r="AE101" s="44" t="str">
        <f t="shared" si="51"/>
        <v>22/23</v>
      </c>
      <c r="AF101" s="44" t="str">
        <f t="shared" si="51"/>
        <v>23/24</v>
      </c>
      <c r="AG101" s="44" t="str">
        <f t="shared" si="51"/>
        <v>24/25</v>
      </c>
      <c r="AH101" s="44" t="str">
        <f t="shared" si="51"/>
        <v>25/26</v>
      </c>
      <c r="AI101" s="44" t="str">
        <f t="shared" si="51"/>
        <v>26/27</v>
      </c>
      <c r="AJ101" s="44" t="str">
        <f t="shared" si="51"/>
        <v>27/28</v>
      </c>
      <c r="AK101" s="44" t="str">
        <f t="shared" si="51"/>
        <v>28/29</v>
      </c>
      <c r="AL101" s="44" t="str">
        <f t="shared" si="51"/>
        <v>29/30</v>
      </c>
      <c r="AM101" s="44" t="str">
        <f t="shared" si="51"/>
        <v>30/31</v>
      </c>
      <c r="AN101" s="44" t="str">
        <f t="shared" si="51"/>
        <v>31/32</v>
      </c>
      <c r="AO101" s="44" t="str">
        <f t="shared" si="51"/>
        <v>32/33</v>
      </c>
      <c r="AP101" s="44" t="str">
        <f t="shared" si="51"/>
        <v>33/34</v>
      </c>
      <c r="AQ101" s="44" t="str">
        <f t="shared" si="51"/>
        <v>34/35</v>
      </c>
      <c r="AR101" s="44" t="str">
        <f t="shared" si="51"/>
        <v>35/36</v>
      </c>
      <c r="AS101" s="44" t="str">
        <f t="shared" si="51"/>
        <v>36/37</v>
      </c>
      <c r="AT101" s="44" t="str">
        <f t="shared" si="51"/>
        <v>37/38</v>
      </c>
      <c r="AU101" s="44" t="str">
        <f t="shared" si="51"/>
        <v>38/39</v>
      </c>
      <c r="AX101" s="44" t="str">
        <f>AX85</f>
        <v xml:space="preserve">15/16 </v>
      </c>
      <c r="AY101" s="44" t="str">
        <f t="shared" ref="AY101:BH101" si="52">AY85</f>
        <v xml:space="preserve">16/17 </v>
      </c>
      <c r="AZ101" s="44" t="str">
        <f t="shared" si="52"/>
        <v xml:space="preserve">17/18 </v>
      </c>
      <c r="BA101" s="44" t="str">
        <f t="shared" si="52"/>
        <v>18/19</v>
      </c>
      <c r="BB101" s="44" t="str">
        <f t="shared" si="52"/>
        <v>19/20</v>
      </c>
      <c r="BC101" s="44" t="str">
        <f t="shared" si="52"/>
        <v>20/21</v>
      </c>
      <c r="BD101" s="44" t="str">
        <f t="shared" si="52"/>
        <v>21/22</v>
      </c>
      <c r="BE101" s="44" t="str">
        <f t="shared" si="52"/>
        <v>22/23</v>
      </c>
      <c r="BF101" s="44" t="str">
        <f t="shared" si="52"/>
        <v>23/24</v>
      </c>
      <c r="BG101" s="44" t="str">
        <f t="shared" si="52"/>
        <v>24/25</v>
      </c>
      <c r="BH101" s="44" t="str">
        <f t="shared" si="52"/>
        <v>25/26</v>
      </c>
    </row>
    <row r="102" spans="1:60">
      <c r="A102" s="42" t="s">
        <v>101</v>
      </c>
      <c r="V102" s="55"/>
      <c r="W102" s="55"/>
      <c r="X102" s="46">
        <f>'[4]NASS Crush'!$AF10</f>
        <v>272.262</v>
      </c>
      <c r="Y102" s="46">
        <f>'[4]NASS Crush'!$AF22</f>
        <v>341.09300000000002</v>
      </c>
      <c r="Z102" s="46">
        <f>'[4]NASS Crush'!$AF34</f>
        <v>342.62200000000001</v>
      </c>
      <c r="AA102" s="46">
        <f>'[4]NASS Crush'!$AF46</f>
        <v>435.38099999999997</v>
      </c>
      <c r="AB102" s="46">
        <f>'[4]NASS Crush'!$AF58</f>
        <v>487.476</v>
      </c>
      <c r="AC102" s="46">
        <f>'[4]NASS Crush'!$AF70</f>
        <v>435.185</v>
      </c>
      <c r="AD102" s="46">
        <f>'[4]NASS Crush'!$AF82</f>
        <v>411.851</v>
      </c>
      <c r="AE102" s="46">
        <f>'[4]NASS Crush'!$AF94</f>
        <v>492.47500000000002</v>
      </c>
      <c r="AF102" s="46">
        <f>'[4]NASS Crush'!$AF106</f>
        <v>561.98299999999995</v>
      </c>
      <c r="AG102" s="47">
        <f t="shared" ref="AG102:AK102" si="53">(SUM(AB102:AF102)/SUM(AB$114:AF$114))*AG$114</f>
        <v>480.60740843315324</v>
      </c>
      <c r="AH102" s="47">
        <f t="shared" si="53"/>
        <v>475.03643934355858</v>
      </c>
      <c r="AI102" s="47">
        <f t="shared" si="53"/>
        <v>484.44992560843434</v>
      </c>
      <c r="AJ102" s="47">
        <f t="shared" si="53"/>
        <v>497.81619340438027</v>
      </c>
      <c r="AK102" s="47">
        <f t="shared" si="53"/>
        <v>496.67702578506106</v>
      </c>
      <c r="AL102" s="47">
        <f t="shared" ref="AL102:AL112" si="54">(SUM(AG102:AK102)/SUM(AG$114:AK$114))*AL$114</f>
        <v>483.37095169629481</v>
      </c>
      <c r="AM102" s="47">
        <f t="shared" ref="AM102:AU112" si="55">(SUM(AH102:AL102)/SUM(AH$114:AL$114))*AM$114</f>
        <v>481.92122970655726</v>
      </c>
      <c r="AN102" s="47">
        <f t="shared" si="55"/>
        <v>482.69091837508262</v>
      </c>
      <c r="AO102" s="47">
        <f t="shared" si="55"/>
        <v>482.66263083391846</v>
      </c>
      <c r="AP102" s="47">
        <f t="shared" si="55"/>
        <v>482.01264181353514</v>
      </c>
      <c r="AQ102" s="47">
        <f t="shared" si="55"/>
        <v>341.78360503949102</v>
      </c>
      <c r="AR102" s="47">
        <f t="shared" si="55"/>
        <v>283.47736879627632</v>
      </c>
      <c r="AS102" s="47">
        <f t="shared" si="55"/>
        <v>250.02961824963248</v>
      </c>
      <c r="AT102" s="47">
        <f t="shared" si="55"/>
        <v>243.86712348183707</v>
      </c>
      <c r="AU102" s="47">
        <f t="shared" si="55"/>
        <v>238.23623981058083</v>
      </c>
      <c r="AV102" s="47"/>
      <c r="AW102" s="74" t="s">
        <v>160</v>
      </c>
      <c r="AX102" s="77">
        <f>X86+X102+X54-X38+(X214-W225)-'[3]Soy Complex'!$BE$468</f>
        <v>239.75745041212781</v>
      </c>
      <c r="AY102" s="77">
        <f>Y86+Y102+Y54-Y38+(Y214-X225)-'[3]Soy Complex'!$BE$468</f>
        <v>369.01465441212781</v>
      </c>
      <c r="AZ102" s="77">
        <f>Z86+Z102+Z54-Z38+(Z214-Y225)-'[3]Soy Complex'!$BE$468</f>
        <v>242.10568741212796</v>
      </c>
      <c r="BA102" s="77">
        <f>AA86+AA102+AA54-AA38+(AA214-Z225)-'[3]Soy Complex'!$BE$468</f>
        <v>265.37139941212786</v>
      </c>
      <c r="BB102" s="77">
        <f>AB86+AB102+AB54-AB38+(AB214-AA225)-'[3]Soy Complex'!$BE$468</f>
        <v>265.85890941212801</v>
      </c>
      <c r="BC102" s="77">
        <f>AC86+AC102+AC54-AC38+(AC214-AB225)-'[3]Soy Complex'!$BE$468</f>
        <v>341.70658041212778</v>
      </c>
      <c r="BD102" s="77">
        <f>AD86+AD102+AD54-AD38+(AD214-AC225)-'[3]Soy Complex'!$BE$468</f>
        <v>386.78659641212789</v>
      </c>
      <c r="BE102" s="77">
        <f>AE86+AE102+AE54-AE38+(AE214-AD225)-'[3]Soy Complex'!$BE$468</f>
        <v>452.29978941212767</v>
      </c>
      <c r="BF102" s="78">
        <f>AF86+AF102+AF54-AF38+(AF214-AE225)-'[3]Soy Complex'!$BE$468</f>
        <v>524.03948941212775</v>
      </c>
      <c r="BG102" s="78">
        <f>AG86+AG102+AG54-AG38+(AG214-AF225)-'[3]Soy Complex'!$BE$468</f>
        <v>563.62277730832602</v>
      </c>
      <c r="BH102" s="78">
        <f>AH86+AH102+AH54-AH38+(AH214-AG225)-'[3]Soy Complex'!$BE$468</f>
        <v>612.05384484793876</v>
      </c>
    </row>
    <row r="103" spans="1:60">
      <c r="A103" s="42" t="s">
        <v>102</v>
      </c>
      <c r="V103" s="55"/>
      <c r="W103" s="55"/>
      <c r="X103" s="46">
        <f>'[4]NASS Crush'!$AF11</f>
        <v>269.68299999999999</v>
      </c>
      <c r="Y103" s="46">
        <f>'[4]NASS Crush'!$AF23</f>
        <v>316.10300000000001</v>
      </c>
      <c r="Z103" s="46">
        <f>'[4]NASS Crush'!$AF35</f>
        <v>311.51299999999998</v>
      </c>
      <c r="AA103" s="46">
        <f>'[4]NASS Crush'!$AF47</f>
        <v>441.16800000000001</v>
      </c>
      <c r="AB103" s="46">
        <f>'[4]NASS Crush'!$AF59</f>
        <v>387.05700000000002</v>
      </c>
      <c r="AC103" s="46">
        <f>'[4]NASS Crush'!$AF71</f>
        <v>474.68900000000002</v>
      </c>
      <c r="AD103" s="46">
        <f>'[4]NASS Crush'!$AF83</f>
        <v>424.35199999999998</v>
      </c>
      <c r="AE103" s="46">
        <f>'[4]NASS Crush'!$AF95</f>
        <v>483.54700000000003</v>
      </c>
      <c r="AF103" s="46">
        <f>'[4]NASS Crush'!$AF107</f>
        <v>500.06599999999997</v>
      </c>
      <c r="AG103" s="47">
        <f t="shared" ref="AG103:AK112" si="56">(SUM(AB103:AF103)/SUM(AB$114:AF$114))*AG$114</f>
        <v>456.61516117917785</v>
      </c>
      <c r="AH103" s="47">
        <f t="shared" si="56"/>
        <v>466.49487257709808</v>
      </c>
      <c r="AI103" s="47">
        <f t="shared" si="56"/>
        <v>466.27213561468125</v>
      </c>
      <c r="AJ103" s="47">
        <f t="shared" si="56"/>
        <v>473.55818980664753</v>
      </c>
      <c r="AK103" s="47">
        <f t="shared" si="56"/>
        <v>469.48048815656824</v>
      </c>
      <c r="AL103" s="47">
        <f t="shared" si="54"/>
        <v>463.08654739830871</v>
      </c>
      <c r="AM103" s="47">
        <f t="shared" si="55"/>
        <v>462.45371963196658</v>
      </c>
      <c r="AN103" s="47">
        <f t="shared" si="55"/>
        <v>461.08956870352472</v>
      </c>
      <c r="AO103" s="47">
        <f t="shared" si="55"/>
        <v>460.37045479619462</v>
      </c>
      <c r="AP103" s="47">
        <f t="shared" si="55"/>
        <v>460.00187527694555</v>
      </c>
      <c r="AQ103" s="47">
        <f t="shared" si="55"/>
        <v>326.81606566235644</v>
      </c>
      <c r="AR103" s="47">
        <f t="shared" si="55"/>
        <v>270.95291128330223</v>
      </c>
      <c r="AS103" s="47">
        <f t="shared" si="55"/>
        <v>238.76283620868696</v>
      </c>
      <c r="AT103" s="47">
        <f t="shared" si="55"/>
        <v>232.85821104317918</v>
      </c>
      <c r="AU103" s="47">
        <f t="shared" si="55"/>
        <v>227.5564081286027</v>
      </c>
      <c r="AV103" s="47"/>
      <c r="AW103" s="74" t="s">
        <v>161</v>
      </c>
      <c r="AX103" s="77">
        <f>X87+X103+X55-X39+(X215-X214)-'[3]Soy Complex'!$BE$468</f>
        <v>111.50078441212781</v>
      </c>
      <c r="AY103" s="77">
        <f>Y87+Y103+Y55-Y39+(Y215-Y214)-'[3]Soy Complex'!$BE$468</f>
        <v>104.41037841212801</v>
      </c>
      <c r="AZ103" s="77">
        <f>Z87+Z103+Z55-Z39+(Z215-Z214)-'[3]Soy Complex'!$BE$468</f>
        <v>156.91940041212774</v>
      </c>
      <c r="BA103" s="77">
        <f>AA87+AA103+AA55-AA39+(AA215-AA214)-'[3]Soy Complex'!$BE$468</f>
        <v>176.09440641212768</v>
      </c>
      <c r="BB103" s="77">
        <f>AB87+AB103+AB55-AB39+(AB215-AB214)-'[3]Soy Complex'!$BE$468</f>
        <v>94.674980412127979</v>
      </c>
      <c r="BC103" s="77">
        <f>AC87+AC103+AC55-AC39+(AC215-AC214)-'[3]Soy Complex'!$BE$468</f>
        <v>261.26987141212794</v>
      </c>
      <c r="BD103" s="77">
        <f>AD87+AD103+AD55-AD39+(AD215-AD214)-'[3]Soy Complex'!$BE$468</f>
        <v>326.18846641212758</v>
      </c>
      <c r="BE103" s="77">
        <f>AE87+AE103+AE55-AE39+(AE215-AE214)-'[3]Soy Complex'!$BE$468</f>
        <v>314.38544441212775</v>
      </c>
      <c r="BF103" s="78">
        <f>AF87+AF103+AF55-AF39+(AF215-AF214)-'[3]Soy Complex'!$BE$468</f>
        <v>346.45856641212799</v>
      </c>
      <c r="BG103" s="78">
        <f>AG87+AG103+AG55-AG39+(AG215-AG214)-'[3]Soy Complex'!$BE$468</f>
        <v>961.87377008195881</v>
      </c>
      <c r="BH103" s="78">
        <f>AH87+AH103+AH55-AH39+(AH215-AH214)-'[3]Soy Complex'!$BE$468</f>
        <v>1370.3866190121648</v>
      </c>
    </row>
    <row r="104" spans="1:60">
      <c r="A104" s="42" t="s">
        <v>103</v>
      </c>
      <c r="V104" s="55"/>
      <c r="W104" s="55"/>
      <c r="X104" s="46">
        <f>'[4]NASS Crush'!$AF12</f>
        <v>283.90800000000002</v>
      </c>
      <c r="Y104" s="46">
        <f>'[4]NASS Crush'!$AF24</f>
        <v>292.93799999999999</v>
      </c>
      <c r="Z104" s="46">
        <f>'[4]NASS Crush'!$AF36</f>
        <v>316.947</v>
      </c>
      <c r="AA104" s="46">
        <f>'[4]NASS Crush'!$AF48</f>
        <v>464.45800000000003</v>
      </c>
      <c r="AB104" s="46">
        <f>'[4]NASS Crush'!$AF60</f>
        <v>389.01</v>
      </c>
      <c r="AC104" s="46">
        <f>'[4]NASS Crush'!$AF72</f>
        <v>495.786</v>
      </c>
      <c r="AD104" s="46">
        <f>'[4]NASS Crush'!$AF84</f>
        <v>450.61</v>
      </c>
      <c r="AE104" s="46">
        <f>'[4]NASS Crush'!$AF96</f>
        <v>528.22799999999995</v>
      </c>
      <c r="AF104" s="46">
        <f>'[4]NASS Crush'!$AF108</f>
        <v>526.11199999999997</v>
      </c>
      <c r="AG104" s="47">
        <f t="shared" si="56"/>
        <v>480.76352230186819</v>
      </c>
      <c r="AH104" s="47">
        <f t="shared" si="56"/>
        <v>494.85831843002359</v>
      </c>
      <c r="AI104" s="47">
        <f t="shared" si="56"/>
        <v>496.17516080549723</v>
      </c>
      <c r="AJ104" s="47">
        <f t="shared" si="56"/>
        <v>504.11938510972664</v>
      </c>
      <c r="AK104" s="47">
        <f t="shared" si="56"/>
        <v>497.10128954265372</v>
      </c>
      <c r="AL104" s="47">
        <f t="shared" si="54"/>
        <v>491.00110669591766</v>
      </c>
      <c r="AM104" s="47">
        <f t="shared" si="55"/>
        <v>490.99766786089651</v>
      </c>
      <c r="AN104" s="47">
        <f t="shared" si="55"/>
        <v>489.63422158801501</v>
      </c>
      <c r="AO104" s="47">
        <f t="shared" si="55"/>
        <v>488.66556008981132</v>
      </c>
      <c r="AP104" s="47">
        <f t="shared" si="55"/>
        <v>487.98528689012926</v>
      </c>
      <c r="AQ104" s="47">
        <f t="shared" si="55"/>
        <v>346.83040401692887</v>
      </c>
      <c r="AR104" s="47">
        <f t="shared" si="55"/>
        <v>287.60171877119029</v>
      </c>
      <c r="AS104" s="47">
        <f t="shared" si="55"/>
        <v>253.41823474609723</v>
      </c>
      <c r="AT104" s="47">
        <f t="shared" si="55"/>
        <v>247.11901138410784</v>
      </c>
      <c r="AU104" s="47">
        <f t="shared" si="55"/>
        <v>241.47749975547009</v>
      </c>
      <c r="AV104" s="47"/>
      <c r="AW104" s="74" t="s">
        <v>162</v>
      </c>
      <c r="AX104" s="77">
        <f>X88+X104+X56-X40+(X216-X215)-'[3]Soy Complex'!$BE$468</f>
        <v>-2.6224675878722792</v>
      </c>
      <c r="AY104" s="77">
        <f>Y88+Y104+Y56-Y40+(Y216-Y215)-'[3]Soy Complex'!$BE$468</f>
        <v>120.80026641212771</v>
      </c>
      <c r="AZ104" s="77">
        <f>Z88+Z104+Z56-Z40+(Z216-Z215)-'[3]Soy Complex'!$BE$468</f>
        <v>35.551331412127638</v>
      </c>
      <c r="BA104" s="77">
        <f>AA88+AA104+AA56-AA40+(AA216-AA215)-'[3]Soy Complex'!$BE$468</f>
        <v>197.12314341212777</v>
      </c>
      <c r="BB104" s="77">
        <f>AB88+AB104+AB56-AB40+(AB216-AB215)-'[3]Soy Complex'!$BE$468</f>
        <v>114.26731241212792</v>
      </c>
      <c r="BC104" s="77">
        <f>AC88+AC104+AC56-AC40+(AC216-AC215)-'[3]Soy Complex'!$BE$468</f>
        <v>246.36670241212823</v>
      </c>
      <c r="BD104" s="77">
        <f>AD88+AD104+AD56-AD40+(AD216-AD215)-'[3]Soy Complex'!$BE$468</f>
        <v>308.78873941212782</v>
      </c>
      <c r="BE104" s="77">
        <f>AE88+AE104+AE56-AE40+(AE216-AE215)-'[3]Soy Complex'!$BE$468</f>
        <v>243.71261641212777</v>
      </c>
      <c r="BF104" s="78">
        <f>AF88+AF104+AF56-AF40+(AF216-AF215)-'[3]Soy Complex'!$BE$468</f>
        <v>373.1195034121281</v>
      </c>
      <c r="BG104" s="78">
        <f>AG88+AG104+AG56-AG40+(AG216-AG215)-'[3]Soy Complex'!$BE$468</f>
        <v>1487.2588444273529</v>
      </c>
      <c r="BH104" s="78">
        <f>AH88+AH104+AH56-AH40+(AH216-AH215)-'[3]Soy Complex'!$BE$468</f>
        <v>2046.3203523985821</v>
      </c>
    </row>
    <row r="105" spans="1:60">
      <c r="A105" s="42" t="s">
        <v>104</v>
      </c>
      <c r="V105" s="55"/>
      <c r="W105" s="55"/>
      <c r="X105" s="46">
        <f>'[4]NASS Crush'!$AF13</f>
        <v>233.637</v>
      </c>
      <c r="Y105" s="46">
        <f>'[4]NASS Crush'!$AF25</f>
        <v>195.89</v>
      </c>
      <c r="Z105" s="46">
        <f>'[4]NASS Crush'!$AF37</f>
        <v>255.495</v>
      </c>
      <c r="AA105" s="46">
        <f>'[4]NASS Crush'!$AF49</f>
        <v>375.92</v>
      </c>
      <c r="AB105" s="46">
        <f>'[4]NASS Crush'!$AF61</f>
        <v>341.89600000000002</v>
      </c>
      <c r="AC105" s="46">
        <f>'[4]NASS Crush'!$AF73</f>
        <v>411.87099999999998</v>
      </c>
      <c r="AD105" s="46">
        <f>'[4]NASS Crush'!$AF85</f>
        <v>421.46899999999999</v>
      </c>
      <c r="AE105" s="46">
        <f>'[4]NASS Crush'!$AF97</f>
        <v>491.63299999999998</v>
      </c>
      <c r="AF105" s="46">
        <f>'[4]NASS Crush'!$AF109</f>
        <v>438.45100000000002</v>
      </c>
      <c r="AG105" s="47">
        <f t="shared" si="56"/>
        <v>423.54336350916344</v>
      </c>
      <c r="AH105" s="47">
        <f t="shared" si="56"/>
        <v>436.1229902488916</v>
      </c>
      <c r="AI105" s="47">
        <f t="shared" si="56"/>
        <v>442.29806224979825</v>
      </c>
      <c r="AJ105" s="47">
        <f t="shared" si="56"/>
        <v>445.43066125400884</v>
      </c>
      <c r="AK105" s="47">
        <f t="shared" si="56"/>
        <v>434.28240444734587</v>
      </c>
      <c r="AL105" s="47">
        <f t="shared" si="54"/>
        <v>433.15746114003252</v>
      </c>
      <c r="AM105" s="47">
        <f t="shared" si="55"/>
        <v>433.26961675548711</v>
      </c>
      <c r="AN105" s="47">
        <f t="shared" si="55"/>
        <v>432.17575495449609</v>
      </c>
      <c r="AO105" s="47">
        <f t="shared" si="55"/>
        <v>430.46136178166108</v>
      </c>
      <c r="AP105" s="47">
        <f t="shared" si="55"/>
        <v>429.59281234122574</v>
      </c>
      <c r="AQ105" s="47">
        <f t="shared" si="55"/>
        <v>305.80109572051435</v>
      </c>
      <c r="AR105" s="47">
        <f t="shared" si="55"/>
        <v>253.54898837074794</v>
      </c>
      <c r="AS105" s="47">
        <f t="shared" si="55"/>
        <v>223.36378278765628</v>
      </c>
      <c r="AT105" s="47">
        <f t="shared" si="55"/>
        <v>217.7307331542093</v>
      </c>
      <c r="AU105" s="47">
        <f t="shared" si="55"/>
        <v>212.77357174524604</v>
      </c>
      <c r="AV105" s="47"/>
      <c r="AW105" s="74" t="s">
        <v>163</v>
      </c>
      <c r="AX105" s="77">
        <f>X89+X105+X57-X41+(X217-X216)-'[3]Soy Complex'!$BE$468</f>
        <v>-49.653070587872207</v>
      </c>
      <c r="AY105" s="77">
        <f>Y89+Y105+Y57-Y41+(Y217-Y216)-'[3]Soy Complex'!$BE$468</f>
        <v>-12.806306587871859</v>
      </c>
      <c r="AZ105" s="77">
        <f>Z89+Z105+Z57-Z41+(Z217-Z216)-'[3]Soy Complex'!$BE$468</f>
        <v>-5.5715285878720806</v>
      </c>
      <c r="BA105" s="77">
        <f>AA89+AA105+AA57-AA41+(AA217-AA216)-'[3]Soy Complex'!$BE$468</f>
        <v>82.798194412127941</v>
      </c>
      <c r="BB105" s="77">
        <f>AB89+AB105+AB57-AB41+(AB217-AB216)-'[3]Soy Complex'!$BE$468</f>
        <v>76.177807412128004</v>
      </c>
      <c r="BC105" s="77">
        <f>AC89+AC105+AC57-AC41+(AC217-AC216)-'[3]Soy Complex'!$BE$468</f>
        <v>268.47057641212791</v>
      </c>
      <c r="BD105" s="77">
        <f>AD89+AD105+AD57-AD41+(AD217-AD216)-'[3]Soy Complex'!$BE$468</f>
        <v>279.9728874121281</v>
      </c>
      <c r="BE105" s="77">
        <f>AE89+AE105+AE57-AE41+(AE217-AE216)-'[3]Soy Complex'!$BE$468</f>
        <v>383.73463141212801</v>
      </c>
      <c r="BF105" s="78">
        <f>AF89+AF105+AF57-AF41+(AF217-AF216)-'[3]Soy Complex'!$BE$468</f>
        <v>245.66815841212792</v>
      </c>
      <c r="BG105" s="78">
        <f>AG89+AG105+AG57-AG41+(AG217-AG216)-'[3]Soy Complex'!$BE$468</f>
        <v>507.13930680433009</v>
      </c>
      <c r="BH105" s="78">
        <f>AH89+AH105+AH57-AH41+(AH217-AH216)-'[3]Soy Complex'!$BE$468</f>
        <v>801.32275505764665</v>
      </c>
    </row>
    <row r="106" spans="1:60">
      <c r="A106" s="42" t="s">
        <v>105</v>
      </c>
      <c r="V106" s="55"/>
      <c r="W106" s="55"/>
      <c r="X106" s="46">
        <f>'[4]NASS Crush'!$AF14</f>
        <v>223.637</v>
      </c>
      <c r="Y106" s="46">
        <f>'[4]NASS Crush'!$AF26</f>
        <v>206.25299999999999</v>
      </c>
      <c r="Z106" s="46">
        <f>'[4]NASS Crush'!$AF38</f>
        <v>278.90300000000002</v>
      </c>
      <c r="AA106" s="46">
        <f>'[4]NASS Crush'!$AF50</f>
        <v>336.52</v>
      </c>
      <c r="AB106" s="46">
        <f>'[4]NASS Crush'!$AF62</f>
        <v>324.84199999999998</v>
      </c>
      <c r="AC106" s="46">
        <f>'[4]NASS Crush'!$AF74</f>
        <v>335.89</v>
      </c>
      <c r="AD106" s="46">
        <f>'[4]NASS Crush'!$AF86</f>
        <v>373.04399999999998</v>
      </c>
      <c r="AE106" s="46">
        <f>'[4]NASS Crush'!$AF98</f>
        <v>487.62700000000001</v>
      </c>
      <c r="AF106" s="46">
        <f>'[4]NASS Crush'!$AF110</f>
        <v>478.548</v>
      </c>
      <c r="AG106" s="47">
        <f t="shared" si="56"/>
        <v>402.34547403412057</v>
      </c>
      <c r="AH106" s="47">
        <f t="shared" si="56"/>
        <v>414.28403205245303</v>
      </c>
      <c r="AI106" s="47">
        <f t="shared" si="56"/>
        <v>431.22253571345408</v>
      </c>
      <c r="AJ106" s="47">
        <f t="shared" si="56"/>
        <v>441.83429095463384</v>
      </c>
      <c r="AK106" s="47">
        <f t="shared" si="56"/>
        <v>430.78331508754957</v>
      </c>
      <c r="AL106" s="47">
        <f t="shared" si="54"/>
        <v>421.00505541462798</v>
      </c>
      <c r="AM106" s="47">
        <f t="shared" si="55"/>
        <v>422.95589965024453</v>
      </c>
      <c r="AN106" s="47">
        <f t="shared" si="55"/>
        <v>424.15068336434098</v>
      </c>
      <c r="AO106" s="47">
        <f t="shared" si="55"/>
        <v>423.03378788806674</v>
      </c>
      <c r="AP106" s="47">
        <f t="shared" si="55"/>
        <v>421.36814137681347</v>
      </c>
      <c r="AQ106" s="47">
        <f t="shared" si="55"/>
        <v>299.26429332615874</v>
      </c>
      <c r="AR106" s="47">
        <f t="shared" si="55"/>
        <v>248.49026314061558</v>
      </c>
      <c r="AS106" s="47">
        <f t="shared" si="55"/>
        <v>219.10867319168295</v>
      </c>
      <c r="AT106" s="47">
        <f t="shared" si="55"/>
        <v>213.55537458853348</v>
      </c>
      <c r="AU106" s="47">
        <f t="shared" si="55"/>
        <v>208.57018852136329</v>
      </c>
      <c r="AV106" s="47"/>
      <c r="AW106" s="74" t="s">
        <v>164</v>
      </c>
      <c r="AX106" s="77">
        <f>X90+X106+X58-X42+(X218-X217)-'[3]Soy Complex'!$BE$468</f>
        <v>31.674953412127479</v>
      </c>
      <c r="AY106" s="77">
        <f>Y90+Y106+Y58-Y42+(Y218-Y217)-'[3]Soy Complex'!$BE$468</f>
        <v>-78.687478587871965</v>
      </c>
      <c r="AZ106" s="77">
        <f>Z90+Z106+Z58-Z42+(Z218-Z217)-'[3]Soy Complex'!$BE$468</f>
        <v>4.8964064121280444</v>
      </c>
      <c r="BA106" s="77">
        <f>AA90+AA106+AA58-AA42+(AA218-AA217)-'[3]Soy Complex'!$BE$468</f>
        <v>5.2914094121281323</v>
      </c>
      <c r="BB106" s="77">
        <f>AB90+AB106+AB58-AB42+(AB218-AB217)-'[3]Soy Complex'!$BE$468</f>
        <v>104.37787441212777</v>
      </c>
      <c r="BC106" s="77">
        <f>AC90+AC106+AC58-AC42+(AC218-AC217)-'[3]Soy Complex'!$BE$468</f>
        <v>122.68697241212772</v>
      </c>
      <c r="BD106" s="77">
        <f>AD90+AD106+AD58-AD42+(AD218-AD217)-'[3]Soy Complex'!$BE$468</f>
        <v>237.09408541212792</v>
      </c>
      <c r="BE106" s="77">
        <f>AE90+AE106+AE58-AE42+(AE218-AE217)-'[3]Soy Complex'!$BE$468</f>
        <v>313.94644841212789</v>
      </c>
      <c r="BF106" s="78">
        <f>AF90+AF106+AF58-AF42+(AF218-AF217)-'[3]Soy Complex'!$BE$468</f>
        <v>295.36387912636883</v>
      </c>
      <c r="BG106" s="78">
        <f>AG90+AG106+AG58-AG42+(AG218-AG217)-'[3]Soy Complex'!$BE$468</f>
        <v>523.63728417187394</v>
      </c>
      <c r="BH106" s="78">
        <f>AH90+AH106+AH58-AH42+(AH218-AH217)-'[3]Soy Complex'!$BE$468</f>
        <v>634.57910523801092</v>
      </c>
    </row>
    <row r="107" spans="1:60">
      <c r="A107" s="42" t="s">
        <v>106</v>
      </c>
      <c r="V107" s="55"/>
      <c r="W107" s="55"/>
      <c r="X107" s="46">
        <f>'[4]NASS Crush'!$AF15</f>
        <v>265.46899999999999</v>
      </c>
      <c r="Y107" s="46">
        <f>'[4]NASS Crush'!$AF27</f>
        <v>225.84700000000001</v>
      </c>
      <c r="Z107" s="46">
        <f>'[4]NASS Crush'!$AF39</f>
        <v>365.12400000000002</v>
      </c>
      <c r="AA107" s="46">
        <f>'[4]NASS Crush'!$AF51</f>
        <v>406.12400000000002</v>
      </c>
      <c r="AB107" s="46">
        <f>'[4]NASS Crush'!$AF63</f>
        <v>401.14699999999999</v>
      </c>
      <c r="AC107" s="46">
        <f>'[4]NASS Crush'!$AF75</f>
        <v>546.72900000000004</v>
      </c>
      <c r="AD107" s="46">
        <f>'[4]NASS Crush'!$AF87</f>
        <v>445.72</v>
      </c>
      <c r="AE107" s="46">
        <f>'[4]NASS Crush'!$AF99</f>
        <v>527.08600000000001</v>
      </c>
      <c r="AF107" s="46">
        <f>'[4]NASS Crush'!$AF111</f>
        <v>522.58199999999999</v>
      </c>
      <c r="AG107" s="47">
        <f t="shared" si="56"/>
        <v>491.53014862389216</v>
      </c>
      <c r="AH107" s="47">
        <f t="shared" si="56"/>
        <v>505.25754939497517</v>
      </c>
      <c r="AI107" s="47">
        <f t="shared" si="56"/>
        <v>498.4962166446341</v>
      </c>
      <c r="AJ107" s="47">
        <f t="shared" si="56"/>
        <v>507.87411513040888</v>
      </c>
      <c r="AK107" s="47">
        <f t="shared" si="56"/>
        <v>501.8123025944451</v>
      </c>
      <c r="AL107" s="47">
        <f t="shared" si="54"/>
        <v>497.34509271204354</v>
      </c>
      <c r="AM107" s="47">
        <f t="shared" si="55"/>
        <v>496.44099614616715</v>
      </c>
      <c r="AN107" s="47">
        <f t="shared" si="55"/>
        <v>494.09218818455651</v>
      </c>
      <c r="AO107" s="47">
        <f t="shared" si="55"/>
        <v>493.54875496361109</v>
      </c>
      <c r="AP107" s="47">
        <f t="shared" si="55"/>
        <v>493.11643817115157</v>
      </c>
      <c r="AQ107" s="47">
        <f t="shared" si="55"/>
        <v>350.55041266119559</v>
      </c>
      <c r="AR107" s="47">
        <f t="shared" si="55"/>
        <v>290.55194432790307</v>
      </c>
      <c r="AS107" s="47">
        <f t="shared" si="55"/>
        <v>255.96874794642034</v>
      </c>
      <c r="AT107" s="47">
        <f t="shared" si="55"/>
        <v>249.66841027532982</v>
      </c>
      <c r="AU107" s="47">
        <f t="shared" si="55"/>
        <v>243.99222379047418</v>
      </c>
      <c r="AV107" s="47"/>
      <c r="AW107" s="74" t="s">
        <v>165</v>
      </c>
      <c r="AX107" s="77">
        <f>X91+X107+X59-X43+(X219-X218)-'[3]Soy Complex'!$BE$468</f>
        <v>57.486073412128007</v>
      </c>
      <c r="AY107" s="77">
        <f>Y91+Y107+Y59-Y43+(Y219-Y218)-'[3]Soy Complex'!$BE$468</f>
        <v>71.374670412127671</v>
      </c>
      <c r="AZ107" s="77">
        <f>Z91+Z107+Z59-Z43+(Z219-Z218)-'[3]Soy Complex'!$BE$468</f>
        <v>129.4167714121279</v>
      </c>
      <c r="BA107" s="77">
        <f>AA91+AA107+AA59-AA43+(AA219-AA218)-'[3]Soy Complex'!$BE$468</f>
        <v>94.909249412127792</v>
      </c>
      <c r="BB107" s="77">
        <f>AB91+AB107+AB59-AB43+(AB219-AB218)-'[3]Soy Complex'!$BE$468</f>
        <v>275.93255641212772</v>
      </c>
      <c r="BC107" s="77">
        <f>AC91+AC107+AC59-AC43+(AC219-AC218)-'[3]Soy Complex'!$BE$468</f>
        <v>425.6798914121282</v>
      </c>
      <c r="BD107" s="77">
        <f>AD91+AD107+AD59-AD43+(AD219-AD218)-'[3]Soy Complex'!$BE$468</f>
        <v>460.83641541212819</v>
      </c>
      <c r="BE107" s="77">
        <f>AE91+AE107+AE59-AE43+(AE219-AE218)-'[3]Soy Complex'!$BE$468</f>
        <v>464.76936341212786</v>
      </c>
      <c r="BF107" s="78">
        <f>AF91+AF107+AF59-AF43+(AF219-AF218)-'[3]Soy Complex'!$BE$468</f>
        <v>465.05997492340521</v>
      </c>
      <c r="BG107" s="78">
        <f>AG91+AG107+AG59-AG43+(AG219-AG218)-'[3]Soy Complex'!$BE$468</f>
        <v>843.18742385105497</v>
      </c>
      <c r="BH107" s="78">
        <f>AH91+AH107+AH59-AH43+(AH219-AH218)-'[3]Soy Complex'!$BE$468</f>
        <v>800.22445015371841</v>
      </c>
    </row>
    <row r="108" spans="1:60">
      <c r="A108" s="42" t="s">
        <v>107</v>
      </c>
      <c r="V108" s="55"/>
      <c r="W108" s="55"/>
      <c r="X108" s="46">
        <f>'[4]NASS Crush'!$AF16</f>
        <v>259.09300000000002</v>
      </c>
      <c r="Y108" s="46">
        <f>'[4]NASS Crush'!$AF28</f>
        <v>272.22899999999998</v>
      </c>
      <c r="Z108" s="46">
        <f>'[4]NASS Crush'!$AF40</f>
        <v>315.25200000000001</v>
      </c>
      <c r="AA108" s="46">
        <f>'[4]NASS Crush'!$AF52</f>
        <v>413.572</v>
      </c>
      <c r="AB108" s="46">
        <f>'[4]NASS Crush'!$AF64</f>
        <v>352.13099999999997</v>
      </c>
      <c r="AC108" s="46">
        <f>'[4]NASS Crush'!$AF76</f>
        <v>449.03500000000003</v>
      </c>
      <c r="AD108" s="46">
        <f>'[4]NASS Crush'!$AF88</f>
        <v>444.44099999999997</v>
      </c>
      <c r="AE108" s="46">
        <f>'[4]NASS Crush'!$AF100</f>
        <v>504.50799999999998</v>
      </c>
      <c r="AF108" s="46">
        <f>'[4]NASS Crush'!$AF112</f>
        <v>507.096</v>
      </c>
      <c r="AG108" s="47">
        <f t="shared" si="56"/>
        <v>454.10044035580455</v>
      </c>
      <c r="AH108" s="47">
        <f t="shared" si="56"/>
        <v>470.46556128470502</v>
      </c>
      <c r="AI108" s="47">
        <f t="shared" si="56"/>
        <v>476.1805431951542</v>
      </c>
      <c r="AJ108" s="47">
        <f t="shared" si="56"/>
        <v>481.4120028294393</v>
      </c>
      <c r="AK108" s="47">
        <f t="shared" si="56"/>
        <v>474.69546030273932</v>
      </c>
      <c r="AL108" s="47">
        <f t="shared" si="54"/>
        <v>467.93758790105773</v>
      </c>
      <c r="AM108" s="47">
        <f t="shared" si="55"/>
        <v>468.74111052994357</v>
      </c>
      <c r="AN108" s="47">
        <f t="shared" si="55"/>
        <v>467.82676858581971</v>
      </c>
      <c r="AO108" s="47">
        <f t="shared" si="55"/>
        <v>466.48544282631372</v>
      </c>
      <c r="AP108" s="47">
        <f t="shared" si="55"/>
        <v>465.80146013146492</v>
      </c>
      <c r="AQ108" s="47">
        <f t="shared" si="55"/>
        <v>331.03622525546518</v>
      </c>
      <c r="AR108" s="47">
        <f t="shared" si="55"/>
        <v>274.5926073294732</v>
      </c>
      <c r="AS108" s="47">
        <f t="shared" si="55"/>
        <v>241.96104399152992</v>
      </c>
      <c r="AT108" s="47">
        <f t="shared" si="55"/>
        <v>235.90297988498466</v>
      </c>
      <c r="AU108" s="47">
        <f t="shared" si="55"/>
        <v>230.5176651838463</v>
      </c>
      <c r="AV108" s="47"/>
      <c r="AW108" s="74" t="s">
        <v>166</v>
      </c>
      <c r="AX108" s="77">
        <f>X92+X108+X60-X44+(X220-X219)-'[3]Soy Complex'!$BE$468</f>
        <v>37.708338412127887</v>
      </c>
      <c r="AY108" s="77">
        <f>Y92+Y108+Y60-Y44+(Y220-Y219)-'[3]Soy Complex'!$BE$468</f>
        <v>126.91399341212787</v>
      </c>
      <c r="AZ108" s="77">
        <f>Z92+Z108+Z60-Z44+(Z220-Z219)-'[3]Soy Complex'!$BE$468</f>
        <v>126.30731241212766</v>
      </c>
      <c r="BA108" s="77">
        <f>AA92+AA108+AA60-AA44+(AA220-AA219)-'[3]Soy Complex'!$BE$468</f>
        <v>220.52606141212777</v>
      </c>
      <c r="BB108" s="77">
        <f>AB92+AB108+AB60-AB44+(AB220-AB219)-'[3]Soy Complex'!$BE$468</f>
        <v>-46.141267587872107</v>
      </c>
      <c r="BC108" s="77">
        <f>AC92+AC108+AC60-AC44+(AC220-AC219)-'[3]Soy Complex'!$BE$468</f>
        <v>314.32001641212787</v>
      </c>
      <c r="BD108" s="77">
        <f>AD92+AD108+AD60-AD44+(AD220-AD219)-'[3]Soy Complex'!$BE$468</f>
        <v>372.32200241212786</v>
      </c>
      <c r="BE108" s="77">
        <f>AE92+AE108+AE60-AE44+(AE220-AE219)-'[3]Soy Complex'!$BE$468</f>
        <v>332.80254041212766</v>
      </c>
      <c r="BF108" s="78">
        <f>AF92+AF108+AF60-AF44+(AF220-AF219)-'[3]Soy Complex'!$BE$468</f>
        <v>396.12122817952945</v>
      </c>
      <c r="BG108" s="78">
        <f>AG92+AG108+AG60-AG44+(AG220-AG219)-'[3]Soy Complex'!$BE$468</f>
        <v>358.39380242812263</v>
      </c>
      <c r="BH108" s="78">
        <f>AH92+AH108+AH60-AH44+(AH220-AH219)-'[3]Soy Complex'!$BE$468</f>
        <v>310.0306114590735</v>
      </c>
    </row>
    <row r="109" spans="1:60">
      <c r="A109" s="42" t="s">
        <v>108</v>
      </c>
      <c r="V109" s="55"/>
      <c r="W109" s="46">
        <f>'[4]NASS Crush'!$AF5</f>
        <v>269.52199999999999</v>
      </c>
      <c r="X109" s="46">
        <f>'[4]NASS Crush'!$AF17</f>
        <v>326.93099999999998</v>
      </c>
      <c r="Y109" s="46">
        <f>'[4]NASS Crush'!$AF29</f>
        <v>317.15199999999999</v>
      </c>
      <c r="Z109" s="46">
        <f>'[4]NASS Crush'!$AF41</f>
        <v>313.06200000000001</v>
      </c>
      <c r="AA109" s="46">
        <f>'[4]NASS Crush'!$AF53</f>
        <v>424.72800000000001</v>
      </c>
      <c r="AB109" s="46">
        <f>'[4]NASS Crush'!$AF65</f>
        <v>439.245</v>
      </c>
      <c r="AC109" s="46">
        <f>'[4]NASS Crush'!$AF77</f>
        <v>427.40899999999999</v>
      </c>
      <c r="AD109" s="46">
        <f>'[4]NASS Crush'!$AF89</f>
        <v>525.20100000000002</v>
      </c>
      <c r="AE109" s="46">
        <f>'[4]NASS Crush'!$AF101</f>
        <v>595.48699999999997</v>
      </c>
      <c r="AF109" s="46">
        <f>'[4]NASS Crush'!$AF113</f>
        <v>531.04399999999998</v>
      </c>
      <c r="AG109" s="47">
        <f t="shared" si="56"/>
        <v>506.64301723936882</v>
      </c>
      <c r="AH109" s="47">
        <f t="shared" si="56"/>
        <v>515.65463506812853</v>
      </c>
      <c r="AI109" s="47">
        <f t="shared" si="56"/>
        <v>534.87146429142433</v>
      </c>
      <c r="AJ109" s="47">
        <f t="shared" si="56"/>
        <v>535.56289772699643</v>
      </c>
      <c r="AK109" s="47">
        <f t="shared" si="56"/>
        <v>521.29002498661646</v>
      </c>
      <c r="AL109" s="47">
        <f t="shared" si="54"/>
        <v>518.99657919448066</v>
      </c>
      <c r="AM109" s="47">
        <f t="shared" si="55"/>
        <v>519.29590792289287</v>
      </c>
      <c r="AN109" s="47">
        <f t="shared" si="55"/>
        <v>519.37931127334366</v>
      </c>
      <c r="AO109" s="47">
        <f t="shared" si="55"/>
        <v>516.66145971153151</v>
      </c>
      <c r="AP109" s="47">
        <f t="shared" si="55"/>
        <v>515.43340601788611</v>
      </c>
      <c r="AQ109" s="47">
        <f t="shared" si="55"/>
        <v>366.87323692009755</v>
      </c>
      <c r="AR109" s="47">
        <f t="shared" si="55"/>
        <v>304.26909026625083</v>
      </c>
      <c r="AS109" s="47">
        <f t="shared" si="55"/>
        <v>268.123454849984</v>
      </c>
      <c r="AT109" s="47">
        <f t="shared" si="55"/>
        <v>261.28204861329044</v>
      </c>
      <c r="AU109" s="47">
        <f t="shared" si="55"/>
        <v>255.31881446888383</v>
      </c>
      <c r="AV109" s="47"/>
      <c r="AW109" s="74" t="s">
        <v>108</v>
      </c>
      <c r="AX109" s="77">
        <f>X93+X109+X61-X45+(X221-X220)-'[3]Soy Complex'!$BE$468</f>
        <v>110.96673041212807</v>
      </c>
      <c r="AY109" s="77">
        <f>Y93+Y109+Y61-Y45+(Y221-Y220)-'[3]Soy Complex'!$BE$468</f>
        <v>288.59461441212807</v>
      </c>
      <c r="AZ109" s="77">
        <f>Z93+Z109+Z61-Z45+(Z221-Z220)-'[3]Soy Complex'!$BE$468</f>
        <v>218.81994341212794</v>
      </c>
      <c r="BA109" s="77">
        <f>AA93+AA109+AA61-AA45+(AA221-AA220)-'[3]Soy Complex'!$BE$468</f>
        <v>199.75117541212785</v>
      </c>
      <c r="BB109" s="77">
        <f>AB93+AB109+AB61-AB45+(AB221-AB220)-'[3]Soy Complex'!$BE$468</f>
        <v>218.18409041212817</v>
      </c>
      <c r="BC109" s="77">
        <f>AC93+AC109+AC61-AC45+(AC221-AC220)-'[3]Soy Complex'!$BE$468</f>
        <v>384.92129541212785</v>
      </c>
      <c r="BD109" s="77">
        <f>AD93+AD109+AD61-AD45+(AD221-AD220)-'[3]Soy Complex'!$BE$468</f>
        <v>422.18123541212799</v>
      </c>
      <c r="BE109" s="77">
        <f>AE93+AE109+AE61-AE45+(AE221-AE220)-'[3]Soy Complex'!$BE$468</f>
        <v>484.86584241212813</v>
      </c>
      <c r="BF109" s="78">
        <f>AF93+AF109+AF61-AF45+(AF221-AF220)-'[3]Soy Complex'!$BE$468</f>
        <v>461.06750356562566</v>
      </c>
      <c r="BG109" s="78">
        <f>AG93+AG109+AG61-AG45+(AG221-AG220)-'[3]Soy Complex'!$BE$468</f>
        <v>795.42262792752354</v>
      </c>
      <c r="BH109" s="78">
        <f>AH93+AH109+AH61-AH45+(AH221-AH220)-'[3]Soy Complex'!$BE$468</f>
        <v>785.87970889294729</v>
      </c>
    </row>
    <row r="110" spans="1:60">
      <c r="A110" s="42" t="s">
        <v>109</v>
      </c>
      <c r="V110" s="55"/>
      <c r="W110" s="46">
        <f>'[4]NASS Crush'!$AF6</f>
        <v>289.447</v>
      </c>
      <c r="X110" s="46">
        <f>'[4]NASS Crush'!$AF18</f>
        <v>323.53699999999998</v>
      </c>
      <c r="Y110" s="46">
        <f>'[4]NASS Crush'!$AF30</f>
        <v>259.74299999999999</v>
      </c>
      <c r="Z110" s="46">
        <f>'[4]NASS Crush'!$AF42</f>
        <v>380.62700000000001</v>
      </c>
      <c r="AA110" s="46">
        <f>'[4]NASS Crush'!$AF54</f>
        <v>417.452</v>
      </c>
      <c r="AB110" s="46">
        <f>'[4]NASS Crush'!$AF66</f>
        <v>453.01900000000001</v>
      </c>
      <c r="AC110" s="46">
        <f>'[4]NASS Crush'!$AF78</f>
        <v>392.33600000000001</v>
      </c>
      <c r="AD110" s="46">
        <f>'[4]NASS Crush'!$AF90</f>
        <v>502.09800000000001</v>
      </c>
      <c r="AE110" s="46">
        <f>'[4]NASS Crush'!$AF102</f>
        <v>589.471</v>
      </c>
      <c r="AF110" s="46">
        <f>'[4]NASS Crush'!$AF114</f>
        <v>528.38900000000001</v>
      </c>
      <c r="AG110" s="47">
        <f t="shared" si="56"/>
        <v>495.965914978657</v>
      </c>
      <c r="AH110" s="47">
        <f t="shared" si="56"/>
        <v>500.19485095866128</v>
      </c>
      <c r="AI110" s="47">
        <f t="shared" si="56"/>
        <v>523.28786776529648</v>
      </c>
      <c r="AJ110" s="47">
        <f t="shared" si="56"/>
        <v>526.30494939807306</v>
      </c>
      <c r="AK110" s="47">
        <f t="shared" si="56"/>
        <v>511.42888879880837</v>
      </c>
      <c r="AL110" s="47">
        <f t="shared" si="54"/>
        <v>507.7114635349281</v>
      </c>
      <c r="AM110" s="47">
        <f t="shared" si="55"/>
        <v>507.9371770462887</v>
      </c>
      <c r="AN110" s="47">
        <f t="shared" si="55"/>
        <v>508.84436641217849</v>
      </c>
      <c r="AO110" s="47">
        <f t="shared" si="55"/>
        <v>506.32677184590881</v>
      </c>
      <c r="AP110" s="47">
        <f t="shared" si="55"/>
        <v>504.83438727124536</v>
      </c>
      <c r="AQ110" s="47">
        <f t="shared" si="55"/>
        <v>359.20751646054646</v>
      </c>
      <c r="AR110" s="47">
        <f t="shared" si="55"/>
        <v>297.96649040723651</v>
      </c>
      <c r="AS110" s="47">
        <f t="shared" si="55"/>
        <v>262.64220433653327</v>
      </c>
      <c r="AT110" s="47">
        <f t="shared" si="55"/>
        <v>255.9296918680553</v>
      </c>
      <c r="AU110" s="47">
        <f t="shared" si="55"/>
        <v>250.05154962160273</v>
      </c>
      <c r="AV110" s="47"/>
      <c r="AW110" s="74" t="s">
        <v>167</v>
      </c>
      <c r="AX110" s="77">
        <f>X94+X110+X62-X46+(X222-X221)-'[3]Soy Complex'!$BE$468</f>
        <v>43.335035412128036</v>
      </c>
      <c r="AY110" s="77">
        <f>Y94+Y110+Y62-Y46+(Y222-Y221)-'[3]Soy Complex'!$BE$468</f>
        <v>-5.9954205878723315</v>
      </c>
      <c r="AZ110" s="77">
        <f>Z94+Z110+Z62-Z46+(Z222-Z221)-'[3]Soy Complex'!$BE$468</f>
        <v>163.18762441212789</v>
      </c>
      <c r="BA110" s="77">
        <f>AA94+AA110+AA62-AA46+(AA222-AA221)-'[3]Soy Complex'!$BE$468</f>
        <v>173.40370541212815</v>
      </c>
      <c r="BB110" s="77">
        <f>AB94+AB110+AB62-AB46+(AB222-AB221)-'[3]Soy Complex'!$BE$468</f>
        <v>244.37279941212796</v>
      </c>
      <c r="BC110" s="77">
        <f>AC94+AC110+AC62-AC46+(AC222-AC221)-'[3]Soy Complex'!$BE$468</f>
        <v>263.258049412128</v>
      </c>
      <c r="BD110" s="77">
        <f>AD94+AD110+AD62-AD46+(AD222-AD221)-'[3]Soy Complex'!$BE$468</f>
        <v>307.12346241212776</v>
      </c>
      <c r="BE110" s="77">
        <f>AE94+AE110+AE62-AE46+(AE222-AE221)-'[3]Soy Complex'!$BE$468</f>
        <v>396.40062541212797</v>
      </c>
      <c r="BF110" s="78">
        <f>AF94+AF110+AF62-AF46+(AF222-AF221)-'[3]Soy Complex'!$BE$468</f>
        <v>381.98250886430628</v>
      </c>
      <c r="BG110" s="78">
        <f>AG94+AG110+AG62-AG46+(AG222-AG221)-'[3]Soy Complex'!$BE$468</f>
        <v>520.31280281114391</v>
      </c>
      <c r="BH110" s="78">
        <f>AH94+AH110+AH62-AH46+(AH222-AH221)-'[3]Soy Complex'!$BE$468</f>
        <v>731.22744665406981</v>
      </c>
    </row>
    <row r="111" spans="1:60">
      <c r="A111" s="42" t="s">
        <v>110</v>
      </c>
      <c r="V111" s="55"/>
      <c r="W111" s="46">
        <f>'[4]NASS Crush'!$AF7</f>
        <v>321.77</v>
      </c>
      <c r="X111" s="46">
        <f>'[4]NASS Crush'!$AF19</f>
        <v>357.62200000000001</v>
      </c>
      <c r="Y111" s="46">
        <f>'[4]NASS Crush'!$AF31</f>
        <v>365.42</v>
      </c>
      <c r="Z111" s="46">
        <f>'[4]NASS Crush'!$AF43</f>
        <v>360.21199999999999</v>
      </c>
      <c r="AA111" s="46">
        <f>'[4]NASS Crush'!$AF55</f>
        <v>471.80700000000002</v>
      </c>
      <c r="AB111" s="46">
        <f>'[4]NASS Crush'!$AF67</f>
        <v>480.80900000000003</v>
      </c>
      <c r="AC111" s="46">
        <f>'[4]NASS Crush'!$AF79</f>
        <v>392.5</v>
      </c>
      <c r="AD111" s="46">
        <f>'[4]NASS Crush'!$AF91</f>
        <v>504.53399999999999</v>
      </c>
      <c r="AE111" s="46">
        <f>'[4]NASS Crush'!$AF103</f>
        <v>553.88900000000001</v>
      </c>
      <c r="AF111" s="46">
        <f>'[4]NASS Crush'!$AF115</f>
        <v>528.85900000000004</v>
      </c>
      <c r="AG111" s="47">
        <f t="shared" si="56"/>
        <v>495.01595404041944</v>
      </c>
      <c r="AH111" s="47">
        <f t="shared" si="56"/>
        <v>493.52189794277388</v>
      </c>
      <c r="AI111" s="47">
        <f t="shared" si="56"/>
        <v>515.22709734811087</v>
      </c>
      <c r="AJ111" s="47">
        <f t="shared" si="56"/>
        <v>516.16809254671909</v>
      </c>
      <c r="AK111" s="47">
        <f t="shared" si="56"/>
        <v>506.39226059760807</v>
      </c>
      <c r="AL111" s="47">
        <f t="shared" si="54"/>
        <v>501.58497908538538</v>
      </c>
      <c r="AM111" s="47">
        <f t="shared" si="55"/>
        <v>500.81247284192733</v>
      </c>
      <c r="AN111" s="47">
        <f t="shared" si="55"/>
        <v>501.63917125662891</v>
      </c>
      <c r="AO111" s="47">
        <f t="shared" si="55"/>
        <v>499.28588219319988</v>
      </c>
      <c r="AP111" s="47">
        <f t="shared" si="55"/>
        <v>498.37387358474371</v>
      </c>
      <c r="AQ111" s="47">
        <f t="shared" si="55"/>
        <v>354.39696597255232</v>
      </c>
      <c r="AR111" s="47">
        <f t="shared" si="55"/>
        <v>293.89210147394169</v>
      </c>
      <c r="AS111" s="47">
        <f t="shared" si="55"/>
        <v>259.07245428499658</v>
      </c>
      <c r="AT111" s="47">
        <f t="shared" si="55"/>
        <v>252.48949886653028</v>
      </c>
      <c r="AU111" s="47">
        <f t="shared" si="55"/>
        <v>246.72531672184462</v>
      </c>
      <c r="AV111" s="47"/>
      <c r="AW111" s="74" t="s">
        <v>168</v>
      </c>
      <c r="AX111" s="77">
        <f>X95+X111+X63-X47+(X223-X222)-'[3]Soy Complex'!$BE$468</f>
        <v>80.411891412127943</v>
      </c>
      <c r="AY111" s="77">
        <f>Y95+Y111+Y63-Y47+(Y223-Y222)-'[3]Soy Complex'!$BE$468</f>
        <v>95.751330412128027</v>
      </c>
      <c r="AZ111" s="77">
        <f>Z95+Z111+Z63-Z47+(Z223-Z222)-'[3]Soy Complex'!$BE$468</f>
        <v>196.2593894121278</v>
      </c>
      <c r="BA111" s="77">
        <f>AA95+AA111+AA63-AA47+(AA223-AA222)-'[3]Soy Complex'!$BE$468</f>
        <v>226.51062641212798</v>
      </c>
      <c r="BB111" s="77">
        <f>AB95+AB111+AB63-AB47+(AB223-AB222)-'[3]Soy Complex'!$BE$468</f>
        <v>335.02189141212784</v>
      </c>
      <c r="BC111" s="77">
        <f>AC95+AC111+AC63-AC47+(AC223-AC222)-'[3]Soy Complex'!$BE$468</f>
        <v>238.27093641212787</v>
      </c>
      <c r="BD111" s="77">
        <f>AD95+AD111+AD63-AD47+(AD223-AD222)-'[3]Soy Complex'!$BE$468</f>
        <v>358.09065341212818</v>
      </c>
      <c r="BE111" s="77">
        <f>AE95+AE111+AE63-AE47+(AE223-AE222)-'[3]Soy Complex'!$BE$468</f>
        <v>417.90862441212766</v>
      </c>
      <c r="BF111" s="78">
        <f>AF95+AF111+AF63-AF47+(AF223-AF222)-'[3]Soy Complex'!$BE$468</f>
        <v>520.52489542556305</v>
      </c>
      <c r="BG111" s="78">
        <f>AG95+AG111+AG63-AG47+(AG223-AG222)-'[3]Soy Complex'!$BE$468</f>
        <v>403.8250455968182</v>
      </c>
      <c r="BH111" s="78">
        <f>AH95+AH111+AH63-AH47+(AH223-AH222)-'[3]Soy Complex'!$BE$468</f>
        <v>423.58377877391376</v>
      </c>
    </row>
    <row r="112" spans="1:60">
      <c r="A112" s="42" t="s">
        <v>111</v>
      </c>
      <c r="V112" s="55"/>
      <c r="W112" s="46">
        <f>'[4]NASS Crush'!$AF8</f>
        <v>276.71699999999998</v>
      </c>
      <c r="X112" s="46">
        <f>'[4]NASS Crush'!$AF20</f>
        <v>360.19799999999998</v>
      </c>
      <c r="Y112" s="46">
        <f>'[4]NASS Crush'!$AF32</f>
        <v>316.69799999999998</v>
      </c>
      <c r="Z112" s="46">
        <f>'[4]NASS Crush'!$AF44</f>
        <v>355.84100000000001</v>
      </c>
      <c r="AA112" s="46">
        <f>'[4]NASS Crush'!$AF56</f>
        <v>427.05</v>
      </c>
      <c r="AB112" s="46">
        <f>'[4]NASS Crush'!$AF68</f>
        <v>472.137</v>
      </c>
      <c r="AC112" s="46">
        <f>'[4]NASS Crush'!$AF80</f>
        <v>409.52199999999999</v>
      </c>
      <c r="AD112" s="46">
        <f>'[4]NASS Crush'!$AF92</f>
        <v>499.488</v>
      </c>
      <c r="AE112" s="46">
        <f>'[4]NASS Crush'!$AF104</f>
        <v>485.85199999999998</v>
      </c>
      <c r="AF112" s="46">
        <f>'[4]NASS Crush'!$AF116</f>
        <v>542.86199999999997</v>
      </c>
      <c r="AG112" s="47">
        <f t="shared" si="56"/>
        <v>484.81021105084073</v>
      </c>
      <c r="AH112" s="47">
        <f t="shared" si="56"/>
        <v>483.09951110036542</v>
      </c>
      <c r="AI112" s="47">
        <f t="shared" si="56"/>
        <v>499.2835179332842</v>
      </c>
      <c r="AJ112" s="47">
        <f t="shared" si="56"/>
        <v>498.08669220891625</v>
      </c>
      <c r="AK112" s="47">
        <f t="shared" si="56"/>
        <v>498.31592461261062</v>
      </c>
      <c r="AL112" s="47">
        <f t="shared" si="54"/>
        <v>489.13046754119114</v>
      </c>
      <c r="AM112" s="47">
        <f t="shared" si="55"/>
        <v>487.96475955881436</v>
      </c>
      <c r="AN112" s="47">
        <f t="shared" si="55"/>
        <v>488.32822834198242</v>
      </c>
      <c r="AO112" s="47">
        <f t="shared" si="55"/>
        <v>486.48637428615802</v>
      </c>
      <c r="AP112" s="47">
        <f t="shared" si="55"/>
        <v>486.56067091896341</v>
      </c>
      <c r="AQ112" s="47">
        <f t="shared" si="55"/>
        <v>345.4402198085736</v>
      </c>
      <c r="AR112" s="47">
        <f t="shared" si="55"/>
        <v>286.43677836614683</v>
      </c>
      <c r="AS112" s="47">
        <f t="shared" si="55"/>
        <v>252.51771050417776</v>
      </c>
      <c r="AT112" s="47">
        <f t="shared" si="55"/>
        <v>246.18335928776659</v>
      </c>
      <c r="AU112" s="47">
        <f t="shared" si="55"/>
        <v>240.61215636939147</v>
      </c>
      <c r="AV112" s="47"/>
      <c r="AW112" s="74" t="s">
        <v>169</v>
      </c>
      <c r="AX112" s="77">
        <f>X96+X112+X64-X48+(X224-X223)-'[3]Soy Complex'!$BE$468</f>
        <v>179.7642934121277</v>
      </c>
      <c r="AY112" s="77">
        <f>Y96+Y112+Y64-Y48+(Y224-Y223)-'[3]Soy Complex'!$BE$468</f>
        <v>90.690037412127822</v>
      </c>
      <c r="AZ112" s="77">
        <f>Z96+Z112+Z64-Z48+(Z224-Z223)-'[3]Soy Complex'!$BE$468</f>
        <v>187.31611441212794</v>
      </c>
      <c r="BA112" s="77">
        <f>AA96+AA112+AA64-AA48+(AA224-AA223)-'[3]Soy Complex'!$BE$468</f>
        <v>213.24640641212795</v>
      </c>
      <c r="BB112" s="77">
        <f>AB96+AB112+AB64-AB48+(AB224-AB223)-'[3]Soy Complex'!$BE$468</f>
        <v>311.92439041212788</v>
      </c>
      <c r="BC112" s="77">
        <f>AC96+AC112+AC64-AC48+(AC224-AC223)-'[3]Soy Complex'!$BE$468</f>
        <v>287.18571641212793</v>
      </c>
      <c r="BD112" s="77">
        <f>AD96+AD112+AD64-AD48+(AD224-AD223)-'[3]Soy Complex'!$BE$468</f>
        <v>413.37783941212797</v>
      </c>
      <c r="BE112" s="77">
        <f>AE96+AE112+AE64-AE48+(AE224-AE223)-'[3]Soy Complex'!$BE$468</f>
        <v>358.56870741212788</v>
      </c>
      <c r="BF112" s="78">
        <f>AF96+AF112+AF64-AF48+(AF224-AF223)-'[3]Soy Complex'!$BE$468</f>
        <v>375.85736855334608</v>
      </c>
      <c r="BG112" s="78">
        <f>AG96+AG112+AG64-AG48+(AG224-AG223)-'[3]Soy Complex'!$BE$468</f>
        <v>761.07589519623616</v>
      </c>
      <c r="BH112" s="78">
        <f>AH96+AH112+AH64-AH48+(AH224-AH223)-'[3]Soy Complex'!$BE$468</f>
        <v>810.49613985448786</v>
      </c>
    </row>
    <row r="113" spans="1:60">
      <c r="A113" s="42" t="s">
        <v>112</v>
      </c>
      <c r="V113" s="55"/>
      <c r="W113" s="46">
        <f>'[4]NASS Crush'!$AF9</f>
        <v>245.642</v>
      </c>
      <c r="X113" s="46">
        <f>'[4]NASS Crush'!$AF21</f>
        <v>286.87700000000001</v>
      </c>
      <c r="Y113" s="46">
        <f>'[4]NASS Crush'!$AF33</f>
        <v>346.19400000000002</v>
      </c>
      <c r="Z113" s="46">
        <f>'[4]NASS Crush'!$AF45</f>
        <v>414.86200000000002</v>
      </c>
      <c r="AA113" s="46">
        <f>'[4]NASS Crush'!$AF57</f>
        <v>426.505</v>
      </c>
      <c r="AB113" s="46">
        <f>'[4]NASS Crush'!$AF69</f>
        <v>453.209</v>
      </c>
      <c r="AC113" s="46">
        <f>'[4]NASS Crush'!$AF81</f>
        <v>393.803</v>
      </c>
      <c r="AD113" s="46">
        <f>'[4]NASS Crush'!$AF93</f>
        <v>457.50099999999998</v>
      </c>
      <c r="AE113" s="46">
        <f>'[4]NASS Crush'!$AF105</f>
        <v>502.64800000000002</v>
      </c>
      <c r="AF113" s="46">
        <f>'[4]NASS Crush'!$AF117</f>
        <v>507.27499999999998</v>
      </c>
      <c r="AG113" s="47">
        <f t="shared" ref="AG113:AK113" si="57">AG114-SUM(AG102:AG112)</f>
        <v>465.61283228520733</v>
      </c>
      <c r="AH113" s="47">
        <f t="shared" si="57"/>
        <v>464.01622741097708</v>
      </c>
      <c r="AI113" s="47">
        <f t="shared" si="57"/>
        <v>479.46935776032387</v>
      </c>
      <c r="AJ113" s="47">
        <f t="shared" si="57"/>
        <v>482.74325137285541</v>
      </c>
      <c r="AK113" s="47">
        <f t="shared" si="57"/>
        <v>476.65485979418645</v>
      </c>
      <c r="AL113" s="47">
        <f t="shared" ref="AL113" si="58">AL114-SUM(AL102:AL112)</f>
        <v>470.24913244913114</v>
      </c>
      <c r="AM113" s="47">
        <f t="shared" ref="AM113:AU113" si="59">AM114-SUM(AM102:AM112)</f>
        <v>469.22388646620402</v>
      </c>
      <c r="AN113" s="47">
        <f t="shared" si="59"/>
        <v>469.6779160253227</v>
      </c>
      <c r="AO113" s="47">
        <f t="shared" si="59"/>
        <v>468.05371457473575</v>
      </c>
      <c r="AP113" s="47">
        <f t="shared" si="59"/>
        <v>467.42446489662234</v>
      </c>
      <c r="AQ113" s="47">
        <f t="shared" si="59"/>
        <v>332.14639932578029</v>
      </c>
      <c r="AR113" s="47">
        <f t="shared" si="59"/>
        <v>275.42084137839629</v>
      </c>
      <c r="AS113" s="47">
        <f t="shared" si="59"/>
        <v>242.80317074143522</v>
      </c>
      <c r="AT113" s="47">
        <f t="shared" si="59"/>
        <v>236.69447742947477</v>
      </c>
      <c r="AU113" s="47">
        <f t="shared" si="59"/>
        <v>231.29062860866043</v>
      </c>
      <c r="AV113" s="47"/>
      <c r="AW113" s="74" t="s">
        <v>170</v>
      </c>
      <c r="AX113" s="77">
        <f>X97+X113+X65-X49+(X225-X224)-'[3]Soy Complex'!$BE$468</f>
        <v>8.7038514121279604</v>
      </c>
      <c r="AY113" s="77">
        <f>Y97+Y113+Y65-Y49+(Y225-Y224)-'[3]Soy Complex'!$BE$468</f>
        <v>48.612569412127868</v>
      </c>
      <c r="AZ113" s="77">
        <f>Z97+Z113+Z65-Z49+(Z225-Z224)-'[3]Soy Complex'!$BE$468</f>
        <v>207.21220041212814</v>
      </c>
      <c r="BA113" s="77">
        <f>AA97+AA113+AA65-AA49+(AA225-AA224)-'[3]Soy Complex'!$BE$468</f>
        <v>163.07941841212778</v>
      </c>
      <c r="BB113" s="77">
        <f>AB97+AB113+AB65-AB49+(AB225-AB224)-'[3]Soy Complex'!$BE$468</f>
        <v>217.97185041212788</v>
      </c>
      <c r="BC113" s="77">
        <f>AC97+AC113+AC65-AC49+(AC225-AC224)-'[3]Soy Complex'!$BE$468</f>
        <v>264.18088541212774</v>
      </c>
      <c r="BD113" s="77">
        <f>AD97+AD113+AD65-AD49+(AD225-AD224)-'[3]Soy Complex'!$BE$468</f>
        <v>331.39179241212764</v>
      </c>
      <c r="BE113" s="78">
        <f>AE97+AE113+AE65-AE49+(AE225-AE224)-'[3]Soy Complex'!$BE$468</f>
        <v>383.91729041212784</v>
      </c>
      <c r="BF113" s="78">
        <f>AF97+AF113+AF65-AF49+(AF225-AF224)-'[3]Soy Complex'!$BE$468</f>
        <v>455.79897077770806</v>
      </c>
      <c r="BG113" s="78">
        <f>AG97+AG113+AG65-AG49+(AG225-AG224)-'[3]Soy Complex'!$BE$468</f>
        <v>-150.21189186277729</v>
      </c>
      <c r="BH113" s="78">
        <f>AH97+AH113+AH65-AH49+(AH225-AH224)-'[3]Soy Complex'!$BE$468</f>
        <v>-390.12094585853993</v>
      </c>
    </row>
    <row r="114" spans="1:60" ht="15.75" thickBot="1">
      <c r="A114" s="42" t="s">
        <v>113</v>
      </c>
      <c r="V114" s="55"/>
      <c r="W114" s="46">
        <f t="shared" ref="W114:AF114" si="60">SUM(W102:W113)</f>
        <v>1403.0980000000002</v>
      </c>
      <c r="X114" s="46">
        <f t="shared" si="60"/>
        <v>3462.8539999999994</v>
      </c>
      <c r="Y114" s="46">
        <f t="shared" si="60"/>
        <v>3455.5599999999995</v>
      </c>
      <c r="Z114" s="46">
        <f t="shared" si="60"/>
        <v>4010.46</v>
      </c>
      <c r="AA114" s="46">
        <f t="shared" si="60"/>
        <v>5040.6850000000004</v>
      </c>
      <c r="AB114" s="46">
        <f t="shared" si="60"/>
        <v>4981.9779999999992</v>
      </c>
      <c r="AC114" s="46">
        <f t="shared" si="60"/>
        <v>5164.7549999999992</v>
      </c>
      <c r="AD114" s="46">
        <f t="shared" si="60"/>
        <v>5460.3090000000002</v>
      </c>
      <c r="AE114" s="46">
        <f t="shared" si="60"/>
        <v>6242.451</v>
      </c>
      <c r="AF114" s="46">
        <f t="shared" si="60"/>
        <v>6173.2669999999998</v>
      </c>
      <c r="AG114" s="47">
        <f>SUM('[3]Soy Complex'!BN$480,'Soy Crude'!AG10)*((SUM(AB114:AF114)/SUM('[3]Soy Complex'!BH$480:BL$480,'Soy Crude'!AB10:AF10)))</f>
        <v>5637.5534480316737</v>
      </c>
      <c r="AH114" s="47">
        <f>SUM('[3]Soy Complex'!BO$480,'Soy Crude'!AH10)*((SUM(AC114:AG114)/SUM('[3]Soy Complex'!BI$480:BM$480,'Soy Crude'!AC10:AG10)))</f>
        <v>5719.0068858126115</v>
      </c>
      <c r="AI114" s="47">
        <f>SUM('[3]Soy Complex'!BP$480,'Soy Crude'!AI10)*((SUM(AD114:AH114)/SUM('[3]Soy Complex'!BJ$480:BN$480,'Soy Crude'!AD10:AH10)))</f>
        <v>5847.2338849300932</v>
      </c>
      <c r="AJ114" s="47">
        <f>SUM('[3]Soy Complex'!BQ$480,'Soy Crude'!AJ10)*((SUM(AE114:AI114)/SUM('[3]Soy Complex'!BK$480:BO$480,'Soy Crude'!AE10:AI10)))</f>
        <v>5910.9107217428054</v>
      </c>
      <c r="AK114" s="47">
        <f>SUM('[3]Soy Complex'!BR$480,'Soy Crude'!AK10)*((SUM(AF114:AJ114)/SUM('[3]Soy Complex'!BL$480:BP$480,'Soy Crude'!AF10:AJ10)))</f>
        <v>5818.9142447061922</v>
      </c>
      <c r="AL114" s="47">
        <f>SUM('[3]Soy Complex'!BS$480,'Soy Crude'!AL10)*((SUM(AG114:AK114)/SUM('[3]Soy Complex'!BM$480:BQ$480,'Soy Crude'!AG10:AK10)))</f>
        <v>5744.5764247633988</v>
      </c>
      <c r="AM114" s="47">
        <f>SUM('[3]Soy Complex'!BT$480,'Soy Crude'!AM10)*((SUM(AH114:AL114)/SUM('[3]Soy Complex'!BN$480:BR$480,'Soy Crude'!AH10:AL10)))</f>
        <v>5742.0144441173888</v>
      </c>
      <c r="AN114" s="47">
        <f>SUM('[3]Soy Complex'!BU$480,'Soy Crude'!AN10)*((SUM(AI114:AM114)/SUM('[3]Soy Complex'!BO$480:BS$480,'Soy Crude'!AI10:AM10)))</f>
        <v>5739.5290970652923</v>
      </c>
      <c r="AO114" s="47">
        <f>SUM('[3]Soy Complex'!BV$480,'Soy Crude'!AO10)*((SUM(AJ114:AN114)/SUM('[3]Soy Complex'!BP$480:BT$480,'Soy Crude'!AJ10:AN10)))</f>
        <v>5722.0421957911112</v>
      </c>
      <c r="AP114" s="47">
        <f>SUM('[3]Soy Complex'!BW$480,'Soy Crude'!AP10)*((SUM(AK114:AO114)/SUM('[3]Soy Complex'!BQ$480:BU$480,'Soy Crude'!AK10:AO10)))</f>
        <v>5712.5054586907263</v>
      </c>
      <c r="AQ114" s="47">
        <f>SUM('[3]Soy Complex'!BX$480,'Soy Crude'!AQ10)*((SUM(AL114:AP114)/SUM('[3]Soy Complex'!BR$480:BV$480,'Soy Crude'!AL10:AP10)))</f>
        <v>4060.1464401696599</v>
      </c>
      <c r="AR114" s="47">
        <f>SUM('[3]Soy Complex'!BY$480,'Soy Crude'!AR10)*((SUM(AM114:AQ114)/SUM('[3]Soy Complex'!BS$480:BW$480,'Soy Crude'!AM10:AQ10)))</f>
        <v>3367.2011039114809</v>
      </c>
      <c r="AS114" s="47">
        <f>SUM('[3]Soy Complex'!BZ$480,'Soy Crude'!AS10)*((SUM(AN114:AR114)/SUM('[3]Soy Complex'!BT$480:BX$480,'Soy Crude'!AN10:AR10)))</f>
        <v>2967.7719318388331</v>
      </c>
      <c r="AT114" s="47">
        <f>SUM('[3]Soy Complex'!CA$480,'Soy Crude'!AT10)*((SUM(AO114:AS114)/SUM('[3]Soy Complex'!BU$480:BY$480,'Soy Crude'!AO10:AS10)))</f>
        <v>2893.2809198772984</v>
      </c>
      <c r="AU114" s="47">
        <f>SUM('[3]Soy Complex'!CB$480,'Soy Crude'!AU10)*((SUM(AP114:AT114)/SUM('[3]Soy Complex'!BV$480:BZ$480,'Soy Crude'!AP10:AT10)))</f>
        <v>2827.1222627259663</v>
      </c>
      <c r="AV114" s="47"/>
      <c r="AW114" s="74" t="s">
        <v>171</v>
      </c>
      <c r="AX114" s="77">
        <f>AVERAGE(AX102:AX113)</f>
        <v>70.75282199546119</v>
      </c>
      <c r="AY114" s="77">
        <f t="shared" ref="AY114:BH114" si="61">AVERAGE(AY102:AY113)</f>
        <v>101.55610907879456</v>
      </c>
      <c r="AZ114" s="77">
        <f t="shared" si="61"/>
        <v>138.53505441212789</v>
      </c>
      <c r="BA114" s="77">
        <f t="shared" si="61"/>
        <v>168.17543299546122</v>
      </c>
      <c r="BB114" s="77">
        <f t="shared" si="61"/>
        <v>184.38526624546125</v>
      </c>
      <c r="BC114" s="77">
        <f t="shared" si="61"/>
        <v>284.85979116212792</v>
      </c>
      <c r="BD114" s="77">
        <f t="shared" si="61"/>
        <v>350.34618132879456</v>
      </c>
      <c r="BE114" s="78">
        <f t="shared" si="61"/>
        <v>378.94266032879449</v>
      </c>
      <c r="BF114" s="78">
        <f t="shared" si="61"/>
        <v>403.42183725536376</v>
      </c>
      <c r="BG114" s="78">
        <f t="shared" si="61"/>
        <v>631.29480739516373</v>
      </c>
      <c r="BH114" s="78">
        <f t="shared" si="61"/>
        <v>744.66532220700117</v>
      </c>
    </row>
    <row r="115" spans="1:60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9">
        <f t="shared" ref="AB115:AD115" si="62">AB11</f>
        <v>4981.9779999999992</v>
      </c>
      <c r="AC115" s="49">
        <f t="shared" si="62"/>
        <v>5164.7549999999992</v>
      </c>
      <c r="AD115" s="49">
        <f t="shared" si="62"/>
        <v>5460.3090000000002</v>
      </c>
      <c r="AE115" s="49">
        <f>AE11</f>
        <v>6242.451</v>
      </c>
      <c r="AF115" s="49">
        <f t="shared" ref="AF115:AN115" si="63">AF11</f>
        <v>6173.2669999999998</v>
      </c>
      <c r="AG115" s="49">
        <f t="shared" si="63"/>
        <v>5637.5534480316737</v>
      </c>
      <c r="AH115" s="49">
        <f t="shared" si="63"/>
        <v>5719.0068858126115</v>
      </c>
      <c r="AI115" s="49">
        <f t="shared" si="63"/>
        <v>5847.2338849300932</v>
      </c>
      <c r="AJ115" s="49">
        <f t="shared" si="63"/>
        <v>5910.9107217428054</v>
      </c>
      <c r="AK115" s="49">
        <f t="shared" si="63"/>
        <v>5818.9142447061922</v>
      </c>
      <c r="AL115" s="49">
        <f t="shared" si="63"/>
        <v>5744.5764247633988</v>
      </c>
      <c r="AM115" s="49">
        <f t="shared" si="63"/>
        <v>5742.0144441173888</v>
      </c>
      <c r="AN115" s="49">
        <f t="shared" si="63"/>
        <v>5739.5290970652923</v>
      </c>
      <c r="AO115" s="48"/>
      <c r="AP115" s="48"/>
      <c r="AQ115" s="48"/>
      <c r="AR115" s="48"/>
      <c r="AS115" s="48"/>
      <c r="AT115" s="48"/>
      <c r="AU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</row>
    <row r="116" spans="1:60" ht="15.75" thickBot="1">
      <c r="A116" s="42" t="s">
        <v>173</v>
      </c>
      <c r="AF116" s="55">
        <f>AF22+AF38-AF54-AF70+AF219</f>
        <v>532.89988700000015</v>
      </c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</row>
    <row r="117" spans="1:60" ht="15.75" thickBot="1">
      <c r="A117" s="44"/>
      <c r="B117" s="44" t="str">
        <f t="shared" ref="B117:AU117" si="64">B2</f>
        <v xml:space="preserve">93/94 </v>
      </c>
      <c r="C117" s="44" t="str">
        <f t="shared" si="64"/>
        <v xml:space="preserve">94/95 </v>
      </c>
      <c r="D117" s="44" t="str">
        <f t="shared" si="64"/>
        <v xml:space="preserve">95/96 </v>
      </c>
      <c r="E117" s="44" t="str">
        <f t="shared" si="64"/>
        <v xml:space="preserve">96/97 </v>
      </c>
      <c r="F117" s="44" t="str">
        <f t="shared" si="64"/>
        <v xml:space="preserve">97/98 </v>
      </c>
      <c r="G117" s="44" t="str">
        <f t="shared" si="64"/>
        <v xml:space="preserve">98/99 </v>
      </c>
      <c r="H117" s="44" t="str">
        <f t="shared" si="64"/>
        <v xml:space="preserve">99/00 </v>
      </c>
      <c r="I117" s="44" t="str">
        <f t="shared" si="64"/>
        <v xml:space="preserve">00/01 </v>
      </c>
      <c r="J117" s="44" t="str">
        <f t="shared" si="64"/>
        <v xml:space="preserve">01/02 </v>
      </c>
      <c r="K117" s="44" t="str">
        <f t="shared" si="64"/>
        <v xml:space="preserve">02/03 </v>
      </c>
      <c r="L117" s="44" t="str">
        <f t="shared" si="64"/>
        <v xml:space="preserve">03/04 </v>
      </c>
      <c r="M117" s="44" t="str">
        <f t="shared" si="64"/>
        <v xml:space="preserve">04/05 </v>
      </c>
      <c r="N117" s="44" t="str">
        <f t="shared" si="64"/>
        <v xml:space="preserve">05/06 </v>
      </c>
      <c r="O117" s="44" t="str">
        <f t="shared" si="64"/>
        <v xml:space="preserve">06/07 </v>
      </c>
      <c r="P117" s="44" t="str">
        <f t="shared" si="64"/>
        <v xml:space="preserve">07/08 </v>
      </c>
      <c r="Q117" s="44" t="str">
        <f t="shared" si="64"/>
        <v xml:space="preserve">08/09 </v>
      </c>
      <c r="R117" s="44" t="str">
        <f t="shared" si="64"/>
        <v xml:space="preserve">09/10 </v>
      </c>
      <c r="S117" s="44" t="str">
        <f t="shared" si="64"/>
        <v xml:space="preserve">10/11 </v>
      </c>
      <c r="T117" s="44" t="str">
        <f t="shared" si="64"/>
        <v xml:space="preserve">11/12 </v>
      </c>
      <c r="U117" s="44" t="str">
        <f t="shared" si="64"/>
        <v xml:space="preserve">12/13 </v>
      </c>
      <c r="V117" s="44" t="str">
        <f t="shared" si="64"/>
        <v xml:space="preserve">13/14 </v>
      </c>
      <c r="W117" s="44" t="str">
        <f t="shared" si="64"/>
        <v xml:space="preserve">14/15 </v>
      </c>
      <c r="X117" s="44" t="str">
        <f t="shared" si="64"/>
        <v xml:space="preserve">15/16 </v>
      </c>
      <c r="Y117" s="44" t="str">
        <f t="shared" si="64"/>
        <v xml:space="preserve">16/17 </v>
      </c>
      <c r="Z117" s="44" t="str">
        <f t="shared" si="64"/>
        <v xml:space="preserve">17/18 </v>
      </c>
      <c r="AA117" s="44" t="str">
        <f t="shared" si="64"/>
        <v>18/19</v>
      </c>
      <c r="AB117" s="44" t="str">
        <f t="shared" si="64"/>
        <v>19/20</v>
      </c>
      <c r="AC117" s="44" t="str">
        <f t="shared" si="64"/>
        <v>20/21</v>
      </c>
      <c r="AD117" s="44" t="str">
        <f t="shared" si="64"/>
        <v>21/22</v>
      </c>
      <c r="AE117" s="44" t="str">
        <f t="shared" si="64"/>
        <v>22/23</v>
      </c>
      <c r="AF117" s="44" t="str">
        <f t="shared" si="64"/>
        <v>23/24</v>
      </c>
      <c r="AG117" s="44" t="str">
        <f t="shared" si="64"/>
        <v>24/25</v>
      </c>
      <c r="AH117" s="44" t="str">
        <f t="shared" si="64"/>
        <v>25/26</v>
      </c>
      <c r="AI117" s="44" t="str">
        <f t="shared" si="64"/>
        <v>26/27</v>
      </c>
      <c r="AJ117" s="44" t="str">
        <f t="shared" si="64"/>
        <v>27/28</v>
      </c>
      <c r="AK117" s="44" t="str">
        <f t="shared" si="64"/>
        <v>28/29</v>
      </c>
      <c r="AL117" s="44" t="str">
        <f t="shared" si="64"/>
        <v>29/30</v>
      </c>
      <c r="AM117" s="44" t="str">
        <f t="shared" si="64"/>
        <v>30/31</v>
      </c>
      <c r="AN117" s="44" t="str">
        <f t="shared" si="64"/>
        <v>31/32</v>
      </c>
      <c r="AO117" s="44" t="str">
        <f t="shared" si="64"/>
        <v>32/33</v>
      </c>
      <c r="AP117" s="44" t="str">
        <f t="shared" si="64"/>
        <v>33/34</v>
      </c>
      <c r="AQ117" s="44" t="str">
        <f t="shared" si="64"/>
        <v>34/35</v>
      </c>
      <c r="AR117" s="44" t="str">
        <f t="shared" si="64"/>
        <v>35/36</v>
      </c>
      <c r="AS117" s="44" t="str">
        <f t="shared" si="64"/>
        <v>36/37</v>
      </c>
      <c r="AT117" s="44" t="str">
        <f t="shared" si="64"/>
        <v>37/38</v>
      </c>
      <c r="AU117" s="44" t="str">
        <f t="shared" si="64"/>
        <v>38/39</v>
      </c>
      <c r="AX117" s="44" t="str">
        <f>AX101</f>
        <v xml:space="preserve">15/16 </v>
      </c>
      <c r="AY117" s="44" t="str">
        <f t="shared" ref="AY117:BH117" si="65">AY101</f>
        <v xml:space="preserve">16/17 </v>
      </c>
      <c r="AZ117" s="44" t="str">
        <f t="shared" si="65"/>
        <v xml:space="preserve">17/18 </v>
      </c>
      <c r="BA117" s="44" t="str">
        <f t="shared" si="65"/>
        <v>18/19</v>
      </c>
      <c r="BB117" s="44" t="str">
        <f t="shared" si="65"/>
        <v>19/20</v>
      </c>
      <c r="BC117" s="44" t="str">
        <f t="shared" si="65"/>
        <v>20/21</v>
      </c>
      <c r="BD117" s="44" t="str">
        <f t="shared" si="65"/>
        <v>21/22</v>
      </c>
      <c r="BE117" s="44" t="str">
        <f t="shared" si="65"/>
        <v>22/23</v>
      </c>
      <c r="BF117" s="44" t="str">
        <f t="shared" si="65"/>
        <v>23/24</v>
      </c>
      <c r="BG117" s="44" t="str">
        <f t="shared" si="65"/>
        <v>24/25</v>
      </c>
      <c r="BH117" s="44" t="str">
        <f t="shared" si="65"/>
        <v>25/26</v>
      </c>
    </row>
    <row r="118" spans="1:60">
      <c r="A118" s="42" t="s">
        <v>101</v>
      </c>
      <c r="X118" s="46">
        <f>W225+X22+X38-X54-X86-X102-X214</f>
        <v>3.8759260000001632</v>
      </c>
      <c r="Y118" s="46">
        <f t="shared" ref="Y118:AD118" si="66">X225+Y22+Y38-Y54-Y86-Y102-Y214</f>
        <v>-158.54227799999984</v>
      </c>
      <c r="Z118" s="46">
        <f t="shared" si="66"/>
        <v>26.684689000000049</v>
      </c>
      <c r="AA118" s="46">
        <f t="shared" si="66"/>
        <v>-29.293022999999891</v>
      </c>
      <c r="AB118" s="46">
        <f t="shared" si="66"/>
        <v>-32.13253300000008</v>
      </c>
      <c r="AC118" s="46">
        <f t="shared" si="66"/>
        <v>-23.27720400000004</v>
      </c>
      <c r="AD118" s="46">
        <f t="shared" si="66"/>
        <v>12.158780000000036</v>
      </c>
      <c r="AE118" s="46">
        <f>AD225+AE22+AE38-AE54-AE86-AE102-AE214</f>
        <v>3.0065869999996266</v>
      </c>
      <c r="AF118" s="46">
        <f>AE225+AF22+AF38-AF54-AF86-AF102-AF214</f>
        <v>28.788887000000159</v>
      </c>
      <c r="AG118" s="47">
        <f t="shared" ref="AG118:AG128" si="67">(SUM(AB118:AF118)/SUM(AB$130:AF$130))*AG$130</f>
        <v>-74.505120849744657</v>
      </c>
      <c r="AH118" s="47">
        <f t="shared" ref="AH118:AH128" si="68">(SUM(AC118:AG118)/SUM(AC$130:AG$130))*AH$130</f>
        <v>-74.913637434592175</v>
      </c>
      <c r="AI118" s="47">
        <f>(SUM($Y118:$AC118)/SUM($Y$130:AC$130))*AI$130</f>
        <v>-466.56695165472718</v>
      </c>
      <c r="AJ118" s="47">
        <f>(SUM($Y118:$AC118)/SUM($Y$130:AD$130))*AJ$130</f>
        <v>-294.73441962432923</v>
      </c>
      <c r="AK118" s="47">
        <f>(SUM($Y118:$AC118)/SUM($Y$130:AE$130))*AK$130</f>
        <v>-201.51120978756057</v>
      </c>
      <c r="AL118" s="47">
        <f>(SUM($Y118:$AC118)/SUM($Y$130:AF$130))*AL$130</f>
        <v>-123.05747907585373</v>
      </c>
      <c r="AM118" s="47">
        <f>(SUM($Y118:$AC118)/SUM($Y$130:AG$130))*AM$130</f>
        <v>-119.68525608990407</v>
      </c>
      <c r="AN118" s="47">
        <f>(SUM($Y118:$AC118)/SUM($Y$130:AH$130))*AN$130</f>
        <v>-69.467914664597728</v>
      </c>
      <c r="AO118" s="47">
        <f>(SUM($Y118:$AC118)/SUM($Y$130:AI$130))*AO$130</f>
        <v>-10.760408877650761</v>
      </c>
      <c r="AP118" s="47">
        <f>(SUM($Y118:$AC118)/SUM($Y$130:AJ$130))*AP$130</f>
        <v>8.6307695141552259</v>
      </c>
      <c r="AQ118" s="47">
        <f>(SUM($Y118:$AC118)/SUM($Y$130:AK$130))*AQ$130</f>
        <v>0</v>
      </c>
      <c r="AR118" s="47">
        <f>(SUM($Y118:$AC118)/SUM($Y$130:AL$130))*AR$130</f>
        <v>0</v>
      </c>
      <c r="AS118" s="47">
        <f>(SUM($Y118:$AC118)/SUM($Y$130:AM$130))*AS$130</f>
        <v>0</v>
      </c>
      <c r="AT118" s="47">
        <f>(SUM($Y118:$AC118)/SUM($Y$130:AN$130))*AT$130</f>
        <v>0</v>
      </c>
      <c r="AU118" s="47">
        <f>(SUM($Y118:$AC118)/SUM($Y$130:AO$130))*AU$130</f>
        <v>0</v>
      </c>
      <c r="AW118" s="74" t="s">
        <v>160</v>
      </c>
      <c r="AX118" s="79">
        <f>-AX102/'[3]Soy Complex'!BE468</f>
        <v>-0.1799607124881106</v>
      </c>
      <c r="AY118" s="79">
        <f>-AY102/'[3]Soy Complex'!BF468</f>
        <v>-0.3252927623419084</v>
      </c>
      <c r="AZ118" s="79">
        <f>-AZ102/'[3]Soy Complex'!BG468</f>
        <v>-0.18583061838696532</v>
      </c>
      <c r="BA118" s="79">
        <f>-BA102/'[3]Soy Complex'!BH468</f>
        <v>-0.22327081219672906</v>
      </c>
      <c r="BB118" s="79">
        <f>-BB102/'[3]Soy Complex'!BI468</f>
        <v>-0.22406784561018991</v>
      </c>
      <c r="BC118" s="79">
        <f>-BC102/'[3]Soy Complex'!BJ468</f>
        <v>-0.25997530024951293</v>
      </c>
      <c r="BD118" s="79">
        <f>-BD102/'[3]Soy Complex'!BK468</f>
        <v>-0.38596897249809109</v>
      </c>
      <c r="BE118" s="79">
        <f>-BE102/'[3]Soy Complex'!BL468</f>
        <v>-0.33860580225420278</v>
      </c>
      <c r="BF118" s="80">
        <f>-BF102/'[3]Soy Complex'!BM468</f>
        <v>-0.36217192142815552</v>
      </c>
      <c r="BG118" s="80">
        <f>-BG102/'[3]Soy Complex'!BN468</f>
        <v>-0.47232278329701338</v>
      </c>
      <c r="BH118" s="80">
        <f>-BH102/'[3]Soy Complex'!BO468</f>
        <v>-0.49245994677389776</v>
      </c>
    </row>
    <row r="119" spans="1:60">
      <c r="A119" s="42" t="s">
        <v>102</v>
      </c>
      <c r="X119" s="46">
        <f t="shared" ref="X119:AF129" si="69">X214+X23+X39-X55-X87-X103-X215</f>
        <v>-10.32840799999974</v>
      </c>
      <c r="Y119" s="46">
        <f t="shared" si="69"/>
        <v>2.1529979999998545</v>
      </c>
      <c r="Z119" s="46">
        <f t="shared" si="69"/>
        <v>-33.757023999999888</v>
      </c>
      <c r="AA119" s="46">
        <f t="shared" si="69"/>
        <v>-51.469030000000032</v>
      </c>
      <c r="AB119" s="46">
        <f t="shared" si="69"/>
        <v>-64.608604000000071</v>
      </c>
      <c r="AC119" s="46">
        <f t="shared" si="69"/>
        <v>-12.948494999999923</v>
      </c>
      <c r="AD119" s="46">
        <f t="shared" si="69"/>
        <v>5.0209099999999012</v>
      </c>
      <c r="AE119" s="46">
        <f t="shared" si="69"/>
        <v>-13.261067999999852</v>
      </c>
      <c r="AF119" s="46">
        <f t="shared" si="69"/>
        <v>14.150810000000149</v>
      </c>
      <c r="AG119" s="47">
        <f t="shared" si="67"/>
        <v>-465.98010683527446</v>
      </c>
      <c r="AH119" s="47">
        <f t="shared" si="68"/>
        <v>-658.30884582373596</v>
      </c>
      <c r="AI119" s="47">
        <f>(SUM($Y119:$AC119)/SUM($Y$130:AC$130))*AI$130</f>
        <v>-346.06853058856331</v>
      </c>
      <c r="AJ119" s="47">
        <f>(SUM($Y119:$AC119)/SUM($Y$130:AD$130))*AJ$130</f>
        <v>-218.61451427606954</v>
      </c>
      <c r="AK119" s="47">
        <f>(SUM($Y119:$AC119)/SUM($Y$130:AE$130))*AK$130</f>
        <v>-149.46769808915212</v>
      </c>
      <c r="AL119" s="47">
        <f>(SUM($Y119:$AC119)/SUM($Y$130:AF$130))*AL$130</f>
        <v>-91.275905442245431</v>
      </c>
      <c r="AM119" s="47">
        <f>(SUM($Y119:$AC119)/SUM($Y$130:AG$130))*AM$130</f>
        <v>-88.774613292371484</v>
      </c>
      <c r="AN119" s="47">
        <f>(SUM($Y119:$AC119)/SUM($Y$130:AH$130))*AN$130</f>
        <v>-51.526708151459061</v>
      </c>
      <c r="AO119" s="47">
        <f>(SUM($Y119:$AC119)/SUM($Y$130:AI$130))*AO$130</f>
        <v>-7.9813601790991742</v>
      </c>
      <c r="AP119" s="47">
        <f>(SUM($Y119:$AC119)/SUM($Y$130:AJ$130))*AP$130</f>
        <v>6.4017344413682586</v>
      </c>
      <c r="AQ119" s="47">
        <f>(SUM($Y119:$AC119)/SUM($Y$130:AK$130))*AQ$130</f>
        <v>0</v>
      </c>
      <c r="AR119" s="47">
        <f>(SUM($Y119:$AC119)/SUM($Y$130:AL$130))*AR$130</f>
        <v>0</v>
      </c>
      <c r="AS119" s="47">
        <f>(SUM($Y119:$AC119)/SUM($Y$130:AM$130))*AS$130</f>
        <v>0</v>
      </c>
      <c r="AT119" s="47">
        <f>(SUM($Y119:$AC119)/SUM($Y$130:AN$130))*AT$130</f>
        <v>0</v>
      </c>
      <c r="AU119" s="47">
        <f>(SUM($Y119:$AC119)/SUM($Y$130:AO$130))*AU$130</f>
        <v>0</v>
      </c>
      <c r="AW119" s="74" t="s">
        <v>161</v>
      </c>
      <c r="AX119" s="79">
        <f>-AX103/'[3]Soy Complex'!BE469</f>
        <v>-9.3176995181434824E-2</v>
      </c>
      <c r="AY119" s="79">
        <f>-AY103/'[3]Soy Complex'!BF469</f>
        <v>-9.1765497697221907E-2</v>
      </c>
      <c r="AZ119" s="79">
        <f>-AZ103/'[3]Soy Complex'!BG469</f>
        <v>-0.13369401378141432</v>
      </c>
      <c r="BA119" s="79">
        <f>-BA103/'[3]Soy Complex'!BH469</f>
        <v>-0.14157943763845168</v>
      </c>
      <c r="BB119" s="79">
        <f>-BB103/'[3]Soy Complex'!BI469</f>
        <v>-8.9138205436885443E-2</v>
      </c>
      <c r="BC119" s="79">
        <f>-BC103/'[3]Soy Complex'!BJ469</f>
        <v>-0.22454677188231092</v>
      </c>
      <c r="BD119" s="79">
        <f>-BD103/'[3]Soy Complex'!BK469</f>
        <v>-0.27160707615126878</v>
      </c>
      <c r="BE119" s="79">
        <f>-BE103/'[3]Soy Complex'!BL469</f>
        <v>-0.2534125421749423</v>
      </c>
      <c r="BF119" s="80">
        <f>-BF103/'[3]Soy Complex'!BM469</f>
        <v>-0.28854217549391975</v>
      </c>
      <c r="BG119" s="80">
        <f>-BG103/'[3]Soy Complex'!BN469</f>
        <v>-0.82193870547486336</v>
      </c>
      <c r="BH119" s="80">
        <f>-BH103/'[3]Soy Complex'!BO469</f>
        <v>-1.181113224746533</v>
      </c>
    </row>
    <row r="120" spans="1:60">
      <c r="A120" s="42" t="s">
        <v>103</v>
      </c>
      <c r="X120" s="46">
        <f t="shared" si="69"/>
        <v>71.452844000000084</v>
      </c>
      <c r="Y120" s="46">
        <f t="shared" si="69"/>
        <v>-46.571889999999939</v>
      </c>
      <c r="Z120" s="46">
        <f t="shared" si="69"/>
        <v>3.9940450000000283</v>
      </c>
      <c r="AA120" s="46">
        <f t="shared" si="69"/>
        <v>-78.373766999999759</v>
      </c>
      <c r="AB120" s="46">
        <f t="shared" si="69"/>
        <v>-83.140935999999954</v>
      </c>
      <c r="AC120" s="46">
        <f t="shared" si="69"/>
        <v>-2.6353260000000205</v>
      </c>
      <c r="AD120" s="46">
        <f t="shared" si="69"/>
        <v>-0.95636300000023766</v>
      </c>
      <c r="AE120" s="46">
        <f t="shared" si="69"/>
        <v>6.6747600000000489</v>
      </c>
      <c r="AF120" s="46">
        <f t="shared" si="69"/>
        <v>5.7328729999995858</v>
      </c>
      <c r="AG120" s="47">
        <f t="shared" si="67"/>
        <v>-483.40105005753162</v>
      </c>
      <c r="AH120" s="47">
        <f t="shared" si="68"/>
        <v>-660.48988949080922</v>
      </c>
      <c r="AI120" s="47">
        <f>(SUM($Y120:$AC120)/SUM($Y$130:AC$130))*AI$130</f>
        <v>-445.38344364342737</v>
      </c>
      <c r="AJ120" s="47">
        <f>(SUM($Y120:$AC120)/SUM($Y$130:AD$130))*AJ$130</f>
        <v>-281.35261253924836</v>
      </c>
      <c r="AK120" s="47">
        <f>(SUM($Y120:$AC120)/SUM($Y$130:AE$130))*AK$130</f>
        <v>-192.36200984581143</v>
      </c>
      <c r="AL120" s="47">
        <f>(SUM($Y120:$AC120)/SUM($Y$130:AF$130))*AL$130</f>
        <v>-117.47030860737442</v>
      </c>
      <c r="AM120" s="47">
        <f>(SUM($Y120:$AC120)/SUM($Y$130:AG$130))*AM$130</f>
        <v>-114.25119443546612</v>
      </c>
      <c r="AN120" s="47">
        <f>(SUM($Y120:$AC120)/SUM($Y$130:AH$130))*AN$130</f>
        <v>-66.313867594596928</v>
      </c>
      <c r="AO120" s="47">
        <f>(SUM($Y120:$AC120)/SUM($Y$130:AI$130))*AO$130</f>
        <v>-10.271854755126324</v>
      </c>
      <c r="AP120" s="47">
        <f>(SUM($Y120:$AC120)/SUM($Y$130:AJ$130))*AP$130</f>
        <v>8.2389072648073771</v>
      </c>
      <c r="AQ120" s="47">
        <f>(SUM($Y120:$AC120)/SUM($Y$130:AK$130))*AQ$130</f>
        <v>0</v>
      </c>
      <c r="AR120" s="47">
        <f>(SUM($Y120:$AC120)/SUM($Y$130:AL$130))*AR$130</f>
        <v>0</v>
      </c>
      <c r="AS120" s="47">
        <f>(SUM($Y120:$AC120)/SUM($Y$130:AM$130))*AS$130</f>
        <v>0</v>
      </c>
      <c r="AT120" s="47">
        <f>(SUM($Y120:$AC120)/SUM($Y$130:AN$130))*AT$130</f>
        <v>0</v>
      </c>
      <c r="AU120" s="47">
        <f>(SUM($Y120:$AC120)/SUM($Y$130:AO$130))*AU$130</f>
        <v>0</v>
      </c>
      <c r="AW120" s="74" t="s">
        <v>162</v>
      </c>
      <c r="AX120" s="79">
        <f>-AX104/'[3]Soy Complex'!BE470</f>
        <v>2.2082847854421094E-3</v>
      </c>
      <c r="AY120" s="79">
        <f>-AY104/'[3]Soy Complex'!BF470</f>
        <v>-0.11885821011619266</v>
      </c>
      <c r="AZ120" s="79">
        <f>-AZ104/'[3]Soy Complex'!BG470</f>
        <v>-3.6372503497486462E-2</v>
      </c>
      <c r="BA120" s="79">
        <f>-BA104/'[3]Soy Complex'!BH470</f>
        <v>-0.17676118809507274</v>
      </c>
      <c r="BB120" s="79">
        <f>-BB104/'[3]Soy Complex'!BI470</f>
        <v>-0.11342784980961357</v>
      </c>
      <c r="BC120" s="79">
        <f>-BC104/'[3]Soy Complex'!BJ470</f>
        <v>-0.26065116405800509</v>
      </c>
      <c r="BD120" s="79">
        <f>-BD104/'[3]Soy Complex'!BK470</f>
        <v>-0.25932090609673558</v>
      </c>
      <c r="BE120" s="79">
        <f>-BE104/'[3]Soy Complex'!BL470</f>
        <v>-0.22075350947425934</v>
      </c>
      <c r="BF120" s="80">
        <f>-BF104/'[3]Soy Complex'!BM470</f>
        <v>-0.35911529669536529</v>
      </c>
      <c r="BG120" s="80">
        <f>-BG104/'[3]Soy Complex'!BN470</f>
        <v>-1.2274150733905693</v>
      </c>
      <c r="BH120" s="80">
        <f>-BH104/'[3]Soy Complex'!BO470</f>
        <v>-1.712043800375304</v>
      </c>
    </row>
    <row r="121" spans="1:60">
      <c r="A121" s="42" t="s">
        <v>104</v>
      </c>
      <c r="X121" s="46">
        <f t="shared" si="69"/>
        <v>-46.021552999999926</v>
      </c>
      <c r="Y121" s="46">
        <f t="shared" si="69"/>
        <v>5.283682999999769</v>
      </c>
      <c r="Z121" s="46">
        <f t="shared" si="69"/>
        <v>-59.612095000000011</v>
      </c>
      <c r="AA121" s="46">
        <f t="shared" si="69"/>
        <v>-17.269817999999816</v>
      </c>
      <c r="AB121" s="46">
        <f t="shared" si="69"/>
        <v>-0.31943100000000868</v>
      </c>
      <c r="AC121" s="46">
        <f t="shared" si="69"/>
        <v>-12.822199999999953</v>
      </c>
      <c r="AD121" s="46">
        <f t="shared" si="69"/>
        <v>-22.11351100000013</v>
      </c>
      <c r="AE121" s="46">
        <f t="shared" si="69"/>
        <v>3.2037449999998557</v>
      </c>
      <c r="AF121" s="46">
        <f t="shared" si="69"/>
        <v>10.182217999999466</v>
      </c>
      <c r="AG121" s="47">
        <f t="shared" si="67"/>
        <v>-142.23458096701052</v>
      </c>
      <c r="AH121" s="47">
        <f t="shared" si="68"/>
        <v>-227.94203180626914</v>
      </c>
      <c r="AI121" s="47">
        <f>(SUM($Y121:$AC121)/SUM($Y$130:AC$130))*AI$130</f>
        <v>-182.5672096160842</v>
      </c>
      <c r="AJ121" s="47">
        <f>(SUM($Y121:$AC121)/SUM($Y$130:AD$130))*AJ$130</f>
        <v>-115.32930135276683</v>
      </c>
      <c r="AK121" s="47">
        <f>(SUM($Y121:$AC121)/SUM($Y$130:AE$130))*AK$130</f>
        <v>-78.851146972152975</v>
      </c>
      <c r="AL121" s="47">
        <f>(SUM($Y121:$AC121)/SUM($Y$130:AF$130))*AL$130</f>
        <v>-48.152275890071948</v>
      </c>
      <c r="AM121" s="47">
        <f>(SUM($Y121:$AC121)/SUM($Y$130:AG$130))*AM$130</f>
        <v>-46.832728205512289</v>
      </c>
      <c r="AN121" s="47">
        <f>(SUM($Y121:$AC121)/SUM($Y$130:AH$130))*AN$130</f>
        <v>-27.182729709388674</v>
      </c>
      <c r="AO121" s="47">
        <f>(SUM($Y121:$AC121)/SUM($Y$130:AI$130))*AO$130</f>
        <v>-4.2105378791908601</v>
      </c>
      <c r="AP121" s="47">
        <f>(SUM($Y121:$AC121)/SUM($Y$130:AJ$130))*AP$130</f>
        <v>3.3772119980862803</v>
      </c>
      <c r="AQ121" s="47">
        <f>(SUM($Y121:$AC121)/SUM($Y$130:AK$130))*AQ$130</f>
        <v>0</v>
      </c>
      <c r="AR121" s="47">
        <f>(SUM($Y121:$AC121)/SUM($Y$130:AL$130))*AR$130</f>
        <v>0</v>
      </c>
      <c r="AS121" s="47">
        <f>(SUM($Y121:$AC121)/SUM($Y$130:AM$130))*AS$130</f>
        <v>0</v>
      </c>
      <c r="AT121" s="47">
        <f>(SUM($Y121:$AC121)/SUM($Y$130:AN$130))*AT$130</f>
        <v>0</v>
      </c>
      <c r="AU121" s="47">
        <f>(SUM($Y121:$AC121)/SUM($Y$130:AO$130))*AU$130</f>
        <v>0</v>
      </c>
      <c r="AW121" s="74" t="s">
        <v>163</v>
      </c>
      <c r="AX121" s="79">
        <f>-AX105/'[3]Soy Complex'!BE471</f>
        <v>4.1920128832711699E-2</v>
      </c>
      <c r="AY121" s="79">
        <f>-AY105/'[3]Soy Complex'!BF471</f>
        <v>1.1985399920391401E-2</v>
      </c>
      <c r="AZ121" s="79">
        <f>-AZ105/'[3]Soy Complex'!BG471</f>
        <v>5.2733225612302259E-3</v>
      </c>
      <c r="BA121" s="79">
        <f>-BA105/'[3]Soy Complex'!BH471</f>
        <v>-7.1669373438912817E-2</v>
      </c>
      <c r="BB121" s="79">
        <f>-BB105/'[3]Soy Complex'!BI471</f>
        <v>-6.2585146879431813E-2</v>
      </c>
      <c r="BC121" s="79">
        <f>-BC105/'[3]Soy Complex'!BJ471</f>
        <v>-0.25654693094864522</v>
      </c>
      <c r="BD121" s="79">
        <f>-BD105/'[3]Soy Complex'!BK471</f>
        <v>-0.23638671713609472</v>
      </c>
      <c r="BE121" s="79">
        <f>-BE105/'[3]Soy Complex'!BL471</f>
        <v>-0.30176110691854563</v>
      </c>
      <c r="BF121" s="80">
        <f>-BF105/'[3]Soy Complex'!BM471</f>
        <v>-0.21127549177817739</v>
      </c>
      <c r="BG121" s="80">
        <f>-BG105/'[3]Soy Complex'!BN471</f>
        <v>-0.43600507828253454</v>
      </c>
      <c r="BH121" s="80">
        <f>-BH105/'[3]Soy Complex'!BO471</f>
        <v>-0.68895430750378017</v>
      </c>
    </row>
    <row r="122" spans="1:60">
      <c r="A122" s="42" t="s">
        <v>105</v>
      </c>
      <c r="X122" s="46">
        <f t="shared" si="69"/>
        <v>-57.866576999999722</v>
      </c>
      <c r="Y122" s="46">
        <f t="shared" si="69"/>
        <v>9.7248550000000478</v>
      </c>
      <c r="Z122" s="46">
        <f t="shared" si="69"/>
        <v>-77.803030000000092</v>
      </c>
      <c r="AA122" s="46">
        <f t="shared" si="69"/>
        <v>-49.636032999999941</v>
      </c>
      <c r="AB122" s="46">
        <f t="shared" si="69"/>
        <v>-8.1314980000001356</v>
      </c>
      <c r="AC122" s="46">
        <f t="shared" si="69"/>
        <v>-10.421596000000022</v>
      </c>
      <c r="AD122" s="46">
        <f t="shared" si="69"/>
        <v>-24.387708999999916</v>
      </c>
      <c r="AE122" s="46">
        <f t="shared" si="69"/>
        <v>15.848928000000228</v>
      </c>
      <c r="AF122" s="46">
        <f t="shared" si="69"/>
        <v>-0.65750271424110451</v>
      </c>
      <c r="AG122" s="47">
        <f t="shared" si="67"/>
        <v>-180.47870527193649</v>
      </c>
      <c r="AH122" s="47">
        <f t="shared" si="68"/>
        <v>-278.47854814261086</v>
      </c>
      <c r="AI122" s="47">
        <f>(SUM($Y122:$AC122)/SUM($Y$130:AC$130))*AI$130</f>
        <v>-293.58014981936628</v>
      </c>
      <c r="AJ122" s="47">
        <f>(SUM($Y122:$AC122)/SUM($Y$130:AD$130))*AJ$130</f>
        <v>-185.45714556796946</v>
      </c>
      <c r="AK122" s="47">
        <f>(SUM($Y122:$AC122)/SUM($Y$130:AE$130))*AK$130</f>
        <v>-126.79786030686037</v>
      </c>
      <c r="AL122" s="47">
        <f>(SUM($Y122:$AC122)/SUM($Y$130:AF$130))*AL$130</f>
        <v>-77.432044887349505</v>
      </c>
      <c r="AM122" s="47">
        <f>(SUM($Y122:$AC122)/SUM($Y$130:AG$130))*AM$130</f>
        <v>-75.310124922962359</v>
      </c>
      <c r="AN122" s="47">
        <f>(SUM($Y122:$AC122)/SUM($Y$130:AH$130))*AN$130</f>
        <v>-43.711627500706449</v>
      </c>
      <c r="AO122" s="47">
        <f>(SUM($Y122:$AC122)/SUM($Y$130:AI$130))*AO$130</f>
        <v>-6.7708234353386638</v>
      </c>
      <c r="AP122" s="47">
        <f>(SUM($Y122:$AC122)/SUM($Y$130:AJ$130))*AP$130</f>
        <v>5.4307802943085646</v>
      </c>
      <c r="AQ122" s="47">
        <f>(SUM($Y122:$AC122)/SUM($Y$130:AK$130))*AQ$130</f>
        <v>0</v>
      </c>
      <c r="AR122" s="47">
        <f>(SUM($Y122:$AC122)/SUM($Y$130:AL$130))*AR$130</f>
        <v>0</v>
      </c>
      <c r="AS122" s="47">
        <f>(SUM($Y122:$AC122)/SUM($Y$130:AM$130))*AS$130</f>
        <v>0</v>
      </c>
      <c r="AT122" s="47">
        <f>(SUM($Y122:$AC122)/SUM($Y$130:AN$130))*AT$130</f>
        <v>0</v>
      </c>
      <c r="AU122" s="47">
        <f>(SUM($Y122:$AC122)/SUM($Y$130:AO$130))*AU$130</f>
        <v>0</v>
      </c>
      <c r="AW122" s="74" t="s">
        <v>164</v>
      </c>
      <c r="AX122" s="79">
        <f>-AX106/'[3]Soy Complex'!BE472</f>
        <v>-2.8202801869188707E-2</v>
      </c>
      <c r="AY122" s="79">
        <f>-AY106/'[3]Soy Complex'!BF472</f>
        <v>7.5056954938700973E-2</v>
      </c>
      <c r="AZ122" s="79">
        <f>-AZ106/'[3]Soy Complex'!BG472</f>
        <v>-4.7894818679504771E-3</v>
      </c>
      <c r="BA122" s="79">
        <f>-BA106/'[3]Soy Complex'!BH472</f>
        <v>-5.1117649421567844E-3</v>
      </c>
      <c r="BB122" s="79">
        <f>-BB106/'[3]Soy Complex'!BI472</f>
        <v>-0.11051033642807943</v>
      </c>
      <c r="BC122" s="79">
        <f>-BC106/'[3]Soy Complex'!BJ472</f>
        <v>-0.10966350223850183</v>
      </c>
      <c r="BD122" s="79">
        <f>-BD106/'[3]Soy Complex'!BK472</f>
        <v>-0.23082322544195305</v>
      </c>
      <c r="BE122" s="79">
        <f>-BE106/'[3]Soy Complex'!BL472</f>
        <v>-0.26564681000181967</v>
      </c>
      <c r="BF122" s="80">
        <f>-BF106/'[3]Soy Complex'!BM472</f>
        <v>-0.23630090676563059</v>
      </c>
      <c r="BG122" s="80">
        <f>-BG106/'[3]Soy Complex'!BN472</f>
        <v>-0.49834621382048438</v>
      </c>
      <c r="BH122" s="80">
        <f>-BH106/'[3]Soy Complex'!BO472</f>
        <v>-0.58119623138527354</v>
      </c>
    </row>
    <row r="123" spans="1:60">
      <c r="A123" s="42" t="s">
        <v>106</v>
      </c>
      <c r="X123" s="46">
        <f t="shared" si="69"/>
        <v>14.370302999999979</v>
      </c>
      <c r="Y123" s="46">
        <f t="shared" si="69"/>
        <v>4.6377060000002643</v>
      </c>
      <c r="Z123" s="46">
        <f t="shared" si="69"/>
        <v>-2.1953949999999054</v>
      </c>
      <c r="AA123" s="46">
        <f t="shared" si="69"/>
        <v>-13.456872999999916</v>
      </c>
      <c r="AB123" s="46">
        <f t="shared" si="69"/>
        <v>-11.47117999999972</v>
      </c>
      <c r="AC123" s="46">
        <f t="shared" si="69"/>
        <v>-1.6635150000000749</v>
      </c>
      <c r="AD123" s="46">
        <f t="shared" si="69"/>
        <v>-5.1740389999998229</v>
      </c>
      <c r="AE123" s="46">
        <f t="shared" si="69"/>
        <v>14.903013000000158</v>
      </c>
      <c r="AF123" s="46">
        <f t="shared" si="69"/>
        <v>-3.9475985112774197</v>
      </c>
      <c r="AG123" s="47">
        <f t="shared" si="67"/>
        <v>-47.825129576330816</v>
      </c>
      <c r="AH123" s="47">
        <f t="shared" si="68"/>
        <v>-60.828308687208704</v>
      </c>
      <c r="AI123" s="47">
        <f>(SUM($Y123:$AC123)/SUM($Y$130:AC$130))*AI$130</f>
        <v>-52.028200338817754</v>
      </c>
      <c r="AJ123" s="47">
        <f>(SUM($Y123:$AC123)/SUM($Y$130:AD$130))*AJ$130</f>
        <v>-32.866668709762678</v>
      </c>
      <c r="AK123" s="47">
        <f>(SUM($Y123:$AC123)/SUM($Y$130:AE$130))*AK$130</f>
        <v>-22.471084923956184</v>
      </c>
      <c r="AL123" s="47">
        <f>(SUM($Y123:$AC123)/SUM($Y$130:AF$130))*AL$130</f>
        <v>-13.722487526905663</v>
      </c>
      <c r="AM123" s="47">
        <f>(SUM($Y123:$AC123)/SUM($Y$130:AG$130))*AM$130</f>
        <v>-13.346441404311891</v>
      </c>
      <c r="AN123" s="47">
        <f>(SUM($Y123:$AC123)/SUM($Y$130:AH$130))*AN$130</f>
        <v>-7.7465636356607268</v>
      </c>
      <c r="AO123" s="47">
        <f>(SUM($Y123:$AC123)/SUM($Y$130:AI$130))*AO$130</f>
        <v>-1.1999236268845459</v>
      </c>
      <c r="AP123" s="47">
        <f>(SUM($Y123:$AC123)/SUM($Y$130:AJ$130))*AP$130</f>
        <v>0.96244151834597502</v>
      </c>
      <c r="AQ123" s="47">
        <f>(SUM($Y123:$AC123)/SUM($Y$130:AK$130))*AQ$130</f>
        <v>0</v>
      </c>
      <c r="AR123" s="47">
        <f>(SUM($Y123:$AC123)/SUM($Y$130:AL$130))*AR$130</f>
        <v>0</v>
      </c>
      <c r="AS123" s="47">
        <f>(SUM($Y123:$AC123)/SUM($Y$130:AM$130))*AS$130</f>
        <v>0</v>
      </c>
      <c r="AT123" s="47">
        <f>(SUM($Y123:$AC123)/SUM($Y$130:AN$130))*AT$130</f>
        <v>0</v>
      </c>
      <c r="AU123" s="47">
        <f>(SUM($Y123:$AC123)/SUM($Y$130:AO$130))*AU$130</f>
        <v>0</v>
      </c>
      <c r="AW123" s="74" t="s">
        <v>165</v>
      </c>
      <c r="AX123" s="79">
        <f>-AX107/'[3]Soy Complex'!BE473</f>
        <v>-4.7193311912220516E-2</v>
      </c>
      <c r="AY123" s="79">
        <f>-AY107/'[3]Soy Complex'!BF473</f>
        <v>-6.6647479358755549E-2</v>
      </c>
      <c r="AZ123" s="79">
        <f>-AZ107/'[3]Soy Complex'!BG473</f>
        <v>-0.10806332602711233</v>
      </c>
      <c r="BA123" s="79">
        <f>-BA107/'[3]Soy Complex'!BH473</f>
        <v>-8.8987746482158278E-2</v>
      </c>
      <c r="BB123" s="79">
        <f>-BB107/'[3]Soy Complex'!BI473</f>
        <v>-0.23255119989602308</v>
      </c>
      <c r="BC123" s="79">
        <f>-BC107/'[3]Soy Complex'!BJ473</f>
        <v>-0.29274987771999395</v>
      </c>
      <c r="BD123" s="79">
        <f>-BD107/'[3]Soy Complex'!BK473</f>
        <v>-0.3724161744299605</v>
      </c>
      <c r="BE123" s="79">
        <f>-BE107/'[3]Soy Complex'!BL473</f>
        <v>-0.33576211959645758</v>
      </c>
      <c r="BF123" s="80">
        <f>-BF107/'[3]Soy Complex'!BM473</f>
        <v>-0.37483676547384959</v>
      </c>
      <c r="BG123" s="80">
        <f>-BG107/'[3]Soy Complex'!BN473</f>
        <v>-0.70090392672573143</v>
      </c>
      <c r="BH123" s="80">
        <f>-BH107/'[3]Soy Complex'!BO473</f>
        <v>-0.6475355641315087</v>
      </c>
    </row>
    <row r="124" spans="1:60">
      <c r="A124" s="42" t="s">
        <v>107</v>
      </c>
      <c r="X124" s="46">
        <f t="shared" si="69"/>
        <v>-17.749962000000096</v>
      </c>
      <c r="Y124" s="46">
        <f t="shared" si="69"/>
        <v>-152.60161699999998</v>
      </c>
      <c r="Z124" s="46">
        <f t="shared" si="69"/>
        <v>-20.606935999999678</v>
      </c>
      <c r="AA124" s="46">
        <f t="shared" si="69"/>
        <v>-92.151685000000043</v>
      </c>
      <c r="AB124" s="46">
        <f t="shared" si="69"/>
        <v>-24.720356000000152</v>
      </c>
      <c r="AC124" s="46">
        <f t="shared" si="69"/>
        <v>-4.3456399999998894</v>
      </c>
      <c r="AD124" s="46">
        <f t="shared" si="69"/>
        <v>-4.5446259999997096</v>
      </c>
      <c r="AE124" s="46">
        <f t="shared" si="69"/>
        <v>10.927836000000298</v>
      </c>
      <c r="AF124" s="46">
        <f t="shared" si="69"/>
        <v>-10.113851767401513</v>
      </c>
      <c r="AG124" s="47">
        <f t="shared" si="67"/>
        <v>-213.30549400016085</v>
      </c>
      <c r="AH124" s="47">
        <f t="shared" si="68"/>
        <v>-308.10158756703618</v>
      </c>
      <c r="AI124" s="47">
        <f>(SUM($Y124:$AC124)/SUM($Y$130:AC$130))*AI$130</f>
        <v>-634.32457104398839</v>
      </c>
      <c r="AJ124" s="47">
        <f>(SUM($Y124:$AC124)/SUM($Y$130:AD$130))*AJ$130</f>
        <v>-400.70837344359353</v>
      </c>
      <c r="AK124" s="47">
        <f>(SUM($Y124:$AC124)/SUM($Y$130:AE$130))*AK$130</f>
        <v>-273.96606479672511</v>
      </c>
      <c r="AL124" s="47">
        <f>(SUM($Y124:$AC124)/SUM($Y$130:AF$130))*AL$130</f>
        <v>-167.30371140026847</v>
      </c>
      <c r="AM124" s="47">
        <f>(SUM($Y124:$AC124)/SUM($Y$130:AG$130))*AM$130</f>
        <v>-162.71898054558466</v>
      </c>
      <c r="AN124" s="47">
        <f>(SUM($Y124:$AC124)/SUM($Y$130:AH$130))*AN$130</f>
        <v>-94.445620322355893</v>
      </c>
      <c r="AO124" s="47">
        <f>(SUM($Y124:$AC124)/SUM($Y$130:AI$130))*AO$130</f>
        <v>-14.629393962358641</v>
      </c>
      <c r="AP124" s="47">
        <f>(SUM($Y124:$AC124)/SUM($Y$130:AJ$130))*AP$130</f>
        <v>11.734026918172045</v>
      </c>
      <c r="AQ124" s="47">
        <f>(SUM($Y124:$AC124)/SUM($Y$130:AK$130))*AQ$130</f>
        <v>0</v>
      </c>
      <c r="AR124" s="47">
        <f>(SUM($Y124:$AC124)/SUM($Y$130:AL$130))*AR$130</f>
        <v>0</v>
      </c>
      <c r="AS124" s="47">
        <f>(SUM($Y124:$AC124)/SUM($Y$130:AM$130))*AS$130</f>
        <v>0</v>
      </c>
      <c r="AT124" s="47">
        <f>(SUM($Y124:$AC124)/SUM($Y$130:AN$130))*AT$130</f>
        <v>0</v>
      </c>
      <c r="AU124" s="47">
        <f>(SUM($Y124:$AC124)/SUM($Y$130:AO$130))*AU$130</f>
        <v>0</v>
      </c>
      <c r="AW124" s="74" t="s">
        <v>166</v>
      </c>
      <c r="AX124" s="79">
        <f>-AX108/'[3]Soy Complex'!BE474</f>
        <v>-3.0831825965648062E-2</v>
      </c>
      <c r="AY124" s="79">
        <f>-AY108/'[3]Soy Complex'!BF474</f>
        <v>-0.1097164187401112</v>
      </c>
      <c r="AZ124" s="79">
        <f>-AZ108/'[3]Soy Complex'!BG474</f>
        <v>-0.13097436949731056</v>
      </c>
      <c r="BA124" s="79">
        <f>-BA108/'[3]Soy Complex'!BH474</f>
        <v>-0.19692787333453307</v>
      </c>
      <c r="BB124" s="79">
        <f>-BB108/'[3]Soy Complex'!BI474</f>
        <v>5.4217766510871401E-2</v>
      </c>
      <c r="BC124" s="79">
        <f>-BC108/'[3]Soy Complex'!BJ474</f>
        <v>-0.34633167804937731</v>
      </c>
      <c r="BD124" s="79">
        <f>-BD108/'[3]Soy Complex'!BK474</f>
        <v>-0.31633014298540707</v>
      </c>
      <c r="BE124" s="79">
        <f>-BE108/'[3]Soy Complex'!BL474</f>
        <v>-0.29398222260680168</v>
      </c>
      <c r="BF124" s="80">
        <f>-BF108/'[3]Soy Complex'!BM474</f>
        <v>-0.39067136267027902</v>
      </c>
      <c r="BG124" s="80">
        <f>-BG108/'[3]Soy Complex'!BN474</f>
        <v>-0.34895458101175469</v>
      </c>
      <c r="BH124" s="80">
        <f>-BH108/'[3]Soy Complex'!BO474</f>
        <v>-0.30856492805083202</v>
      </c>
    </row>
    <row r="125" spans="1:60">
      <c r="A125" s="42" t="s">
        <v>108</v>
      </c>
      <c r="X125" s="46">
        <f t="shared" si="69"/>
        <v>-4.0693540000002599</v>
      </c>
      <c r="Y125" s="46">
        <f t="shared" si="69"/>
        <v>-167.99423800000017</v>
      </c>
      <c r="Z125" s="46">
        <f t="shared" si="69"/>
        <v>-91.061567000000139</v>
      </c>
      <c r="AA125" s="46">
        <f t="shared" si="69"/>
        <v>-38.242798999999991</v>
      </c>
      <c r="AB125" s="46">
        <f t="shared" si="69"/>
        <v>-17.702714000000242</v>
      </c>
      <c r="AC125" s="46">
        <f t="shared" si="69"/>
        <v>-5.3379190000002836</v>
      </c>
      <c r="AD125" s="46">
        <f t="shared" si="69"/>
        <v>2.9421409999999355</v>
      </c>
      <c r="AE125" s="46">
        <f>AE220+AE29+AE45-AE61-AE93-AE109-AE221</f>
        <v>24.705533999999773</v>
      </c>
      <c r="AF125" s="46">
        <f>AF220+AF29+AF45-AF61-AF93-AF109-AF221</f>
        <v>-13.467127153498041</v>
      </c>
      <c r="AG125" s="47">
        <f t="shared" si="67"/>
        <v>-57.624956983519901</v>
      </c>
      <c r="AH125" s="47">
        <f t="shared" si="68"/>
        <v>-67.891373136387074</v>
      </c>
      <c r="AI125" s="47">
        <f>(SUM($Y125:$AC125)/SUM($Y$130:AC$130))*AI$130</f>
        <v>-690.15266179909838</v>
      </c>
      <c r="AJ125" s="47">
        <f>(SUM($Y125:$AC125)/SUM($Y$130:AD$130))*AJ$130</f>
        <v>-435.97546612790029</v>
      </c>
      <c r="AK125" s="47">
        <f>(SUM($Y125:$AC125)/SUM($Y$130:AE$130))*AK$130</f>
        <v>-298.07833007460806</v>
      </c>
      <c r="AL125" s="47">
        <f>(SUM($Y125:$AC125)/SUM($Y$130:AF$130))*AL$130</f>
        <v>-182.02842365341121</v>
      </c>
      <c r="AM125" s="47">
        <f>(SUM($Y125:$AC125)/SUM($Y$130:AG$130))*AM$130</f>
        <v>-177.04018206947757</v>
      </c>
      <c r="AN125" s="47">
        <f>(SUM($Y125:$AC125)/SUM($Y$130:AH$130))*AN$130</f>
        <v>-102.7579558418537</v>
      </c>
      <c r="AO125" s="47">
        <f>(SUM($Y125:$AC125)/SUM($Y$130:AI$130))*AO$130</f>
        <v>-15.916954260517389</v>
      </c>
      <c r="AP125" s="47">
        <f>(SUM($Y125:$AC125)/SUM($Y$130:AJ$130))*AP$130</f>
        <v>12.766760552677884</v>
      </c>
      <c r="AQ125" s="47">
        <f>(SUM($Y125:$AC125)/SUM($Y$130:AK$130))*AQ$130</f>
        <v>0</v>
      </c>
      <c r="AR125" s="47">
        <f>(SUM($Y125:$AC125)/SUM($Y$130:AL$130))*AR$130</f>
        <v>0</v>
      </c>
      <c r="AS125" s="47">
        <f>(SUM($Y125:$AC125)/SUM($Y$130:AM$130))*AS$130</f>
        <v>0</v>
      </c>
      <c r="AT125" s="47">
        <f>(SUM($Y125:$AC125)/SUM($Y$130:AN$130))*AT$130</f>
        <v>0</v>
      </c>
      <c r="AU125" s="47">
        <f>(SUM($Y125:$AC125)/SUM($Y$130:AO$130))*AU$130</f>
        <v>0</v>
      </c>
      <c r="AW125" s="74" t="s">
        <v>108</v>
      </c>
      <c r="AX125" s="79">
        <f>-AX109/'[3]Soy Complex'!BE475</f>
        <v>-9.2823406113297466E-2</v>
      </c>
      <c r="AY125" s="79">
        <f>-AY109/'[3]Soy Complex'!BF475</f>
        <v>-0.26342076692668648</v>
      </c>
      <c r="AZ125" s="79">
        <f>-AZ109/'[3]Soy Complex'!BG475</f>
        <v>-0.17406855156337808</v>
      </c>
      <c r="BA125" s="79">
        <f>-BA109/'[3]Soy Complex'!BH475</f>
        <v>-0.16283574059373945</v>
      </c>
      <c r="BB125" s="79">
        <f>-BB109/'[3]Soy Complex'!BI475</f>
        <v>-0.22734446263216565</v>
      </c>
      <c r="BC125" s="79">
        <f>-BC109/'[3]Soy Complex'!BJ475</f>
        <v>-0.29328993602696962</v>
      </c>
      <c r="BD125" s="79">
        <f>-BD109/'[3]Soy Complex'!BK475</f>
        <v>-0.32612761863989731</v>
      </c>
      <c r="BE125" s="79">
        <f>-BE109/'[3]Soy Complex'!BL475</f>
        <v>-0.38934228683690253</v>
      </c>
      <c r="BF125" s="80">
        <f>-BF109/'[3]Soy Complex'!BM475</f>
        <v>-0.39335196311532278</v>
      </c>
      <c r="BG125" s="80">
        <f>-BG109/'[3]Soy Complex'!BN475</f>
        <v>-0.66531941610766887</v>
      </c>
      <c r="BH125" s="80">
        <f>-BH109/'[3]Soy Complex'!BO475</f>
        <v>-0.6641985369277783</v>
      </c>
    </row>
    <row r="126" spans="1:60">
      <c r="A126" s="42" t="s">
        <v>109</v>
      </c>
      <c r="W126" s="46">
        <f>W221+W30+W46-W62-W94-W110-W222</f>
        <v>-19.904534999999953</v>
      </c>
      <c r="X126" s="46">
        <f>X221+X30+X46-X62-X94-X110-X222</f>
        <v>-1.7136590000002343</v>
      </c>
      <c r="Y126" s="46">
        <f t="shared" si="69"/>
        <v>31.330797000000246</v>
      </c>
      <c r="Z126" s="46">
        <f t="shared" si="69"/>
        <v>-58.121248000000037</v>
      </c>
      <c r="AA126" s="46">
        <f t="shared" si="69"/>
        <v>-94.184328999999991</v>
      </c>
      <c r="AB126" s="46">
        <f t="shared" si="69"/>
        <v>-9.0734230000002185</v>
      </c>
      <c r="AC126" s="46">
        <f t="shared" si="69"/>
        <v>3.819326999999987</v>
      </c>
      <c r="AD126" s="46">
        <f t="shared" si="69"/>
        <v>0.31691400000056547</v>
      </c>
      <c r="AE126" s="46">
        <f t="shared" si="69"/>
        <v>-2.6552490000002535</v>
      </c>
      <c r="AF126" s="46">
        <f t="shared" si="69"/>
        <v>-5.0531324521782039</v>
      </c>
      <c r="AG126" s="47">
        <f t="shared" si="67"/>
        <v>-82.245264841091426</v>
      </c>
      <c r="AH126" s="47">
        <f t="shared" si="68"/>
        <v>-119.43385457121394</v>
      </c>
      <c r="AI126" s="47">
        <f>(SUM($Y126:$AC126)/SUM($Y$130:AC$130))*AI$130</f>
        <v>-271.95293209525909</v>
      </c>
      <c r="AJ126" s="47">
        <f>(SUM($Y126:$AC126)/SUM($Y$130:AD$130))*AJ$130</f>
        <v>-171.79504318074154</v>
      </c>
      <c r="AK126" s="47">
        <f>(SUM($Y126:$AC126)/SUM($Y$130:AE$130))*AK$130</f>
        <v>-117.4570212429977</v>
      </c>
      <c r="AL126" s="47">
        <f>(SUM($Y126:$AC126)/SUM($Y$130:AF$130))*AL$130</f>
        <v>-71.727845558369282</v>
      </c>
      <c r="AM126" s="47">
        <f>(SUM($Y126:$AC126)/SUM($Y$130:AG$130))*AM$130</f>
        <v>-69.762241424909973</v>
      </c>
      <c r="AN126" s="47">
        <f>(SUM($Y126:$AC126)/SUM($Y$130:AH$130))*AN$130</f>
        <v>-40.491515767626041</v>
      </c>
      <c r="AO126" s="47">
        <f>(SUM($Y126:$AC126)/SUM($Y$130:AI$130))*AO$130</f>
        <v>-6.272036059224666</v>
      </c>
      <c r="AP126" s="47">
        <f>(SUM($Y126:$AC126)/SUM($Y$130:AJ$130))*AP$130</f>
        <v>5.0307100991367593</v>
      </c>
      <c r="AQ126" s="47">
        <f>(SUM($Y126:$AC126)/SUM($Y$130:AK$130))*AQ$130</f>
        <v>0</v>
      </c>
      <c r="AR126" s="47">
        <f>(SUM($Y126:$AC126)/SUM($Y$130:AL$130))*AR$130</f>
        <v>0</v>
      </c>
      <c r="AS126" s="47">
        <f>(SUM($Y126:$AC126)/SUM($Y$130:AM$130))*AS$130</f>
        <v>0</v>
      </c>
      <c r="AT126" s="47">
        <f>(SUM($Y126:$AC126)/SUM($Y$130:AN$130))*AT$130</f>
        <v>0</v>
      </c>
      <c r="AU126" s="47">
        <f>(SUM($Y126:$AC126)/SUM($Y$130:AO$130))*AU$130</f>
        <v>0</v>
      </c>
      <c r="AW126" s="74" t="s">
        <v>167</v>
      </c>
      <c r="AX126" s="79">
        <f>-AX110/'[3]Soy Complex'!BE476</f>
        <v>-3.8327187129189436E-2</v>
      </c>
      <c r="AY126" s="79">
        <f>-AY110/'[3]Soy Complex'!BF476</f>
        <v>5.1202322430766592E-3</v>
      </c>
      <c r="AZ126" s="79">
        <f>-AZ110/'[3]Soy Complex'!BG476</f>
        <v>-0.14061316638607682</v>
      </c>
      <c r="BA126" s="79">
        <f>-BA110/'[3]Soy Complex'!BH476</f>
        <v>-0.16287976733624598</v>
      </c>
      <c r="BB126" s="79">
        <f>-BB110/'[3]Soy Complex'!BI476</f>
        <v>-0.20674746063970476</v>
      </c>
      <c r="BC126" s="79">
        <f>-BC110/'[3]Soy Complex'!BJ476</f>
        <v>-0.20368029254942854</v>
      </c>
      <c r="BD126" s="79">
        <f>-BD110/'[3]Soy Complex'!BK476</f>
        <v>-0.24004123086225637</v>
      </c>
      <c r="BE126" s="79">
        <f>-BE110/'[3]Soy Complex'!BL476</f>
        <v>-0.38509920080707344</v>
      </c>
      <c r="BF126" s="80">
        <f>-BF110/'[3]Soy Complex'!BM476</f>
        <v>-0.34482736074412662</v>
      </c>
      <c r="BG126" s="80">
        <f>-BG110/'[3]Soy Complex'!BN476</f>
        <v>-0.44939782588628774</v>
      </c>
      <c r="BH126" s="80">
        <f>-BH110/'[3]Soy Complex'!BO476</f>
        <v>-0.6277708161521891</v>
      </c>
    </row>
    <row r="127" spans="1:60">
      <c r="A127" s="42" t="s">
        <v>110</v>
      </c>
      <c r="W127" s="46">
        <f t="shared" ref="W127:X129" si="70">W222+W31+W47-W63-W95-W111-W223</f>
        <v>27.820253000000264</v>
      </c>
      <c r="X127" s="46">
        <f t="shared" si="70"/>
        <v>22.919484999999952</v>
      </c>
      <c r="Y127" s="46">
        <f t="shared" si="69"/>
        <v>68.390045999999984</v>
      </c>
      <c r="Z127" s="46">
        <f t="shared" si="69"/>
        <v>-95.881012999999939</v>
      </c>
      <c r="AA127" s="46">
        <f t="shared" si="69"/>
        <v>-44.319250000000068</v>
      </c>
      <c r="AB127" s="46">
        <f t="shared" si="69"/>
        <v>0.2524850000000356</v>
      </c>
      <c r="AC127" s="46">
        <f t="shared" si="69"/>
        <v>9.5104400000001874</v>
      </c>
      <c r="AD127" s="46">
        <f t="shared" si="69"/>
        <v>0.90072299999991401</v>
      </c>
      <c r="AE127" s="46">
        <f t="shared" si="69"/>
        <v>2.8717519999995602</v>
      </c>
      <c r="AF127" s="46">
        <f t="shared" si="69"/>
        <v>-0.55251901343535792</v>
      </c>
      <c r="AG127" s="47">
        <f t="shared" si="67"/>
        <v>84.439138610026561</v>
      </c>
      <c r="AH127" s="47">
        <f t="shared" si="68"/>
        <v>135.23284727733412</v>
      </c>
      <c r="AI127" s="47">
        <f>(SUM($Y127:$AC127)/SUM($Y$130:AC$130))*AI$130</f>
        <v>-133.67736070129197</v>
      </c>
      <c r="AJ127" s="47">
        <f>(SUM($Y127:$AC127)/SUM($Y$130:AD$130))*AJ$130</f>
        <v>-84.445156656453491</v>
      </c>
      <c r="AK127" s="47">
        <f>(SUM($Y127:$AC127)/SUM($Y$130:AE$130))*AK$130</f>
        <v>-57.735522373774906</v>
      </c>
      <c r="AL127" s="47">
        <f>(SUM($Y127:$AC127)/SUM($Y$130:AF$130))*AL$130</f>
        <v>-35.257531548415493</v>
      </c>
      <c r="AM127" s="47">
        <f>(SUM($Y127:$AC127)/SUM($Y$130:AG$130))*AM$130</f>
        <v>-34.291346809313822</v>
      </c>
      <c r="AN127" s="47">
        <f>(SUM($Y127:$AC127)/SUM($Y$130:AH$130))*AN$130</f>
        <v>-19.903440337664804</v>
      </c>
      <c r="AO127" s="47">
        <f>(SUM($Y127:$AC127)/SUM($Y$130:AI$130))*AO$130</f>
        <v>-3.0829938848638792</v>
      </c>
      <c r="AP127" s="47">
        <f>(SUM($Y127:$AC127)/SUM($Y$130:AJ$130))*AP$130</f>
        <v>2.4728251441333158</v>
      </c>
      <c r="AQ127" s="47">
        <f>(SUM($Y127:$AC127)/SUM($Y$130:AK$130))*AQ$130</f>
        <v>0</v>
      </c>
      <c r="AR127" s="47">
        <f>(SUM($Y127:$AC127)/SUM($Y$130:AL$130))*AR$130</f>
        <v>0</v>
      </c>
      <c r="AS127" s="47">
        <f>(SUM($Y127:$AC127)/SUM($Y$130:AM$130))*AS$130</f>
        <v>0</v>
      </c>
      <c r="AT127" s="47">
        <f>(SUM($Y127:$AC127)/SUM($Y$130:AN$130))*AT$130</f>
        <v>0</v>
      </c>
      <c r="AU127" s="47">
        <f>(SUM($Y127:$AC127)/SUM($Y$130:AO$130))*AU$130</f>
        <v>0</v>
      </c>
      <c r="AW127" s="74" t="s">
        <v>168</v>
      </c>
      <c r="AX127" s="79">
        <f>-AX111/'[3]Soy Complex'!BE477</f>
        <v>-6.8729507983203514E-2</v>
      </c>
      <c r="AY127" s="79">
        <f>-AY111/'[3]Soy Complex'!BF477</f>
        <v>-8.4785106381073463E-2</v>
      </c>
      <c r="AZ127" s="79">
        <f>-AZ111/'[3]Soy Complex'!BG477</f>
        <v>-0.17515962651833236</v>
      </c>
      <c r="BA127" s="79">
        <f>-BA111/'[3]Soy Complex'!BH477</f>
        <v>-0.20469441700061272</v>
      </c>
      <c r="BB127" s="79">
        <f>-BB111/'[3]Soy Complex'!BI477</f>
        <v>-0.27219955985347749</v>
      </c>
      <c r="BC127" s="79">
        <f>-BC111/'[3]Soy Complex'!BJ477</f>
        <v>-0.17869010409887306</v>
      </c>
      <c r="BD127" s="79">
        <f>-BD111/'[3]Soy Complex'!BK477</f>
        <v>-0.30621504497344809</v>
      </c>
      <c r="BE127" s="79">
        <f>-BE111/'[3]Soy Complex'!BL477</f>
        <v>-0.43319788500688544</v>
      </c>
      <c r="BF127" s="80">
        <f>-BF111/'[3]Soy Complex'!BM477</f>
        <v>-0.47148994150866219</v>
      </c>
      <c r="BG127" s="80">
        <f>-BG111/'[3]Soy Complex'!BN477</f>
        <v>-0.35138137532896951</v>
      </c>
      <c r="BH127" s="80">
        <f>-BH111/'[3]Soy Complex'!BO477</f>
        <v>-0.36921663000559057</v>
      </c>
    </row>
    <row r="128" spans="1:60">
      <c r="A128" s="42" t="s">
        <v>111</v>
      </c>
      <c r="W128" s="46">
        <f t="shared" si="70"/>
        <v>13.479698999999755</v>
      </c>
      <c r="X128" s="46">
        <f t="shared" si="70"/>
        <v>-85.086916999999971</v>
      </c>
      <c r="Y128" s="46">
        <f t="shared" si="69"/>
        <v>92.938338999999871</v>
      </c>
      <c r="Z128" s="46">
        <f t="shared" si="69"/>
        <v>-70.626738000000103</v>
      </c>
      <c r="AA128" s="46">
        <f t="shared" si="69"/>
        <v>-28.876030000000299</v>
      </c>
      <c r="AB128" s="46">
        <f t="shared" si="69"/>
        <v>-4.654013999999961</v>
      </c>
      <c r="AC128" s="46">
        <f t="shared" si="69"/>
        <v>9.6996599999999376</v>
      </c>
      <c r="AD128" s="46">
        <f t="shared" si="69"/>
        <v>-6.5884629999999333</v>
      </c>
      <c r="AE128" s="46">
        <f t="shared" si="69"/>
        <v>18.968669000000034</v>
      </c>
      <c r="AF128" s="46">
        <f t="shared" si="69"/>
        <v>-31.738992141218148</v>
      </c>
      <c r="AG128" s="47">
        <f t="shared" si="67"/>
        <v>-93.09098847781064</v>
      </c>
      <c r="AH128" s="47">
        <f t="shared" si="68"/>
        <v>-142.99945570070884</v>
      </c>
      <c r="AI128" s="47">
        <f>(SUM($Y128:$AC128)/SUM($Y$130:AC$130))*AI$130</f>
        <v>-3.2721315689017492</v>
      </c>
      <c r="AJ128" s="47">
        <f>(SUM($Y128:$AC128)/SUM($Y$130:AD$130))*AJ$130</f>
        <v>-2.0670340997670866</v>
      </c>
      <c r="AK128" s="47">
        <f>(SUM($Y128:$AC128)/SUM($Y$130:AE$130))*AK$130</f>
        <v>-1.4132402406448488</v>
      </c>
      <c r="AL128" s="47">
        <f>(SUM($Y128:$AC128)/SUM($Y$130:AF$130))*AL$130</f>
        <v>-0.86302782622192131</v>
      </c>
      <c r="AM128" s="47">
        <f>(SUM($Y128:$AC128)/SUM($Y$130:AG$130))*AM$130</f>
        <v>-0.83937772145010325</v>
      </c>
      <c r="AN128" s="47">
        <f>(SUM($Y128:$AC128)/SUM($Y$130:AH$130))*AN$130</f>
        <v>-0.48719300797802217</v>
      </c>
      <c r="AO128" s="47">
        <f>(SUM($Y128:$AC128)/SUM($Y$130:AI$130))*AO$130</f>
        <v>-7.5464996948407317E-2</v>
      </c>
      <c r="AP128" s="47">
        <f>(SUM($Y128:$AC128)/SUM($Y$130:AJ$130))*AP$130</f>
        <v>6.0529390885965019E-2</v>
      </c>
      <c r="AQ128" s="47">
        <f>(SUM($Y128:$AC128)/SUM($Y$130:AK$130))*AQ$130</f>
        <v>0</v>
      </c>
      <c r="AR128" s="47">
        <f>(SUM($Y128:$AC128)/SUM($Y$130:AL$130))*AR$130</f>
        <v>0</v>
      </c>
      <c r="AS128" s="47">
        <f>(SUM($Y128:$AC128)/SUM($Y$130:AM$130))*AS$130</f>
        <v>0</v>
      </c>
      <c r="AT128" s="47">
        <f>(SUM($Y128:$AC128)/SUM($Y$130:AN$130))*AT$130</f>
        <v>0</v>
      </c>
      <c r="AU128" s="47">
        <f>(SUM($Y128:$AC128)/SUM($Y$130:AO$130))*AU$130</f>
        <v>0</v>
      </c>
      <c r="AW128" s="74" t="s">
        <v>169</v>
      </c>
      <c r="AX128" s="79">
        <f>-AX112/'[3]Soy Complex'!BE478</f>
        <v>-0.15032714357828519</v>
      </c>
      <c r="AY128" s="79">
        <f>-AY112/'[3]Soy Complex'!BF478</f>
        <v>-7.8160451738227346E-2</v>
      </c>
      <c r="AZ128" s="79">
        <f>-AZ112/'[3]Soy Complex'!BG478</f>
        <v>-0.15629735507513731</v>
      </c>
      <c r="BA128" s="79">
        <f>-BA112/'[3]Soy Complex'!BH478</f>
        <v>-0.15494906095793853</v>
      </c>
      <c r="BB128" s="79">
        <f>-BB112/'[3]Soy Complex'!BI478</f>
        <v>-0.27287231456779304</v>
      </c>
      <c r="BC128" s="79">
        <f>-BC112/'[3]Soy Complex'!BJ478</f>
        <v>-0.21589604924529951</v>
      </c>
      <c r="BD128" s="79">
        <f>-BD112/'[3]Soy Complex'!BK478</f>
        <v>-0.31831612851934327</v>
      </c>
      <c r="BE128" s="79">
        <f>-BE112/'[3]Soy Complex'!BL478</f>
        <v>-0.29843419329085163</v>
      </c>
      <c r="BF128" s="80">
        <f>-BF112/'[3]Soy Complex'!BM478</f>
        <v>-0.29318047469059755</v>
      </c>
      <c r="BG128" s="80">
        <f>-BG112/'[3]Soy Complex'!BN478</f>
        <v>-0.63049945753975334</v>
      </c>
      <c r="BH128" s="80">
        <f>-BH112/'[3]Soy Complex'!BO478</f>
        <v>-0.68289686131734251</v>
      </c>
    </row>
    <row r="129" spans="1:60">
      <c r="A129" s="42" t="s">
        <v>112</v>
      </c>
      <c r="W129" s="46">
        <f t="shared" si="70"/>
        <v>31.626107000000104</v>
      </c>
      <c r="X129" s="46">
        <f t="shared" si="70"/>
        <v>27.480524999999886</v>
      </c>
      <c r="Y129" s="46">
        <f t="shared" si="69"/>
        <v>8.4498069999997369</v>
      </c>
      <c r="Z129" s="46">
        <f t="shared" si="69"/>
        <v>-71.720824000000164</v>
      </c>
      <c r="AA129" s="46">
        <f t="shared" si="69"/>
        <v>-83.220041999999978</v>
      </c>
      <c r="AB129" s="46">
        <f t="shared" si="69"/>
        <v>-9.439473999999791</v>
      </c>
      <c r="AC129" s="46">
        <f t="shared" si="69"/>
        <v>12.772490999999832</v>
      </c>
      <c r="AD129" s="46">
        <f t="shared" si="69"/>
        <v>-5.2014160000001084</v>
      </c>
      <c r="AE129" s="46">
        <f t="shared" si="69"/>
        <v>13.287085999999704</v>
      </c>
      <c r="AF129" s="46">
        <f t="shared" si="69"/>
        <v>-27.216594365580249</v>
      </c>
      <c r="AG129" s="47">
        <f t="shared" ref="AG129" si="71">AG130-SUM(AG118:AG128)</f>
        <v>-102.7477407496151</v>
      </c>
      <c r="AH129" s="47">
        <f t="shared" ref="AH129:AI129" si="72">AH130-SUM(AH118:AH128)</f>
        <v>-151.84531491676171</v>
      </c>
      <c r="AI129" s="47">
        <f t="shared" si="72"/>
        <v>-308.42585713047401</v>
      </c>
      <c r="AJ129" s="47">
        <f t="shared" ref="AJ129:AU129" si="73">AJ130-SUM(AJ118:AJ128)</f>
        <v>-259.65426442139778</v>
      </c>
      <c r="AK129" s="47">
        <f t="shared" si="73"/>
        <v>-85.888811345755585</v>
      </c>
      <c r="AL129" s="47">
        <f t="shared" si="73"/>
        <v>-71.708958583512981</v>
      </c>
      <c r="AM129" s="47">
        <f t="shared" si="73"/>
        <v>-1097.1475130787358</v>
      </c>
      <c r="AN129" s="47">
        <f t="shared" si="73"/>
        <v>-1475.9648634661121</v>
      </c>
      <c r="AO129" s="47">
        <f t="shared" si="73"/>
        <v>-418.82824808279668</v>
      </c>
      <c r="AP129" s="47">
        <f t="shared" si="73"/>
        <v>434.89330286392237</v>
      </c>
      <c r="AQ129" s="47">
        <f t="shared" si="73"/>
        <v>0</v>
      </c>
      <c r="AR129" s="47">
        <f t="shared" si="73"/>
        <v>0</v>
      </c>
      <c r="AS129" s="47">
        <f t="shared" si="73"/>
        <v>0</v>
      </c>
      <c r="AT129" s="47">
        <f t="shared" si="73"/>
        <v>0</v>
      </c>
      <c r="AU129" s="47">
        <f t="shared" si="73"/>
        <v>0</v>
      </c>
      <c r="AW129" s="74" t="s">
        <v>170</v>
      </c>
      <c r="AX129" s="79">
        <f>-AX113/'[3]Soy Complex'!BE479</f>
        <v>-7.6317685061278954E-3</v>
      </c>
      <c r="AY129" s="79">
        <f>-AY113/'[3]Soy Complex'!BF479</f>
        <v>-4.6326307406689027E-2</v>
      </c>
      <c r="AZ129" s="79">
        <f>-AZ113/'[3]Soy Complex'!BG479</f>
        <v>-0.15976788405328235</v>
      </c>
      <c r="BA129" s="79">
        <f>-BA113/'[3]Soy Complex'!BH479</f>
        <v>-0.13471617246967663</v>
      </c>
      <c r="BB129" s="79">
        <f>-BB113/'[3]Soy Complex'!BI479</f>
        <v>-0.2135405287349442</v>
      </c>
      <c r="BC129" s="79">
        <f>-BC113/'[3]Soy Complex'!BJ479</f>
        <v>-0.20929365175570014</v>
      </c>
      <c r="BD129" s="79">
        <f>-BD113/'[3]Soy Complex'!BK479</f>
        <v>-0.29144190615658755</v>
      </c>
      <c r="BE129" s="80">
        <f>-BE113/'[3]Soy Complex'!BL479</f>
        <v>-0.37200716655448834</v>
      </c>
      <c r="BF129" s="80">
        <f>-BF113/'[3]Soy Complex'!BM479</f>
        <v>-0.46507102621045376</v>
      </c>
      <c r="BG129" s="80">
        <f>-BG113/'[3]Soy Complex'!BN479</f>
        <v>0.14024077290895084</v>
      </c>
      <c r="BH129" s="80">
        <f>-BH113/'[3]Soy Complex'!BO479</f>
        <v>0.38095888468193889</v>
      </c>
    </row>
    <row r="130" spans="1:60" ht="15.75" thickBot="1">
      <c r="A130" s="42" t="s">
        <v>113</v>
      </c>
      <c r="W130" s="46">
        <f t="shared" ref="W130:AD130" si="74">SUM(W118:W129)</f>
        <v>53.02152400000017</v>
      </c>
      <c r="X130" s="46">
        <f t="shared" si="74"/>
        <v>-82.737346999999886</v>
      </c>
      <c r="Y130" s="46">
        <f t="shared" si="74"/>
        <v>-302.80179200000015</v>
      </c>
      <c r="Z130" s="46">
        <f t="shared" si="74"/>
        <v>-550.70713599999988</v>
      </c>
      <c r="AA130" s="46">
        <f t="shared" si="74"/>
        <v>-620.49267899999973</v>
      </c>
      <c r="AB130" s="46">
        <f t="shared" si="74"/>
        <v>-265.1416780000003</v>
      </c>
      <c r="AC130" s="46">
        <f t="shared" si="74"/>
        <v>-37.649977000000263</v>
      </c>
      <c r="AD130" s="46">
        <f t="shared" si="74"/>
        <v>-47.626658999999506</v>
      </c>
      <c r="AE130" s="46">
        <f t="shared" ref="AE130:AF130" si="75">SUM(AE118:AE129)</f>
        <v>98.481592999999179</v>
      </c>
      <c r="AF130" s="46">
        <f t="shared" si="75"/>
        <v>-33.892530118830678</v>
      </c>
      <c r="AG130" s="47">
        <f>-2509+650</f>
        <v>-1859</v>
      </c>
      <c r="AH130" s="47">
        <f>-3381-35+800</f>
        <v>-2616</v>
      </c>
      <c r="AI130" s="47">
        <f>-4853+275+750</f>
        <v>-3828</v>
      </c>
      <c r="AJ130" s="47">
        <f>-4683+2200</f>
        <v>-2483</v>
      </c>
      <c r="AK130" s="47">
        <f>-5156+950+2600</f>
        <v>-1606</v>
      </c>
      <c r="AL130" s="47">
        <v>-1000</v>
      </c>
      <c r="AM130" s="47">
        <v>-2000</v>
      </c>
      <c r="AN130" s="47">
        <v>-2000</v>
      </c>
      <c r="AO130" s="47">
        <v>-500</v>
      </c>
      <c r="AP130" s="47">
        <v>500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W130" s="74" t="s">
        <v>171</v>
      </c>
      <c r="AX130" s="79">
        <f>AVERAGE(AX118:AX129)</f>
        <v>-5.7756353925712704E-2</v>
      </c>
      <c r="AY130" s="79">
        <f t="shared" ref="AY130:BH130" si="76">AVERAGE(AY118:AY129)</f>
        <v>-9.1067534467058078E-2</v>
      </c>
      <c r="AZ130" s="79">
        <f t="shared" si="76"/>
        <v>-0.11669646450776799</v>
      </c>
      <c r="BA130" s="79">
        <f t="shared" si="76"/>
        <v>-0.1436986128738523</v>
      </c>
      <c r="BB130" s="79">
        <f t="shared" si="76"/>
        <v>-0.16423059533145307</v>
      </c>
      <c r="BC130" s="79">
        <f t="shared" si="76"/>
        <v>-0.23760960490188485</v>
      </c>
      <c r="BD130" s="79">
        <f t="shared" si="76"/>
        <v>-0.2962495953242536</v>
      </c>
      <c r="BE130" s="80">
        <f t="shared" si="76"/>
        <v>-0.32400040379360251</v>
      </c>
      <c r="BF130" s="80">
        <f t="shared" si="76"/>
        <v>-0.34923622388121162</v>
      </c>
      <c r="BG130" s="80">
        <f t="shared" si="76"/>
        <v>-0.53852030532972328</v>
      </c>
      <c r="BH130" s="80">
        <f t="shared" si="76"/>
        <v>-0.63124933022400764</v>
      </c>
    </row>
    <row r="131" spans="1:6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9">
        <f t="shared" ref="W131:AU131" si="77">W12</f>
        <v>53.02152400000017</v>
      </c>
      <c r="X131" s="49">
        <f t="shared" si="77"/>
        <v>-82.737347000002046</v>
      </c>
      <c r="Y131" s="49">
        <f t="shared" si="77"/>
        <v>-302.80179199999475</v>
      </c>
      <c r="Z131" s="49">
        <f t="shared" si="77"/>
        <v>-550.70713599999726</v>
      </c>
      <c r="AA131" s="49">
        <f t="shared" si="77"/>
        <v>-620.49267899999541</v>
      </c>
      <c r="AB131" s="49">
        <f t="shared" si="77"/>
        <v>-265.14167799999996</v>
      </c>
      <c r="AC131" s="49">
        <f t="shared" si="77"/>
        <v>-37.649976999993669</v>
      </c>
      <c r="AD131" s="49">
        <f t="shared" si="77"/>
        <v>-47.62665900000502</v>
      </c>
      <c r="AE131" s="49">
        <f t="shared" si="77"/>
        <v>98.481592999993154</v>
      </c>
      <c r="AF131" s="49">
        <f t="shared" si="77"/>
        <v>-33.89253011882829</v>
      </c>
      <c r="AG131" s="49">
        <f t="shared" si="77"/>
        <v>-97.860030467662</v>
      </c>
      <c r="AH131" s="49">
        <f t="shared" si="77"/>
        <v>-339.53895938230926</v>
      </c>
      <c r="AI131" s="49">
        <f t="shared" si="77"/>
        <v>-241.97260557397385</v>
      </c>
      <c r="AJ131" s="49">
        <f t="shared" si="77"/>
        <v>1431.7831190313373</v>
      </c>
      <c r="AK131" s="49">
        <f t="shared" si="77"/>
        <v>2453.8683683634008</v>
      </c>
      <c r="AL131" s="81">
        <f t="shared" si="77"/>
        <v>3769.4935166110045</v>
      </c>
      <c r="AM131" s="81">
        <f t="shared" si="77"/>
        <v>3163.0820549529126</v>
      </c>
      <c r="AN131" s="81">
        <f t="shared" si="77"/>
        <v>3598.9536127090687</v>
      </c>
      <c r="AO131" s="81">
        <f t="shared" si="77"/>
        <v>4550.2236258496341</v>
      </c>
      <c r="AP131" s="81">
        <f t="shared" si="77"/>
        <v>4798.3852319962316</v>
      </c>
      <c r="AQ131" s="81">
        <f t="shared" si="77"/>
        <v>16781.773049504049</v>
      </c>
      <c r="AR131" s="81" t="e">
        <f t="shared" si="77"/>
        <v>#DIV/0!</v>
      </c>
      <c r="AS131" s="81" t="e">
        <f t="shared" si="77"/>
        <v>#DIV/0!</v>
      </c>
      <c r="AT131" s="81" t="e">
        <f t="shared" si="77"/>
        <v>#DIV/0!</v>
      </c>
      <c r="AU131" s="81" t="e">
        <f t="shared" si="77"/>
        <v>#DIV/0!</v>
      </c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</row>
    <row r="132" spans="1:60" ht="15.75" thickBot="1">
      <c r="A132" s="42" t="s">
        <v>174</v>
      </c>
      <c r="AB132" s="55"/>
    </row>
    <row r="133" spans="1:60" ht="15.75" thickBot="1">
      <c r="A133" s="44"/>
      <c r="B133" s="44" t="str">
        <f t="shared" ref="B133:AU133" si="78">B2</f>
        <v xml:space="preserve">93/94 </v>
      </c>
      <c r="C133" s="44" t="str">
        <f t="shared" si="78"/>
        <v xml:space="preserve">94/95 </v>
      </c>
      <c r="D133" s="44" t="str">
        <f t="shared" si="78"/>
        <v xml:space="preserve">95/96 </v>
      </c>
      <c r="E133" s="44" t="str">
        <f t="shared" si="78"/>
        <v xml:space="preserve">96/97 </v>
      </c>
      <c r="F133" s="44" t="str">
        <f t="shared" si="78"/>
        <v xml:space="preserve">97/98 </v>
      </c>
      <c r="G133" s="44" t="str">
        <f t="shared" si="78"/>
        <v xml:space="preserve">98/99 </v>
      </c>
      <c r="H133" s="44" t="str">
        <f t="shared" si="78"/>
        <v xml:space="preserve">99/00 </v>
      </c>
      <c r="I133" s="44" t="str">
        <f t="shared" si="78"/>
        <v xml:space="preserve">00/01 </v>
      </c>
      <c r="J133" s="44" t="str">
        <f t="shared" si="78"/>
        <v xml:space="preserve">01/02 </v>
      </c>
      <c r="K133" s="44" t="str">
        <f t="shared" si="78"/>
        <v xml:space="preserve">02/03 </v>
      </c>
      <c r="L133" s="44" t="str">
        <f t="shared" si="78"/>
        <v xml:space="preserve">03/04 </v>
      </c>
      <c r="M133" s="44" t="str">
        <f t="shared" si="78"/>
        <v xml:space="preserve">04/05 </v>
      </c>
      <c r="N133" s="44" t="str">
        <f t="shared" si="78"/>
        <v xml:space="preserve">05/06 </v>
      </c>
      <c r="O133" s="44" t="str">
        <f t="shared" si="78"/>
        <v xml:space="preserve">06/07 </v>
      </c>
      <c r="P133" s="44" t="str">
        <f t="shared" si="78"/>
        <v xml:space="preserve">07/08 </v>
      </c>
      <c r="Q133" s="44" t="str">
        <f t="shared" si="78"/>
        <v xml:space="preserve">08/09 </v>
      </c>
      <c r="R133" s="44" t="str">
        <f t="shared" si="78"/>
        <v xml:space="preserve">09/10 </v>
      </c>
      <c r="S133" s="44" t="str">
        <f t="shared" si="78"/>
        <v xml:space="preserve">10/11 </v>
      </c>
      <c r="T133" s="44" t="str">
        <f t="shared" si="78"/>
        <v xml:space="preserve">11/12 </v>
      </c>
      <c r="U133" s="44" t="str">
        <f t="shared" si="78"/>
        <v xml:space="preserve">12/13 </v>
      </c>
      <c r="V133" s="44" t="str">
        <f t="shared" si="78"/>
        <v xml:space="preserve">13/14 </v>
      </c>
      <c r="W133" s="44" t="str">
        <f t="shared" si="78"/>
        <v xml:space="preserve">14/15 </v>
      </c>
      <c r="X133" s="44" t="str">
        <f t="shared" si="78"/>
        <v xml:space="preserve">15/16 </v>
      </c>
      <c r="Y133" s="44" t="str">
        <f t="shared" si="78"/>
        <v xml:space="preserve">16/17 </v>
      </c>
      <c r="Z133" s="44" t="str">
        <f t="shared" si="78"/>
        <v xml:space="preserve">17/18 </v>
      </c>
      <c r="AA133" s="44" t="str">
        <f t="shared" si="78"/>
        <v>18/19</v>
      </c>
      <c r="AB133" s="44" t="str">
        <f t="shared" si="78"/>
        <v>19/20</v>
      </c>
      <c r="AC133" s="44" t="str">
        <f t="shared" si="78"/>
        <v>20/21</v>
      </c>
      <c r="AD133" s="44" t="str">
        <f t="shared" si="78"/>
        <v>21/22</v>
      </c>
      <c r="AE133" s="44" t="str">
        <f t="shared" si="78"/>
        <v>22/23</v>
      </c>
      <c r="AF133" s="44" t="str">
        <f t="shared" si="78"/>
        <v>23/24</v>
      </c>
      <c r="AG133" s="44" t="str">
        <f t="shared" si="78"/>
        <v>24/25</v>
      </c>
      <c r="AH133" s="44" t="str">
        <f t="shared" si="78"/>
        <v>25/26</v>
      </c>
      <c r="AI133" s="44" t="str">
        <f t="shared" si="78"/>
        <v>26/27</v>
      </c>
      <c r="AJ133" s="44" t="str">
        <f t="shared" si="78"/>
        <v>27/28</v>
      </c>
      <c r="AK133" s="44" t="str">
        <f t="shared" si="78"/>
        <v>28/29</v>
      </c>
      <c r="AL133" s="44" t="str">
        <f t="shared" si="78"/>
        <v>29/30</v>
      </c>
      <c r="AM133" s="44" t="str">
        <f t="shared" si="78"/>
        <v>30/31</v>
      </c>
      <c r="AN133" s="44" t="str">
        <f t="shared" si="78"/>
        <v>31/32</v>
      </c>
      <c r="AO133" s="44" t="str">
        <f t="shared" si="78"/>
        <v>32/33</v>
      </c>
      <c r="AP133" s="44" t="str">
        <f t="shared" si="78"/>
        <v>33/34</v>
      </c>
      <c r="AQ133" s="44" t="str">
        <f t="shared" si="78"/>
        <v>34/35</v>
      </c>
      <c r="AR133" s="44" t="str">
        <f t="shared" si="78"/>
        <v>35/36</v>
      </c>
      <c r="AS133" s="44" t="str">
        <f t="shared" si="78"/>
        <v>36/37</v>
      </c>
      <c r="AT133" s="44" t="str">
        <f t="shared" si="78"/>
        <v>37/38</v>
      </c>
      <c r="AU133" s="44" t="str">
        <f t="shared" si="78"/>
        <v>38/39</v>
      </c>
    </row>
    <row r="134" spans="1:60">
      <c r="A134" s="42" t="s">
        <v>101</v>
      </c>
      <c r="G134" s="46">
        <f t="shared" ref="G134:AU140" si="79">G150+G166+G182</f>
        <v>0.14845192849800068</v>
      </c>
      <c r="H134" s="46">
        <f t="shared" si="79"/>
        <v>0.59380771399200272</v>
      </c>
      <c r="I134" s="46">
        <f t="shared" si="79"/>
        <v>0.10594550710612409</v>
      </c>
      <c r="J134" s="46">
        <f t="shared" si="79"/>
        <v>4.7053309611616596</v>
      </c>
      <c r="K134" s="46">
        <f t="shared" si="79"/>
        <v>5.6274177871419004</v>
      </c>
      <c r="L134" s="46">
        <f t="shared" si="79"/>
        <v>3.2679714900617962</v>
      </c>
      <c r="M134" s="46">
        <f t="shared" si="79"/>
        <v>26.33123743930997</v>
      </c>
      <c r="N134" s="46">
        <f t="shared" si="79"/>
        <v>88.427799471015888</v>
      </c>
      <c r="O134" s="46">
        <f>O150+O166+O182</f>
        <v>166.1</v>
      </c>
      <c r="P134" s="46">
        <f t="shared" si="79"/>
        <v>246.8</v>
      </c>
      <c r="Q134" s="46">
        <f t="shared" si="79"/>
        <v>295.3</v>
      </c>
      <c r="R134" s="46">
        <f t="shared" si="79"/>
        <v>244</v>
      </c>
      <c r="S134" s="46">
        <f t="shared" si="79"/>
        <v>105</v>
      </c>
      <c r="T134" s="46">
        <f t="shared" si="79"/>
        <v>531.24151557377047</v>
      </c>
      <c r="U134" s="46">
        <f t="shared" si="79"/>
        <v>311.1290819672131</v>
      </c>
      <c r="V134" s="46">
        <f t="shared" si="79"/>
        <v>580.06077131147538</v>
      </c>
      <c r="W134" s="46">
        <f t="shared" si="79"/>
        <v>461.91774426229506</v>
      </c>
      <c r="X134" s="46">
        <f t="shared" si="79"/>
        <v>409.38934918032788</v>
      </c>
      <c r="Y134" s="46">
        <f t="shared" si="79"/>
        <v>560.2701364026542</v>
      </c>
      <c r="Z134" s="46">
        <f t="shared" si="79"/>
        <v>618.96054429300784</v>
      </c>
      <c r="AA134" s="46">
        <f t="shared" si="79"/>
        <v>783.02353468238039</v>
      </c>
      <c r="AB134" s="46">
        <f t="shared" si="79"/>
        <v>696.18438467083797</v>
      </c>
      <c r="AC134" s="46">
        <f t="shared" si="79"/>
        <v>785.87598756355499</v>
      </c>
      <c r="AD134" s="46">
        <f t="shared" si="79"/>
        <v>834.43943405266543</v>
      </c>
      <c r="AE134" s="46">
        <f t="shared" si="79"/>
        <v>875.09700138133439</v>
      </c>
      <c r="AF134" s="46">
        <f t="shared" si="79"/>
        <v>1061.944</v>
      </c>
      <c r="AG134" s="47">
        <f t="shared" si="79"/>
        <v>1165.2227936867323</v>
      </c>
      <c r="AH134" s="47">
        <f>AH150+AH166+AH182</f>
        <v>1334.506756035667</v>
      </c>
      <c r="AI134" s="47">
        <f t="shared" si="79"/>
        <v>1620.3441610033819</v>
      </c>
      <c r="AJ134" s="47">
        <f t="shared" si="79"/>
        <v>1807.3656769440406</v>
      </c>
      <c r="AK134" s="47">
        <f t="shared" si="79"/>
        <v>1697.2257713711267</v>
      </c>
      <c r="AL134" s="47">
        <f t="shared" si="79"/>
        <v>1743.5817006294985</v>
      </c>
      <c r="AM134" s="47">
        <f t="shared" si="79"/>
        <v>1938.9993765031024</v>
      </c>
      <c r="AN134" s="47">
        <f t="shared" si="79"/>
        <v>2112.0264716759193</v>
      </c>
      <c r="AO134" s="47">
        <f t="shared" si="79"/>
        <v>2330.5168508833181</v>
      </c>
      <c r="AP134" s="47">
        <f t="shared" si="79"/>
        <v>2145.7435223977309</v>
      </c>
      <c r="AQ134" s="47">
        <f t="shared" si="79"/>
        <v>2878.4692396524765</v>
      </c>
      <c r="AR134" s="47">
        <f t="shared" si="79"/>
        <v>4452.8493814685617</v>
      </c>
      <c r="AS134" s="47">
        <f t="shared" si="79"/>
        <v>4906.8611076164279</v>
      </c>
      <c r="AT134" s="47">
        <f t="shared" si="79"/>
        <v>5056.460276726235</v>
      </c>
      <c r="AU134" s="47">
        <f t="shared" si="79"/>
        <v>5853.8557721169609</v>
      </c>
    </row>
    <row r="135" spans="1:60">
      <c r="A135" s="42" t="s">
        <v>102</v>
      </c>
      <c r="G135" s="46">
        <f t="shared" si="79"/>
        <v>0.14845192849800068</v>
      </c>
      <c r="H135" s="46">
        <f t="shared" si="79"/>
        <v>0.59380771399200272</v>
      </c>
      <c r="I135" s="46">
        <f t="shared" si="79"/>
        <v>0.10594550710612409</v>
      </c>
      <c r="J135" s="46">
        <f t="shared" si="79"/>
        <v>4.7053309611616596</v>
      </c>
      <c r="K135" s="46">
        <f t="shared" si="79"/>
        <v>5.6274177871419004</v>
      </c>
      <c r="L135" s="46">
        <f t="shared" si="79"/>
        <v>3.2679714900617962</v>
      </c>
      <c r="M135" s="46">
        <f t="shared" si="79"/>
        <v>26.33123743930997</v>
      </c>
      <c r="N135" s="46">
        <f t="shared" si="79"/>
        <v>88.427799471015888</v>
      </c>
      <c r="O135" s="46">
        <f>O151+O167+O183</f>
        <v>157.6</v>
      </c>
      <c r="P135" s="46">
        <f t="shared" si="79"/>
        <v>219.1</v>
      </c>
      <c r="Q135" s="46">
        <f t="shared" si="79"/>
        <v>252.4</v>
      </c>
      <c r="R135" s="46">
        <f t="shared" si="79"/>
        <v>237</v>
      </c>
      <c r="S135" s="46">
        <f t="shared" si="79"/>
        <v>73</v>
      </c>
      <c r="T135" s="46">
        <f t="shared" si="79"/>
        <v>543.65642991803281</v>
      </c>
      <c r="U135" s="46">
        <f t="shared" si="79"/>
        <v>253.02707459016392</v>
      </c>
      <c r="V135" s="46">
        <f t="shared" si="79"/>
        <v>551.30496065573766</v>
      </c>
      <c r="W135" s="46">
        <f t="shared" si="79"/>
        <v>449.03584180327869</v>
      </c>
      <c r="X135" s="46">
        <f t="shared" si="79"/>
        <v>465.14828934426231</v>
      </c>
      <c r="Y135" s="46">
        <f t="shared" si="79"/>
        <v>640.60649036889208</v>
      </c>
      <c r="Z135" s="46">
        <f t="shared" si="79"/>
        <v>629.2770916979556</v>
      </c>
      <c r="AA135" s="46">
        <f t="shared" si="79"/>
        <v>784.39340940183877</v>
      </c>
      <c r="AB135" s="46">
        <f t="shared" si="79"/>
        <v>645.39542296890977</v>
      </c>
      <c r="AC135" s="46">
        <f t="shared" si="79"/>
        <v>805.37285650950184</v>
      </c>
      <c r="AD135" s="46">
        <f t="shared" si="79"/>
        <v>820.20644973968251</v>
      </c>
      <c r="AE135" s="46">
        <f t="shared" si="79"/>
        <v>1020.2967973744441</v>
      </c>
      <c r="AF135" s="46">
        <f t="shared" si="79"/>
        <v>1062.1690000000001</v>
      </c>
      <c r="AG135" s="47">
        <f t="shared" si="79"/>
        <v>1109.3325803017517</v>
      </c>
      <c r="AH135" s="47">
        <f t="shared" si="79"/>
        <v>1278.8550590521222</v>
      </c>
      <c r="AI135" s="47">
        <f t="shared" si="79"/>
        <v>1409.4922292589099</v>
      </c>
      <c r="AJ135" s="47">
        <f t="shared" si="79"/>
        <v>1560.5898176361791</v>
      </c>
      <c r="AK135" s="47">
        <f t="shared" si="79"/>
        <v>1609.1540829466326</v>
      </c>
      <c r="AL135" s="47">
        <f t="shared" si="79"/>
        <v>1701.1328434488107</v>
      </c>
      <c r="AM135" s="47">
        <f t="shared" si="79"/>
        <v>1824.3682914277952</v>
      </c>
      <c r="AN135" s="47">
        <f t="shared" si="79"/>
        <v>1917.847455507557</v>
      </c>
      <c r="AO135" s="47">
        <f t="shared" si="79"/>
        <v>1948.5532560879899</v>
      </c>
      <c r="AP135" s="47">
        <f t="shared" si="79"/>
        <v>1844.0042301376761</v>
      </c>
      <c r="AQ135" s="47">
        <f t="shared" si="79"/>
        <v>2561.7500523956433</v>
      </c>
      <c r="AR135" s="47">
        <f t="shared" si="79"/>
        <v>3453.4866486827368</v>
      </c>
      <c r="AS135" s="47">
        <f t="shared" si="79"/>
        <v>3847.7270870954039</v>
      </c>
      <c r="AT135" s="47">
        <f t="shared" si="79"/>
        <v>3929.9623468223313</v>
      </c>
      <c r="AU135" s="47">
        <f t="shared" si="79"/>
        <v>4535.7046363688269</v>
      </c>
    </row>
    <row r="136" spans="1:60">
      <c r="A136" s="42" t="s">
        <v>103</v>
      </c>
      <c r="G136" s="46">
        <f t="shared" si="79"/>
        <v>0.14845192849800068</v>
      </c>
      <c r="H136" s="46">
        <f t="shared" si="79"/>
        <v>0.59380771399200272</v>
      </c>
      <c r="I136" s="46">
        <f t="shared" si="79"/>
        <v>0.10594550710612409</v>
      </c>
      <c r="J136" s="46">
        <f t="shared" si="79"/>
        <v>4.7053309611616596</v>
      </c>
      <c r="K136" s="46">
        <f t="shared" si="79"/>
        <v>5.6274177871419004</v>
      </c>
      <c r="L136" s="46">
        <f t="shared" si="79"/>
        <v>3.2679714900617962</v>
      </c>
      <c r="M136" s="46">
        <f t="shared" si="79"/>
        <v>26.33123743930997</v>
      </c>
      <c r="N136" s="46">
        <f t="shared" si="79"/>
        <v>88.427799471015888</v>
      </c>
      <c r="O136" s="46">
        <f t="shared" si="79"/>
        <v>178.7</v>
      </c>
      <c r="P136" s="46">
        <f t="shared" si="79"/>
        <v>219.3</v>
      </c>
      <c r="Q136" s="46">
        <f t="shared" si="79"/>
        <v>207</v>
      </c>
      <c r="R136" s="46">
        <f t="shared" si="79"/>
        <v>241</v>
      </c>
      <c r="S136" s="46">
        <f t="shared" si="79"/>
        <v>63</v>
      </c>
      <c r="T136" s="46">
        <f t="shared" si="79"/>
        <v>595.48178278688522</v>
      </c>
      <c r="U136" s="46">
        <f t="shared" si="79"/>
        <v>281.03496024590163</v>
      </c>
      <c r="V136" s="46">
        <f t="shared" si="79"/>
        <v>561.09804754098366</v>
      </c>
      <c r="W136" s="46">
        <f t="shared" si="79"/>
        <v>534.22628770491792</v>
      </c>
      <c r="X136" s="46">
        <f t="shared" si="79"/>
        <v>437.10229713114757</v>
      </c>
      <c r="Y136" s="46">
        <f t="shared" si="79"/>
        <v>654.68939716852515</v>
      </c>
      <c r="Z136" s="46">
        <f t="shared" si="79"/>
        <v>636.32991055182822</v>
      </c>
      <c r="AA136" s="46">
        <f t="shared" si="79"/>
        <v>862.13341442805211</v>
      </c>
      <c r="AB136" s="46">
        <f t="shared" si="79"/>
        <v>700.68491711617048</v>
      </c>
      <c r="AC136" s="46">
        <f t="shared" si="79"/>
        <v>891.47086327785985</v>
      </c>
      <c r="AD136" s="46">
        <f t="shared" si="79"/>
        <v>940.97093390345049</v>
      </c>
      <c r="AE136" s="46">
        <f t="shared" si="79"/>
        <v>962.74585254942554</v>
      </c>
      <c r="AF136" s="46">
        <f t="shared" si="79"/>
        <v>1141.3201944193002</v>
      </c>
      <c r="AG136" s="47">
        <f t="shared" si="79"/>
        <v>1356.2159561660567</v>
      </c>
      <c r="AH136" s="47">
        <f t="shared" si="79"/>
        <v>1385.9482013859483</v>
      </c>
      <c r="AI136" s="47">
        <f t="shared" si="79"/>
        <v>1594.4789772244058</v>
      </c>
      <c r="AJ136" s="47">
        <f t="shared" si="79"/>
        <v>1790.7569492228658</v>
      </c>
      <c r="AK136" s="47">
        <f t="shared" si="79"/>
        <v>1918.2009391753329</v>
      </c>
      <c r="AL136" s="47">
        <f t="shared" si="79"/>
        <v>2081.3297870486949</v>
      </c>
      <c r="AM136" s="47">
        <f t="shared" si="79"/>
        <v>2255.0095970399589</v>
      </c>
      <c r="AN136" s="47">
        <f t="shared" si="79"/>
        <v>2088.6969682725899</v>
      </c>
      <c r="AO136" s="47">
        <f t="shared" si="79"/>
        <v>2485.910804596916</v>
      </c>
      <c r="AP136" s="47">
        <f t="shared" si="79"/>
        <v>2318.5371947627059</v>
      </c>
      <c r="AQ136" s="47">
        <f t="shared" si="79"/>
        <v>3507.8415024583555</v>
      </c>
      <c r="AR136" s="47">
        <f t="shared" si="79"/>
        <v>4898.2649597250465</v>
      </c>
      <c r="AS136" s="47">
        <f t="shared" si="79"/>
        <v>5577.9108404873732</v>
      </c>
      <c r="AT136" s="47">
        <f t="shared" si="79"/>
        <v>5833.5027408686692</v>
      </c>
      <c r="AU136" s="47">
        <f t="shared" si="79"/>
        <v>6709.1965332934806</v>
      </c>
    </row>
    <row r="137" spans="1:60">
      <c r="A137" s="42" t="s">
        <v>104</v>
      </c>
      <c r="G137" s="46">
        <f t="shared" si="79"/>
        <v>0.15748480840727289</v>
      </c>
      <c r="H137" s="46">
        <f t="shared" si="79"/>
        <v>0.62993923362909154</v>
      </c>
      <c r="I137" s="46">
        <f t="shared" si="79"/>
        <v>3.6232368797822416</v>
      </c>
      <c r="J137" s="46">
        <f t="shared" si="79"/>
        <v>6.3683646097343614</v>
      </c>
      <c r="K137" s="46">
        <f t="shared" si="79"/>
        <v>5.1705605193162594</v>
      </c>
      <c r="L137" s="46">
        <f t="shared" si="79"/>
        <v>12.937129110066229</v>
      </c>
      <c r="M137" s="46">
        <f t="shared" si="79"/>
        <v>17.948954341994057</v>
      </c>
      <c r="N137" s="46">
        <f t="shared" si="79"/>
        <v>94.4</v>
      </c>
      <c r="O137" s="46">
        <f t="shared" si="79"/>
        <v>192.1</v>
      </c>
      <c r="P137" s="46">
        <f t="shared" si="79"/>
        <v>289</v>
      </c>
      <c r="Q137" s="46">
        <f t="shared" si="79"/>
        <v>152</v>
      </c>
      <c r="R137" s="46">
        <f t="shared" si="79"/>
        <v>90</v>
      </c>
      <c r="S137" s="46">
        <f t="shared" si="79"/>
        <v>150</v>
      </c>
      <c r="T137" s="46">
        <f t="shared" si="79"/>
        <v>307.89122827868852</v>
      </c>
      <c r="U137" s="46">
        <f t="shared" si="79"/>
        <v>314.4893450819672</v>
      </c>
      <c r="V137" s="46">
        <f t="shared" si="79"/>
        <v>241.86406639344261</v>
      </c>
      <c r="W137" s="46">
        <f t="shared" si="79"/>
        <v>306.61247950819671</v>
      </c>
      <c r="X137" s="46">
        <f t="shared" si="79"/>
        <v>393.13795040983604</v>
      </c>
      <c r="Y137" s="46">
        <f t="shared" si="79"/>
        <v>420.94313711669025</v>
      </c>
      <c r="Z137" s="46">
        <f t="shared" si="79"/>
        <v>491.8442757684038</v>
      </c>
      <c r="AA137" s="46">
        <f t="shared" si="79"/>
        <v>711.94203871261902</v>
      </c>
      <c r="AB137" s="46">
        <f t="shared" si="79"/>
        <v>623.25137377151987</v>
      </c>
      <c r="AC137" s="46">
        <f t="shared" si="79"/>
        <v>683.77633859659568</v>
      </c>
      <c r="AD137" s="46">
        <f t="shared" si="79"/>
        <v>758.40599702404654</v>
      </c>
      <c r="AE137" s="46">
        <f t="shared" si="79"/>
        <v>940.87400000000002</v>
      </c>
      <c r="AF137" s="46">
        <f t="shared" si="79"/>
        <v>960.20299999999997</v>
      </c>
      <c r="AG137" s="47">
        <f t="shared" si="79"/>
        <v>1046.8018384105699</v>
      </c>
      <c r="AH137" s="47">
        <f t="shared" si="79"/>
        <v>1133.1257203370005</v>
      </c>
      <c r="AI137" s="47">
        <f t="shared" si="79"/>
        <v>1324.0738910208504</v>
      </c>
      <c r="AJ137" s="47">
        <f t="shared" si="79"/>
        <v>1313.0923619495504</v>
      </c>
      <c r="AK137" s="47">
        <f t="shared" si="79"/>
        <v>1335.9200959954235</v>
      </c>
      <c r="AL137" s="47">
        <f t="shared" si="79"/>
        <v>1486.3845383773373</v>
      </c>
      <c r="AM137" s="47">
        <f t="shared" si="79"/>
        <v>1542.8872281616527</v>
      </c>
      <c r="AN137" s="47">
        <f t="shared" si="79"/>
        <v>1487.3877848379129</v>
      </c>
      <c r="AO137" s="47">
        <f t="shared" si="79"/>
        <v>1464.8439829864064</v>
      </c>
      <c r="AP137" s="47">
        <f t="shared" si="79"/>
        <v>1308.3844147889868</v>
      </c>
      <c r="AQ137" s="47">
        <f t="shared" si="79"/>
        <v>1779.2474384782945</v>
      </c>
      <c r="AR137" s="47">
        <f t="shared" si="79"/>
        <v>2349.6143854359943</v>
      </c>
      <c r="AS137" s="47">
        <f t="shared" si="79"/>
        <v>2406.3970465520119</v>
      </c>
      <c r="AT137" s="47">
        <f t="shared" si="79"/>
        <v>2384.7730119954294</v>
      </c>
      <c r="AU137" s="47">
        <f t="shared" si="79"/>
        <v>2600.9888091581965</v>
      </c>
    </row>
    <row r="138" spans="1:60">
      <c r="A138" s="42" t="s">
        <v>105</v>
      </c>
      <c r="G138" s="46">
        <f t="shared" si="79"/>
        <v>0.15748480840727289</v>
      </c>
      <c r="H138" s="46">
        <f t="shared" si="79"/>
        <v>0.62993923362909154</v>
      </c>
      <c r="I138" s="46">
        <f t="shared" si="79"/>
        <v>3.6232368797822416</v>
      </c>
      <c r="J138" s="46">
        <f t="shared" si="79"/>
        <v>6.3683646097343614</v>
      </c>
      <c r="K138" s="46">
        <f t="shared" si="79"/>
        <v>5.1705605193162594</v>
      </c>
      <c r="L138" s="46">
        <f t="shared" si="79"/>
        <v>12.937129110066229</v>
      </c>
      <c r="M138" s="46">
        <f t="shared" si="79"/>
        <v>17.948954341994057</v>
      </c>
      <c r="N138" s="46">
        <f t="shared" si="79"/>
        <v>81.599999999999994</v>
      </c>
      <c r="O138" s="46">
        <f t="shared" si="79"/>
        <v>158.4</v>
      </c>
      <c r="P138" s="46">
        <f t="shared" si="79"/>
        <v>247.5</v>
      </c>
      <c r="Q138" s="46">
        <f t="shared" si="79"/>
        <v>146</v>
      </c>
      <c r="R138" s="46">
        <f t="shared" si="79"/>
        <v>102</v>
      </c>
      <c r="S138" s="46">
        <f t="shared" si="79"/>
        <v>150</v>
      </c>
      <c r="T138" s="46">
        <f t="shared" si="79"/>
        <v>327.35488893442624</v>
      </c>
      <c r="U138" s="46">
        <f t="shared" si="79"/>
        <v>289.15085245901639</v>
      </c>
      <c r="V138" s="46">
        <f t="shared" si="79"/>
        <v>278.93020860655736</v>
      </c>
      <c r="W138" s="46">
        <f t="shared" si="79"/>
        <v>312.44109918032785</v>
      </c>
      <c r="X138" s="46">
        <f t="shared" si="79"/>
        <v>417.11530286885244</v>
      </c>
      <c r="Y138" s="46">
        <f t="shared" si="79"/>
        <v>403.78044304347202</v>
      </c>
      <c r="Z138" s="46">
        <f t="shared" si="79"/>
        <v>544.03547119317955</v>
      </c>
      <c r="AA138" s="46">
        <f t="shared" si="79"/>
        <v>657.85951157590421</v>
      </c>
      <c r="AB138" s="46">
        <f t="shared" si="79"/>
        <v>667.12582193924868</v>
      </c>
      <c r="AC138" s="46">
        <f t="shared" si="79"/>
        <v>554.25915105210674</v>
      </c>
      <c r="AD138" s="46">
        <f t="shared" si="79"/>
        <v>962.70239118258814</v>
      </c>
      <c r="AE138" s="46">
        <f t="shared" si="79"/>
        <v>909.98699999999997</v>
      </c>
      <c r="AF138" s="47">
        <f t="shared" si="79"/>
        <v>942.48529881631509</v>
      </c>
      <c r="AG138" s="47">
        <f t="shared" si="79"/>
        <v>1062.3695113858648</v>
      </c>
      <c r="AH138" s="47">
        <f t="shared" si="79"/>
        <v>1188.3062130401047</v>
      </c>
      <c r="AI138" s="47">
        <f t="shared" si="79"/>
        <v>1354.2870273235185</v>
      </c>
      <c r="AJ138" s="47">
        <f t="shared" si="79"/>
        <v>1325.6070642502482</v>
      </c>
      <c r="AK138" s="47">
        <f t="shared" si="79"/>
        <v>1359.9492442447656</v>
      </c>
      <c r="AL138" s="47">
        <f t="shared" si="79"/>
        <v>1532.6645071283317</v>
      </c>
      <c r="AM138" s="47">
        <f t="shared" si="79"/>
        <v>1565.8468045309523</v>
      </c>
      <c r="AN138" s="47">
        <f t="shared" si="79"/>
        <v>1547.3525511115267</v>
      </c>
      <c r="AO138" s="47">
        <f t="shared" si="79"/>
        <v>1445.9615097502226</v>
      </c>
      <c r="AP138" s="47">
        <f t="shared" si="79"/>
        <v>1352.8325736034351</v>
      </c>
      <c r="AQ138" s="47">
        <f t="shared" si="79"/>
        <v>2050.3923692738376</v>
      </c>
      <c r="AR138" s="47">
        <f t="shared" si="79"/>
        <v>2751.8197929073963</v>
      </c>
      <c r="AS138" s="47">
        <f t="shared" si="79"/>
        <v>2853.3570013727785</v>
      </c>
      <c r="AT138" s="47">
        <f t="shared" si="79"/>
        <v>2855.7252936226773</v>
      </c>
      <c r="AU138" s="47">
        <f t="shared" si="79"/>
        <v>3158.1901892110891</v>
      </c>
    </row>
    <row r="139" spans="1:60">
      <c r="A139" s="42" t="s">
        <v>106</v>
      </c>
      <c r="G139" s="46">
        <f t="shared" si="79"/>
        <v>0.15748480840727289</v>
      </c>
      <c r="H139" s="46">
        <f t="shared" si="79"/>
        <v>0.62993923362909154</v>
      </c>
      <c r="I139" s="46">
        <f t="shared" si="79"/>
        <v>3.6232368797822416</v>
      </c>
      <c r="J139" s="46">
        <f t="shared" si="79"/>
        <v>6.3683646097343614</v>
      </c>
      <c r="K139" s="46">
        <f t="shared" si="79"/>
        <v>5.1705605193162594</v>
      </c>
      <c r="L139" s="46">
        <f t="shared" si="79"/>
        <v>12.937129110066229</v>
      </c>
      <c r="M139" s="46">
        <f t="shared" si="79"/>
        <v>17.948954341994057</v>
      </c>
      <c r="N139" s="46">
        <f t="shared" si="79"/>
        <v>111.3</v>
      </c>
      <c r="O139" s="46">
        <f t="shared" si="79"/>
        <v>222.4</v>
      </c>
      <c r="P139" s="46">
        <f t="shared" si="79"/>
        <v>259.5</v>
      </c>
      <c r="Q139" s="46">
        <f t="shared" si="79"/>
        <v>102</v>
      </c>
      <c r="R139" s="46">
        <f t="shared" si="79"/>
        <v>112</v>
      </c>
      <c r="S139" s="46">
        <f t="shared" si="79"/>
        <v>190</v>
      </c>
      <c r="T139" s="46">
        <f t="shared" si="79"/>
        <v>390.39648606557375</v>
      </c>
      <c r="U139" s="46">
        <f t="shared" si="79"/>
        <v>445.56155491803281</v>
      </c>
      <c r="V139" s="46">
        <f t="shared" si="79"/>
        <v>381.72403442622948</v>
      </c>
      <c r="W139" s="46">
        <f t="shared" si="79"/>
        <v>383.58728975409838</v>
      </c>
      <c r="X139" s="46">
        <f t="shared" si="79"/>
        <v>466.15356844262294</v>
      </c>
      <c r="Y139" s="46">
        <f t="shared" si="79"/>
        <v>395.95947396180185</v>
      </c>
      <c r="Z139" s="46">
        <f t="shared" si="79"/>
        <v>680.94274874726977</v>
      </c>
      <c r="AA139" s="46">
        <f t="shared" si="79"/>
        <v>704.31191658863554</v>
      </c>
      <c r="AB139" s="46">
        <f t="shared" si="79"/>
        <v>768.60693138262116</v>
      </c>
      <c r="AC139" s="46">
        <f t="shared" si="79"/>
        <v>751.11364006228337</v>
      </c>
      <c r="AD139" s="46">
        <f t="shared" si="79"/>
        <v>1120.3742649270769</v>
      </c>
      <c r="AE139" s="46">
        <f t="shared" si="79"/>
        <v>952.70299999999997</v>
      </c>
      <c r="AF139" s="47">
        <f t="shared" si="79"/>
        <v>893.00750885511502</v>
      </c>
      <c r="AG139" s="47">
        <f t="shared" si="79"/>
        <v>1172.7324587500568</v>
      </c>
      <c r="AH139" s="47">
        <f t="shared" si="79"/>
        <v>1249.2299748788541</v>
      </c>
      <c r="AI139" s="47">
        <f t="shared" si="79"/>
        <v>1442.5151804552963</v>
      </c>
      <c r="AJ139" s="47">
        <f t="shared" si="79"/>
        <v>1412.0236269204202</v>
      </c>
      <c r="AK139" s="47">
        <f t="shared" si="79"/>
        <v>1422.3480331415744</v>
      </c>
      <c r="AL139" s="47">
        <f t="shared" si="79"/>
        <v>1574.8922138972764</v>
      </c>
      <c r="AM139" s="47">
        <f t="shared" si="79"/>
        <v>1647.3745383301523</v>
      </c>
      <c r="AN139" s="47">
        <f t="shared" si="79"/>
        <v>1632.3809738888162</v>
      </c>
      <c r="AO139" s="47">
        <f t="shared" si="79"/>
        <v>1525.686241907269</v>
      </c>
      <c r="AP139" s="47">
        <f t="shared" si="79"/>
        <v>1438.2625225894647</v>
      </c>
      <c r="AQ139" s="47">
        <f t="shared" si="79"/>
        <v>2149.6934839260662</v>
      </c>
      <c r="AR139" s="47">
        <f t="shared" si="79"/>
        <v>2875.9184926938492</v>
      </c>
      <c r="AS139" s="47">
        <f t="shared" si="79"/>
        <v>3105.7298238439271</v>
      </c>
      <c r="AT139" s="47">
        <f t="shared" si="79"/>
        <v>3177.5469333300093</v>
      </c>
      <c r="AU139" s="47">
        <f t="shared" si="79"/>
        <v>3603.9414417886351</v>
      </c>
    </row>
    <row r="140" spans="1:60">
      <c r="A140" s="42" t="s">
        <v>107</v>
      </c>
      <c r="G140" s="46">
        <f t="shared" si="79"/>
        <v>0.34572021789631785</v>
      </c>
      <c r="H140" s="46">
        <f t="shared" si="79"/>
        <v>1.3828808715852714</v>
      </c>
      <c r="I140" s="46">
        <f t="shared" si="79"/>
        <v>6.6667470785954341</v>
      </c>
      <c r="J140" s="46">
        <f t="shared" si="79"/>
        <v>7.5145764566391513</v>
      </c>
      <c r="K140" s="46">
        <f t="shared" si="79"/>
        <v>13.039183905705046</v>
      </c>
      <c r="L140" s="46">
        <f t="shared" si="79"/>
        <v>14.863558198765865</v>
      </c>
      <c r="M140" s="46">
        <f t="shared" si="79"/>
        <v>41.138238360285243</v>
      </c>
      <c r="N140" s="46">
        <f t="shared" si="79"/>
        <v>116.7</v>
      </c>
      <c r="O140" s="46">
        <f t="shared" si="79"/>
        <v>214.9</v>
      </c>
      <c r="P140" s="46">
        <f t="shared" si="79"/>
        <v>266.5</v>
      </c>
      <c r="Q140" s="46">
        <f t="shared" si="79"/>
        <v>102</v>
      </c>
      <c r="R140" s="46">
        <f t="shared" si="79"/>
        <v>127</v>
      </c>
      <c r="S140" s="46">
        <f t="shared" ref="S140:BG145" si="80">S156+S172+S188</f>
        <v>236</v>
      </c>
      <c r="T140" s="46">
        <f t="shared" si="80"/>
        <v>351.36586803278686</v>
      </c>
      <c r="U140" s="46">
        <f t="shared" si="80"/>
        <v>425.39752622950817</v>
      </c>
      <c r="V140" s="46">
        <f t="shared" si="80"/>
        <v>363.38942581967211</v>
      </c>
      <c r="W140" s="46">
        <f t="shared" si="80"/>
        <v>386.65846229508202</v>
      </c>
      <c r="X140" s="46">
        <f t="shared" si="80"/>
        <v>426.13822906581635</v>
      </c>
      <c r="Y140" s="46">
        <f t="shared" si="80"/>
        <v>460.08687599782183</v>
      </c>
      <c r="Z140" s="46">
        <f t="shared" si="80"/>
        <v>573.24796009750548</v>
      </c>
      <c r="AA140" s="46">
        <f t="shared" si="80"/>
        <v>726.16438988074867</v>
      </c>
      <c r="AB140" s="46">
        <f t="shared" si="80"/>
        <v>769.24420452231993</v>
      </c>
      <c r="AC140" s="46">
        <f t="shared" si="80"/>
        <v>702.15417561275945</v>
      </c>
      <c r="AD140" s="46">
        <f t="shared" si="80"/>
        <v>938.48692617779932</v>
      </c>
      <c r="AE140" s="46">
        <f t="shared" si="80"/>
        <v>926.59799999999996</v>
      </c>
      <c r="AF140" s="47">
        <f t="shared" si="80"/>
        <v>1080.4745091431907</v>
      </c>
      <c r="AG140" s="47">
        <f t="shared" si="80"/>
        <v>1275.0325323578938</v>
      </c>
      <c r="AH140" s="47">
        <f t="shared" si="80"/>
        <v>1423.3599136874593</v>
      </c>
      <c r="AI140" s="47">
        <f t="shared" si="80"/>
        <v>1635.2088351903699</v>
      </c>
      <c r="AJ140" s="47">
        <f t="shared" si="80"/>
        <v>1658.7886248318887</v>
      </c>
      <c r="AK140" s="47">
        <f t="shared" si="80"/>
        <v>1715.0982690892354</v>
      </c>
      <c r="AL140" s="47">
        <f t="shared" si="80"/>
        <v>1843.2533257961181</v>
      </c>
      <c r="AM140" s="47">
        <f t="shared" si="80"/>
        <v>1957.0449934678088</v>
      </c>
      <c r="AN140" s="47">
        <f t="shared" si="80"/>
        <v>2079.9075758593162</v>
      </c>
      <c r="AO140" s="47">
        <f t="shared" si="80"/>
        <v>2006.9479102752368</v>
      </c>
      <c r="AP140" s="47">
        <f t="shared" si="80"/>
        <v>2118.3935423443154</v>
      </c>
      <c r="AQ140" s="47">
        <f t="shared" si="80"/>
        <v>2913.7539262324813</v>
      </c>
      <c r="AR140" s="47">
        <f t="shared" si="80"/>
        <v>4000.9432822406498</v>
      </c>
      <c r="AS140" s="47">
        <f t="shared" si="80"/>
        <v>4250.8066998247104</v>
      </c>
      <c r="AT140" s="47">
        <f t="shared" si="80"/>
        <v>4338.4046075221559</v>
      </c>
      <c r="AU140" s="47">
        <f t="shared" si="80"/>
        <v>4862.430163624862</v>
      </c>
    </row>
    <row r="141" spans="1:60">
      <c r="A141" s="42" t="s">
        <v>108</v>
      </c>
      <c r="G141" s="46">
        <f t="shared" ref="G141:AU145" si="81">G157+G173+G189</f>
        <v>0.34572021789631785</v>
      </c>
      <c r="H141" s="46">
        <f t="shared" si="81"/>
        <v>1.3828808715852714</v>
      </c>
      <c r="I141" s="46">
        <f t="shared" si="81"/>
        <v>6.6667470785954341</v>
      </c>
      <c r="J141" s="46">
        <f t="shared" si="81"/>
        <v>7.5145764566391513</v>
      </c>
      <c r="K141" s="46">
        <f t="shared" si="81"/>
        <v>13.039183905705046</v>
      </c>
      <c r="L141" s="46">
        <f t="shared" si="81"/>
        <v>14.863558198765865</v>
      </c>
      <c r="M141" s="46">
        <f t="shared" si="81"/>
        <v>41.138238360285243</v>
      </c>
      <c r="N141" s="46">
        <f t="shared" si="81"/>
        <v>160.80000000000001</v>
      </c>
      <c r="O141" s="46">
        <f t="shared" si="81"/>
        <v>269.10000000000002</v>
      </c>
      <c r="P141" s="46">
        <f t="shared" si="81"/>
        <v>269.8</v>
      </c>
      <c r="Q141" s="46">
        <f t="shared" si="81"/>
        <v>94</v>
      </c>
      <c r="R141" s="46">
        <f t="shared" si="81"/>
        <v>98</v>
      </c>
      <c r="S141" s="46">
        <f t="shared" si="81"/>
        <v>264</v>
      </c>
      <c r="T141" s="46">
        <f t="shared" si="81"/>
        <v>430.50676967213116</v>
      </c>
      <c r="U141" s="46">
        <f t="shared" si="81"/>
        <v>422.73424262295083</v>
      </c>
      <c r="V141" s="46">
        <f t="shared" si="81"/>
        <v>366.80940163934429</v>
      </c>
      <c r="W141" s="46">
        <f t="shared" si="81"/>
        <v>444.25804139344262</v>
      </c>
      <c r="X141" s="46">
        <f t="shared" si="81"/>
        <v>564.30685018907764</v>
      </c>
      <c r="Y141" s="46">
        <f t="shared" si="81"/>
        <v>585.45157158735378</v>
      </c>
      <c r="Z141" s="46">
        <f t="shared" si="81"/>
        <v>627.43807733803544</v>
      </c>
      <c r="AA141" s="46">
        <f t="shared" si="81"/>
        <v>757.75509364283459</v>
      </c>
      <c r="AB141" s="46">
        <f t="shared" si="81"/>
        <v>920.25707588896512</v>
      </c>
      <c r="AC141" s="46">
        <f t="shared" si="80"/>
        <v>787.42594677582849</v>
      </c>
      <c r="AD141" s="46">
        <f t="shared" si="80"/>
        <v>1069.903519485408</v>
      </c>
      <c r="AE141" s="46">
        <f t="shared" si="80"/>
        <v>1140.8710000000001</v>
      </c>
      <c r="AF141" s="47">
        <f t="shared" si="80"/>
        <v>1139.5427486139188</v>
      </c>
      <c r="AG141" s="47">
        <f t="shared" si="80"/>
        <v>1316.6993515425283</v>
      </c>
      <c r="AH141" s="47">
        <f t="shared" si="81"/>
        <v>1491.7839207975674</v>
      </c>
      <c r="AI141" s="47">
        <f t="shared" si="81"/>
        <v>1736.4129920176617</v>
      </c>
      <c r="AJ141" s="47">
        <f t="shared" si="81"/>
        <v>1768.0861653940274</v>
      </c>
      <c r="AK141" s="47">
        <f t="shared" si="81"/>
        <v>1829.2808809229782</v>
      </c>
      <c r="AL141" s="47">
        <f t="shared" si="81"/>
        <v>1969.8684874564276</v>
      </c>
      <c r="AM141" s="47">
        <f t="shared" si="81"/>
        <v>2062.7630702360352</v>
      </c>
      <c r="AN141" s="47">
        <f t="shared" si="81"/>
        <v>2238.4237245949103</v>
      </c>
      <c r="AO141" s="47">
        <f t="shared" si="81"/>
        <v>2174.9853469563809</v>
      </c>
      <c r="AP141" s="47">
        <f t="shared" si="81"/>
        <v>2181.2718402052428</v>
      </c>
      <c r="AQ141" s="47">
        <f t="shared" si="81"/>
        <v>3151.5581168393514</v>
      </c>
      <c r="AR141" s="47">
        <f t="shared" si="81"/>
        <v>4337.4225557148675</v>
      </c>
      <c r="AS141" s="47">
        <f t="shared" si="81"/>
        <v>4630.9206424931754</v>
      </c>
      <c r="AT141" s="47">
        <f t="shared" si="81"/>
        <v>4807.9783401275317</v>
      </c>
      <c r="AU141" s="47">
        <f t="shared" si="81"/>
        <v>5493.9247785410798</v>
      </c>
    </row>
    <row r="142" spans="1:60">
      <c r="A142" s="42" t="s">
        <v>109</v>
      </c>
      <c r="G142" s="46">
        <f t="shared" si="81"/>
        <v>0.34572021789631785</v>
      </c>
      <c r="H142" s="46">
        <f t="shared" si="81"/>
        <v>1.3828808715852714</v>
      </c>
      <c r="I142" s="46">
        <f t="shared" si="81"/>
        <v>6.6667470785954341</v>
      </c>
      <c r="J142" s="46">
        <f t="shared" si="81"/>
        <v>7.5145764566391513</v>
      </c>
      <c r="K142" s="46">
        <f t="shared" si="81"/>
        <v>13.039183905705046</v>
      </c>
      <c r="L142" s="46">
        <f t="shared" si="81"/>
        <v>14.863558198765865</v>
      </c>
      <c r="M142" s="46">
        <f t="shared" si="81"/>
        <v>41.138238360285243</v>
      </c>
      <c r="N142" s="46">
        <f t="shared" si="81"/>
        <v>185.3</v>
      </c>
      <c r="O142" s="46">
        <f t="shared" si="81"/>
        <v>255.9</v>
      </c>
      <c r="P142" s="46">
        <f t="shared" si="81"/>
        <v>298.8</v>
      </c>
      <c r="Q142" s="46">
        <f t="shared" si="81"/>
        <v>112</v>
      </c>
      <c r="R142" s="46">
        <f t="shared" si="81"/>
        <v>89</v>
      </c>
      <c r="S142" s="46">
        <f t="shared" si="81"/>
        <v>311</v>
      </c>
      <c r="T142" s="46">
        <f t="shared" si="81"/>
        <v>370.88274836065574</v>
      </c>
      <c r="U142" s="46">
        <f t="shared" si="81"/>
        <v>506.8634606557377</v>
      </c>
      <c r="V142" s="46">
        <f t="shared" si="81"/>
        <v>469.47562581967213</v>
      </c>
      <c r="W142" s="46">
        <f t="shared" si="81"/>
        <v>476.00673073770491</v>
      </c>
      <c r="X142" s="46">
        <f t="shared" si="81"/>
        <v>556.93482013970333</v>
      </c>
      <c r="Y142" s="46">
        <f t="shared" si="81"/>
        <v>578.14261307527238</v>
      </c>
      <c r="Z142" s="46">
        <f t="shared" si="81"/>
        <v>650.10543100688085</v>
      </c>
      <c r="AA142" s="46">
        <f t="shared" si="81"/>
        <v>691.48587860583257</v>
      </c>
      <c r="AB142" s="46">
        <f t="shared" si="81"/>
        <v>886.29608788345331</v>
      </c>
      <c r="AC142" s="46">
        <f t="shared" si="80"/>
        <v>681.88144339470978</v>
      </c>
      <c r="AD142" s="46">
        <f t="shared" si="80"/>
        <v>944.45584685084827</v>
      </c>
      <c r="AE142" s="46">
        <f t="shared" si="80"/>
        <v>1206.9199999999998</v>
      </c>
      <c r="AF142" s="47">
        <f t="shared" si="80"/>
        <v>1115.8131823640867</v>
      </c>
      <c r="AG142" s="47">
        <f t="shared" si="80"/>
        <v>1309.1017198367892</v>
      </c>
      <c r="AH142" s="47">
        <f t="shared" si="81"/>
        <v>1479.8368091053944</v>
      </c>
      <c r="AI142" s="47">
        <f t="shared" si="81"/>
        <v>1712.4365046846522</v>
      </c>
      <c r="AJ142" s="47">
        <f t="shared" si="81"/>
        <v>1743.3916754819036</v>
      </c>
      <c r="AK142" s="47">
        <f t="shared" si="81"/>
        <v>1807.5555098490772</v>
      </c>
      <c r="AL142" s="47">
        <f t="shared" si="81"/>
        <v>1944.9400116814684</v>
      </c>
      <c r="AM142" s="47">
        <f t="shared" si="81"/>
        <v>2071.7228160726954</v>
      </c>
      <c r="AN142" s="47">
        <f t="shared" si="81"/>
        <v>2220.0612315182402</v>
      </c>
      <c r="AO142" s="47">
        <f t="shared" si="81"/>
        <v>2163.3696530054085</v>
      </c>
      <c r="AP142" s="47">
        <f t="shared" si="81"/>
        <v>2166.2553120944835</v>
      </c>
      <c r="AQ142" s="47">
        <f t="shared" si="81"/>
        <v>3130.0214067693255</v>
      </c>
      <c r="AR142" s="47">
        <f t="shared" si="81"/>
        <v>4306.7995549878169</v>
      </c>
      <c r="AS142" s="47">
        <f t="shared" si="81"/>
        <v>4585.5612177741314</v>
      </c>
      <c r="AT142" s="47">
        <f t="shared" si="81"/>
        <v>4704.9792549872536</v>
      </c>
      <c r="AU142" s="47">
        <f t="shared" si="81"/>
        <v>5373.4982157880413</v>
      </c>
    </row>
    <row r="143" spans="1:60">
      <c r="A143" s="42" t="s">
        <v>110</v>
      </c>
      <c r="G143" s="46">
        <f t="shared" si="81"/>
        <v>0.40001854693321803</v>
      </c>
      <c r="H143" s="46">
        <f t="shared" si="81"/>
        <v>1.6000741877328721</v>
      </c>
      <c r="I143" s="46">
        <f t="shared" si="81"/>
        <v>10.637580569212387</v>
      </c>
      <c r="J143" s="46">
        <f t="shared" si="81"/>
        <v>12.961993024509113</v>
      </c>
      <c r="K143" s="46">
        <f t="shared" si="81"/>
        <v>15.212707826494727</v>
      </c>
      <c r="L143" s="46">
        <f t="shared" si="81"/>
        <v>13.814113468057771</v>
      </c>
      <c r="M143" s="46">
        <f t="shared" si="81"/>
        <v>77.428275425543987</v>
      </c>
      <c r="N143" s="46">
        <f t="shared" si="81"/>
        <v>163.5</v>
      </c>
      <c r="O143" s="46">
        <f t="shared" si="81"/>
        <v>348.1</v>
      </c>
      <c r="P143" s="46">
        <f t="shared" si="81"/>
        <v>319.10000000000002</v>
      </c>
      <c r="Q143" s="46">
        <f t="shared" si="81"/>
        <v>164</v>
      </c>
      <c r="R143" s="46">
        <f t="shared" si="81"/>
        <v>96</v>
      </c>
      <c r="S143" s="46">
        <f t="shared" si="81"/>
        <v>367</v>
      </c>
      <c r="T143" s="46">
        <f t="shared" si="81"/>
        <v>349.04511721311474</v>
      </c>
      <c r="U143" s="46">
        <f t="shared" si="81"/>
        <v>496.0729008196721</v>
      </c>
      <c r="V143" s="46">
        <f t="shared" si="81"/>
        <v>439.73592868852461</v>
      </c>
      <c r="W143" s="46">
        <f t="shared" si="81"/>
        <v>447.75640901639343</v>
      </c>
      <c r="X143" s="46">
        <f t="shared" si="81"/>
        <v>567.75045197681504</v>
      </c>
      <c r="Y143" s="46">
        <f t="shared" si="81"/>
        <v>638.79849866435131</v>
      </c>
      <c r="Z143" s="46">
        <f t="shared" si="81"/>
        <v>702.83240119970662</v>
      </c>
      <c r="AA143" s="46">
        <f t="shared" si="81"/>
        <v>821.47230182376813</v>
      </c>
      <c r="AB143" s="46">
        <f t="shared" si="81"/>
        <v>902.98995256898502</v>
      </c>
      <c r="AC143" s="46">
        <f t="shared" si="80"/>
        <v>810.43413965002867</v>
      </c>
      <c r="AD143" s="46">
        <f t="shared" si="80"/>
        <v>945.88989782251986</v>
      </c>
      <c r="AE143" s="46">
        <f t="shared" si="80"/>
        <v>1272.7660000000001</v>
      </c>
      <c r="AF143" s="47">
        <f t="shared" si="80"/>
        <v>1188.8767975953845</v>
      </c>
      <c r="AG143" s="47">
        <f t="shared" si="80"/>
        <v>1335.3081183249087</v>
      </c>
      <c r="AH143" s="47">
        <f t="shared" si="81"/>
        <v>1622.6336367050294</v>
      </c>
      <c r="AI143" s="47">
        <f t="shared" si="81"/>
        <v>1888.617854327465</v>
      </c>
      <c r="AJ143" s="47">
        <f t="shared" si="81"/>
        <v>1966.7798401339569</v>
      </c>
      <c r="AK143" s="47">
        <f t="shared" si="81"/>
        <v>2056.496207959714</v>
      </c>
      <c r="AL143" s="47">
        <f t="shared" si="81"/>
        <v>2237.627406474784</v>
      </c>
      <c r="AM143" s="47">
        <f t="shared" si="81"/>
        <v>2405.8057005616256</v>
      </c>
      <c r="AN143" s="47">
        <f t="shared" si="81"/>
        <v>2472.7392769236062</v>
      </c>
      <c r="AO143" s="47">
        <f t="shared" si="81"/>
        <v>2462.6853556663145</v>
      </c>
      <c r="AP143" s="47">
        <f t="shared" si="81"/>
        <v>3021.8725157166418</v>
      </c>
      <c r="AQ143" s="47">
        <f t="shared" si="81"/>
        <v>3915.5938905640419</v>
      </c>
      <c r="AR143" s="47">
        <f t="shared" si="81"/>
        <v>5467.0045530590851</v>
      </c>
      <c r="AS143" s="47">
        <f t="shared" si="81"/>
        <v>5888.4237944860151</v>
      </c>
      <c r="AT143" s="47">
        <f t="shared" si="81"/>
        <v>6134.9943139248981</v>
      </c>
      <c r="AU143" s="47">
        <f t="shared" si="81"/>
        <v>7023.795292546838</v>
      </c>
    </row>
    <row r="144" spans="1:60">
      <c r="A144" s="42" t="s">
        <v>111</v>
      </c>
      <c r="G144" s="46">
        <f t="shared" si="81"/>
        <v>0.40001854693321803</v>
      </c>
      <c r="H144" s="46">
        <f t="shared" si="81"/>
        <v>1.6000741877328721</v>
      </c>
      <c r="I144" s="46">
        <f t="shared" si="81"/>
        <v>10.637580569212387</v>
      </c>
      <c r="J144" s="46">
        <f t="shared" si="81"/>
        <v>12.961993024509113</v>
      </c>
      <c r="K144" s="46">
        <f t="shared" si="81"/>
        <v>15.212707826494727</v>
      </c>
      <c r="L144" s="46">
        <f t="shared" si="81"/>
        <v>13.814113468057771</v>
      </c>
      <c r="M144" s="46">
        <f t="shared" si="81"/>
        <v>77.428275425543987</v>
      </c>
      <c r="N144" s="46">
        <f t="shared" si="81"/>
        <v>208.5</v>
      </c>
      <c r="O144" s="46">
        <f t="shared" si="81"/>
        <v>311.5</v>
      </c>
      <c r="P144" s="46">
        <f t="shared" si="81"/>
        <v>331.9</v>
      </c>
      <c r="Q144" s="46">
        <f t="shared" si="81"/>
        <v>168</v>
      </c>
      <c r="R144" s="46">
        <f t="shared" si="81"/>
        <v>84</v>
      </c>
      <c r="S144" s="46">
        <f t="shared" si="81"/>
        <v>398</v>
      </c>
      <c r="T144" s="46">
        <f t="shared" si="81"/>
        <v>389.54997213114751</v>
      </c>
      <c r="U144" s="46">
        <f t="shared" si="81"/>
        <v>536.4827409836065</v>
      </c>
      <c r="V144" s="46">
        <f t="shared" si="81"/>
        <v>449.61221680327867</v>
      </c>
      <c r="W144" s="46">
        <f t="shared" si="81"/>
        <v>465.24152622950822</v>
      </c>
      <c r="X144" s="46">
        <f t="shared" si="81"/>
        <v>601.75034892403687</v>
      </c>
      <c r="Y144" s="46">
        <f t="shared" si="81"/>
        <v>648.74333270469629</v>
      </c>
      <c r="Z144" s="46">
        <f t="shared" si="81"/>
        <v>745.03835365192924</v>
      </c>
      <c r="AA144" s="46">
        <f t="shared" si="81"/>
        <v>774.87161817555568</v>
      </c>
      <c r="AB144" s="46">
        <f t="shared" si="81"/>
        <v>870.66386457987107</v>
      </c>
      <c r="AC144" s="46">
        <f t="shared" si="80"/>
        <v>831.38986792951289</v>
      </c>
      <c r="AD144" s="46">
        <f t="shared" si="80"/>
        <v>1068.5516073174101</v>
      </c>
      <c r="AE144" s="46">
        <f t="shared" si="80"/>
        <v>1197.1020000000001</v>
      </c>
      <c r="AF144" s="47">
        <f t="shared" si="80"/>
        <v>1213.6377509925055</v>
      </c>
      <c r="AG144" s="47">
        <f t="shared" si="80"/>
        <v>1374.7625531744181</v>
      </c>
      <c r="AH144" s="47">
        <f t="shared" si="81"/>
        <v>1575.7411020672519</v>
      </c>
      <c r="AI144" s="47">
        <f t="shared" si="81"/>
        <v>1828.6199868909846</v>
      </c>
      <c r="AJ144" s="47">
        <f t="shared" si="81"/>
        <v>1882.9138302178519</v>
      </c>
      <c r="AK144" s="47">
        <f t="shared" si="81"/>
        <v>1955.9731538043093</v>
      </c>
      <c r="AL144" s="47">
        <f t="shared" si="81"/>
        <v>2118.0958143234229</v>
      </c>
      <c r="AM144" s="47">
        <f t="shared" si="81"/>
        <v>2270.6542756728418</v>
      </c>
      <c r="AN144" s="47">
        <f t="shared" si="81"/>
        <v>2494.0488863456139</v>
      </c>
      <c r="AO144" s="47">
        <f t="shared" si="81"/>
        <v>2464.3676372832369</v>
      </c>
      <c r="AP144" s="47">
        <f t="shared" si="81"/>
        <v>2737.415140411928</v>
      </c>
      <c r="AQ144" s="47">
        <f t="shared" si="81"/>
        <v>3598.7498672967968</v>
      </c>
      <c r="AR144" s="47">
        <f t="shared" si="81"/>
        <v>4993.308730144423</v>
      </c>
      <c r="AS144" s="47">
        <f t="shared" si="81"/>
        <v>5355.9580772894469</v>
      </c>
      <c r="AT144" s="47">
        <f t="shared" si="81"/>
        <v>5510.632386180625</v>
      </c>
      <c r="AU144" s="47">
        <f t="shared" si="81"/>
        <v>6302.4108173467212</v>
      </c>
    </row>
    <row r="145" spans="1:48">
      <c r="A145" s="42" t="s">
        <v>112</v>
      </c>
      <c r="G145" s="46">
        <f t="shared" si="81"/>
        <v>0.40001854693321803</v>
      </c>
      <c r="H145" s="46">
        <f t="shared" si="81"/>
        <v>1.6000741877328721</v>
      </c>
      <c r="I145" s="46">
        <f t="shared" si="81"/>
        <v>10.637580569212387</v>
      </c>
      <c r="J145" s="46">
        <f t="shared" si="81"/>
        <v>12.961993024509113</v>
      </c>
      <c r="K145" s="46">
        <f t="shared" si="81"/>
        <v>15.212707826494727</v>
      </c>
      <c r="L145" s="46">
        <f t="shared" si="81"/>
        <v>13.814113468057771</v>
      </c>
      <c r="M145" s="46">
        <f t="shared" si="81"/>
        <v>77.428275425543987</v>
      </c>
      <c r="N145" s="46">
        <f t="shared" si="81"/>
        <v>181.2</v>
      </c>
      <c r="O145" s="46">
        <f>O161+O177+O182</f>
        <v>286.60000000000002</v>
      </c>
      <c r="P145" s="46">
        <f t="shared" si="81"/>
        <v>278.10000000000002</v>
      </c>
      <c r="Q145" s="46">
        <f t="shared" si="81"/>
        <v>215</v>
      </c>
      <c r="R145" s="46">
        <f t="shared" si="81"/>
        <v>102</v>
      </c>
      <c r="S145" s="46">
        <f t="shared" si="81"/>
        <v>430</v>
      </c>
      <c r="T145" s="46">
        <f t="shared" si="81"/>
        <v>325.83652663934424</v>
      </c>
      <c r="U145" s="46">
        <f t="shared" si="81"/>
        <v>531.04014508196724</v>
      </c>
      <c r="V145" s="46">
        <f t="shared" si="81"/>
        <v>397.51903852459014</v>
      </c>
      <c r="W145" s="46">
        <f t="shared" si="81"/>
        <v>391.36604877049183</v>
      </c>
      <c r="X145" s="46">
        <f t="shared" si="81"/>
        <v>568.54068272684015</v>
      </c>
      <c r="Y145" s="46">
        <f t="shared" si="81"/>
        <v>640.00222788042845</v>
      </c>
      <c r="Z145" s="46">
        <f t="shared" si="81"/>
        <v>758.8424535968428</v>
      </c>
      <c r="AA145" s="46">
        <f t="shared" si="81"/>
        <v>698.41458149872585</v>
      </c>
      <c r="AB145" s="46">
        <f t="shared" si="81"/>
        <v>882.08485924626416</v>
      </c>
      <c r="AC145" s="46">
        <f t="shared" si="80"/>
        <v>785.01534069521745</v>
      </c>
      <c r="AD145" s="46">
        <f t="shared" si="80"/>
        <v>1090.7403673008621</v>
      </c>
      <c r="AE145" s="46">
        <f t="shared" si="80"/>
        <v>1207.4830000000002</v>
      </c>
      <c r="AF145" s="47">
        <f t="shared" si="80"/>
        <v>1197.8991786446218</v>
      </c>
      <c r="AG145" s="47">
        <f t="shared" si="80"/>
        <v>1328.3612188274199</v>
      </c>
      <c r="AH145" s="47">
        <f t="shared" si="81"/>
        <v>1433.4241710790966</v>
      </c>
      <c r="AI145" s="47">
        <f t="shared" si="81"/>
        <v>1696.8174653250073</v>
      </c>
      <c r="AJ145" s="47">
        <f t="shared" si="81"/>
        <v>1718.3113264795456</v>
      </c>
      <c r="AK145" s="47">
        <f t="shared" si="81"/>
        <v>1769.1884364449136</v>
      </c>
      <c r="AL145" s="47">
        <f t="shared" si="81"/>
        <v>1902.1523958042217</v>
      </c>
      <c r="AM145" s="47">
        <f t="shared" si="81"/>
        <v>2078.4441916193564</v>
      </c>
      <c r="AN145" s="47">
        <f t="shared" si="81"/>
        <v>2202.1127878626112</v>
      </c>
      <c r="AO145" s="47">
        <f t="shared" si="81"/>
        <v>2082.0073354632636</v>
      </c>
      <c r="AP145" s="47">
        <f t="shared" si="81"/>
        <v>2295.1841179380608</v>
      </c>
      <c r="AQ145" s="47">
        <f t="shared" si="81"/>
        <v>3151.9785024407161</v>
      </c>
      <c r="AR145" s="47">
        <f t="shared" si="81"/>
        <v>4279.9463812778167</v>
      </c>
      <c r="AS145" s="47">
        <f t="shared" si="81"/>
        <v>4553.9575965686445</v>
      </c>
      <c r="AT145" s="47">
        <f t="shared" si="81"/>
        <v>4674.9372171049436</v>
      </c>
      <c r="AU145" s="47">
        <f t="shared" si="81"/>
        <v>5341.1518929171189</v>
      </c>
    </row>
    <row r="146" spans="1:48" ht="15.75" thickBot="1">
      <c r="A146" s="42" t="s">
        <v>113</v>
      </c>
      <c r="F146" s="46"/>
      <c r="G146" s="46">
        <f t="shared" ref="G146:V146" si="82">SUM(G134:G145)</f>
        <v>3.1550265052044284</v>
      </c>
      <c r="H146" s="46">
        <f t="shared" si="82"/>
        <v>12.620106020817714</v>
      </c>
      <c r="I146" s="46">
        <f t="shared" si="82"/>
        <v>63.10053010408857</v>
      </c>
      <c r="J146" s="46">
        <f t="shared" si="82"/>
        <v>94.650795156132844</v>
      </c>
      <c r="K146" s="46">
        <f t="shared" si="82"/>
        <v>117.14961011597379</v>
      </c>
      <c r="L146" s="46">
        <f t="shared" si="82"/>
        <v>134.64831680085499</v>
      </c>
      <c r="M146" s="46">
        <f t="shared" si="82"/>
        <v>488.54011670139971</v>
      </c>
      <c r="N146" s="46">
        <f t="shared" si="82"/>
        <v>1568.5833984130477</v>
      </c>
      <c r="O146" s="46">
        <f t="shared" si="82"/>
        <v>2761.4</v>
      </c>
      <c r="P146" s="46">
        <f t="shared" si="82"/>
        <v>3245.4</v>
      </c>
      <c r="Q146" s="46">
        <f t="shared" si="82"/>
        <v>2009.7</v>
      </c>
      <c r="R146" s="46">
        <f t="shared" si="82"/>
        <v>1622</v>
      </c>
      <c r="S146" s="46">
        <f t="shared" si="82"/>
        <v>2737</v>
      </c>
      <c r="T146" s="46">
        <f t="shared" si="82"/>
        <v>4913.2093336065564</v>
      </c>
      <c r="U146" s="46">
        <f t="shared" si="82"/>
        <v>4812.9838856557371</v>
      </c>
      <c r="V146" s="46">
        <f t="shared" si="82"/>
        <v>5081.5237262295086</v>
      </c>
      <c r="W146" s="46">
        <f>SUM(W134:W145)</f>
        <v>5059.1079606557378</v>
      </c>
      <c r="X146" s="46">
        <f t="shared" ref="X146:AU146" si="83">SUM(X134:X145)</f>
        <v>5873.4681403993382</v>
      </c>
      <c r="Y146" s="46">
        <f t="shared" si="83"/>
        <v>6627.4741979719602</v>
      </c>
      <c r="Z146" s="46">
        <f t="shared" si="83"/>
        <v>7658.894719142545</v>
      </c>
      <c r="AA146" s="46">
        <f t="shared" si="83"/>
        <v>8973.8276890168963</v>
      </c>
      <c r="AB146" s="46">
        <f t="shared" si="83"/>
        <v>9332.7848965391659</v>
      </c>
      <c r="AC146" s="46">
        <f t="shared" si="83"/>
        <v>9070.16975111996</v>
      </c>
      <c r="AD146" s="46">
        <f t="shared" si="83"/>
        <v>11495.127635784356</v>
      </c>
      <c r="AE146" s="46">
        <f t="shared" si="83"/>
        <v>12613.443651305204</v>
      </c>
      <c r="AF146" s="47">
        <f t="shared" si="83"/>
        <v>12997.37316944444</v>
      </c>
      <c r="AG146" s="47">
        <f t="shared" si="83"/>
        <v>14851.940632764992</v>
      </c>
      <c r="AH146" s="47">
        <f t="shared" si="83"/>
        <v>16596.751478171496</v>
      </c>
      <c r="AI146" s="47">
        <f t="shared" si="83"/>
        <v>19243.305104722502</v>
      </c>
      <c r="AJ146" s="47">
        <f t="shared" si="83"/>
        <v>19947.706959462477</v>
      </c>
      <c r="AK146" s="47">
        <f t="shared" si="83"/>
        <v>20476.390624945081</v>
      </c>
      <c r="AL146" s="47">
        <f t="shared" si="83"/>
        <v>22135.923032066392</v>
      </c>
      <c r="AM146" s="47">
        <f t="shared" si="83"/>
        <v>23620.920883623974</v>
      </c>
      <c r="AN146" s="47">
        <f t="shared" si="83"/>
        <v>24492.985688398618</v>
      </c>
      <c r="AO146" s="47">
        <f t="shared" si="83"/>
        <v>24555.835884861965</v>
      </c>
      <c r="AP146" s="47">
        <f t="shared" si="83"/>
        <v>24928.156926990672</v>
      </c>
      <c r="AQ146" s="47">
        <f t="shared" si="83"/>
        <v>34789.049796327388</v>
      </c>
      <c r="AR146" s="47">
        <f t="shared" si="83"/>
        <v>48167.378718338252</v>
      </c>
      <c r="AS146" s="47">
        <f t="shared" si="83"/>
        <v>51963.610935404045</v>
      </c>
      <c r="AT146" s="47">
        <f t="shared" si="83"/>
        <v>53409.896723212762</v>
      </c>
      <c r="AU146" s="47">
        <f t="shared" si="83"/>
        <v>60859.088542701858</v>
      </c>
    </row>
    <row r="147" spans="1:48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>
        <f t="shared" ref="AD147:AU147" si="84">AD12</f>
        <v>-47.62665900000502</v>
      </c>
      <c r="AE147" s="49">
        <f t="shared" si="84"/>
        <v>98.481592999993154</v>
      </c>
      <c r="AF147" s="49">
        <f t="shared" si="84"/>
        <v>-33.89253011882829</v>
      </c>
      <c r="AG147" s="49">
        <f t="shared" si="84"/>
        <v>-97.860030467662</v>
      </c>
      <c r="AH147" s="49">
        <f t="shared" si="84"/>
        <v>-339.53895938230926</v>
      </c>
      <c r="AI147" s="49">
        <f t="shared" si="84"/>
        <v>-241.97260557397385</v>
      </c>
      <c r="AJ147" s="49">
        <f t="shared" si="84"/>
        <v>1431.7831190313373</v>
      </c>
      <c r="AK147" s="49">
        <f t="shared" si="84"/>
        <v>2453.8683683634008</v>
      </c>
      <c r="AL147" s="49">
        <f t="shared" si="84"/>
        <v>3769.4935166110045</v>
      </c>
      <c r="AM147" s="49">
        <f t="shared" si="84"/>
        <v>3163.0820549529126</v>
      </c>
      <c r="AN147" s="49">
        <f t="shared" si="84"/>
        <v>3598.9536127090687</v>
      </c>
      <c r="AO147" s="49">
        <f t="shared" si="84"/>
        <v>4550.2236258496341</v>
      </c>
      <c r="AP147" s="49">
        <f t="shared" si="84"/>
        <v>4798.3852319962316</v>
      </c>
      <c r="AQ147" s="49">
        <f t="shared" si="84"/>
        <v>16781.773049504049</v>
      </c>
      <c r="AR147" s="49" t="e">
        <f t="shared" si="84"/>
        <v>#DIV/0!</v>
      </c>
      <c r="AS147" s="49" t="e">
        <f t="shared" si="84"/>
        <v>#DIV/0!</v>
      </c>
      <c r="AT147" s="49" t="e">
        <f t="shared" si="84"/>
        <v>#DIV/0!</v>
      </c>
      <c r="AU147" s="49" t="e">
        <f t="shared" si="84"/>
        <v>#DIV/0!</v>
      </c>
    </row>
    <row r="148" spans="1:48" ht="15.75" thickBot="1">
      <c r="A148" s="42" t="s">
        <v>175</v>
      </c>
      <c r="X148" s="55"/>
      <c r="Y148" s="55"/>
      <c r="Z148" s="55"/>
      <c r="AA148" s="55"/>
    </row>
    <row r="149" spans="1:48" ht="15.75" thickBot="1">
      <c r="A149" s="44"/>
      <c r="B149" s="44" t="str">
        <f t="shared" ref="B149:AU149" si="85">B2</f>
        <v xml:space="preserve">93/94 </v>
      </c>
      <c r="C149" s="44" t="str">
        <f t="shared" si="85"/>
        <v xml:space="preserve">94/95 </v>
      </c>
      <c r="D149" s="44" t="str">
        <f t="shared" si="85"/>
        <v xml:space="preserve">95/96 </v>
      </c>
      <c r="E149" s="44" t="str">
        <f t="shared" si="85"/>
        <v xml:space="preserve">96/97 </v>
      </c>
      <c r="F149" s="44" t="str">
        <f t="shared" si="85"/>
        <v xml:space="preserve">97/98 </v>
      </c>
      <c r="G149" s="44" t="str">
        <f t="shared" si="85"/>
        <v xml:space="preserve">98/99 </v>
      </c>
      <c r="H149" s="44" t="str">
        <f t="shared" si="85"/>
        <v xml:space="preserve">99/00 </v>
      </c>
      <c r="I149" s="44" t="str">
        <f t="shared" si="85"/>
        <v xml:space="preserve">00/01 </v>
      </c>
      <c r="J149" s="44" t="str">
        <f t="shared" si="85"/>
        <v xml:space="preserve">01/02 </v>
      </c>
      <c r="K149" s="44" t="str">
        <f t="shared" si="85"/>
        <v xml:space="preserve">02/03 </v>
      </c>
      <c r="L149" s="44" t="str">
        <f t="shared" si="85"/>
        <v xml:space="preserve">03/04 </v>
      </c>
      <c r="M149" s="44" t="str">
        <f t="shared" si="85"/>
        <v xml:space="preserve">04/05 </v>
      </c>
      <c r="N149" s="44" t="str">
        <f t="shared" si="85"/>
        <v xml:space="preserve">05/06 </v>
      </c>
      <c r="O149" s="44" t="str">
        <f t="shared" si="85"/>
        <v xml:space="preserve">06/07 </v>
      </c>
      <c r="P149" s="44" t="str">
        <f t="shared" si="85"/>
        <v xml:space="preserve">07/08 </v>
      </c>
      <c r="Q149" s="44" t="str">
        <f t="shared" si="85"/>
        <v xml:space="preserve">08/09 </v>
      </c>
      <c r="R149" s="44" t="str">
        <f t="shared" si="85"/>
        <v xml:space="preserve">09/10 </v>
      </c>
      <c r="S149" s="44" t="str">
        <f t="shared" si="85"/>
        <v xml:space="preserve">10/11 </v>
      </c>
      <c r="T149" s="44" t="str">
        <f t="shared" si="85"/>
        <v xml:space="preserve">11/12 </v>
      </c>
      <c r="U149" s="44" t="str">
        <f t="shared" si="85"/>
        <v xml:space="preserve">12/13 </v>
      </c>
      <c r="V149" s="44" t="str">
        <f t="shared" si="85"/>
        <v xml:space="preserve">13/14 </v>
      </c>
      <c r="W149" s="44" t="str">
        <f t="shared" si="85"/>
        <v xml:space="preserve">14/15 </v>
      </c>
      <c r="X149" s="44" t="str">
        <f t="shared" si="85"/>
        <v xml:space="preserve">15/16 </v>
      </c>
      <c r="Y149" s="44" t="str">
        <f t="shared" si="85"/>
        <v xml:space="preserve">16/17 </v>
      </c>
      <c r="Z149" s="44" t="str">
        <f t="shared" si="85"/>
        <v xml:space="preserve">17/18 </v>
      </c>
      <c r="AA149" s="44" t="str">
        <f t="shared" si="85"/>
        <v>18/19</v>
      </c>
      <c r="AB149" s="44" t="str">
        <f t="shared" si="85"/>
        <v>19/20</v>
      </c>
      <c r="AC149" s="44" t="str">
        <f t="shared" si="85"/>
        <v>20/21</v>
      </c>
      <c r="AD149" s="44" t="str">
        <f t="shared" si="85"/>
        <v>21/22</v>
      </c>
      <c r="AE149" s="44" t="str">
        <f t="shared" si="85"/>
        <v>22/23</v>
      </c>
      <c r="AF149" s="44" t="str">
        <f t="shared" si="85"/>
        <v>23/24</v>
      </c>
      <c r="AG149" s="44" t="str">
        <f t="shared" si="85"/>
        <v>24/25</v>
      </c>
      <c r="AH149" s="44" t="str">
        <f t="shared" si="85"/>
        <v>25/26</v>
      </c>
      <c r="AI149" s="44" t="str">
        <f t="shared" si="85"/>
        <v>26/27</v>
      </c>
      <c r="AJ149" s="44" t="str">
        <f t="shared" si="85"/>
        <v>27/28</v>
      </c>
      <c r="AK149" s="44" t="str">
        <f t="shared" si="85"/>
        <v>28/29</v>
      </c>
      <c r="AL149" s="44" t="str">
        <f t="shared" si="85"/>
        <v>29/30</v>
      </c>
      <c r="AM149" s="44" t="str">
        <f t="shared" si="85"/>
        <v>30/31</v>
      </c>
      <c r="AN149" s="44" t="str">
        <f t="shared" si="85"/>
        <v>31/32</v>
      </c>
      <c r="AO149" s="44" t="str">
        <f t="shared" si="85"/>
        <v>32/33</v>
      </c>
      <c r="AP149" s="44" t="str">
        <f t="shared" si="85"/>
        <v>33/34</v>
      </c>
      <c r="AQ149" s="44" t="str">
        <f t="shared" si="85"/>
        <v>34/35</v>
      </c>
      <c r="AR149" s="44" t="str">
        <f t="shared" si="85"/>
        <v>35/36</v>
      </c>
      <c r="AS149" s="44" t="str">
        <f t="shared" si="85"/>
        <v>36/37</v>
      </c>
      <c r="AT149" s="44" t="str">
        <f t="shared" si="85"/>
        <v>37/38</v>
      </c>
      <c r="AU149" s="44" t="str">
        <f t="shared" si="85"/>
        <v>38/39</v>
      </c>
    </row>
    <row r="150" spans="1:48">
      <c r="A150" s="42" t="s">
        <v>101</v>
      </c>
      <c r="G150" s="66">
        <f>'[3]Soy Complex'!AN404</f>
        <v>0.14845192849800068</v>
      </c>
      <c r="H150" s="66">
        <f>'[3]Soy Complex'!AO404</f>
        <v>0.59380771399200272</v>
      </c>
      <c r="I150" s="66">
        <f>'[3]Soy Complex'!AP404</f>
        <v>0.10594550710612409</v>
      </c>
      <c r="J150" s="66">
        <f>'[3]Soy Complex'!AQ404</f>
        <v>4.7053309611616596</v>
      </c>
      <c r="K150" s="66">
        <f>'[3]Soy Complex'!AR404</f>
        <v>5.6274177871419004</v>
      </c>
      <c r="L150" s="66">
        <f>'[3]Soy Complex'!AS404</f>
        <v>3.2679714900617962</v>
      </c>
      <c r="M150" s="66">
        <f>'[3]Soy Complex'!AT404</f>
        <v>26.33123743930997</v>
      </c>
      <c r="N150" s="66">
        <f>'[3]Soy Complex'!AU404</f>
        <v>88.427799471015888</v>
      </c>
      <c r="O150" s="66">
        <f>'[3]Soy Complex'!AV404</f>
        <v>166.1</v>
      </c>
      <c r="P150" s="66">
        <f>'[3]Soy Complex'!AW404</f>
        <v>246.8</v>
      </c>
      <c r="Q150" s="66">
        <f>'[3]Soy Complex'!AX404</f>
        <v>295.3</v>
      </c>
      <c r="R150" s="66">
        <f>'[3]Soy Complex'!AY404</f>
        <v>244</v>
      </c>
      <c r="S150" s="66">
        <f>'[3]Soy Complex'!AZ404</f>
        <v>105</v>
      </c>
      <c r="T150" s="66">
        <f>'[3]Soy Complex'!BA404</f>
        <v>527</v>
      </c>
      <c r="U150" s="66">
        <f>'[3]Soy Complex'!BB404</f>
        <v>307</v>
      </c>
      <c r="V150" s="66">
        <f>'[3]Soy Complex'!BC404</f>
        <v>551</v>
      </c>
      <c r="W150" s="66">
        <f>'[3]Soy Complex'!BD404</f>
        <v>458.81</v>
      </c>
      <c r="X150" s="66">
        <f>'[3]Soy Complex'!BE404</f>
        <v>408</v>
      </c>
      <c r="Y150" s="66">
        <f>'[3]Soy Complex'!BF404</f>
        <v>525.96</v>
      </c>
      <c r="Z150" s="66">
        <f>'[3]Soy Complex'!BG404</f>
        <v>577.42999999999995</v>
      </c>
      <c r="AA150" s="66">
        <f>'[3]Soy Complex'!BH404</f>
        <v>698.88</v>
      </c>
      <c r="AB150" s="66">
        <f>'[3]Soy Complex'!BI404</f>
        <v>557.52</v>
      </c>
      <c r="AC150" s="66">
        <f>'[3]Soy Complex'!BJ404</f>
        <v>723</v>
      </c>
      <c r="AD150" s="66">
        <f>'[3]Soy Complex'!BK404</f>
        <v>644.12309883521937</v>
      </c>
      <c r="AE150" s="66">
        <f>'[3]Soy Complex'!BL404</f>
        <v>640.09400000000005</v>
      </c>
      <c r="AF150" s="66">
        <f>'[3]Soy Complex'!BM404</f>
        <v>645.47</v>
      </c>
      <c r="AG150" s="82">
        <f>'[3]Soy Complex'!BN404</f>
        <v>539.34634245778807</v>
      </c>
      <c r="AH150" s="82">
        <f>'[3]Soy Complex'!BO404</f>
        <v>520.74094644447473</v>
      </c>
      <c r="AI150" s="82">
        <f>'[3]Soy Complex'!BP404</f>
        <v>278.76270018269003</v>
      </c>
      <c r="AJ150" s="82">
        <f>'[3]Soy Complex'!BQ404</f>
        <v>251.89480756805472</v>
      </c>
      <c r="AK150" s="82">
        <f>'[3]Soy Complex'!BR404</f>
        <v>130.6091741895151</v>
      </c>
      <c r="AL150" s="82">
        <f>'[3]Soy Complex'!BS404</f>
        <v>32.130507248161905</v>
      </c>
      <c r="AM150" s="82">
        <f>'[3]Soy Complex'!BT404</f>
        <v>32.117236129943763</v>
      </c>
      <c r="AN150" s="82">
        <f>'[3]Soy Complex'!BU404</f>
        <v>32.405131872985748</v>
      </c>
      <c r="AO150" s="82">
        <f>'[3]Soy Complex'!BV404</f>
        <v>55.525767422006311</v>
      </c>
      <c r="AP150" s="82">
        <f>'[3]Soy Complex'!BW404</f>
        <v>37.510613246314676</v>
      </c>
      <c r="AQ150" s="82">
        <f>'[3]Soy Complex'!BX404</f>
        <v>55.64069262118565</v>
      </c>
      <c r="AR150" s="82">
        <f>'[3]Soy Complex'!BY404</f>
        <v>66.676130058442624</v>
      </c>
      <c r="AS150" s="82">
        <f>'[3]Soy Complex'!BZ404</f>
        <v>75.966326971872036</v>
      </c>
      <c r="AT150" s="82">
        <f>'[3]Soy Complex'!CA404</f>
        <v>84.157070902481678</v>
      </c>
      <c r="AU150" s="82">
        <f>'[3]Soy Complex'!CB404</f>
        <v>90.995882587299093</v>
      </c>
      <c r="AV150" s="82"/>
    </row>
    <row r="151" spans="1:48">
      <c r="A151" s="42" t="s">
        <v>102</v>
      </c>
      <c r="G151" s="66">
        <f>'[3]Soy Complex'!AN405</f>
        <v>0.14845192849800068</v>
      </c>
      <c r="H151" s="66">
        <f>'[3]Soy Complex'!AO405</f>
        <v>0.59380771399200272</v>
      </c>
      <c r="I151" s="66">
        <f>'[3]Soy Complex'!AP405</f>
        <v>0.10594550710612409</v>
      </c>
      <c r="J151" s="66">
        <f>'[3]Soy Complex'!AQ405</f>
        <v>4.7053309611616596</v>
      </c>
      <c r="K151" s="66">
        <f>'[3]Soy Complex'!AR405</f>
        <v>5.6274177871419004</v>
      </c>
      <c r="L151" s="66">
        <f>'[3]Soy Complex'!AS405</f>
        <v>3.2679714900617962</v>
      </c>
      <c r="M151" s="66">
        <f>'[3]Soy Complex'!AT405</f>
        <v>26.33123743930997</v>
      </c>
      <c r="N151" s="66">
        <f>'[3]Soy Complex'!AU405</f>
        <v>88.427799471015888</v>
      </c>
      <c r="O151" s="66">
        <f>'[3]Soy Complex'!AV405</f>
        <v>157.6</v>
      </c>
      <c r="P151" s="66">
        <f>'[3]Soy Complex'!AW405</f>
        <v>219.1</v>
      </c>
      <c r="Q151" s="66">
        <f>'[3]Soy Complex'!AX405</f>
        <v>252.4</v>
      </c>
      <c r="R151" s="66">
        <f>'[3]Soy Complex'!AY405</f>
        <v>237</v>
      </c>
      <c r="S151" s="66">
        <f>'[3]Soy Complex'!AZ405</f>
        <v>73</v>
      </c>
      <c r="T151" s="66">
        <f>'[3]Soy Complex'!BA405</f>
        <v>538</v>
      </c>
      <c r="U151" s="66">
        <f>'[3]Soy Complex'!BB405</f>
        <v>246</v>
      </c>
      <c r="V151" s="66">
        <f>'[3]Soy Complex'!BC405</f>
        <v>535</v>
      </c>
      <c r="W151" s="66">
        <f>'[3]Soy Complex'!BD405</f>
        <v>447.12</v>
      </c>
      <c r="X151" s="66">
        <f>'[3]Soy Complex'!BE405</f>
        <v>464</v>
      </c>
      <c r="Y151" s="66">
        <f>'[3]Soy Complex'!BF405</f>
        <v>595.83000000000004</v>
      </c>
      <c r="Z151" s="66">
        <f>'[3]Soy Complex'!BG405</f>
        <v>590.79999999999995</v>
      </c>
      <c r="AA151" s="66">
        <f>'[3]Soy Complex'!BH405</f>
        <v>703.79</v>
      </c>
      <c r="AB151" s="66">
        <f>'[3]Soy Complex'!BI405</f>
        <v>526.53</v>
      </c>
      <c r="AC151" s="66">
        <f>'[3]Soy Complex'!BJ405</f>
        <v>683</v>
      </c>
      <c r="AD151" s="66">
        <f>'[3]Soy Complex'!BK405</f>
        <v>432.84409459115193</v>
      </c>
      <c r="AE151" s="66">
        <f>'[3]Soy Complex'!BL405</f>
        <v>593.81100000000004</v>
      </c>
      <c r="AF151" s="66">
        <f>'[3]Soy Complex'!BM405</f>
        <v>612.95299999999997</v>
      </c>
      <c r="AG151" s="82">
        <f>'[3]Soy Complex'!BN405</f>
        <v>523.91295648892287</v>
      </c>
      <c r="AH151" s="82">
        <f>'[3]Soy Complex'!BO405</f>
        <v>467.88923963250772</v>
      </c>
      <c r="AI151" s="82">
        <f>'[3]Soy Complex'!BP405</f>
        <v>240.01400325863534</v>
      </c>
      <c r="AJ151" s="82">
        <f>'[3]Soy Complex'!BQ405</f>
        <v>213.76364724583448</v>
      </c>
      <c r="AK151" s="82">
        <f>'[3]Soy Complex'!BR405</f>
        <v>95.354619854444877</v>
      </c>
      <c r="AL151" s="82">
        <f>'[3]Soy Complex'!BS405</f>
        <v>23.186053244240384</v>
      </c>
      <c r="AM151" s="82">
        <f>'[3]Soy Complex'!BT405</f>
        <v>43.425912718004383</v>
      </c>
      <c r="AN151" s="82">
        <f>'[3]Soy Complex'!BU405</f>
        <v>76.51497701027705</v>
      </c>
      <c r="AO151" s="82">
        <f>'[3]Soy Complex'!BV405</f>
        <v>49.715847772653035</v>
      </c>
      <c r="AP151" s="82">
        <f>'[3]Soy Complex'!BW405</f>
        <v>34.643651001617229</v>
      </c>
      <c r="AQ151" s="82">
        <f>'[3]Soy Complex'!BX405</f>
        <v>56.541524816771698</v>
      </c>
      <c r="AR151" s="82">
        <f>'[3]Soy Complex'!BY405</f>
        <v>68.646464240486296</v>
      </c>
      <c r="AS151" s="82">
        <f>'[3]Soy Complex'!BZ405</f>
        <v>76.860046010168787</v>
      </c>
      <c r="AT151" s="82">
        <f>'[3]Soy Complex'!CA405</f>
        <v>79.998530788908909</v>
      </c>
      <c r="AU151" s="82">
        <f>'[3]Soy Complex'!CB405</f>
        <v>86.936207853891375</v>
      </c>
      <c r="AV151" s="82"/>
    </row>
    <row r="152" spans="1:48">
      <c r="A152" s="42" t="s">
        <v>103</v>
      </c>
      <c r="G152" s="66">
        <f>'[3]Soy Complex'!AN406</f>
        <v>0.14845192849800068</v>
      </c>
      <c r="H152" s="66">
        <f>'[3]Soy Complex'!AO406</f>
        <v>0.59380771399200272</v>
      </c>
      <c r="I152" s="66">
        <f>'[3]Soy Complex'!AP406</f>
        <v>0.10594550710612409</v>
      </c>
      <c r="J152" s="66">
        <f>'[3]Soy Complex'!AQ406</f>
        <v>4.7053309611616596</v>
      </c>
      <c r="K152" s="66">
        <f>'[3]Soy Complex'!AR406</f>
        <v>5.6274177871419004</v>
      </c>
      <c r="L152" s="66">
        <f>'[3]Soy Complex'!AS406</f>
        <v>3.2679714900617962</v>
      </c>
      <c r="M152" s="66">
        <f>'[3]Soy Complex'!AT406</f>
        <v>26.33123743930997</v>
      </c>
      <c r="N152" s="66">
        <f>'[3]Soy Complex'!AU406</f>
        <v>88.427799471015888</v>
      </c>
      <c r="O152" s="66">
        <f>'[3]Soy Complex'!AV406</f>
        <v>178.7</v>
      </c>
      <c r="P152" s="66">
        <f>'[3]Soy Complex'!AW406</f>
        <v>219.3</v>
      </c>
      <c r="Q152" s="66">
        <f>'[3]Soy Complex'!AX406</f>
        <v>207</v>
      </c>
      <c r="R152" s="66">
        <f>'[3]Soy Complex'!AY406</f>
        <v>241</v>
      </c>
      <c r="S152" s="66">
        <f>'[3]Soy Complex'!AZ406</f>
        <v>63</v>
      </c>
      <c r="T152" s="66">
        <f>'[3]Soy Complex'!BA406</f>
        <v>592</v>
      </c>
      <c r="U152" s="66">
        <f>'[3]Soy Complex'!BB406</f>
        <v>273</v>
      </c>
      <c r="V152" s="66">
        <f>'[3]Soy Complex'!BC406</f>
        <v>559</v>
      </c>
      <c r="W152" s="66">
        <f>'[3]Soy Complex'!BD406</f>
        <v>531.30999999999995</v>
      </c>
      <c r="X152" s="66">
        <f>'[3]Soy Complex'!BE406</f>
        <v>436</v>
      </c>
      <c r="Y152" s="66">
        <f>'[3]Soy Complex'!BF406</f>
        <v>610.47</v>
      </c>
      <c r="Z152" s="66">
        <f>'[3]Soy Complex'!BG406</f>
        <v>593.99</v>
      </c>
      <c r="AA152" s="66">
        <f>'[3]Soy Complex'!BH406</f>
        <v>767.76</v>
      </c>
      <c r="AB152" s="66">
        <f>'[3]Soy Complex'!BI406</f>
        <v>541.04999999999995</v>
      </c>
      <c r="AC152" s="66">
        <f>'[3]Soy Complex'!BJ406</f>
        <v>744</v>
      </c>
      <c r="AD152" s="66">
        <f>'[3]Soy Complex'!BK406</f>
        <v>541.99699766976471</v>
      </c>
      <c r="AE152" s="66">
        <f>'[3]Soy Complex'!BL406</f>
        <v>533.59299999999996</v>
      </c>
      <c r="AF152" s="66">
        <f>'[3]Soy Complex'!BM406</f>
        <v>603</v>
      </c>
      <c r="AG152" s="82">
        <f>'[3]Soy Complex'!BN406</f>
        <v>609.94431507326317</v>
      </c>
      <c r="AH152" s="82">
        <f>'[3]Soy Complex'!BO406</f>
        <v>530.82903030764567</v>
      </c>
      <c r="AI152" s="82">
        <f>'[3]Soy Complex'!BP406</f>
        <v>244.92890843181772</v>
      </c>
      <c r="AJ152" s="82">
        <f>'[3]Soy Complex'!BQ406</f>
        <v>198.53463558410408</v>
      </c>
      <c r="AK152" s="82">
        <f>'[3]Soy Complex'!BR406</f>
        <v>85.301690950190391</v>
      </c>
      <c r="AL152" s="82">
        <f>'[3]Soy Complex'!BS406</f>
        <v>60.609487833119488</v>
      </c>
      <c r="AM152" s="82">
        <f>'[3]Soy Complex'!BT406</f>
        <v>39.100463043776358</v>
      </c>
      <c r="AN152" s="82">
        <f>'[3]Soy Complex'!BU406</f>
        <v>81.665076171707312</v>
      </c>
      <c r="AO152" s="82">
        <f>'[3]Soy Complex'!BV406</f>
        <v>54.347812061181457</v>
      </c>
      <c r="AP152" s="82">
        <f>'[3]Soy Complex'!BW406</f>
        <v>39.273575892901732</v>
      </c>
      <c r="AQ152" s="82">
        <f>'[3]Soy Complex'!BX406</f>
        <v>65.297188720180799</v>
      </c>
      <c r="AR152" s="82">
        <f>'[3]Soy Complex'!BY406</f>
        <v>75.164329948635583</v>
      </c>
      <c r="AS152" s="82">
        <f>'[3]Soy Complex'!BZ406</f>
        <v>84.80215410171698</v>
      </c>
      <c r="AT152" s="82">
        <f>'[3]Soy Complex'!CA406</f>
        <v>88.808889372900296</v>
      </c>
      <c r="AU152" s="82">
        <f>'[3]Soy Complex'!CB406</f>
        <v>96.820876441906734</v>
      </c>
      <c r="AV152" s="82"/>
    </row>
    <row r="153" spans="1:48">
      <c r="A153" s="42" t="s">
        <v>104</v>
      </c>
      <c r="G153" s="66">
        <f>'[3]Soy Complex'!AN407</f>
        <v>0.15748480840727289</v>
      </c>
      <c r="H153" s="66">
        <f>'[3]Soy Complex'!AO407</f>
        <v>0.62993923362909154</v>
      </c>
      <c r="I153" s="66">
        <f>'[3]Soy Complex'!AP407</f>
        <v>3.6232368797822416</v>
      </c>
      <c r="J153" s="66">
        <f>'[3]Soy Complex'!AQ407</f>
        <v>6.3683646097343614</v>
      </c>
      <c r="K153" s="66">
        <f>'[3]Soy Complex'!AR407</f>
        <v>5.1705605193162594</v>
      </c>
      <c r="L153" s="66">
        <f>'[3]Soy Complex'!AS407</f>
        <v>12.937129110066229</v>
      </c>
      <c r="M153" s="66">
        <f>'[3]Soy Complex'!AT407</f>
        <v>17.948954341994057</v>
      </c>
      <c r="N153" s="66">
        <f>'[3]Soy Complex'!AU407</f>
        <v>94.4</v>
      </c>
      <c r="O153" s="66">
        <f>'[3]Soy Complex'!AV407</f>
        <v>192.1</v>
      </c>
      <c r="P153" s="66">
        <f>'[3]Soy Complex'!AW407</f>
        <v>289</v>
      </c>
      <c r="Q153" s="66">
        <f>'[3]Soy Complex'!AX407</f>
        <v>152</v>
      </c>
      <c r="R153" s="66">
        <f>'[3]Soy Complex'!AY407</f>
        <v>90</v>
      </c>
      <c r="S153" s="66">
        <f>'[3]Soy Complex'!AZ407</f>
        <v>150</v>
      </c>
      <c r="T153" s="66">
        <f>'[3]Soy Complex'!BA407</f>
        <v>306</v>
      </c>
      <c r="U153" s="66">
        <f>'[3]Soy Complex'!BB407</f>
        <v>313</v>
      </c>
      <c r="V153" s="66">
        <f>'[3]Soy Complex'!BC407</f>
        <v>241</v>
      </c>
      <c r="W153" s="66">
        <f>'[3]Soy Complex'!BD407</f>
        <v>306</v>
      </c>
      <c r="X153" s="66">
        <f>'[3]Soy Complex'!BE407</f>
        <v>392.27</v>
      </c>
      <c r="Y153" s="66">
        <f>'[3]Soy Complex'!BF407</f>
        <v>390.11</v>
      </c>
      <c r="Z153" s="66">
        <f>'[3]Soy Complex'!BG407</f>
        <v>462.12</v>
      </c>
      <c r="AA153" s="66">
        <f>'[3]Soy Complex'!BH407</f>
        <v>622.80999999999995</v>
      </c>
      <c r="AB153" s="66">
        <f>'[3]Soy Complex'!BI407</f>
        <v>521</v>
      </c>
      <c r="AC153" s="66">
        <f>'[3]Soy Complex'!BJ407</f>
        <v>515.40087194059493</v>
      </c>
      <c r="AD153" s="66">
        <f>'[3]Soy Complex'!BK407</f>
        <v>543.04</v>
      </c>
      <c r="AE153" s="66">
        <f>'[3]Soy Complex'!BL407</f>
        <v>556.82899999999995</v>
      </c>
      <c r="AF153" s="66">
        <f>'[3]Soy Complex'!BM407</f>
        <v>544.50800000000004</v>
      </c>
      <c r="AG153" s="82">
        <f>'[3]Soy Complex'!BN407</f>
        <v>374.48426626007711</v>
      </c>
      <c r="AH153" s="82">
        <f>'[3]Soy Complex'!BO407</f>
        <v>169.21978175418724</v>
      </c>
      <c r="AI153" s="82">
        <f>'[3]Soy Complex'!BP407</f>
        <v>191.82003111722241</v>
      </c>
      <c r="AJ153" s="82">
        <f>'[3]Soy Complex'!BQ407</f>
        <v>101.97351182658872</v>
      </c>
      <c r="AK153" s="82">
        <f>'[3]Soy Complex'!BR407</f>
        <v>18.472297518682808</v>
      </c>
      <c r="AL153" s="82">
        <f>'[3]Soy Complex'!BS407</f>
        <v>53.274705714035917</v>
      </c>
      <c r="AM153" s="82">
        <f>'[3]Soy Complex'!BT407</f>
        <v>29.671406600549801</v>
      </c>
      <c r="AN153" s="82">
        <f>'[3]Soy Complex'!BU407</f>
        <v>35.307133951175246</v>
      </c>
      <c r="AO153" s="82">
        <f>'[3]Soy Complex'!BV407</f>
        <v>19.25820802529525</v>
      </c>
      <c r="AP153" s="82">
        <f>'[3]Soy Complex'!BW407</f>
        <v>14.757180839003823</v>
      </c>
      <c r="AQ153" s="82">
        <f>'[3]Soy Complex'!BX407</f>
        <v>34.464097809968678</v>
      </c>
      <c r="AR153" s="82">
        <f>'[3]Soy Complex'!BY407</f>
        <v>39.217911083580788</v>
      </c>
      <c r="AS153" s="82">
        <f>'[3]Soy Complex'!BZ407</f>
        <v>42.840141103043123</v>
      </c>
      <c r="AT153" s="82">
        <f>'[3]Soy Complex'!CA407</f>
        <v>45.776120031637021</v>
      </c>
      <c r="AU153" s="82">
        <f>'[3]Soy Complex'!CB407</f>
        <v>45.776120031637021</v>
      </c>
      <c r="AV153" s="82"/>
    </row>
    <row r="154" spans="1:48">
      <c r="A154" s="42" t="s">
        <v>105</v>
      </c>
      <c r="G154" s="66">
        <f>'[3]Soy Complex'!AN408</f>
        <v>0.15748480840727289</v>
      </c>
      <c r="H154" s="66">
        <f>'[3]Soy Complex'!AO408</f>
        <v>0.62993923362909154</v>
      </c>
      <c r="I154" s="66">
        <f>'[3]Soy Complex'!AP408</f>
        <v>3.6232368797822416</v>
      </c>
      <c r="J154" s="66">
        <f>'[3]Soy Complex'!AQ408</f>
        <v>6.3683646097343614</v>
      </c>
      <c r="K154" s="66">
        <f>'[3]Soy Complex'!AR408</f>
        <v>5.1705605193162594</v>
      </c>
      <c r="L154" s="66">
        <f>'[3]Soy Complex'!AS408</f>
        <v>12.937129110066229</v>
      </c>
      <c r="M154" s="66">
        <f>'[3]Soy Complex'!AT408</f>
        <v>17.948954341994057</v>
      </c>
      <c r="N154" s="66">
        <f>'[3]Soy Complex'!AU408</f>
        <v>81.599999999999994</v>
      </c>
      <c r="O154" s="66">
        <f>'[3]Soy Complex'!AV408</f>
        <v>158.4</v>
      </c>
      <c r="P154" s="66">
        <f>'[3]Soy Complex'!AW408</f>
        <v>247.5</v>
      </c>
      <c r="Q154" s="66">
        <f>'[3]Soy Complex'!AX408</f>
        <v>146</v>
      </c>
      <c r="R154" s="66">
        <f>'[3]Soy Complex'!AY408</f>
        <v>102</v>
      </c>
      <c r="S154" s="66">
        <f>'[3]Soy Complex'!AZ408</f>
        <v>150</v>
      </c>
      <c r="T154" s="66">
        <f>'[3]Soy Complex'!BA408</f>
        <v>321</v>
      </c>
      <c r="U154" s="66">
        <f>'[3]Soy Complex'!BB408</f>
        <v>287</v>
      </c>
      <c r="V154" s="66">
        <f>'[3]Soy Complex'!BC408</f>
        <v>277</v>
      </c>
      <c r="W154" s="66">
        <f>'[3]Soy Complex'!BD408</f>
        <v>311</v>
      </c>
      <c r="X154" s="66">
        <f>'[3]Soy Complex'!BE408</f>
        <v>416</v>
      </c>
      <c r="Y154" s="66">
        <f>'[3]Soy Complex'!BF408</f>
        <v>369.18</v>
      </c>
      <c r="Z154" s="66">
        <f>'[3]Soy Complex'!BG408</f>
        <v>495.59</v>
      </c>
      <c r="AA154" s="66">
        <f>'[3]Soy Complex'!BH408</f>
        <v>559.57000000000005</v>
      </c>
      <c r="AB154" s="66">
        <f>'[3]Soy Complex'!BI408</f>
        <v>574.78</v>
      </c>
      <c r="AC154" s="66">
        <f>'[3]Soy Complex'!BJ408</f>
        <v>363.23678948435662</v>
      </c>
      <c r="AD154" s="66">
        <f>'[3]Soy Complex'!BK408</f>
        <v>536.60199999999998</v>
      </c>
      <c r="AE154" s="66">
        <f>'[3]Soy Complex'!BL408</f>
        <v>536.27599999999995</v>
      </c>
      <c r="AF154" s="82">
        <f>'[3]Soy Complex'!BM408</f>
        <v>521.55999999999995</v>
      </c>
      <c r="AG154" s="82">
        <f>'[3]Soy Complex'!BN408</f>
        <v>396.93286532921485</v>
      </c>
      <c r="AH154" s="82">
        <f>'[3]Soy Complex'!BO408</f>
        <v>167.5927586469781</v>
      </c>
      <c r="AI154" s="82">
        <f>'[3]Soy Complex'!BP408</f>
        <v>174.55841916926721</v>
      </c>
      <c r="AJ154" s="82">
        <f>'[3]Soy Complex'!BQ408</f>
        <v>85.169328495641025</v>
      </c>
      <c r="AK154" s="82">
        <f>'[3]Soy Complex'!BR408</f>
        <v>15.144635960272979</v>
      </c>
      <c r="AL154" s="82">
        <f>'[3]Soy Complex'!BS408</f>
        <v>42.057172737779922</v>
      </c>
      <c r="AM154" s="82">
        <f>'[3]Soy Complex'!BT408</f>
        <v>19.140939751630356</v>
      </c>
      <c r="AN154" s="82">
        <f>'[3]Soy Complex'!BU408</f>
        <v>27.425578831032226</v>
      </c>
      <c r="AO154" s="82">
        <f>'[3]Soy Complex'!BV408</f>
        <v>15.199001390014015</v>
      </c>
      <c r="AP154" s="82">
        <f>'[3]Soy Complex'!BW408</f>
        <v>11.691153935066623</v>
      </c>
      <c r="AQ154" s="82">
        <f>'[3]Soy Complex'!BX408</f>
        <v>29.335765514170419</v>
      </c>
      <c r="AR154" s="82">
        <f>'[3]Soy Complex'!BY408</f>
        <v>33.767934637636358</v>
      </c>
      <c r="AS154" s="82">
        <f>'[3]Soy Complex'!BZ408</f>
        <v>37.841754684712981</v>
      </c>
      <c r="AT154" s="82">
        <f>'[3]Soy Complex'!CA408</f>
        <v>40.856405724377481</v>
      </c>
      <c r="AU154" s="82">
        <f>'[3]Soy Complex'!CB408</f>
        <v>40.856405724377481</v>
      </c>
      <c r="AV154" s="82"/>
    </row>
    <row r="155" spans="1:48">
      <c r="A155" s="42" t="s">
        <v>106</v>
      </c>
      <c r="G155" s="66">
        <f>'[3]Soy Complex'!AN409</f>
        <v>0.15748480840727289</v>
      </c>
      <c r="H155" s="66">
        <f>'[3]Soy Complex'!AO409</f>
        <v>0.62993923362909154</v>
      </c>
      <c r="I155" s="66">
        <f>'[3]Soy Complex'!AP409</f>
        <v>3.6232368797822416</v>
      </c>
      <c r="J155" s="66">
        <f>'[3]Soy Complex'!AQ409</f>
        <v>6.3683646097343614</v>
      </c>
      <c r="K155" s="66">
        <f>'[3]Soy Complex'!AR409</f>
        <v>5.1705605193162594</v>
      </c>
      <c r="L155" s="66">
        <f>'[3]Soy Complex'!AS409</f>
        <v>12.937129110066229</v>
      </c>
      <c r="M155" s="66">
        <f>'[3]Soy Complex'!AT409</f>
        <v>17.948954341994057</v>
      </c>
      <c r="N155" s="66">
        <f>'[3]Soy Complex'!AU409</f>
        <v>111.3</v>
      </c>
      <c r="O155" s="66">
        <f>'[3]Soy Complex'!AV409</f>
        <v>222.4</v>
      </c>
      <c r="P155" s="66">
        <f>'[3]Soy Complex'!AW409</f>
        <v>259.5</v>
      </c>
      <c r="Q155" s="66">
        <f>'[3]Soy Complex'!AX409</f>
        <v>102</v>
      </c>
      <c r="R155" s="66">
        <f>'[3]Soy Complex'!AY409</f>
        <v>112</v>
      </c>
      <c r="S155" s="66">
        <f>'[3]Soy Complex'!AZ409</f>
        <v>190</v>
      </c>
      <c r="T155" s="66">
        <f>'[3]Soy Complex'!BA409</f>
        <v>388</v>
      </c>
      <c r="U155" s="66">
        <f>'[3]Soy Complex'!BB409</f>
        <v>443</v>
      </c>
      <c r="V155" s="66">
        <f>'[3]Soy Complex'!BC409</f>
        <v>379</v>
      </c>
      <c r="W155" s="66">
        <f>'[3]Soy Complex'!BD409</f>
        <v>381</v>
      </c>
      <c r="X155" s="66">
        <f>'[3]Soy Complex'!BE409</f>
        <v>464.48</v>
      </c>
      <c r="Y155" s="66">
        <f>'[3]Soy Complex'!BF409</f>
        <v>369.46</v>
      </c>
      <c r="Z155" s="66">
        <f>'[3]Soy Complex'!BG409</f>
        <v>624.15</v>
      </c>
      <c r="AA155" s="66">
        <f>'[3]Soy Complex'!BH409</f>
        <v>617.01</v>
      </c>
      <c r="AB155" s="66">
        <f>'[3]Soy Complex'!BI409</f>
        <v>656.02</v>
      </c>
      <c r="AC155" s="66">
        <f>'[3]Soy Complex'!BJ409</f>
        <v>531.32215736145281</v>
      </c>
      <c r="AD155" s="66">
        <f>'[3]Soy Complex'!BK409</f>
        <v>657.06299999999999</v>
      </c>
      <c r="AE155" s="66">
        <f>'[3]Soy Complex'!BL409</f>
        <v>592.54200000000003</v>
      </c>
      <c r="AF155" s="82">
        <f>'[3]Soy Complex'!BM409</f>
        <v>504.61243674916312</v>
      </c>
      <c r="AG155" s="82">
        <f>'[3]Soy Complex'!BN409</f>
        <v>485.94069431926238</v>
      </c>
      <c r="AH155" s="82">
        <f>'[3]Soy Complex'!BO409</f>
        <v>185.94948271752099</v>
      </c>
      <c r="AI155" s="82">
        <f>'[3]Soy Complex'!BP409</f>
        <v>215.26364963953404</v>
      </c>
      <c r="AJ155" s="82">
        <f>'[3]Soy Complex'!BQ409</f>
        <v>116.95310587908426</v>
      </c>
      <c r="AK155" s="82">
        <f>'[3]Soy Complex'!BR409</f>
        <v>23.067657240619724</v>
      </c>
      <c r="AL155" s="82">
        <f>'[3]Soy Complex'!BS409</f>
        <v>67.947911948863862</v>
      </c>
      <c r="AM155" s="82">
        <f>'[3]Soy Complex'!BT409</f>
        <v>39.432891961733048</v>
      </c>
      <c r="AN155" s="82">
        <f>'[3]Soy Complex'!BU409</f>
        <v>45.469325849672941</v>
      </c>
      <c r="AO155" s="82">
        <f>'[3]Soy Complex'!BV409</f>
        <v>23.892713709203822</v>
      </c>
      <c r="AP155" s="82">
        <f>'[3]Soy Complex'!BW409</f>
        <v>19.106433714713617</v>
      </c>
      <c r="AQ155" s="82">
        <f>'[3]Soy Complex'!BX409</f>
        <v>44.722223312477439</v>
      </c>
      <c r="AR155" s="82">
        <f>'[3]Soy Complex'!BY409</f>
        <v>49.655856147825261</v>
      </c>
      <c r="AS155" s="82">
        <f>'[3]Soy Complex'!BZ409</f>
        <v>53.855692480678584</v>
      </c>
      <c r="AT155" s="82">
        <f>'[3]Soy Complex'!CA409</f>
        <v>57.220043849449439</v>
      </c>
      <c r="AU155" s="82">
        <f>'[3]Soy Complex'!CB409</f>
        <v>57.220043849449439</v>
      </c>
      <c r="AV155" s="82"/>
    </row>
    <row r="156" spans="1:48">
      <c r="A156" s="42" t="s">
        <v>107</v>
      </c>
      <c r="G156" s="66">
        <f>'[3]Soy Complex'!AN410</f>
        <v>0.34572021789631785</v>
      </c>
      <c r="H156" s="66">
        <f>'[3]Soy Complex'!AO410</f>
        <v>1.3828808715852714</v>
      </c>
      <c r="I156" s="66">
        <f>'[3]Soy Complex'!AP410</f>
        <v>6.6667470785954341</v>
      </c>
      <c r="J156" s="66">
        <f>'[3]Soy Complex'!AQ410</f>
        <v>7.5145764566391513</v>
      </c>
      <c r="K156" s="66">
        <f>'[3]Soy Complex'!AR410</f>
        <v>13.039183905705046</v>
      </c>
      <c r="L156" s="66">
        <f>'[3]Soy Complex'!AS410</f>
        <v>14.863558198765865</v>
      </c>
      <c r="M156" s="66">
        <f>'[3]Soy Complex'!AT410</f>
        <v>41.138238360285243</v>
      </c>
      <c r="N156" s="66">
        <f>'[3]Soy Complex'!AU410</f>
        <v>116.7</v>
      </c>
      <c r="O156" s="66">
        <f>'[3]Soy Complex'!AV410</f>
        <v>214.9</v>
      </c>
      <c r="P156" s="66">
        <f>'[3]Soy Complex'!AW410</f>
        <v>266.5</v>
      </c>
      <c r="Q156" s="66">
        <f>'[3]Soy Complex'!AX410</f>
        <v>102</v>
      </c>
      <c r="R156" s="66">
        <f>'[3]Soy Complex'!AY410</f>
        <v>127</v>
      </c>
      <c r="S156" s="66">
        <f>'[3]Soy Complex'!AZ410</f>
        <v>236</v>
      </c>
      <c r="T156" s="66">
        <f>'[3]Soy Complex'!BA410</f>
        <v>350</v>
      </c>
      <c r="U156" s="66">
        <f>'[3]Soy Complex'!BB410</f>
        <v>423</v>
      </c>
      <c r="V156" s="66">
        <f>'[3]Soy Complex'!BC410</f>
        <v>360</v>
      </c>
      <c r="W156" s="66">
        <f>'[3]Soy Complex'!BD410</f>
        <v>384.6</v>
      </c>
      <c r="X156" s="66">
        <f>'[3]Soy Complex'!BE410</f>
        <v>414.75</v>
      </c>
      <c r="Y156" s="66">
        <f>'[3]Soy Complex'!BF410</f>
        <v>426.71</v>
      </c>
      <c r="Z156" s="66">
        <f>'[3]Soy Complex'!BG410</f>
        <v>519.55999999999995</v>
      </c>
      <c r="AA156" s="66">
        <f>'[3]Soy Complex'!BH410</f>
        <v>631.84</v>
      </c>
      <c r="AB156" s="66">
        <f>'[3]Soy Complex'!BI410</f>
        <v>671.81</v>
      </c>
      <c r="AC156" s="66">
        <f>'[3]Soy Complex'!BJ410</f>
        <v>572.65796175791775</v>
      </c>
      <c r="AD156" s="66">
        <f>'[3]Soy Complex'!BK410</f>
        <v>578.07399999999996</v>
      </c>
      <c r="AE156" s="66">
        <f>'[3]Soy Complex'!BL410</f>
        <v>578.74400000000003</v>
      </c>
      <c r="AF156" s="82">
        <f>'[3]Soy Complex'!BM410</f>
        <v>561.80333406232103</v>
      </c>
      <c r="AG156" s="82">
        <f>'[3]Soy Complex'!BN410</f>
        <v>534.0241763597412</v>
      </c>
      <c r="AH156" s="82">
        <f>'[3]Soy Complex'!BO410</f>
        <v>261.37284559256642</v>
      </c>
      <c r="AI156" s="82">
        <f>'[3]Soy Complex'!BP410</f>
        <v>264.11173412355299</v>
      </c>
      <c r="AJ156" s="82">
        <f>'[3]Soy Complex'!BQ410</f>
        <v>175.87681000540124</v>
      </c>
      <c r="AK156" s="82">
        <f>'[3]Soy Complex'!BR410</f>
        <v>89.561023707477091</v>
      </c>
      <c r="AL156" s="82">
        <f>'[3]Soy Complex'!BS410</f>
        <v>65.33166538517969</v>
      </c>
      <c r="AM156" s="82">
        <f>'[3]Soy Complex'!BT410</f>
        <v>41.626642068521562</v>
      </c>
      <c r="AN156" s="82">
        <f>'[3]Soy Complex'!BU410</f>
        <v>71.996492382049269</v>
      </c>
      <c r="AO156" s="82">
        <f>'[3]Soy Complex'!BV410</f>
        <v>37.282383916587612</v>
      </c>
      <c r="AP156" s="82">
        <f>'[3]Soy Complex'!BW410</f>
        <v>29.259987058671712</v>
      </c>
      <c r="AQ156" s="82">
        <f>'[3]Soy Complex'!BX410</f>
        <v>61.100164250487154</v>
      </c>
      <c r="AR156" s="82">
        <f>'[3]Soy Complex'!BY410</f>
        <v>68.996041250233304</v>
      </c>
      <c r="AS156" s="82">
        <f>'[3]Soy Complex'!BZ410</f>
        <v>75.885418527022381</v>
      </c>
      <c r="AT156" s="82">
        <f>'[3]Soy Complex'!CA410</f>
        <v>79.251641896763346</v>
      </c>
      <c r="AU156" s="82">
        <f>'[3]Soy Complex'!CB410</f>
        <v>79.251641896763346</v>
      </c>
      <c r="AV156" s="82"/>
    </row>
    <row r="157" spans="1:48">
      <c r="A157" s="42" t="s">
        <v>108</v>
      </c>
      <c r="G157" s="66">
        <f>'[3]Soy Complex'!AN411</f>
        <v>0.34572021789631785</v>
      </c>
      <c r="H157" s="66">
        <f>'[3]Soy Complex'!AO411</f>
        <v>1.3828808715852714</v>
      </c>
      <c r="I157" s="66">
        <f>'[3]Soy Complex'!AP411</f>
        <v>6.6667470785954341</v>
      </c>
      <c r="J157" s="66">
        <f>'[3]Soy Complex'!AQ411</f>
        <v>7.5145764566391513</v>
      </c>
      <c r="K157" s="66">
        <f>'[3]Soy Complex'!AR411</f>
        <v>13.039183905705046</v>
      </c>
      <c r="L157" s="66">
        <f>'[3]Soy Complex'!AS411</f>
        <v>14.863558198765865</v>
      </c>
      <c r="M157" s="66">
        <f>'[3]Soy Complex'!AT411</f>
        <v>41.138238360285243</v>
      </c>
      <c r="N157" s="66">
        <f>'[3]Soy Complex'!AU411</f>
        <v>160.80000000000001</v>
      </c>
      <c r="O157" s="66">
        <f>'[3]Soy Complex'!AV411</f>
        <v>269.10000000000002</v>
      </c>
      <c r="P157" s="66">
        <f>'[3]Soy Complex'!AW411</f>
        <v>269.8</v>
      </c>
      <c r="Q157" s="66">
        <f>'[3]Soy Complex'!AX411</f>
        <v>94</v>
      </c>
      <c r="R157" s="66">
        <f>'[3]Soy Complex'!AY411</f>
        <v>98</v>
      </c>
      <c r="S157" s="66">
        <f>'[3]Soy Complex'!AZ411</f>
        <v>264</v>
      </c>
      <c r="T157" s="66">
        <f>'[3]Soy Complex'!BA411</f>
        <v>429</v>
      </c>
      <c r="U157" s="66">
        <f>'[3]Soy Complex'!BB411</f>
        <v>416</v>
      </c>
      <c r="V157" s="66">
        <f>'[3]Soy Complex'!BC411</f>
        <v>364</v>
      </c>
      <c r="W157" s="66">
        <f>'[3]Soy Complex'!BD411</f>
        <v>443</v>
      </c>
      <c r="X157" s="66">
        <f>'[3]Soy Complex'!BE411</f>
        <v>543.78</v>
      </c>
      <c r="Y157" s="66">
        <f>'[3]Soy Complex'!BF411</f>
        <v>545.51</v>
      </c>
      <c r="Z157" s="66">
        <f>'[3]Soy Complex'!BG411</f>
        <v>581.33000000000004</v>
      </c>
      <c r="AA157" s="66">
        <f>'[3]Soy Complex'!BH411</f>
        <v>659.05</v>
      </c>
      <c r="AB157" s="66">
        <f>'[3]Soy Complex'!BI411</f>
        <v>805.35</v>
      </c>
      <c r="AC157" s="66">
        <f>'[3]Soy Complex'!BJ411</f>
        <v>591.80741599068722</v>
      </c>
      <c r="AD157" s="66">
        <f>'[3]Soy Complex'!BK411</f>
        <v>593.74400000000003</v>
      </c>
      <c r="AE157" s="66">
        <f>'[3]Soy Complex'!BL411</f>
        <v>662.75699999999995</v>
      </c>
      <c r="AF157" s="82">
        <f>'[3]Soy Complex'!BM411</f>
        <v>600.27827713197826</v>
      </c>
      <c r="AG157" s="82">
        <f>'[3]Soy Complex'!BN411</f>
        <v>568.9162926527539</v>
      </c>
      <c r="AH157" s="82">
        <f>'[3]Soy Complex'!BO411</f>
        <v>279.58867587860425</v>
      </c>
      <c r="AI157" s="82">
        <f>'[3]Soy Complex'!BP411</f>
        <v>290.0290770903602</v>
      </c>
      <c r="AJ157" s="82">
        <f>'[3]Soy Complex'!BQ411</f>
        <v>198.16800773585345</v>
      </c>
      <c r="AK157" s="82">
        <f>'[3]Soy Complex'!BR411</f>
        <v>104.93713697381338</v>
      </c>
      <c r="AL157" s="82">
        <f>'[3]Soy Complex'!BS411</f>
        <v>81.637655309343245</v>
      </c>
      <c r="AM157" s="82">
        <f>'[3]Soy Complex'!BT411</f>
        <v>21.812178252985404</v>
      </c>
      <c r="AN157" s="82">
        <f>'[3]Soy Complex'!BU411</f>
        <v>79.456147171977818</v>
      </c>
      <c r="AO157" s="82">
        <f>'[3]Soy Complex'!BV411</f>
        <v>40.314240933237748</v>
      </c>
      <c r="AP157" s="82">
        <f>'[3]Soy Complex'!BW411</f>
        <v>31.470870194296623</v>
      </c>
      <c r="AQ157" s="82">
        <f>'[3]Soy Complex'!BX411</f>
        <v>64.583628335125297</v>
      </c>
      <c r="AR157" s="82">
        <f>'[3]Soy Complex'!BY411</f>
        <v>71.446764502647454</v>
      </c>
      <c r="AS157" s="82">
        <f>'[3]Soy Complex'!BZ411</f>
        <v>80.96756504477753</v>
      </c>
      <c r="AT157" s="82">
        <f>'[3]Soy Complex'!CA411</f>
        <v>84.168306420229072</v>
      </c>
      <c r="AU157" s="82">
        <f>'[3]Soy Complex'!CB411</f>
        <v>84.168306420229072</v>
      </c>
      <c r="AV157" s="82"/>
    </row>
    <row r="158" spans="1:48">
      <c r="A158" s="42" t="s">
        <v>109</v>
      </c>
      <c r="G158" s="66">
        <f>'[3]Soy Complex'!AN412</f>
        <v>0.34572021789631785</v>
      </c>
      <c r="H158" s="66">
        <f>'[3]Soy Complex'!AO412</f>
        <v>1.3828808715852714</v>
      </c>
      <c r="I158" s="66">
        <f>'[3]Soy Complex'!AP412</f>
        <v>6.6667470785954341</v>
      </c>
      <c r="J158" s="66">
        <f>'[3]Soy Complex'!AQ412</f>
        <v>7.5145764566391513</v>
      </c>
      <c r="K158" s="66">
        <f>'[3]Soy Complex'!AR412</f>
        <v>13.039183905705046</v>
      </c>
      <c r="L158" s="66">
        <f>'[3]Soy Complex'!AS412</f>
        <v>14.863558198765865</v>
      </c>
      <c r="M158" s="66">
        <f>'[3]Soy Complex'!AT412</f>
        <v>41.138238360285243</v>
      </c>
      <c r="N158" s="66">
        <f>'[3]Soy Complex'!AU412</f>
        <v>185.3</v>
      </c>
      <c r="O158" s="66">
        <f>'[3]Soy Complex'!AV412</f>
        <v>255.9</v>
      </c>
      <c r="P158" s="66">
        <f>'[3]Soy Complex'!AW412</f>
        <v>298.8</v>
      </c>
      <c r="Q158" s="66">
        <f>'[3]Soy Complex'!AX412</f>
        <v>112</v>
      </c>
      <c r="R158" s="66">
        <f>'[3]Soy Complex'!AY412</f>
        <v>89</v>
      </c>
      <c r="S158" s="66">
        <f>'[3]Soy Complex'!AZ412</f>
        <v>311</v>
      </c>
      <c r="T158" s="66">
        <f>'[3]Soy Complex'!BA412</f>
        <v>369</v>
      </c>
      <c r="U158" s="66">
        <f>'[3]Soy Complex'!BB412</f>
        <v>486</v>
      </c>
      <c r="V158" s="66">
        <f>'[3]Soy Complex'!BC412</f>
        <v>466.61</v>
      </c>
      <c r="W158" s="66">
        <f>'[3]Soy Complex'!BD412</f>
        <v>474</v>
      </c>
      <c r="X158" s="66">
        <f>'[3]Soy Complex'!BE412</f>
        <v>519.69000000000005</v>
      </c>
      <c r="Y158" s="66">
        <f>'[3]Soy Complex'!BF412</f>
        <v>548.84</v>
      </c>
      <c r="Z158" s="66">
        <f>'[3]Soy Complex'!BG412</f>
        <v>623.61</v>
      </c>
      <c r="AA158" s="66">
        <f>'[3]Soy Complex'!BH412</f>
        <v>594.15</v>
      </c>
      <c r="AB158" s="66">
        <f>'[3]Soy Complex'!BI412</f>
        <v>747.07</v>
      </c>
      <c r="AC158" s="66">
        <f>'[3]Soy Complex'!BJ412</f>
        <v>450.21332781229057</v>
      </c>
      <c r="AD158" s="66">
        <f>'[3]Soy Complex'!BK412</f>
        <v>559.88699999999994</v>
      </c>
      <c r="AE158" s="66">
        <f>'[3]Soy Complex'!BL412</f>
        <v>627.38300000000004</v>
      </c>
      <c r="AF158" s="82">
        <f>'[3]Soy Complex'!BM412</f>
        <v>555.14261733121475</v>
      </c>
      <c r="AG158" s="82">
        <f>'[3]Soy Complex'!BN412</f>
        <v>543.78126077107288</v>
      </c>
      <c r="AH158" s="82">
        <f>'[3]Soy Complex'!BO412</f>
        <v>259.70963056152135</v>
      </c>
      <c r="AI158" s="82">
        <f>'[3]Soy Complex'!BP412</f>
        <v>267.26538710255346</v>
      </c>
      <c r="AJ158" s="82">
        <f>'[3]Soy Complex'!BQ412</f>
        <v>166.19087377704659</v>
      </c>
      <c r="AK158" s="82">
        <f>'[3]Soy Complex'!BR412</f>
        <v>78.781397348508619</v>
      </c>
      <c r="AL158" s="82">
        <f>'[3]Soy Complex'!BS412</f>
        <v>55.558874609930342</v>
      </c>
      <c r="AM158" s="82">
        <f>'[3]Soy Complex'!BT412</f>
        <v>30.848561601768552</v>
      </c>
      <c r="AN158" s="82">
        <f>'[3]Soy Complex'!BU412</f>
        <v>65.287916965043962</v>
      </c>
      <c r="AO158" s="82">
        <f>'[3]Soy Complex'!BV412</f>
        <v>33.343784556253212</v>
      </c>
      <c r="AP158" s="82">
        <f>'[3]Soy Complex'!BW412</f>
        <v>28.426632327589644</v>
      </c>
      <c r="AQ158" s="82">
        <f>'[3]Soy Complex'!BX412</f>
        <v>58.248218645009871</v>
      </c>
      <c r="AR158" s="82">
        <f>'[3]Soy Complex'!BY412</f>
        <v>67.161232595834946</v>
      </c>
      <c r="AS158" s="82">
        <f>'[3]Soy Complex'!BZ412</f>
        <v>74.931658364163582</v>
      </c>
      <c r="AT158" s="82">
        <f>'[3]Soy Complex'!CA412</f>
        <v>78.824644609246178</v>
      </c>
      <c r="AU158" s="82">
        <f>'[3]Soy Complex'!CB412</f>
        <v>78.824644609246178</v>
      </c>
      <c r="AV158" s="82"/>
    </row>
    <row r="159" spans="1:48">
      <c r="A159" s="42" t="s">
        <v>110</v>
      </c>
      <c r="G159" s="66">
        <f>'[3]Soy Complex'!AN413</f>
        <v>0.40001854693321803</v>
      </c>
      <c r="H159" s="66">
        <f>'[3]Soy Complex'!AO413</f>
        <v>1.6000741877328721</v>
      </c>
      <c r="I159" s="66">
        <f>'[3]Soy Complex'!AP413</f>
        <v>10.637580569212387</v>
      </c>
      <c r="J159" s="66">
        <f>'[3]Soy Complex'!AQ413</f>
        <v>12.961993024509113</v>
      </c>
      <c r="K159" s="66">
        <f>'[3]Soy Complex'!AR413</f>
        <v>15.212707826494727</v>
      </c>
      <c r="L159" s="66">
        <f>'[3]Soy Complex'!AS413</f>
        <v>13.814113468057771</v>
      </c>
      <c r="M159" s="66">
        <f>'[3]Soy Complex'!AT413</f>
        <v>77.428275425543987</v>
      </c>
      <c r="N159" s="66">
        <f>'[3]Soy Complex'!AU413</f>
        <v>163.5</v>
      </c>
      <c r="O159" s="66">
        <f>'[3]Soy Complex'!AV413</f>
        <v>348.1</v>
      </c>
      <c r="P159" s="66">
        <f>'[3]Soy Complex'!AW413</f>
        <v>319.10000000000002</v>
      </c>
      <c r="Q159" s="66">
        <f>'[3]Soy Complex'!AX413</f>
        <v>164</v>
      </c>
      <c r="R159" s="66">
        <f>'[3]Soy Complex'!AY413</f>
        <v>96</v>
      </c>
      <c r="S159" s="66">
        <f>'[3]Soy Complex'!AZ413</f>
        <v>367</v>
      </c>
      <c r="T159" s="66">
        <f>'[3]Soy Complex'!BA413</f>
        <v>347</v>
      </c>
      <c r="U159" s="66">
        <f>'[3]Soy Complex'!BB413</f>
        <v>480</v>
      </c>
      <c r="V159" s="66">
        <f>'[3]Soy Complex'!BC413</f>
        <v>434.63</v>
      </c>
      <c r="W159" s="66">
        <f>'[3]Soy Complex'!BD413</f>
        <v>446</v>
      </c>
      <c r="X159" s="66">
        <f>'[3]Soy Complex'!BE413</f>
        <v>535.6</v>
      </c>
      <c r="Y159" s="66">
        <f>'[3]Soy Complex'!BF413</f>
        <v>606.15</v>
      </c>
      <c r="Z159" s="66">
        <f>'[3]Soy Complex'!BG413</f>
        <v>671.27</v>
      </c>
      <c r="AA159" s="66">
        <f>'[3]Soy Complex'!BH413</f>
        <v>708.5</v>
      </c>
      <c r="AB159" s="66">
        <f>'[3]Soy Complex'!BI413</f>
        <v>774.83</v>
      </c>
      <c r="AC159" s="66">
        <f>'[3]Soy Complex'!BJ413</f>
        <v>591.97520835919272</v>
      </c>
      <c r="AD159" s="66">
        <f>'[3]Soy Complex'!BK413</f>
        <v>625.98500000000001</v>
      </c>
      <c r="AE159" s="66">
        <f>'[3]Soy Complex'!BL413</f>
        <v>678.70100000000002</v>
      </c>
      <c r="AF159" s="82">
        <f>'[3]Soy Complex'!BM413</f>
        <v>614.27544959706256</v>
      </c>
      <c r="AG159" s="82">
        <f>'[3]Soy Complex'!BN413</f>
        <v>533.82795002456146</v>
      </c>
      <c r="AH159" s="82">
        <f>'[3]Soy Complex'!BO413</f>
        <v>277.121625167226</v>
      </c>
      <c r="AI159" s="82">
        <f>'[3]Soy Complex'!BP413</f>
        <v>278.8663726957206</v>
      </c>
      <c r="AJ159" s="82">
        <f>'[3]Soy Complex'!BQ413</f>
        <v>178.03216279179179</v>
      </c>
      <c r="AK159" s="82">
        <f>'[3]Soy Complex'!BR413</f>
        <v>77.611402945224427</v>
      </c>
      <c r="AL159" s="82">
        <f>'[3]Soy Complex'!BS413</f>
        <v>49.125111485794434</v>
      </c>
      <c r="AM159" s="82">
        <f>'[3]Soy Complex'!BT413</f>
        <v>28.60165366455351</v>
      </c>
      <c r="AN159" s="82">
        <f>'[3]Soy Complex'!BU413</f>
        <v>67.401702007560971</v>
      </c>
      <c r="AO159" s="82">
        <f>'[3]Soy Complex'!BV413</f>
        <v>33.682909779961989</v>
      </c>
      <c r="AP159" s="82">
        <f>'[3]Soy Complex'!BW413</f>
        <v>28.593899390260148</v>
      </c>
      <c r="AQ159" s="82">
        <f>'[3]Soy Complex'!BX413</f>
        <v>58.115381239058053</v>
      </c>
      <c r="AR159" s="82">
        <f>'[3]Soy Complex'!BY413</f>
        <v>67.591529573930274</v>
      </c>
      <c r="AS159" s="82">
        <f>'[3]Soy Complex'!BZ413</f>
        <v>75.661285913917993</v>
      </c>
      <c r="AT159" s="82">
        <f>'[3]Soy Complex'!CA413</f>
        <v>79.456338545076079</v>
      </c>
      <c r="AU159" s="82">
        <f>'[3]Soy Complex'!CB413</f>
        <v>79.456338545076079</v>
      </c>
      <c r="AV159" s="82"/>
    </row>
    <row r="160" spans="1:48">
      <c r="A160" s="42" t="s">
        <v>111</v>
      </c>
      <c r="G160" s="66">
        <f>'[3]Soy Complex'!AN414</f>
        <v>0.40001854693321803</v>
      </c>
      <c r="H160" s="66">
        <f>'[3]Soy Complex'!AO414</f>
        <v>1.6000741877328721</v>
      </c>
      <c r="I160" s="66">
        <f>'[3]Soy Complex'!AP414</f>
        <v>10.637580569212387</v>
      </c>
      <c r="J160" s="66">
        <f>'[3]Soy Complex'!AQ414</f>
        <v>12.961993024509113</v>
      </c>
      <c r="K160" s="66">
        <f>'[3]Soy Complex'!AR414</f>
        <v>15.212707826494727</v>
      </c>
      <c r="L160" s="66">
        <f>'[3]Soy Complex'!AS414</f>
        <v>13.814113468057771</v>
      </c>
      <c r="M160" s="66">
        <f>'[3]Soy Complex'!AT414</f>
        <v>77.428275425543987</v>
      </c>
      <c r="N160" s="66">
        <f>'[3]Soy Complex'!AU414</f>
        <v>208.5</v>
      </c>
      <c r="O160" s="66">
        <f>'[3]Soy Complex'!AV414</f>
        <v>311.5</v>
      </c>
      <c r="P160" s="66">
        <f>'[3]Soy Complex'!AW414</f>
        <v>331.9</v>
      </c>
      <c r="Q160" s="66">
        <f>'[3]Soy Complex'!AX414</f>
        <v>168</v>
      </c>
      <c r="R160" s="66">
        <f>'[3]Soy Complex'!AY414</f>
        <v>84</v>
      </c>
      <c r="S160" s="66">
        <f>'[3]Soy Complex'!AZ414</f>
        <v>398</v>
      </c>
      <c r="T160" s="66">
        <f>'[3]Soy Complex'!BA414</f>
        <v>385</v>
      </c>
      <c r="U160" s="66">
        <f>'[3]Soy Complex'!BB414</f>
        <v>513</v>
      </c>
      <c r="V160" s="66">
        <f>'[3]Soy Complex'!BC414</f>
        <v>447.81</v>
      </c>
      <c r="W160" s="66">
        <f>'[3]Soy Complex'!BD414</f>
        <v>463.6</v>
      </c>
      <c r="X160" s="66">
        <f>'[3]Soy Complex'!BE414</f>
        <v>561.04</v>
      </c>
      <c r="Y160" s="66">
        <f>'[3]Soy Complex'!BF414</f>
        <v>608.16999999999996</v>
      </c>
      <c r="Z160" s="66">
        <f>'[3]Soy Complex'!BG414</f>
        <v>705.13</v>
      </c>
      <c r="AA160" s="66">
        <f>'[3]Soy Complex'!BH414</f>
        <v>701.14</v>
      </c>
      <c r="AB160" s="66">
        <f>'[3]Soy Complex'!BI414</f>
        <v>745.33</v>
      </c>
      <c r="AC160" s="66">
        <f>'[3]Soy Complex'!BJ414</f>
        <v>559.77245693603948</v>
      </c>
      <c r="AD160" s="66">
        <f>'[3]Soy Complex'!BK414</f>
        <v>642.899</v>
      </c>
      <c r="AE160" s="66">
        <f>'[3]Soy Complex'!BL414</f>
        <v>617.53700000000003</v>
      </c>
      <c r="AF160" s="82">
        <f>'[3]Soy Complex'!BM414</f>
        <v>613.05647476717672</v>
      </c>
      <c r="AG160" s="82">
        <f>'[3]Soy Complex'!BN414</f>
        <v>558.84071357995595</v>
      </c>
      <c r="AH160" s="82">
        <f>'[3]Soy Complex'!BO414</f>
        <v>274.9805299768318</v>
      </c>
      <c r="AI160" s="82">
        <f>'[3]Soy Complex'!BP414</f>
        <v>276.56166348345442</v>
      </c>
      <c r="AJ160" s="82">
        <f>'[3]Soy Complex'!BQ414</f>
        <v>173.86959557185725</v>
      </c>
      <c r="AK160" s="82">
        <f>'[3]Soy Complex'!BR414</f>
        <v>72.762522539932149</v>
      </c>
      <c r="AL160" s="82">
        <f>'[3]Soy Complex'!BS414</f>
        <v>43.900018022004247</v>
      </c>
      <c r="AM160" s="82">
        <f>'[3]Soy Complex'!BT414</f>
        <v>22.32740648489704</v>
      </c>
      <c r="AN160" s="82">
        <f>'[3]Soy Complex'!BU414</f>
        <v>64.448930691853434</v>
      </c>
      <c r="AO160" s="82">
        <f>'[3]Soy Complex'!BV414</f>
        <v>31.628754520087682</v>
      </c>
      <c r="AP160" s="82">
        <f>'[3]Soy Complex'!BW414</f>
        <v>26.006378685837191</v>
      </c>
      <c r="AQ160" s="82">
        <f>'[3]Soy Complex'!BX414</f>
        <v>55.627183305755608</v>
      </c>
      <c r="AR160" s="82">
        <f>'[3]Soy Complex'!BY414</f>
        <v>64.544253445224172</v>
      </c>
      <c r="AS160" s="82">
        <f>'[3]Soy Complex'!BZ414</f>
        <v>72.911385271944766</v>
      </c>
      <c r="AT160" s="82">
        <f>'[3]Soy Complex'!CA414</f>
        <v>76.661026133474394</v>
      </c>
      <c r="AU160" s="82">
        <f>'[3]Soy Complex'!CB414</f>
        <v>76.661026133474394</v>
      </c>
      <c r="AV160" s="82"/>
    </row>
    <row r="161" spans="1:48">
      <c r="A161" s="42" t="s">
        <v>112</v>
      </c>
      <c r="G161" s="66">
        <f>'[3]Soy Complex'!AN415</f>
        <v>0.40001854693321803</v>
      </c>
      <c r="H161" s="66">
        <f>'[3]Soy Complex'!AO415</f>
        <v>1.6000741877328721</v>
      </c>
      <c r="I161" s="66">
        <f>'[3]Soy Complex'!AP415</f>
        <v>10.637580569212387</v>
      </c>
      <c r="J161" s="66">
        <f>'[3]Soy Complex'!AQ415</f>
        <v>12.961993024509113</v>
      </c>
      <c r="K161" s="66">
        <f>'[3]Soy Complex'!AR415</f>
        <v>15.212707826494727</v>
      </c>
      <c r="L161" s="66">
        <f>'[3]Soy Complex'!AS415</f>
        <v>13.814113468057771</v>
      </c>
      <c r="M161" s="66">
        <f>'[3]Soy Complex'!AT415</f>
        <v>77.428275425543987</v>
      </c>
      <c r="N161" s="66">
        <f>'[3]Soy Complex'!AU415</f>
        <v>181.2</v>
      </c>
      <c r="O161" s="66">
        <f>'[3]Soy Complex'!AV415</f>
        <v>286.60000000000002</v>
      </c>
      <c r="P161" s="66">
        <f>'[3]Soy Complex'!AW415</f>
        <v>278.10000000000002</v>
      </c>
      <c r="Q161" s="66">
        <f>'[3]Soy Complex'!AX415</f>
        <v>215</v>
      </c>
      <c r="R161" s="66">
        <f>'[3]Soy Complex'!AY415</f>
        <v>102</v>
      </c>
      <c r="S161" s="66">
        <f>'[3]Soy Complex'!AZ415</f>
        <v>430</v>
      </c>
      <c r="T161" s="66">
        <f>'[3]Soy Complex'!BA415</f>
        <v>322</v>
      </c>
      <c r="U161" s="66">
        <f>'[3]Soy Complex'!BB415</f>
        <v>502</v>
      </c>
      <c r="V161" s="66">
        <f>'[3]Soy Complex'!BC415</f>
        <v>395.21</v>
      </c>
      <c r="W161" s="66">
        <f>'[3]Soy Complex'!BD415</f>
        <v>390</v>
      </c>
      <c r="X161" s="66">
        <f>'[3]Soy Complex'!BE415</f>
        <v>536.84</v>
      </c>
      <c r="Y161" s="66">
        <f>'[3]Soy Complex'!BF415</f>
        <v>603.91</v>
      </c>
      <c r="Z161" s="66">
        <f>'[3]Soy Complex'!BG415</f>
        <v>688.71</v>
      </c>
      <c r="AA161" s="66">
        <f>'[3]Soy Complex'!BH415</f>
        <v>598.79999999999995</v>
      </c>
      <c r="AB161" s="66">
        <f>'[3]Soy Complex'!BI415</f>
        <v>736.53</v>
      </c>
      <c r="AC161" s="66">
        <f>'[3]Soy Complex'!BJ415</f>
        <v>605.76855485648321</v>
      </c>
      <c r="AD161" s="66">
        <f>'[3]Soy Complex'!BK415</f>
        <v>595.70399999999995</v>
      </c>
      <c r="AE161" s="66">
        <f>'[3]Soy Complex'!BL415</f>
        <v>619.99400000000003</v>
      </c>
      <c r="AF161" s="82">
        <f>'[3]Soy Complex'!BM415</f>
        <v>590.69329484750142</v>
      </c>
      <c r="AG161" s="82">
        <f>'[3]Soy Complex'!BN415</f>
        <v>539.91357910924069</v>
      </c>
      <c r="AH161" s="82">
        <f>'[3]Soy Complex'!BO415</f>
        <v>266.44192805351446</v>
      </c>
      <c r="AI161" s="82">
        <f>'[3]Soy Complex'!BP415</f>
        <v>261.86016284592847</v>
      </c>
      <c r="AJ161" s="82">
        <f>'[3]Soy Complex'!BQ415</f>
        <v>155.56382270131792</v>
      </c>
      <c r="AK161" s="82">
        <f>'[3]Soy Complex'!BR415</f>
        <v>51.595986590883797</v>
      </c>
      <c r="AL161" s="82">
        <f>'[3]Soy Complex'!BS415</f>
        <v>23.160217851977677</v>
      </c>
      <c r="AM161" s="82">
        <f>'[3]Soy Complex'!BT415</f>
        <v>48.922332782130354</v>
      </c>
      <c r="AN161" s="82">
        <f>'[3]Soy Complex'!BU415</f>
        <v>61.289819853119241</v>
      </c>
      <c r="AO161" s="82">
        <f>'[3]Soy Complex'!BV415</f>
        <v>29.182173804548512</v>
      </c>
      <c r="AP161" s="82">
        <f>'[3]Soy Complex'!BW415</f>
        <v>26.609472341759442</v>
      </c>
      <c r="AQ161" s="82">
        <f>'[3]Soy Complex'!BX415</f>
        <v>57.404841150013112</v>
      </c>
      <c r="AR161" s="82">
        <f>'[3]Soy Complex'!BY415</f>
        <v>68.724267661150549</v>
      </c>
      <c r="AS161" s="82">
        <f>'[3]Soy Complex'!BZ415</f>
        <v>74.596917550013302</v>
      </c>
      <c r="AT161" s="82">
        <f>'[3]Soy Complex'!CA415</f>
        <v>78.906353515832166</v>
      </c>
      <c r="AU161" s="82">
        <f>'[3]Soy Complex'!CB415</f>
        <v>78.906353515832166</v>
      </c>
      <c r="AV161" s="82"/>
    </row>
    <row r="162" spans="1:48" ht="15.75" thickBot="1">
      <c r="A162" s="42" t="s">
        <v>113</v>
      </c>
      <c r="G162" s="66">
        <f t="shared" ref="G162:V162" si="86">SUM(G150:G161)</f>
        <v>3.1550265052044284</v>
      </c>
      <c r="H162" s="66">
        <f t="shared" si="86"/>
        <v>12.620106020817714</v>
      </c>
      <c r="I162" s="66">
        <f t="shared" si="86"/>
        <v>63.10053010408857</v>
      </c>
      <c r="J162" s="66">
        <f t="shared" si="86"/>
        <v>94.650795156132844</v>
      </c>
      <c r="K162" s="66">
        <f t="shared" si="86"/>
        <v>117.14961011597379</v>
      </c>
      <c r="L162" s="66">
        <f t="shared" si="86"/>
        <v>134.64831680085499</v>
      </c>
      <c r="M162" s="66">
        <f t="shared" si="86"/>
        <v>488.54011670139971</v>
      </c>
      <c r="N162" s="66">
        <f t="shared" si="86"/>
        <v>1568.5833984130477</v>
      </c>
      <c r="O162" s="66">
        <f t="shared" si="86"/>
        <v>2761.4</v>
      </c>
      <c r="P162" s="66">
        <f t="shared" si="86"/>
        <v>3245.4</v>
      </c>
      <c r="Q162" s="66">
        <f t="shared" si="86"/>
        <v>2009.7</v>
      </c>
      <c r="R162" s="66">
        <f t="shared" si="86"/>
        <v>1622</v>
      </c>
      <c r="S162" s="66">
        <f t="shared" si="86"/>
        <v>2737</v>
      </c>
      <c r="T162" s="66">
        <f t="shared" si="86"/>
        <v>4874</v>
      </c>
      <c r="U162" s="66">
        <f t="shared" si="86"/>
        <v>4689</v>
      </c>
      <c r="V162" s="66">
        <f t="shared" si="86"/>
        <v>5010.26</v>
      </c>
      <c r="W162" s="66">
        <f>SUM(W150:W161)</f>
        <v>5036.4400000000005</v>
      </c>
      <c r="X162" s="66">
        <f t="shared" ref="X162:AU162" si="87">SUM(X150:X161)</f>
        <v>5692.45</v>
      </c>
      <c r="Y162" s="66">
        <f t="shared" si="87"/>
        <v>6200.2999999999993</v>
      </c>
      <c r="Z162" s="66">
        <f t="shared" si="87"/>
        <v>7133.6900000000005</v>
      </c>
      <c r="AA162" s="66">
        <f t="shared" si="87"/>
        <v>7863.3000000000011</v>
      </c>
      <c r="AB162" s="66">
        <f t="shared" si="87"/>
        <v>7857.82</v>
      </c>
      <c r="AC162" s="66">
        <f t="shared" si="87"/>
        <v>6932.1547444990156</v>
      </c>
      <c r="AD162" s="46">
        <f t="shared" si="87"/>
        <v>6951.962191096135</v>
      </c>
      <c r="AE162" s="46">
        <f t="shared" si="87"/>
        <v>7238.2609999999995</v>
      </c>
      <c r="AF162" s="47">
        <f t="shared" si="87"/>
        <v>6967.3528844864177</v>
      </c>
      <c r="AG162" s="47">
        <f t="shared" si="87"/>
        <v>6209.8654124258546</v>
      </c>
      <c r="AH162" s="47">
        <f t="shared" si="87"/>
        <v>3661.436474733579</v>
      </c>
      <c r="AI162" s="47">
        <f t="shared" si="87"/>
        <v>2984.042109140737</v>
      </c>
      <c r="AJ162" s="47">
        <f t="shared" si="87"/>
        <v>2015.9903091825754</v>
      </c>
      <c r="AK162" s="47">
        <f t="shared" si="87"/>
        <v>843.1995458195654</v>
      </c>
      <c r="AL162" s="47">
        <f t="shared" si="87"/>
        <v>597.91938139043111</v>
      </c>
      <c r="AM162" s="47">
        <f t="shared" si="87"/>
        <v>397.02762506049413</v>
      </c>
      <c r="AN162" s="47">
        <f t="shared" si="87"/>
        <v>708.66823275845513</v>
      </c>
      <c r="AO162" s="47">
        <f t="shared" si="87"/>
        <v>423.37359789103061</v>
      </c>
      <c r="AP162" s="47">
        <f t="shared" si="87"/>
        <v>327.34984862803248</v>
      </c>
      <c r="AQ162" s="47">
        <f t="shared" si="87"/>
        <v>641.08090972020375</v>
      </c>
      <c r="AR162" s="47">
        <f t="shared" si="87"/>
        <v>741.59271514562761</v>
      </c>
      <c r="AS162" s="47">
        <f t="shared" si="87"/>
        <v>827.12034602403196</v>
      </c>
      <c r="AT162" s="47">
        <f t="shared" si="87"/>
        <v>874.08537179037603</v>
      </c>
      <c r="AU162" s="47">
        <f t="shared" si="87"/>
        <v>895.87384760918235</v>
      </c>
    </row>
    <row r="163" spans="1:48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</row>
    <row r="164" spans="1:48" ht="15.75" thickBot="1">
      <c r="A164" s="42" t="s">
        <v>176</v>
      </c>
    </row>
    <row r="165" spans="1:48" ht="15.75" thickBot="1">
      <c r="A165" s="44"/>
      <c r="B165" s="44" t="str">
        <f t="shared" ref="B165:AU165" si="88">B2</f>
        <v xml:space="preserve">93/94 </v>
      </c>
      <c r="C165" s="44" t="str">
        <f t="shared" si="88"/>
        <v xml:space="preserve">94/95 </v>
      </c>
      <c r="D165" s="44" t="str">
        <f t="shared" si="88"/>
        <v xml:space="preserve">95/96 </v>
      </c>
      <c r="E165" s="44" t="str">
        <f t="shared" si="88"/>
        <v xml:space="preserve">96/97 </v>
      </c>
      <c r="F165" s="44" t="str">
        <f t="shared" si="88"/>
        <v xml:space="preserve">97/98 </v>
      </c>
      <c r="G165" s="44" t="str">
        <f t="shared" si="88"/>
        <v xml:space="preserve">98/99 </v>
      </c>
      <c r="H165" s="44" t="str">
        <f t="shared" si="88"/>
        <v xml:space="preserve">99/00 </v>
      </c>
      <c r="I165" s="44" t="str">
        <f t="shared" si="88"/>
        <v xml:space="preserve">00/01 </v>
      </c>
      <c r="J165" s="44" t="str">
        <f t="shared" si="88"/>
        <v xml:space="preserve">01/02 </v>
      </c>
      <c r="K165" s="44" t="str">
        <f t="shared" si="88"/>
        <v xml:space="preserve">02/03 </v>
      </c>
      <c r="L165" s="44" t="str">
        <f t="shared" si="88"/>
        <v xml:space="preserve">03/04 </v>
      </c>
      <c r="M165" s="44" t="str">
        <f t="shared" si="88"/>
        <v xml:space="preserve">04/05 </v>
      </c>
      <c r="N165" s="44" t="str">
        <f t="shared" si="88"/>
        <v xml:space="preserve">05/06 </v>
      </c>
      <c r="O165" s="44" t="str">
        <f t="shared" si="88"/>
        <v xml:space="preserve">06/07 </v>
      </c>
      <c r="P165" s="44" t="str">
        <f t="shared" si="88"/>
        <v xml:space="preserve">07/08 </v>
      </c>
      <c r="Q165" s="44" t="str">
        <f t="shared" si="88"/>
        <v xml:space="preserve">08/09 </v>
      </c>
      <c r="R165" s="44" t="str">
        <f t="shared" si="88"/>
        <v xml:space="preserve">09/10 </v>
      </c>
      <c r="S165" s="44" t="str">
        <f t="shared" si="88"/>
        <v xml:space="preserve">10/11 </v>
      </c>
      <c r="T165" s="44" t="str">
        <f t="shared" si="88"/>
        <v xml:space="preserve">11/12 </v>
      </c>
      <c r="U165" s="44" t="str">
        <f t="shared" si="88"/>
        <v xml:space="preserve">12/13 </v>
      </c>
      <c r="V165" s="44" t="str">
        <f t="shared" si="88"/>
        <v xml:space="preserve">13/14 </v>
      </c>
      <c r="W165" s="44" t="str">
        <f t="shared" si="88"/>
        <v xml:space="preserve">14/15 </v>
      </c>
      <c r="X165" s="44" t="str">
        <f t="shared" si="88"/>
        <v xml:space="preserve">15/16 </v>
      </c>
      <c r="Y165" s="44" t="str">
        <f t="shared" si="88"/>
        <v xml:space="preserve">16/17 </v>
      </c>
      <c r="Z165" s="44" t="str">
        <f t="shared" si="88"/>
        <v xml:space="preserve">17/18 </v>
      </c>
      <c r="AA165" s="44" t="str">
        <f t="shared" si="88"/>
        <v>18/19</v>
      </c>
      <c r="AB165" s="44" t="str">
        <f t="shared" si="88"/>
        <v>19/20</v>
      </c>
      <c r="AC165" s="44" t="str">
        <f t="shared" si="88"/>
        <v>20/21</v>
      </c>
      <c r="AD165" s="44" t="str">
        <f t="shared" si="88"/>
        <v>21/22</v>
      </c>
      <c r="AE165" s="44" t="str">
        <f t="shared" si="88"/>
        <v>22/23</v>
      </c>
      <c r="AF165" s="44" t="str">
        <f t="shared" si="88"/>
        <v>23/24</v>
      </c>
      <c r="AG165" s="44" t="str">
        <f t="shared" si="88"/>
        <v>24/25</v>
      </c>
      <c r="AH165" s="44" t="str">
        <f t="shared" si="88"/>
        <v>25/26</v>
      </c>
      <c r="AI165" s="44" t="str">
        <f t="shared" si="88"/>
        <v>26/27</v>
      </c>
      <c r="AJ165" s="44" t="str">
        <f t="shared" si="88"/>
        <v>27/28</v>
      </c>
      <c r="AK165" s="44" t="str">
        <f t="shared" si="88"/>
        <v>28/29</v>
      </c>
      <c r="AL165" s="44" t="str">
        <f t="shared" si="88"/>
        <v>29/30</v>
      </c>
      <c r="AM165" s="44" t="str">
        <f t="shared" si="88"/>
        <v>30/31</v>
      </c>
      <c r="AN165" s="44" t="str">
        <f t="shared" si="88"/>
        <v>31/32</v>
      </c>
      <c r="AO165" s="44" t="str">
        <f t="shared" si="88"/>
        <v>32/33</v>
      </c>
      <c r="AP165" s="44" t="str">
        <f t="shared" si="88"/>
        <v>33/34</v>
      </c>
      <c r="AQ165" s="44" t="str">
        <f t="shared" si="88"/>
        <v>34/35</v>
      </c>
      <c r="AR165" s="44" t="str">
        <f t="shared" si="88"/>
        <v>35/36</v>
      </c>
      <c r="AS165" s="44" t="str">
        <f t="shared" si="88"/>
        <v>36/37</v>
      </c>
      <c r="AT165" s="44" t="str">
        <f t="shared" si="88"/>
        <v>37/38</v>
      </c>
      <c r="AU165" s="44" t="str">
        <f t="shared" si="88"/>
        <v>38/39</v>
      </c>
    </row>
    <row r="166" spans="1:48">
      <c r="A166" s="42" t="s">
        <v>101</v>
      </c>
      <c r="T166" s="46">
        <f>'[3]Soy Complex'!BA420</f>
        <v>0</v>
      </c>
      <c r="U166" s="46">
        <f>'[3]Soy Complex'!BB420</f>
        <v>0</v>
      </c>
      <c r="V166" s="46">
        <f>'[3]Soy Complex'!BC420</f>
        <v>0</v>
      </c>
      <c r="W166" s="46">
        <f>'[3]Soy Complex'!BD420</f>
        <v>0</v>
      </c>
      <c r="X166" s="46">
        <f>'[3]Soy Complex'!BE420+'[3]Soy Complex'!BE452</f>
        <v>0</v>
      </c>
      <c r="Y166" s="46">
        <f>'[3]Soy Complex'!BF420+'[3]Soy Complex'!BF452</f>
        <v>32.350718369867295</v>
      </c>
      <c r="Z166" s="46">
        <f>'[3]Soy Complex'!BG420+'[3]Soy Complex'!BG452</f>
        <v>40.331231588089814</v>
      </c>
      <c r="AA166" s="46">
        <f>'[3]Soy Complex'!BH420+'[3]Soy Complex'!BH452</f>
        <v>77.272544534597202</v>
      </c>
      <c r="AB166" s="46">
        <f>'[3]Soy Complex'!BI420+'[3]Soy Complex'!BI452</f>
        <v>134.28232900581341</v>
      </c>
      <c r="AC166" s="46">
        <f>'[3]Soy Complex'!BJ420+'[3]Soy Complex'!BJ452</f>
        <v>52.988538302471333</v>
      </c>
      <c r="AD166" s="46">
        <f>'[3]Soy Complex'!BK420+'[3]Soy Complex'!BK452</f>
        <v>182.29192221251992</v>
      </c>
      <c r="AE166" s="46">
        <f>'[3]Soy Complex'!BL420+'[3]Soy Complex'!BL452</f>
        <v>206.96920827788611</v>
      </c>
      <c r="AF166" s="46">
        <f>'[3]Soy Complex'!BM420+'[3]Soy Complex'!BM452</f>
        <v>379.10144559872953</v>
      </c>
      <c r="AG166" s="47">
        <f>'[3]Soy Complex'!BN420+'[3]Soy Complex'!BN452</f>
        <v>593.12137003114867</v>
      </c>
      <c r="AH166" s="47">
        <f>'[3]Soy Complex'!BO420+'[3]Soy Complex'!BO452</f>
        <v>748.22469562241508</v>
      </c>
      <c r="AI166" s="47">
        <f>'[3]Soy Complex'!BP420+'[3]Soy Complex'!BP452</f>
        <v>1271.4911250202476</v>
      </c>
      <c r="AJ166" s="47">
        <f>'[3]Soy Complex'!BQ420+'[3]Soy Complex'!BQ452</f>
        <v>1470.3900858385214</v>
      </c>
      <c r="AK166" s="47">
        <f>'[3]Soy Complex'!BR420+'[3]Soy Complex'!BR452</f>
        <v>1474.7960945940631</v>
      </c>
      <c r="AL166" s="47">
        <f>'[3]Soy Complex'!BS420+'[3]Soy Complex'!BS452</f>
        <v>1612.672963625595</v>
      </c>
      <c r="AM166" s="47">
        <f>'[3]Soy Complex'!BT420+'[3]Soy Complex'!BT452</f>
        <v>1801.2052678510622</v>
      </c>
      <c r="AN166" s="47">
        <f>'[3]Soy Complex'!BU420+'[3]Soy Complex'!BU452</f>
        <v>1966.873402683595</v>
      </c>
      <c r="AO166" s="47">
        <f>'[3]Soy Complex'!BV420+'[3]Soy Complex'!BV452</f>
        <v>2154.994652357107</v>
      </c>
      <c r="AP166" s="47">
        <f>'[3]Soy Complex'!BW420+'[3]Soy Complex'!BW452</f>
        <v>1981.1879664045741</v>
      </c>
      <c r="AQ166" s="47">
        <f>'[3]Soy Complex'!BX420+'[3]Soy Complex'!BX452</f>
        <v>2758.1148492130978</v>
      </c>
      <c r="AR166" s="47">
        <f>'[3]Soy Complex'!BY420+'[3]Soy Complex'!BY452</f>
        <v>4319.2869065118903</v>
      </c>
      <c r="AS166" s="47">
        <f>'[3]Soy Complex'!BZ420+'[3]Soy Complex'!BZ452</f>
        <v>4761.1119864503926</v>
      </c>
      <c r="AT166" s="47">
        <f>'[3]Soy Complex'!CA420+'[3]Soy Complex'!CA452</f>
        <v>4900.9250027241487</v>
      </c>
      <c r="AU166" s="47">
        <f>'[3]Soy Complex'!CB420+'[3]Soy Complex'!CB452</f>
        <v>5687.2939218507618</v>
      </c>
    </row>
    <row r="167" spans="1:48">
      <c r="A167" s="42" t="s">
        <v>102</v>
      </c>
      <c r="T167" s="46">
        <f>'[3]Soy Complex'!BA421</f>
        <v>0</v>
      </c>
      <c r="U167" s="46">
        <f>'[3]Soy Complex'!BB421</f>
        <v>0</v>
      </c>
      <c r="V167" s="46">
        <f>'[3]Soy Complex'!BC421</f>
        <v>0</v>
      </c>
      <c r="W167" s="46">
        <f>'[3]Soy Complex'!BD421</f>
        <v>0</v>
      </c>
      <c r="X167" s="46">
        <f>'[3]Soy Complex'!BE421+'[3]Soy Complex'!BE453</f>
        <v>0</v>
      </c>
      <c r="Y167" s="46">
        <f>'[3]Soy Complex'!BF421+'[3]Soy Complex'!BF453</f>
        <v>43.361852663974048</v>
      </c>
      <c r="Z167" s="46">
        <f>'[3]Soy Complex'!BG421+'[3]Soy Complex'!BG453</f>
        <v>36.273290468447506</v>
      </c>
      <c r="AA167" s="46">
        <f>'[3]Soy Complex'!BH421+'[3]Soy Complex'!BH453</f>
        <v>72.947421963415238</v>
      </c>
      <c r="AB167" s="46">
        <f>'[3]Soy Complex'!BI421+'[3]Soy Complex'!BI453</f>
        <v>113.55696804280139</v>
      </c>
      <c r="AC167" s="46">
        <f>'[3]Soy Complex'!BJ421+'[3]Soy Complex'!BJ453</f>
        <v>108.88431557157087</v>
      </c>
      <c r="AD167" s="46">
        <f>'[3]Soy Complex'!BK421+'[3]Soy Complex'!BK453</f>
        <v>386.17425977907254</v>
      </c>
      <c r="AE167" s="46">
        <f>'[3]Soy Complex'!BL421+'[3]Soy Complex'!BL453</f>
        <v>385.29393942080475</v>
      </c>
      <c r="AF167" s="46">
        <f>'[3]Soy Complex'!BM421+'[3]Soy Complex'!BM453</f>
        <v>425.30358518648586</v>
      </c>
      <c r="AG167" s="47">
        <f>'[3]Soy Complex'!BN421+'[3]Soy Complex'!BN453</f>
        <v>555.96501247793867</v>
      </c>
      <c r="AH167" s="47">
        <f>'[3]Soy Complex'!BO421+'[3]Soy Complex'!BO453</f>
        <v>750.4302521126433</v>
      </c>
      <c r="AI167" s="47">
        <f>'[3]Soy Complex'!BP421+'[3]Soy Complex'!BP453</f>
        <v>1108.2534755324614</v>
      </c>
      <c r="AJ167" s="47">
        <f>'[3]Soy Complex'!BQ421+'[3]Soy Complex'!BQ453</f>
        <v>1266.1591358363949</v>
      </c>
      <c r="AK167" s="47">
        <f>'[3]Soy Complex'!BR421+'[3]Soy Complex'!BR453</f>
        <v>1431.1667125463189</v>
      </c>
      <c r="AL167" s="47">
        <f>'[3]Soy Complex'!BS421+'[3]Soy Complex'!BS453</f>
        <v>1586.6707560564701</v>
      </c>
      <c r="AM167" s="47">
        <f>'[3]Soy Complex'!BT421+'[3]Soy Complex'!BT453</f>
        <v>1683.3351314934393</v>
      </c>
      <c r="AN167" s="47">
        <f>'[3]Soy Complex'!BU421+'[3]Soy Complex'!BU453</f>
        <v>1737.1503299720857</v>
      </c>
      <c r="AO167" s="47">
        <f>'[3]Soy Complex'!BV421+'[3]Soy Complex'!BV453</f>
        <v>1787.2548588557956</v>
      </c>
      <c r="AP167" s="47">
        <f>'[3]Soy Complex'!BW421+'[3]Soy Complex'!BW453</f>
        <v>1691.597082894966</v>
      </c>
      <c r="AQ167" s="47">
        <f>'[3]Soy Complex'!BX421+'[3]Soy Complex'!BX453</f>
        <v>2449.8542640745241</v>
      </c>
      <c r="AR167" s="47">
        <f>'[3]Soy Complex'!BY421+'[3]Soy Complex'!BY453</f>
        <v>3327.6889230286224</v>
      </c>
      <c r="AS167" s="47">
        <f>'[3]Soy Complex'!BZ421+'[3]Soy Complex'!BZ453</f>
        <v>3711.2485086854658</v>
      </c>
      <c r="AT167" s="47">
        <f>'[3]Soy Complex'!CA421+'[3]Soy Complex'!CA453</f>
        <v>3788.9481638107795</v>
      </c>
      <c r="AU167" s="47">
        <f>'[3]Soy Complex'!CB421+'[3]Soy Complex'!CB453</f>
        <v>4384.2398551917522</v>
      </c>
    </row>
    <row r="168" spans="1:48">
      <c r="A168" s="42" t="s">
        <v>103</v>
      </c>
      <c r="T168" s="46">
        <f>'[3]Soy Complex'!BA422</f>
        <v>0</v>
      </c>
      <c r="U168" s="46">
        <f>'[3]Soy Complex'!BB422</f>
        <v>0</v>
      </c>
      <c r="V168" s="46">
        <f>'[3]Soy Complex'!BC422</f>
        <v>0</v>
      </c>
      <c r="W168" s="46">
        <f>'[3]Soy Complex'!BD422</f>
        <v>0</v>
      </c>
      <c r="X168" s="46">
        <f>'[3]Soy Complex'!BE422+'[3]Soy Complex'!BE454</f>
        <v>0</v>
      </c>
      <c r="Y168" s="46">
        <f>'[3]Soy Complex'!BF422+'[3]Soy Complex'!BF454</f>
        <v>43.191066020984188</v>
      </c>
      <c r="Z168" s="46">
        <f>'[3]Soy Complex'!BG422+'[3]Soy Complex'!BG454</f>
        <v>40.328646617401951</v>
      </c>
      <c r="AA168" s="46">
        <f>'[3]Soy Complex'!BH422+'[3]Soy Complex'!BH454</f>
        <v>89.118611472387045</v>
      </c>
      <c r="AB168" s="46">
        <f>'[3]Soy Complex'!BI422+'[3]Soy Complex'!BI454</f>
        <v>152.93456120484049</v>
      </c>
      <c r="AC168" s="46">
        <f>'[3]Soy Complex'!BJ422+'[3]Soy Complex'!BJ454</f>
        <v>129.04446889756429</v>
      </c>
      <c r="AD168" s="46">
        <f>'[3]Soy Complex'!BK422+'[3]Soy Complex'!BK454</f>
        <v>381.55091357358725</v>
      </c>
      <c r="AE168" s="46">
        <f>'[3]Soy Complex'!BL422+'[3]Soy Complex'!BL454</f>
        <v>380.88840563642282</v>
      </c>
      <c r="AF168" s="46">
        <f>'[3]Soy Complex'!BM422+'[3]Soy Complex'!BM454</f>
        <v>519.0751008142754</v>
      </c>
      <c r="AG168" s="47">
        <f>'[3]Soy Complex'!BN422+'[3]Soy Complex'!BN454</f>
        <v>730.38307975251803</v>
      </c>
      <c r="AH168" s="47">
        <f>'[3]Soy Complex'!BO422+'[3]Soy Complex'!BO454</f>
        <v>778.81662913419859</v>
      </c>
      <c r="AI168" s="47">
        <f>'[3]Soy Complex'!BP422+'[3]Soy Complex'!BP454</f>
        <v>1271.5363996427955</v>
      </c>
      <c r="AJ168" s="47">
        <f>'[3]Soy Complex'!BQ422+'[3]Soy Complex'!BQ454</f>
        <v>1506.5948766819909</v>
      </c>
      <c r="AK168" s="47">
        <f>'[3]Soy Complex'!BR422+'[3]Soy Complex'!BR454</f>
        <v>1745.9371745808128</v>
      </c>
      <c r="AL168" s="47">
        <f>'[3]Soy Complex'!BS422+'[3]Soy Complex'!BS454</f>
        <v>1922.6847316412368</v>
      </c>
      <c r="AM168" s="47">
        <f>'[3]Soy Complex'!BT422+'[3]Soy Complex'!BT454</f>
        <v>2107.0873824647715</v>
      </c>
      <c r="AN168" s="47">
        <f>'[3]Soy Complex'!BU422+'[3]Soy Complex'!BU454</f>
        <v>1892.9297435693675</v>
      </c>
      <c r="AO168" s="47">
        <f>'[3]Soy Complex'!BV422+'[3]Soy Complex'!BV454</f>
        <v>2311.6903753278257</v>
      </c>
      <c r="AP168" s="47">
        <f>'[3]Soy Complex'!BW422+'[3]Soy Complex'!BW454</f>
        <v>2152.4912573141855</v>
      </c>
      <c r="AQ168" s="47">
        <f>'[3]Soy Complex'!BX422+'[3]Soy Complex'!BX454</f>
        <v>3377.0788635606104</v>
      </c>
      <c r="AR168" s="47">
        <f>'[3]Soy Complex'!BY422+'[3]Soy Complex'!BY454</f>
        <v>4755.1326125779287</v>
      </c>
      <c r="AS168" s="47">
        <f>'[3]Soy Complex'!BZ422+'[3]Soy Complex'!BZ454</f>
        <v>5422.700371142535</v>
      </c>
      <c r="AT168" s="47">
        <f>'[3]Soy Complex'!CA422+'[3]Soy Complex'!CA454</f>
        <v>5672.8604531688597</v>
      </c>
      <c r="AU168" s="47">
        <f>'[3]Soy Complex'!CB422+'[3]Soy Complex'!CB454</f>
        <v>6536.2134871076942</v>
      </c>
    </row>
    <row r="169" spans="1:48">
      <c r="A169" s="42" t="s">
        <v>104</v>
      </c>
      <c r="T169" s="46">
        <f>'[3]Soy Complex'!BA423</f>
        <v>0</v>
      </c>
      <c r="U169" s="46">
        <f>'[3]Soy Complex'!BB423</f>
        <v>0</v>
      </c>
      <c r="V169" s="46">
        <f>'[3]Soy Complex'!BC423</f>
        <v>0</v>
      </c>
      <c r="W169" s="46">
        <f>'[3]Soy Complex'!BD423</f>
        <v>0</v>
      </c>
      <c r="X169" s="46">
        <f>'[3]Soy Complex'!BE423+'[3]Soy Complex'!BE455</f>
        <v>0</v>
      </c>
      <c r="Y169" s="46">
        <f>'[3]Soy Complex'!BF423+'[3]Soy Complex'!BF455</f>
        <v>29.174772772427932</v>
      </c>
      <c r="Z169" s="46">
        <f>'[3]Soy Complex'!BG423+'[3]Soy Complex'!BG455</f>
        <v>28.537408145452979</v>
      </c>
      <c r="AA169" s="46">
        <f>'[3]Soy Complex'!BH423+'[3]Soy Complex'!BH455</f>
        <v>82.522691421978692</v>
      </c>
      <c r="AB169" s="46">
        <f>'[3]Soy Complex'!BI423+'[3]Soy Complex'!BI455</f>
        <v>93.09829600206173</v>
      </c>
      <c r="AC169" s="46">
        <f>'[3]Soy Complex'!BJ423+'[3]Soy Complex'!BJ455</f>
        <v>125.5018311880204</v>
      </c>
      <c r="AD169" s="46">
        <f>'[3]Soy Complex'!BK423+'[3]Soy Complex'!BK455</f>
        <v>209.02817791074605</v>
      </c>
      <c r="AE169" s="46">
        <f>'[3]Soy Complex'!BL423+'[3]Soy Complex'!BL455</f>
        <v>364.32050447578621</v>
      </c>
      <c r="AF169" s="46">
        <f>'[3]Soy Complex'!BM423+'[3]Soy Complex'!BM455</f>
        <v>387.55304768761579</v>
      </c>
      <c r="AG169" s="47">
        <f>'[3]Soy Complex'!BN423+'[3]Soy Complex'!BN455</f>
        <v>635.35206173065819</v>
      </c>
      <c r="AH169" s="47">
        <f>'[3]Soy Complex'!BO423+'[3]Soy Complex'!BO455</f>
        <v>896.30644806688315</v>
      </c>
      <c r="AI169" s="47">
        <f>'[3]Soy Complex'!BP423+'[3]Soy Complex'!BP455</f>
        <v>1066.2817009050025</v>
      </c>
      <c r="AJ169" s="47">
        <f>'[3]Soy Complex'!BQ423+'[3]Soy Complex'!BQ455</f>
        <v>1132.7157027764642</v>
      </c>
      <c r="AK169" s="47">
        <f>'[3]Soy Complex'!BR423+'[3]Soy Complex'!BR455</f>
        <v>1229.0086344376002</v>
      </c>
      <c r="AL169" s="47">
        <f>'[3]Soy Complex'!BS423+'[3]Soy Complex'!BS455</f>
        <v>1338.8231816988646</v>
      </c>
      <c r="AM169" s="47">
        <f>'[3]Soy Complex'!BT423+'[3]Soy Complex'!BT455</f>
        <v>1412.616630462257</v>
      </c>
      <c r="AN169" s="47">
        <f>'[3]Soy Complex'!BU423+'[3]Soy Complex'!BU455</f>
        <v>1345.2004433256191</v>
      </c>
      <c r="AO169" s="47">
        <f>'[3]Soy Complex'!BV423+'[3]Soy Complex'!BV455</f>
        <v>1331.4152199137759</v>
      </c>
      <c r="AP169" s="47">
        <f>'[3]Soy Complex'!BW423+'[3]Soy Complex'!BW455</f>
        <v>1171.7148239789067</v>
      </c>
      <c r="AQ169" s="47">
        <f>'[3]Soy Complex'!BX423+'[3]Soy Complex'!BX455</f>
        <v>1686.2150922807434</v>
      </c>
      <c r="AR169" s="47">
        <f>'[3]Soy Complex'!BY423+'[3]Soy Complex'!BY455</f>
        <v>2249.4116196331006</v>
      </c>
      <c r="AS169" s="47">
        <f>'[3]Soy Complex'!BZ423+'[3]Soy Complex'!BZ455</f>
        <v>2301.2068913377743</v>
      </c>
      <c r="AT169" s="47">
        <f>'[3]Soy Complex'!CA423+'[3]Soy Complex'!CA455</f>
        <v>2272.8697079799927</v>
      </c>
      <c r="AU169" s="47">
        <f>'[3]Soy Complex'!CB423+'[3]Soy Complex'!CB455</f>
        <v>2489.0855051427598</v>
      </c>
    </row>
    <row r="170" spans="1:48">
      <c r="A170" s="42" t="s">
        <v>105</v>
      </c>
      <c r="T170" s="46">
        <f>'[3]Soy Complex'!BA424</f>
        <v>0</v>
      </c>
      <c r="U170" s="46">
        <f>'[3]Soy Complex'!BB424</f>
        <v>0</v>
      </c>
      <c r="V170" s="46">
        <f>'[3]Soy Complex'!BC424</f>
        <v>0</v>
      </c>
      <c r="W170" s="46">
        <f>'[3]Soy Complex'!BD424</f>
        <v>0</v>
      </c>
      <c r="X170" s="46">
        <f>'[3]Soy Complex'!BE424+'[3]Soy Complex'!BE456</f>
        <v>0</v>
      </c>
      <c r="Y170" s="46">
        <f>'[3]Soy Complex'!BF424+'[3]Soy Complex'!BF456</f>
        <v>33.2817955024884</v>
      </c>
      <c r="Z170" s="46">
        <f>'[3]Soy Complex'!BG424+'[3]Soy Complex'!BG456</f>
        <v>43.13312898006474</v>
      </c>
      <c r="AA170" s="46">
        <f>'[3]Soy Complex'!BH424+'[3]Soy Complex'!BH456</f>
        <v>93.084381526643071</v>
      </c>
      <c r="AB170" s="46">
        <f>'[3]Soy Complex'!BI424+'[3]Soy Complex'!BI456</f>
        <v>84.721897631859491</v>
      </c>
      <c r="AC170" s="46">
        <f>'[3]Soy Complex'!BJ424+'[3]Soy Complex'!BJ456</f>
        <v>182.19098816873537</v>
      </c>
      <c r="AD170" s="46">
        <f>'[3]Soy Complex'!BK424+'[3]Soy Complex'!BK456</f>
        <v>418.66815945845019</v>
      </c>
      <c r="AE170" s="46">
        <f>'[3]Soy Complex'!BL424+'[3]Soy Complex'!BL456</f>
        <v>362.39660793696481</v>
      </c>
      <c r="AF170" s="47">
        <f>'[3]Soy Complex'!BM424+'[3]Soy Complex'!BM456</f>
        <v>399.66275223735994</v>
      </c>
      <c r="AG170" s="47">
        <f>'[3]Soy Complex'!BN424+'[3]Soy Complex'!BN456</f>
        <v>638.61180538263511</v>
      </c>
      <c r="AH170" s="47">
        <f>'[3]Soy Complex'!BO424+'[3]Soy Complex'!BO456</f>
        <v>965.4717746359081</v>
      </c>
      <c r="AI170" s="47">
        <f>'[3]Soy Complex'!BP424+'[3]Soy Complex'!BP456</f>
        <v>1122.8789261442453</v>
      </c>
      <c r="AJ170" s="47">
        <f>'[3]Soy Complex'!BQ424+'[3]Soy Complex'!BQ456</f>
        <v>1174.2196006218744</v>
      </c>
      <c r="AK170" s="47">
        <f>'[3]Soy Complex'!BR424+'[3]Soy Complex'!BR456</f>
        <v>1269.1124382736175</v>
      </c>
      <c r="AL170" s="47">
        <f>'[3]Soy Complex'!BS424+'[3]Soy Complex'!BS456</f>
        <v>1409.4471556248579</v>
      </c>
      <c r="AM170" s="47">
        <f>'[3]Soy Complex'!BT424+'[3]Soy Complex'!BT456</f>
        <v>1459.5139064563098</v>
      </c>
      <c r="AN170" s="47">
        <f>'[3]Soy Complex'!BU424+'[3]Soy Complex'!BU456</f>
        <v>1426.5548161129373</v>
      </c>
      <c r="AO170" s="47">
        <f>'[3]Soy Complex'!BV424+'[3]Soy Complex'!BV456</f>
        <v>1331.0399992235864</v>
      </c>
      <c r="AP170" s="47">
        <f>'[3]Soy Complex'!BW424+'[3]Soy Complex'!BW456</f>
        <v>1234.2721411086086</v>
      </c>
      <c r="AQ170" s="47">
        <f>'[3]Soy Complex'!BX424+'[3]Soy Complex'!BX456</f>
        <v>1977.9817447500784</v>
      </c>
      <c r="AR170" s="47">
        <f>'[3]Soy Complex'!BY424+'[3]Soy Complex'!BY456</f>
        <v>2673.1798617339618</v>
      </c>
      <c r="AS170" s="47">
        <f>'[3]Soy Complex'!BZ424+'[3]Soy Complex'!BZ456</f>
        <v>2769.6303105174161</v>
      </c>
      <c r="AT170" s="47">
        <f>'[3]Soy Complex'!CA424+'[3]Soy Complex'!CA456</f>
        <v>2766.2476204254149</v>
      </c>
      <c r="AU170" s="47">
        <f>'[3]Soy Complex'!CB424+'[3]Soy Complex'!CB456</f>
        <v>3068.7125160138266</v>
      </c>
    </row>
    <row r="171" spans="1:48">
      <c r="A171" s="42" t="s">
        <v>106</v>
      </c>
      <c r="T171" s="46">
        <f>'[3]Soy Complex'!BA425</f>
        <v>0</v>
      </c>
      <c r="U171" s="46">
        <f>'[3]Soy Complex'!BB425</f>
        <v>0</v>
      </c>
      <c r="V171" s="46">
        <f>'[3]Soy Complex'!BC425</f>
        <v>0</v>
      </c>
      <c r="W171" s="46">
        <f>'[3]Soy Complex'!BD425</f>
        <v>0</v>
      </c>
      <c r="X171" s="46">
        <f>'[3]Soy Complex'!BE425+'[3]Soy Complex'!BE457</f>
        <v>0</v>
      </c>
      <c r="Y171" s="46">
        <f>'[3]Soy Complex'!BF425+'[3]Soy Complex'!BF457</f>
        <v>24.810362076555958</v>
      </c>
      <c r="Z171" s="46">
        <f>'[3]Soy Complex'!BG425+'[3]Soy Complex'!BG457</f>
        <v>48.412505714482911</v>
      </c>
      <c r="AA171" s="46">
        <f>'[3]Soy Complex'!BH425+'[3]Soy Complex'!BH457</f>
        <v>80.928245160064137</v>
      </c>
      <c r="AB171" s="46">
        <f>'[3]Soy Complex'!BI425+'[3]Soy Complex'!BI457</f>
        <v>104.48577179641428</v>
      </c>
      <c r="AC171" s="46">
        <f>'[3]Soy Complex'!BJ425+'[3]Soy Complex'!BJ457</f>
        <v>211.77947875994388</v>
      </c>
      <c r="AD171" s="46">
        <f>'[3]Soy Complex'!BK425+'[3]Soy Complex'!BK457</f>
        <v>455.77840187288979</v>
      </c>
      <c r="AE171" s="46">
        <f>'[3]Soy Complex'!BL425+'[3]Soy Complex'!BL457</f>
        <v>307.39622386846077</v>
      </c>
      <c r="AF171" s="47">
        <f>'[3]Soy Complex'!BM425+'[3]Soy Complex'!BM457</f>
        <v>359.31684206052284</v>
      </c>
      <c r="AG171" s="47">
        <f>'[3]Soy Complex'!BN425+'[3]Soy Complex'!BN457</f>
        <v>647.00305143072103</v>
      </c>
      <c r="AH171" s="47">
        <f>'[3]Soy Complex'!BO425+'[3]Soy Complex'!BO457</f>
        <v>991.22977445314234</v>
      </c>
      <c r="AI171" s="47">
        <f>'[3]Soy Complex'!BP425+'[3]Soy Complex'!BP457</f>
        <v>1147.9645567159373</v>
      </c>
      <c r="AJ171" s="47">
        <f>'[3]Soy Complex'!BQ425+'[3]Soy Complex'!BQ457</f>
        <v>1201.692551304671</v>
      </c>
      <c r="AK171" s="47">
        <f>'[3]Soy Complex'!BR425+'[3]Soy Complex'!BR457</f>
        <v>1301.9083978543163</v>
      </c>
      <c r="AL171" s="47">
        <f>'[3]Soy Complex'!BS425+'[3]Soy Complex'!BS457</f>
        <v>1402.3692642499293</v>
      </c>
      <c r="AM171" s="47">
        <f>'[3]Soy Complex'!BT425+'[3]Soy Complex'!BT457</f>
        <v>1495.6413813093341</v>
      </c>
      <c r="AN171" s="47">
        <f>'[3]Soy Complex'!BU425+'[3]Soy Complex'!BU457</f>
        <v>1466.8302278867702</v>
      </c>
      <c r="AO171" s="47">
        <f>'[3]Soy Complex'!BV425+'[3]Soy Complex'!BV457</f>
        <v>1374.4814363634657</v>
      </c>
      <c r="AP171" s="47">
        <f>'[3]Soy Complex'!BW425+'[3]Soy Complex'!BW457</f>
        <v>1284.4315681276444</v>
      </c>
      <c r="AQ171" s="47">
        <f>'[3]Soy Complex'!BX425+'[3]Soy Complex'!BX457</f>
        <v>2032.7787809317365</v>
      </c>
      <c r="AR171" s="47">
        <f>'[3]Soy Complex'!BY425+'[3]Soy Complex'!BY457</f>
        <v>2750.8276856398279</v>
      </c>
      <c r="AS171" s="47">
        <f>'[3]Soy Complex'!BZ425+'[3]Soy Complex'!BZ457</f>
        <v>2974.6869515433332</v>
      </c>
      <c r="AT171" s="47">
        <f>'[3]Soy Complex'!CA425+'[3]Soy Complex'!CA457</f>
        <v>3038.656790291051</v>
      </c>
      <c r="AU171" s="47">
        <f>'[3]Soy Complex'!CB425+'[3]Soy Complex'!CB457</f>
        <v>3465.0512987496763</v>
      </c>
    </row>
    <row r="172" spans="1:48">
      <c r="A172" s="42" t="s">
        <v>107</v>
      </c>
      <c r="T172" s="46">
        <f>'[3]Soy Complex'!BA426</f>
        <v>0</v>
      </c>
      <c r="U172" s="46">
        <f>'[3]Soy Complex'!BB426</f>
        <v>0</v>
      </c>
      <c r="V172" s="46">
        <f>'[3]Soy Complex'!BC426</f>
        <v>0</v>
      </c>
      <c r="W172" s="46">
        <f>'[3]Soy Complex'!BD426</f>
        <v>0</v>
      </c>
      <c r="X172" s="46">
        <f>'[3]Soy Complex'!BE426+'[3]Soy Complex'!BE458</f>
        <v>9.9461118527016019</v>
      </c>
      <c r="Y172" s="46">
        <f>'[3]Soy Complex'!BF426+'[3]Soy Complex'!BF458</f>
        <v>32.140984194543208</v>
      </c>
      <c r="Z172" s="46">
        <f>'[3]Soy Complex'!BG426+'[3]Soy Complex'!BG458</f>
        <v>52.651460767896658</v>
      </c>
      <c r="AA172" s="46">
        <f>'[3]Soy Complex'!BH426+'[3]Soy Complex'!BH458</f>
        <v>87.683733230502355</v>
      </c>
      <c r="AB172" s="46">
        <f>'[3]Soy Complex'!BI426+'[3]Soy Complex'!BI458</f>
        <v>90.425536167640161</v>
      </c>
      <c r="AC172" s="46">
        <f>'[3]Soy Complex'!BJ426+'[3]Soy Complex'!BJ458</f>
        <v>123.47461385484165</v>
      </c>
      <c r="AD172" s="46">
        <f>'[3]Soy Complex'!BK426+'[3]Soy Complex'!BK458</f>
        <v>352.0701951433166</v>
      </c>
      <c r="AE172" s="46">
        <f>'[3]Soy Complex'!BL426+'[3]Soy Complex'!BL458</f>
        <v>321.50701759552413</v>
      </c>
      <c r="AF172" s="47">
        <f>'[3]Soy Complex'!BM426+'[3]Soy Complex'!BM458</f>
        <v>490.79124637341477</v>
      </c>
      <c r="AG172" s="47">
        <f>'[3]Soy Complex'!BN426+'[3]Soy Complex'!BN458</f>
        <v>709.46785257277111</v>
      </c>
      <c r="AH172" s="47">
        <f>'[3]Soy Complex'!BO426+'[3]Soy Complex'!BO458</f>
        <v>1100.8464809228633</v>
      </c>
      <c r="AI172" s="47">
        <f>'[3]Soy Complex'!BP426+'[3]Soy Complex'!BP458</f>
        <v>1304.2886200415735</v>
      </c>
      <c r="AJ172" s="47">
        <f>'[3]Soy Complex'!BQ426+'[3]Soy Complex'!BQ458</f>
        <v>1405.5100527761153</v>
      </c>
      <c r="AK172" s="47">
        <f>'[3]Soy Complex'!BR426+'[3]Soy Complex'!BR458</f>
        <v>1540.3143817973939</v>
      </c>
      <c r="AL172" s="47">
        <f>'[3]Soy Complex'!BS426+'[3]Soy Complex'!BS458</f>
        <v>1687.3351528477165</v>
      </c>
      <c r="AM172" s="47">
        <f>'[3]Soy Complex'!BT426+'[3]Soy Complex'!BT458</f>
        <v>1817.8682566567552</v>
      </c>
      <c r="AN172" s="47">
        <f>'[3]Soy Complex'!BU426+'[3]Soy Complex'!BU458</f>
        <v>1903.289479722167</v>
      </c>
      <c r="AO172" s="47">
        <f>'[3]Soy Complex'!BV426+'[3]Soy Complex'!BV458</f>
        <v>1858.4358977261056</v>
      </c>
      <c r="AP172" s="47">
        <f>'[3]Soy Complex'!BW426+'[3]Soy Complex'!BW458</f>
        <v>1970.614081324564</v>
      </c>
      <c r="AQ172" s="47">
        <f>'[3]Soy Complex'!BX426+'[3]Soy Complex'!BX458</f>
        <v>2797.5039660022899</v>
      </c>
      <c r="AR172" s="47">
        <f>'[3]Soy Complex'!BY426+'[3]Soy Complex'!BY458</f>
        <v>3874.3373569132091</v>
      </c>
      <c r="AS172" s="47">
        <f>'[3]Soy Complex'!BZ426+'[3]Soy Complex'!BZ458</f>
        <v>4115.9668606312953</v>
      </c>
      <c r="AT172" s="47">
        <f>'[3]Soy Complex'!CA426+'[3]Soy Complex'!CA458</f>
        <v>4196.7550081151385</v>
      </c>
      <c r="AU172" s="47">
        <f>'[3]Soy Complex'!CB426+'[3]Soy Complex'!CB458</f>
        <v>4720.7805642178446</v>
      </c>
    </row>
    <row r="173" spans="1:48">
      <c r="A173" s="42" t="s">
        <v>108</v>
      </c>
      <c r="T173" s="46">
        <f>'[3]Soy Complex'!BA427</f>
        <v>0</v>
      </c>
      <c r="U173" s="46">
        <f>'[3]Soy Complex'!BB427</f>
        <v>0</v>
      </c>
      <c r="V173" s="46">
        <f>'[3]Soy Complex'!BC427</f>
        <v>0</v>
      </c>
      <c r="W173" s="46">
        <f>'[3]Soy Complex'!BD427</f>
        <v>0</v>
      </c>
      <c r="X173" s="46">
        <f>'[3]Soy Complex'!BE427+'[3]Soy Complex'!BE459</f>
        <v>19.386708795635037</v>
      </c>
      <c r="Y173" s="46">
        <f>'[3]Soy Complex'!BF427+'[3]Soy Complex'!BF459</f>
        <v>38.586614210304582</v>
      </c>
      <c r="Z173" s="46">
        <f>'[3]Soy Complex'!BG427+'[3]Soy Complex'!BG459</f>
        <v>45.675445829655452</v>
      </c>
      <c r="AA173" s="46">
        <f>'[3]Soy Complex'!BH427+'[3]Soy Complex'!BH459</f>
        <v>91.016885761061189</v>
      </c>
      <c r="AB173" s="46">
        <f>'[3]Soy Complex'!BI427+'[3]Soy Complex'!BI459</f>
        <v>105.22911798945771</v>
      </c>
      <c r="AC173" s="46">
        <f>'[3]Soy Complex'!BJ427+'[3]Soy Complex'!BJ459</f>
        <v>191.22620566198864</v>
      </c>
      <c r="AD173" s="46">
        <f>'[3]Soy Complex'!BK427+'[3]Soy Complex'!BK459</f>
        <v>462.47144854944725</v>
      </c>
      <c r="AE173" s="46">
        <f>'[3]Soy Complex'!BL427+'[3]Soy Complex'!BL459</f>
        <v>439.61397987695199</v>
      </c>
      <c r="AF173" s="47">
        <f>'[3]Soy Complex'!BM427+'[3]Soy Complex'!BM459</f>
        <v>503.86895834728045</v>
      </c>
      <c r="AG173" s="47">
        <f>'[3]Soy Complex'!BN427+'[3]Soy Complex'!BN459</f>
        <v>705.39767123594333</v>
      </c>
      <c r="AH173" s="47">
        <f>'[3]Soy Complex'!BO427+'[3]Soy Complex'!BO459</f>
        <v>1138.8055410265683</v>
      </c>
      <c r="AI173" s="47">
        <f>'[3]Soy Complex'!BP427+'[3]Soy Complex'!BP459</f>
        <v>1362.371740306927</v>
      </c>
      <c r="AJ173" s="47">
        <f>'[3]Soy Complex'!BQ427+'[3]Soy Complex'!BQ459</f>
        <v>1476.9929945709473</v>
      </c>
      <c r="AK173" s="47">
        <f>'[3]Soy Complex'!BR427+'[3]Soy Complex'!BR459</f>
        <v>1623.3081719172462</v>
      </c>
      <c r="AL173" s="47">
        <f>'[3]Soy Complex'!BS427+'[3]Soy Complex'!BS459</f>
        <v>1781.0797029026296</v>
      </c>
      <c r="AM173" s="47">
        <f>'[3]Soy Complex'!BT427+'[3]Soy Complex'!BT459</f>
        <v>1925.9819455734178</v>
      </c>
      <c r="AN173" s="47">
        <f>'[3]Soy Complex'!BU427+'[3]Soy Complex'!BU459</f>
        <v>2035.9475251884535</v>
      </c>
      <c r="AO173" s="47">
        <f>'[3]Soy Complex'!BV427+'[3]Soy Complex'!BV459</f>
        <v>2004.8253173998473</v>
      </c>
      <c r="AP173" s="47">
        <f>'[3]Soy Complex'!BW427+'[3]Soy Complex'!BW459</f>
        <v>2011.8590042356082</v>
      </c>
      <c r="AQ173" s="47">
        <f>'[3]Soy Complex'!BX427+'[3]Soy Complex'!BX459</f>
        <v>3011.6771008621927</v>
      </c>
      <c r="AR173" s="47">
        <f>'[3]Soy Complex'!BY427+'[3]Soy Complex'!BY459</f>
        <v>4187.2995801721363</v>
      </c>
      <c r="AS173" s="47">
        <f>'[3]Soy Complex'!BZ427+'[3]Soy Complex'!BZ459</f>
        <v>4469.4475359051903</v>
      </c>
      <c r="AT173" s="47">
        <f>'[3]Soy Complex'!CA427+'[3]Soy Complex'!CA459</f>
        <v>4638.6606055796647</v>
      </c>
      <c r="AU173" s="47">
        <f>'[3]Soy Complex'!CB427+'[3]Soy Complex'!CB459</f>
        <v>5324.6070439932128</v>
      </c>
    </row>
    <row r="174" spans="1:48">
      <c r="A174" s="42" t="s">
        <v>109</v>
      </c>
      <c r="T174" s="46">
        <f>'[3]Soy Complex'!BA428</f>
        <v>0</v>
      </c>
      <c r="U174" s="46">
        <f>'[3]Soy Complex'!BB428</f>
        <v>0</v>
      </c>
      <c r="V174" s="46">
        <f>'[3]Soy Complex'!BC428</f>
        <v>0</v>
      </c>
      <c r="W174" s="46">
        <f>'[3]Soy Complex'!BD428</f>
        <v>0</v>
      </c>
      <c r="X174" s="46">
        <f>'[3]Soy Complex'!BE428+'[3]Soy Complex'!BE460</f>
        <v>35.304246779047503</v>
      </c>
      <c r="Y174" s="46">
        <f>'[3]Soy Complex'!BF428+'[3]Soy Complex'!BF460</f>
        <v>27.92986594412482</v>
      </c>
      <c r="Z174" s="46">
        <f>'[3]Soy Complex'!BG428+'[3]Soy Complex'!BG460</f>
        <v>25.559525532020519</v>
      </c>
      <c r="AA174" s="46">
        <f>'[3]Soy Complex'!BH428+'[3]Soy Complex'!BH460</f>
        <v>91.848567522088743</v>
      </c>
      <c r="AB174" s="46">
        <f>'[3]Soy Complex'!BI428+'[3]Soy Complex'!BI460</f>
        <v>131.60160192483255</v>
      </c>
      <c r="AC174" s="46">
        <f>'[3]Soy Complex'!BJ428+'[3]Soy Complex'!BJ460</f>
        <v>223.38921903069505</v>
      </c>
      <c r="AD174" s="46">
        <f>'[3]Soy Complex'!BK428+'[3]Soy Complex'!BK460</f>
        <v>357.50893552079907</v>
      </c>
      <c r="AE174" s="46">
        <f>'[3]Soy Complex'!BL428+'[3]Soy Complex'!BL460</f>
        <v>526.72577112326405</v>
      </c>
      <c r="AF174" s="47">
        <f>'[3]Soy Complex'!BM428+'[3]Soy Complex'!BM460</f>
        <v>518.7324572271624</v>
      </c>
      <c r="AG174" s="47">
        <f>'[3]Soy Complex'!BN428+'[3]Soy Complex'!BN460</f>
        <v>721.72432950584198</v>
      </c>
      <c r="AH174" s="47">
        <f>'[3]Soy Complex'!BO428+'[3]Soy Complex'!BO460</f>
        <v>1143.7614603795489</v>
      </c>
      <c r="AI174" s="47">
        <f>'[3]Soy Complex'!BP428+'[3]Soy Complex'!BP460</f>
        <v>1360.5187819149753</v>
      </c>
      <c r="AJ174" s="47">
        <f>'[3]Soy Complex'!BQ428+'[3]Soy Complex'!BQ460</f>
        <v>1476.9850906052625</v>
      </c>
      <c r="AK174" s="47">
        <f>'[3]Soy Complex'!BR428+'[3]Soy Complex'!BR460</f>
        <v>1622.8633482251078</v>
      </c>
      <c r="AL174" s="47">
        <f>'[3]Soy Complex'!BS428+'[3]Soy Complex'!BS460</f>
        <v>1778.3052410721084</v>
      </c>
      <c r="AM174" s="47">
        <f>'[3]Soy Complex'!BT428+'[3]Soy Complex'!BT460</f>
        <v>1921.4676602202708</v>
      </c>
      <c r="AN174" s="47">
        <f>'[3]Soy Complex'!BU428+'[3]Soy Complex'!BU460</f>
        <v>2027.0338160447068</v>
      </c>
      <c r="AO174" s="47">
        <f>'[3]Soy Complex'!BV428+'[3]Soy Complex'!BV460</f>
        <v>1994.5658366983484</v>
      </c>
      <c r="AP174" s="47">
        <f>'[3]Soy Complex'!BW428+'[3]Soy Complex'!BW460</f>
        <v>1994.6130227039796</v>
      </c>
      <c r="AQ174" s="47">
        <f>'[3]Soy Complex'!BX428+'[3]Soy Complex'!BX460</f>
        <v>2991.1348296364731</v>
      </c>
      <c r="AR174" s="47">
        <f>'[3]Soy Complex'!BY428+'[3]Soy Complex'!BY460</f>
        <v>4155.2730730180901</v>
      </c>
      <c r="AS174" s="47">
        <f>'[3]Soy Complex'!BZ428+'[3]Soy Complex'!BZ460</f>
        <v>4424.2452711284895</v>
      </c>
      <c r="AT174" s="47">
        <f>'[3]Soy Complex'!CA428+'[3]Soy Complex'!CA460</f>
        <v>4534.7314478744629</v>
      </c>
      <c r="AU174" s="47">
        <f>'[3]Soy Complex'!CB428+'[3]Soy Complex'!CB460</f>
        <v>5203.2504086752506</v>
      </c>
    </row>
    <row r="175" spans="1:48">
      <c r="A175" s="42" t="s">
        <v>110</v>
      </c>
      <c r="T175" s="46">
        <f>'[3]Soy Complex'!BA429</f>
        <v>0</v>
      </c>
      <c r="U175" s="46">
        <f>'[3]Soy Complex'!BB429</f>
        <v>0</v>
      </c>
      <c r="V175" s="46">
        <f>'[3]Soy Complex'!BC429</f>
        <v>0</v>
      </c>
      <c r="W175" s="46">
        <f>'[3]Soy Complex'!BD429</f>
        <v>0</v>
      </c>
      <c r="X175" s="46">
        <f>'[3]Soy Complex'!BE429+'[3]Soy Complex'!BE461</f>
        <v>30.582117140749503</v>
      </c>
      <c r="Y175" s="46">
        <f>'[3]Soy Complex'!BF429+'[3]Soy Complex'!BF461</f>
        <v>30.743766697138209</v>
      </c>
      <c r="Z175" s="46">
        <f>'[3]Soy Complex'!BG429+'[3]Soy Complex'!BG461</f>
        <v>22.382819042219118</v>
      </c>
      <c r="AA175" s="46">
        <f>'[3]Soy Complex'!BH429+'[3]Soy Complex'!BH461</f>
        <v>106.09365059224102</v>
      </c>
      <c r="AB175" s="46">
        <f>'[3]Soy Complex'!BI429+'[3]Soy Complex'!BI461</f>
        <v>119.91791402711307</v>
      </c>
      <c r="AC175" s="46">
        <f>'[3]Soy Complex'!BJ429+'[3]Soy Complex'!BJ461</f>
        <v>208.12480518246156</v>
      </c>
      <c r="AD175" s="46">
        <f>'[3]Soy Complex'!BK429+'[3]Soy Complex'!BK461</f>
        <v>305.7569244235051</v>
      </c>
      <c r="AE175" s="46">
        <f>'[3]Soy Complex'!BL429+'[3]Soy Complex'!BL461</f>
        <v>570.14310860617411</v>
      </c>
      <c r="AF175" s="47">
        <f>'[3]Soy Complex'!BM429+'[3]Soy Complex'!BM461</f>
        <v>547.2352894260074</v>
      </c>
      <c r="AG175" s="47">
        <f>'[3]Soy Complex'!BN429+'[3]Soy Complex'!BN461</f>
        <v>768.20662143555523</v>
      </c>
      <c r="AH175" s="47">
        <f>'[3]Soy Complex'!BO429+'[3]Soy Complex'!BO461</f>
        <v>1282.965870150515</v>
      </c>
      <c r="AI175" s="47">
        <f>'[3]Soy Complex'!BP429+'[3]Soy Complex'!BP461</f>
        <v>1544.6879401869664</v>
      </c>
      <c r="AJ175" s="47">
        <f>'[3]Soy Complex'!BQ429+'[3]Soy Complex'!BQ461</f>
        <v>1712.66384677928</v>
      </c>
      <c r="AK175" s="47">
        <f>'[3]Soy Complex'!BR429+'[3]Soy Complex'!BR461</f>
        <v>1894.5912761057184</v>
      </c>
      <c r="AL175" s="47">
        <f>'[3]Soy Complex'!BS429+'[3]Soy Complex'!BS461</f>
        <v>2098.1068578584395</v>
      </c>
      <c r="AM175" s="47">
        <f>'[3]Soy Complex'!BT429+'[3]Soy Complex'!BT461</f>
        <v>2280.2794532742555</v>
      </c>
      <c r="AN175" s="47">
        <f>'[3]Soy Complex'!BU429+'[3]Soy Complex'!BU461</f>
        <v>2301.7880812995363</v>
      </c>
      <c r="AO175" s="47">
        <f>'[3]Soy Complex'!BV429+'[3]Soy Complex'!BV461</f>
        <v>2318.6925171769653</v>
      </c>
      <c r="AP175" s="47">
        <f>'[3]Soy Complex'!BW429+'[3]Soy Complex'!BW461</f>
        <v>2875.5953951377837</v>
      </c>
      <c r="AQ175" s="47">
        <f>'[3]Soy Complex'!BX429+'[3]Soy Complex'!BX461</f>
        <v>3803.1408139815603</v>
      </c>
      <c r="AR175" s="47">
        <f>'[3]Soy Complex'!BY429+'[3]Soy Complex'!BY461</f>
        <v>5342.7590808705454</v>
      </c>
      <c r="AS175" s="47">
        <f>'[3]Soy Complex'!BZ429+'[3]Soy Complex'!BZ461</f>
        <v>5754.8224266610187</v>
      </c>
      <c r="AT175" s="47">
        <f>'[3]Soy Complex'!CA429+'[3]Soy Complex'!CA461</f>
        <v>5994.1643232404531</v>
      </c>
      <c r="AU175" s="47">
        <f>'[3]Soy Complex'!CB429+'[3]Soy Complex'!CB461</f>
        <v>6882.9653018623931</v>
      </c>
    </row>
    <row r="176" spans="1:48">
      <c r="A176" s="42" t="s">
        <v>111</v>
      </c>
      <c r="T176" s="46">
        <f>'[3]Soy Complex'!BA430</f>
        <v>0</v>
      </c>
      <c r="U176" s="46">
        <f>'[3]Soy Complex'!BB430</f>
        <v>0</v>
      </c>
      <c r="V176" s="46">
        <f>'[3]Soy Complex'!BC430</f>
        <v>0</v>
      </c>
      <c r="W176" s="46">
        <f>'[3]Soy Complex'!BD430</f>
        <v>0</v>
      </c>
      <c r="X176" s="46">
        <f>'[3]Soy Complex'!BE430+'[3]Soy Complex'!BE462</f>
        <v>38.958982120758208</v>
      </c>
      <c r="Y176" s="46">
        <f>'[3]Soy Complex'!BF430+'[3]Soy Complex'!BF462</f>
        <v>38.949533524368462</v>
      </c>
      <c r="Z176" s="46">
        <f>'[3]Soy Complex'!BG430+'[3]Soy Complex'!BG462</f>
        <v>32.024214780741374</v>
      </c>
      <c r="AA176" s="46">
        <f>'[3]Soy Complex'!BH430+'[3]Soy Complex'!BH462</f>
        <v>65.72186866816655</v>
      </c>
      <c r="AB176" s="46">
        <f>'[3]Soy Complex'!BI430+'[3]Soy Complex'!BI462</f>
        <v>116.97807006164447</v>
      </c>
      <c r="AC176" s="46">
        <f>'[3]Soy Complex'!BJ430+'[3]Soy Complex'!BJ462</f>
        <v>256.36480606736512</v>
      </c>
      <c r="AD176" s="46">
        <f>'[3]Soy Complex'!BK430+'[3]Soy Complex'!BK462</f>
        <v>404.21888712036576</v>
      </c>
      <c r="AE176" s="46">
        <f>'[3]Soy Complex'!BL430+'[3]Soy Complex'!BL462</f>
        <v>535.87254792863496</v>
      </c>
      <c r="AF176" s="47">
        <f>'[3]Soy Complex'!BM430+'[3]Soy Complex'!BM462</f>
        <v>560.13647801867046</v>
      </c>
      <c r="AG176" s="47">
        <f>'[3]Soy Complex'!BN430+'[3]Soy Complex'!BN462</f>
        <v>766.33219069550069</v>
      </c>
      <c r="AH176" s="47">
        <f>'[3]Soy Complex'!BO430+'[3]Soy Complex'!BO462</f>
        <v>1218.0490798013243</v>
      </c>
      <c r="AI176" s="47">
        <f>'[3]Soy Complex'!BP430+'[3]Soy Complex'!BP462</f>
        <v>1464.9551768055246</v>
      </c>
      <c r="AJ176" s="47">
        <f>'[3]Soy Complex'!BQ430+'[3]Soy Complex'!BQ462</f>
        <v>1610.0926372138238</v>
      </c>
      <c r="AK176" s="47">
        <f>'[3]Soy Complex'!BR430+'[3]Soy Complex'!BR462</f>
        <v>1776.1286415032605</v>
      </c>
      <c r="AL176" s="47">
        <f>'[3]Soy Complex'!BS430+'[3]Soy Complex'!BS462</f>
        <v>1959.8767696206298</v>
      </c>
      <c r="AM176" s="47">
        <f>'[3]Soy Complex'!BT430+'[3]Soy Complex'!BT462</f>
        <v>2126.2300294338215</v>
      </c>
      <c r="AN176" s="47">
        <f>'[3]Soy Complex'!BU430+'[3]Soy Complex'!BU462</f>
        <v>2300.0119237018589</v>
      </c>
      <c r="AO176" s="47">
        <f>'[3]Soy Complex'!BV430+'[3]Soy Complex'!BV462</f>
        <v>2295.5690633933991</v>
      </c>
      <c r="AP176" s="47">
        <f>'[3]Soy Complex'!BW430+'[3]Soy Complex'!BW462</f>
        <v>2565.8074504275683</v>
      </c>
      <c r="AQ176" s="47">
        <f>'[3]Soy Complex'!BX430+'[3]Soy Complex'!BX462</f>
        <v>3459.837803610103</v>
      </c>
      <c r="AR176" s="47">
        <f>'[3]Soy Complex'!BY430+'[3]Soy Complex'!BY462</f>
        <v>4841.8711969463329</v>
      </c>
      <c r="AS176" s="47">
        <f>'[3]Soy Complex'!BZ430+'[3]Soy Complex'!BZ462</f>
        <v>5194.2085969625814</v>
      </c>
      <c r="AT176" s="47">
        <f>'[3]Soy Complex'!CA430+'[3]Soy Complex'!CA462</f>
        <v>5339.9021266681902</v>
      </c>
      <c r="AU176" s="47">
        <f>'[3]Soy Complex'!CB430+'[3]Soy Complex'!CB462</f>
        <v>6131.6805578342864</v>
      </c>
    </row>
    <row r="177" spans="1:48">
      <c r="A177" s="42" t="s">
        <v>112</v>
      </c>
      <c r="T177" s="46">
        <f>'[3]Soy Complex'!BA431</f>
        <v>0</v>
      </c>
      <c r="U177" s="46">
        <f>'[3]Soy Complex'!BB431</f>
        <v>0</v>
      </c>
      <c r="V177" s="46">
        <f>'[3]Soy Complex'!BC431</f>
        <v>0</v>
      </c>
      <c r="W177" s="46">
        <f>'[3]Soy Complex'!BD431</f>
        <v>0</v>
      </c>
      <c r="X177" s="46">
        <f>'[3]Soy Complex'!BE431+'[3]Soy Complex'!BE463</f>
        <v>30.39171018585651</v>
      </c>
      <c r="Y177" s="46">
        <f>'[3]Soy Complex'!BF431+'[3]Soy Complex'!BF463</f>
        <v>34.679146732887467</v>
      </c>
      <c r="Z177" s="46">
        <f>'[3]Soy Complex'!BG431+'[3]Soy Complex'!BG463</f>
        <v>62.085272069749152</v>
      </c>
      <c r="AA177" s="46">
        <f>'[3]Soy Complex'!BH431+'[3]Soy Complex'!BH463</f>
        <v>92.877414257346587</v>
      </c>
      <c r="AB177" s="46">
        <f>'[3]Soy Complex'!BI431+'[3]Soy Complex'!BI463</f>
        <v>138.09300429059923</v>
      </c>
      <c r="AC177" s="46">
        <f>'[3]Soy Complex'!BJ431+'[3]Soy Complex'!BJ463</f>
        <v>167.76962918848784</v>
      </c>
      <c r="AD177" s="46">
        <f>'[3]Soy Complex'!BK431+'[3]Soy Complex'!BK463</f>
        <v>429.30511114322678</v>
      </c>
      <c r="AE177" s="46">
        <f>'[3]Soy Complex'!BL431+'[3]Soy Complex'!BL463</f>
        <v>547.44307120987196</v>
      </c>
      <c r="AF177" s="47">
        <f>'[3]Soy Complex'!BM431+'[3]Soy Complex'!BM463</f>
        <v>568.4036078892068</v>
      </c>
      <c r="AG177" s="47">
        <f>'[3]Soy Complex'!BN431+'[3]Soy Complex'!BN463</f>
        <v>741.46231468449457</v>
      </c>
      <c r="AH177" s="47">
        <f>'[3]Soy Complex'!BO431+'[3]Soy Complex'!BO463</f>
        <v>1086.9902975526497</v>
      </c>
      <c r="AI177" s="47">
        <f>'[3]Soy Complex'!BP431+'[3]Soy Complex'!BP463</f>
        <v>1348.2541565557738</v>
      </c>
      <c r="AJ177" s="47">
        <f>'[3]Soy Complex'!BQ431+'[3]Soy Complex'!BQ463</f>
        <v>1466.8895352454451</v>
      </c>
      <c r="AK177" s="47">
        <f>'[3]Soy Complex'!BR431+'[3]Soy Complex'!BR463</f>
        <v>1613.3067309226867</v>
      </c>
      <c r="AL177" s="47">
        <f>'[3]Soy Complex'!BS431+'[3]Soy Complex'!BS463</f>
        <v>1767.3527578558399</v>
      </c>
      <c r="AM177" s="47">
        <f>'[3]Soy Complex'!BT431+'[3]Soy Complex'!BT463</f>
        <v>1910.0572178230541</v>
      </c>
      <c r="AN177" s="47">
        <f>'[3]Soy Complex'!BU431+'[3]Soy Complex'!BU463</f>
        <v>2013.8215200424538</v>
      </c>
      <c r="AO177" s="47">
        <f>'[3]Soy Complex'!BV431+'[3]Soy Complex'!BV463</f>
        <v>1918.7214081138989</v>
      </c>
      <c r="AP177" s="47">
        <f>'[3]Soy Complex'!BW431+'[3]Soy Complex'!BW463</f>
        <v>2126.0520712448019</v>
      </c>
      <c r="AQ177" s="47">
        <f>'[3]Soy Complex'!BX431+'[3]Soy Complex'!BX463</f>
        <v>3014.4178973079429</v>
      </c>
      <c r="AR177" s="47">
        <f>'[3]Soy Complex'!BY431+'[3]Soy Complex'!BY463</f>
        <v>4127.5766688384983</v>
      </c>
      <c r="AS177" s="47">
        <f>'[3]Soy Complex'!BZ431+'[3]Soy Complex'!BZ463</f>
        <v>4393.8569231740603</v>
      </c>
      <c r="AT177" s="47">
        <f>'[3]Soy Complex'!CA431+'[3]Soy Complex'!CA463</f>
        <v>4505.540362669245</v>
      </c>
      <c r="AU177" s="47">
        <f>'[3]Soy Complex'!CB431+'[3]Soy Complex'!CB463</f>
        <v>5171.7550384814203</v>
      </c>
    </row>
    <row r="178" spans="1:48" ht="15.75" thickBot="1">
      <c r="A178" s="42" t="s">
        <v>113</v>
      </c>
      <c r="T178" s="46">
        <f>SUM(T166:T177)</f>
        <v>0</v>
      </c>
      <c r="U178" s="46">
        <f>SUM(U166:U177)</f>
        <v>0</v>
      </c>
      <c r="V178" s="46">
        <f>SUM(V166:V177)</f>
        <v>0</v>
      </c>
      <c r="W178" s="46">
        <f>SUM(W166:W177)</f>
        <v>0</v>
      </c>
      <c r="X178" s="46">
        <f t="shared" ref="X178:AU178" si="89">SUM(X166:X177)</f>
        <v>164.56987687474836</v>
      </c>
      <c r="Y178" s="46">
        <f t="shared" si="89"/>
        <v>409.20047870966454</v>
      </c>
      <c r="Z178" s="46">
        <f t="shared" si="89"/>
        <v>477.39494953622216</v>
      </c>
      <c r="AA178" s="46">
        <f t="shared" si="89"/>
        <v>1031.116016110492</v>
      </c>
      <c r="AB178" s="46">
        <f t="shared" si="89"/>
        <v>1385.3250681450781</v>
      </c>
      <c r="AC178" s="46">
        <f t="shared" si="89"/>
        <v>1980.7388998741462</v>
      </c>
      <c r="AD178" s="46">
        <f t="shared" si="89"/>
        <v>4344.8233367079265</v>
      </c>
      <c r="AE178" s="46">
        <f t="shared" si="89"/>
        <v>4948.5703859567466</v>
      </c>
      <c r="AF178" s="47">
        <f t="shared" si="89"/>
        <v>5659.1808108667319</v>
      </c>
      <c r="AG178" s="47">
        <f t="shared" si="89"/>
        <v>8213.0273609357264</v>
      </c>
      <c r="AH178" s="47">
        <f t="shared" si="89"/>
        <v>12101.898303858659</v>
      </c>
      <c r="AI178" s="47">
        <f t="shared" si="89"/>
        <v>15373.482599772431</v>
      </c>
      <c r="AJ178" s="47">
        <f t="shared" si="89"/>
        <v>16900.906110250791</v>
      </c>
      <c r="AK178" s="47">
        <f t="shared" si="89"/>
        <v>18522.442002758144</v>
      </c>
      <c r="AL178" s="47">
        <f t="shared" si="89"/>
        <v>20344.724535054316</v>
      </c>
      <c r="AM178" s="47">
        <f t="shared" si="89"/>
        <v>21941.284263018748</v>
      </c>
      <c r="AN178" s="47">
        <f t="shared" si="89"/>
        <v>22417.431309549549</v>
      </c>
      <c r="AO178" s="47">
        <f t="shared" si="89"/>
        <v>22681.686582550119</v>
      </c>
      <c r="AP178" s="47">
        <f t="shared" si="89"/>
        <v>23060.235864903192</v>
      </c>
      <c r="AQ178" s="47">
        <f t="shared" si="89"/>
        <v>33359.736006211351</v>
      </c>
      <c r="AR178" s="47">
        <f t="shared" si="89"/>
        <v>46604.64456588414</v>
      </c>
      <c r="AS178" s="47">
        <f t="shared" si="89"/>
        <v>50293.132634139554</v>
      </c>
      <c r="AT178" s="47">
        <f t="shared" si="89"/>
        <v>51650.261612547401</v>
      </c>
      <c r="AU178" s="47">
        <f t="shared" si="89"/>
        <v>59065.635499120894</v>
      </c>
    </row>
    <row r="179" spans="1:48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9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</row>
    <row r="180" spans="1:48" ht="15.75" thickBot="1">
      <c r="A180" s="42" t="s">
        <v>177</v>
      </c>
    </row>
    <row r="181" spans="1:48" ht="15.75" thickBot="1">
      <c r="A181" s="44"/>
      <c r="B181" s="44" t="str">
        <f t="shared" ref="B181:AU181" si="90">B2</f>
        <v xml:space="preserve">93/94 </v>
      </c>
      <c r="C181" s="44" t="str">
        <f t="shared" si="90"/>
        <v xml:space="preserve">94/95 </v>
      </c>
      <c r="D181" s="44" t="str">
        <f t="shared" si="90"/>
        <v xml:space="preserve">95/96 </v>
      </c>
      <c r="E181" s="44" t="str">
        <f t="shared" si="90"/>
        <v xml:space="preserve">96/97 </v>
      </c>
      <c r="F181" s="44" t="str">
        <f t="shared" si="90"/>
        <v xml:space="preserve">97/98 </v>
      </c>
      <c r="G181" s="44" t="str">
        <f t="shared" si="90"/>
        <v xml:space="preserve">98/99 </v>
      </c>
      <c r="H181" s="44" t="str">
        <f t="shared" si="90"/>
        <v xml:space="preserve">99/00 </v>
      </c>
      <c r="I181" s="44" t="str">
        <f t="shared" si="90"/>
        <v xml:space="preserve">00/01 </v>
      </c>
      <c r="J181" s="44" t="str">
        <f t="shared" si="90"/>
        <v xml:space="preserve">01/02 </v>
      </c>
      <c r="K181" s="44" t="str">
        <f t="shared" si="90"/>
        <v xml:space="preserve">02/03 </v>
      </c>
      <c r="L181" s="44" t="str">
        <f t="shared" si="90"/>
        <v xml:space="preserve">03/04 </v>
      </c>
      <c r="M181" s="44" t="str">
        <f t="shared" si="90"/>
        <v xml:space="preserve">04/05 </v>
      </c>
      <c r="N181" s="44" t="str">
        <f t="shared" si="90"/>
        <v xml:space="preserve">05/06 </v>
      </c>
      <c r="O181" s="44" t="str">
        <f t="shared" si="90"/>
        <v xml:space="preserve">06/07 </v>
      </c>
      <c r="P181" s="44" t="str">
        <f t="shared" si="90"/>
        <v xml:space="preserve">07/08 </v>
      </c>
      <c r="Q181" s="44" t="str">
        <f t="shared" si="90"/>
        <v xml:space="preserve">08/09 </v>
      </c>
      <c r="R181" s="44" t="str">
        <f t="shared" si="90"/>
        <v xml:space="preserve">09/10 </v>
      </c>
      <c r="S181" s="44" t="str">
        <f t="shared" si="90"/>
        <v xml:space="preserve">10/11 </v>
      </c>
      <c r="T181" s="44" t="str">
        <f t="shared" si="90"/>
        <v xml:space="preserve">11/12 </v>
      </c>
      <c r="U181" s="44" t="str">
        <f t="shared" si="90"/>
        <v xml:space="preserve">12/13 </v>
      </c>
      <c r="V181" s="44" t="str">
        <f t="shared" si="90"/>
        <v xml:space="preserve">13/14 </v>
      </c>
      <c r="W181" s="44" t="str">
        <f t="shared" si="90"/>
        <v xml:space="preserve">14/15 </v>
      </c>
      <c r="X181" s="44" t="str">
        <f t="shared" si="90"/>
        <v xml:space="preserve">15/16 </v>
      </c>
      <c r="Y181" s="44" t="str">
        <f t="shared" si="90"/>
        <v xml:space="preserve">16/17 </v>
      </c>
      <c r="Z181" s="44" t="str">
        <f t="shared" si="90"/>
        <v xml:space="preserve">17/18 </v>
      </c>
      <c r="AA181" s="44" t="str">
        <f t="shared" si="90"/>
        <v>18/19</v>
      </c>
      <c r="AB181" s="44" t="str">
        <f t="shared" si="90"/>
        <v>19/20</v>
      </c>
      <c r="AC181" s="44" t="str">
        <f t="shared" si="90"/>
        <v>20/21</v>
      </c>
      <c r="AD181" s="44" t="str">
        <f t="shared" si="90"/>
        <v>21/22</v>
      </c>
      <c r="AE181" s="44" t="str">
        <f t="shared" si="90"/>
        <v>22/23</v>
      </c>
      <c r="AF181" s="44" t="str">
        <f t="shared" si="90"/>
        <v>23/24</v>
      </c>
      <c r="AG181" s="44" t="str">
        <f t="shared" si="90"/>
        <v>24/25</v>
      </c>
      <c r="AH181" s="44" t="str">
        <f t="shared" si="90"/>
        <v>25/26</v>
      </c>
      <c r="AI181" s="44" t="str">
        <f t="shared" si="90"/>
        <v>26/27</v>
      </c>
      <c r="AJ181" s="44" t="str">
        <f t="shared" si="90"/>
        <v>27/28</v>
      </c>
      <c r="AK181" s="44" t="str">
        <f t="shared" si="90"/>
        <v>28/29</v>
      </c>
      <c r="AL181" s="44" t="str">
        <f t="shared" si="90"/>
        <v>29/30</v>
      </c>
      <c r="AM181" s="44" t="str">
        <f t="shared" si="90"/>
        <v>30/31</v>
      </c>
      <c r="AN181" s="44" t="str">
        <f t="shared" si="90"/>
        <v>31/32</v>
      </c>
      <c r="AO181" s="44" t="str">
        <f t="shared" si="90"/>
        <v>32/33</v>
      </c>
      <c r="AP181" s="44" t="str">
        <f t="shared" si="90"/>
        <v>33/34</v>
      </c>
      <c r="AQ181" s="44" t="str">
        <f t="shared" si="90"/>
        <v>34/35</v>
      </c>
      <c r="AR181" s="44" t="str">
        <f t="shared" si="90"/>
        <v>35/36</v>
      </c>
      <c r="AS181" s="44" t="str">
        <f t="shared" si="90"/>
        <v>36/37</v>
      </c>
      <c r="AT181" s="44" t="str">
        <f t="shared" si="90"/>
        <v>37/38</v>
      </c>
      <c r="AU181" s="44" t="str">
        <f t="shared" si="90"/>
        <v>38/39</v>
      </c>
    </row>
    <row r="182" spans="1:48">
      <c r="A182" s="42" t="s">
        <v>101</v>
      </c>
      <c r="N182" s="46"/>
      <c r="O182" s="46"/>
      <c r="P182" s="46"/>
      <c r="Q182" s="46"/>
      <c r="R182" s="46"/>
      <c r="S182" s="46"/>
      <c r="T182" s="46">
        <f>'[3]Soy Complex'!BA436</f>
        <v>4.2415155737704913</v>
      </c>
      <c r="U182" s="46">
        <f>'[3]Soy Complex'!BB436</f>
        <v>4.1290819672131143</v>
      </c>
      <c r="V182" s="46">
        <f>'[3]Soy Complex'!BC436</f>
        <v>29.060771311475406</v>
      </c>
      <c r="W182" s="46">
        <f>'[3]Soy Complex'!BD436</f>
        <v>3.1077442622950811</v>
      </c>
      <c r="X182" s="46">
        <f>'[3]Soy Complex'!BE436</f>
        <v>1.3893491803278686</v>
      </c>
      <c r="Y182" s="46">
        <f>'[3]Soy Complex'!BF436</f>
        <v>1.9594180327868851</v>
      </c>
      <c r="Z182" s="46">
        <f>'[3]Soy Complex'!BG436</f>
        <v>1.1993127049180325</v>
      </c>
      <c r="AA182" s="46">
        <f>'[3]Soy Complex'!BH436</f>
        <v>6.8709901477832522</v>
      </c>
      <c r="AB182" s="46">
        <f>'[3]Soy Complex'!BI436</f>
        <v>4.3820556650246312</v>
      </c>
      <c r="AC182" s="46">
        <f>'[3]Soy Complex'!BJ436</f>
        <v>9.8874492610837432</v>
      </c>
      <c r="AD182" s="46">
        <f>'[3]Soy Complex'!BK436</f>
        <v>8.0244130049261084</v>
      </c>
      <c r="AE182" s="46">
        <f>'[3]Soy Complex'!BL436</f>
        <v>28.033793103448271</v>
      </c>
      <c r="AF182" s="46">
        <f>'[3]Soy Complex'!BM436</f>
        <v>37.372554401270428</v>
      </c>
      <c r="AG182" s="47">
        <f>'[3]Soy Complex'!BN436</f>
        <v>32.755081197795512</v>
      </c>
      <c r="AH182" s="47">
        <f>'[3]Soy Complex'!BO436</f>
        <v>65.541113968777097</v>
      </c>
      <c r="AI182" s="47">
        <f>'[3]Soy Complex'!BP436</f>
        <v>70.090335800444308</v>
      </c>
      <c r="AJ182" s="47">
        <f>'[3]Soy Complex'!BQ436</f>
        <v>85.080783537464725</v>
      </c>
      <c r="AK182" s="47">
        <f>'[3]Soy Complex'!BR436</f>
        <v>91.82050258754829</v>
      </c>
      <c r="AL182" s="47">
        <f>'[3]Soy Complex'!BS436</f>
        <v>98.778229755741677</v>
      </c>
      <c r="AM182" s="47">
        <f>'[3]Soy Complex'!BT436</f>
        <v>105.67687252209655</v>
      </c>
      <c r="AN182" s="47">
        <f>'[3]Soy Complex'!BU436</f>
        <v>112.74793711933869</v>
      </c>
      <c r="AO182" s="47">
        <f>'[3]Soy Complex'!BV436</f>
        <v>119.99643110420439</v>
      </c>
      <c r="AP182" s="47">
        <f>'[3]Soy Complex'!BW436</f>
        <v>127.04494274684188</v>
      </c>
      <c r="AQ182" s="47">
        <f>'[3]Soy Complex'!BX436</f>
        <v>64.713697818192941</v>
      </c>
      <c r="AR182" s="47">
        <f>'[3]Soy Complex'!BY436</f>
        <v>66.886344898227946</v>
      </c>
      <c r="AS182" s="47">
        <f>'[3]Soy Complex'!BZ436</f>
        <v>69.782794194163458</v>
      </c>
      <c r="AT182" s="47">
        <f>'[3]Soy Complex'!CA436</f>
        <v>71.378203099604718</v>
      </c>
      <c r="AU182" s="47">
        <f>'[3]Soy Complex'!CB436</f>
        <v>75.565967678899966</v>
      </c>
      <c r="AV182" s="47"/>
    </row>
    <row r="183" spans="1:48">
      <c r="A183" s="42" t="s">
        <v>102</v>
      </c>
      <c r="N183" s="46"/>
      <c r="O183" s="46"/>
      <c r="P183" s="46"/>
      <c r="Q183" s="46"/>
      <c r="R183" s="46"/>
      <c r="S183" s="46"/>
      <c r="T183" s="46">
        <f>'[3]Soy Complex'!BA437</f>
        <v>5.6564299180327859</v>
      </c>
      <c r="U183" s="46">
        <f>'[3]Soy Complex'!BB437</f>
        <v>7.0270745901639344</v>
      </c>
      <c r="V183" s="46">
        <f>'[3]Soy Complex'!BC437</f>
        <v>16.304960655737702</v>
      </c>
      <c r="W183" s="46">
        <f>'[3]Soy Complex'!BD437</f>
        <v>1.9158418032786881</v>
      </c>
      <c r="X183" s="46">
        <f>'[3]Soy Complex'!BE437</f>
        <v>1.1482893442622948</v>
      </c>
      <c r="Y183" s="46">
        <f>'[3]Soy Complex'!BF437</f>
        <v>1.4146377049180325</v>
      </c>
      <c r="Z183" s="46">
        <f>'[3]Soy Complex'!BG437</f>
        <v>2.2038012295081963</v>
      </c>
      <c r="AA183" s="46">
        <f>'[3]Soy Complex'!BH437</f>
        <v>7.6559874384236473</v>
      </c>
      <c r="AB183" s="46">
        <f>'[3]Soy Complex'!BI437</f>
        <v>5.3084549261083742</v>
      </c>
      <c r="AC183" s="46">
        <f>'[3]Soy Complex'!BJ437</f>
        <v>13.488540937931033</v>
      </c>
      <c r="AD183" s="46">
        <f>'[3]Soy Complex'!BK437</f>
        <v>1.1880953694581282</v>
      </c>
      <c r="AE183" s="46">
        <f>'[3]Soy Complex'!BL437</f>
        <v>41.191857953639214</v>
      </c>
      <c r="AF183" s="46">
        <f>'[3]Soy Complex'!BM437</f>
        <v>23.912414813514243</v>
      </c>
      <c r="AG183" s="47">
        <f>'[3]Soy Complex'!BN437</f>
        <v>29.454611334890192</v>
      </c>
      <c r="AH183" s="47">
        <f>'[3]Soy Complex'!BO437</f>
        <v>60.535567306971075</v>
      </c>
      <c r="AI183" s="47">
        <f>'[3]Soy Complex'!BP437</f>
        <v>61.224750467813152</v>
      </c>
      <c r="AJ183" s="47">
        <f>'[3]Soy Complex'!BQ437</f>
        <v>80.667034553949932</v>
      </c>
      <c r="AK183" s="47">
        <f>'[3]Soy Complex'!BR437</f>
        <v>82.632750545868902</v>
      </c>
      <c r="AL183" s="47">
        <f>'[3]Soy Complex'!BS437</f>
        <v>91.276034148100337</v>
      </c>
      <c r="AM183" s="47">
        <f>'[3]Soy Complex'!BT437</f>
        <v>97.607247216351425</v>
      </c>
      <c r="AN183" s="47">
        <f>'[3]Soy Complex'!BU437</f>
        <v>104.18214852519424</v>
      </c>
      <c r="AO183" s="47">
        <f>'[3]Soy Complex'!BV437</f>
        <v>111.5825494595413</v>
      </c>
      <c r="AP183" s="47">
        <f>'[3]Soy Complex'!BW437</f>
        <v>117.76349624109304</v>
      </c>
      <c r="AQ183" s="47">
        <f>'[3]Soy Complex'!BX437</f>
        <v>55.354263504347841</v>
      </c>
      <c r="AR183" s="47">
        <f>'[3]Soy Complex'!BY437</f>
        <v>57.151261413628021</v>
      </c>
      <c r="AS183" s="47">
        <f>'[3]Soy Complex'!BZ437</f>
        <v>59.61853239976908</v>
      </c>
      <c r="AT183" s="47">
        <f>'[3]Soy Complex'!CA437</f>
        <v>61.015652222643205</v>
      </c>
      <c r="AU183" s="47">
        <f>'[3]Soy Complex'!CB437</f>
        <v>64.528573323182641</v>
      </c>
      <c r="AV183" s="47"/>
    </row>
    <row r="184" spans="1:48">
      <c r="A184" s="42" t="s">
        <v>103</v>
      </c>
      <c r="N184" s="46"/>
      <c r="O184" s="46"/>
      <c r="P184" s="46"/>
      <c r="Q184" s="46"/>
      <c r="R184" s="46"/>
      <c r="S184" s="46"/>
      <c r="T184" s="46">
        <f>'[3]Soy Complex'!BA438</f>
        <v>3.4817827868852449</v>
      </c>
      <c r="U184" s="46">
        <f>'[3]Soy Complex'!BB438</f>
        <v>8.0349602459016385</v>
      </c>
      <c r="V184" s="46">
        <f>'[3]Soy Complex'!BC438</f>
        <v>2.0980475409836066</v>
      </c>
      <c r="W184" s="46">
        <f>'[3]Soy Complex'!BD438</f>
        <v>2.916287704918032</v>
      </c>
      <c r="X184" s="46">
        <f>'[3]Soy Complex'!BE438</f>
        <v>1.1022971311475409</v>
      </c>
      <c r="Y184" s="46">
        <f>'[3]Soy Complex'!BF438</f>
        <v>1.0283311475409835</v>
      </c>
      <c r="Z184" s="46">
        <f>'[3]Soy Complex'!BG438</f>
        <v>2.0112639344262293</v>
      </c>
      <c r="AA184" s="46">
        <f>'[3]Soy Complex'!BH438</f>
        <v>5.2548029556650251</v>
      </c>
      <c r="AB184" s="46">
        <f>'[3]Soy Complex'!BI438</f>
        <v>6.7003559113300497</v>
      </c>
      <c r="AC184" s="46">
        <f>'[3]Soy Complex'!BJ438</f>
        <v>18.426394380295566</v>
      </c>
      <c r="AD184" s="46">
        <f>'[3]Soy Complex'!BK438</f>
        <v>17.423022660098525</v>
      </c>
      <c r="AE184" s="46">
        <f>'[3]Soy Complex'!BL438</f>
        <v>48.2644469130028</v>
      </c>
      <c r="AF184" s="46">
        <f>'[3]Soy Complex'!BM438</f>
        <v>19.245093605024735</v>
      </c>
      <c r="AG184" s="47">
        <f>'[3]Soy Complex'!BN438</f>
        <v>15.888561340275697</v>
      </c>
      <c r="AH184" s="47">
        <f>'[3]Soy Complex'!BO438</f>
        <v>76.302541944104192</v>
      </c>
      <c r="AI184" s="47">
        <f>'[3]Soy Complex'!BP438</f>
        <v>78.013669149792491</v>
      </c>
      <c r="AJ184" s="47">
        <f>'[3]Soy Complex'!BQ438</f>
        <v>85.627436956770907</v>
      </c>
      <c r="AK184" s="47">
        <f>'[3]Soy Complex'!BR438</f>
        <v>86.962073644329664</v>
      </c>
      <c r="AL184" s="47">
        <f>'[3]Soy Complex'!BS438</f>
        <v>98.03556757433833</v>
      </c>
      <c r="AM184" s="47">
        <f>'[3]Soy Complex'!BT438</f>
        <v>108.8217515314108</v>
      </c>
      <c r="AN184" s="47">
        <f>'[3]Soy Complex'!BU438</f>
        <v>114.10214853151496</v>
      </c>
      <c r="AO184" s="47">
        <f>'[3]Soy Complex'!BV438</f>
        <v>119.8726172079086</v>
      </c>
      <c r="AP184" s="47">
        <f>'[3]Soy Complex'!BW438</f>
        <v>126.77236155561863</v>
      </c>
      <c r="AQ184" s="47">
        <f>'[3]Soy Complex'!BX438</f>
        <v>65.465450177564648</v>
      </c>
      <c r="AR184" s="47">
        <f>'[3]Soy Complex'!BY438</f>
        <v>67.968017198482187</v>
      </c>
      <c r="AS184" s="47">
        <f>'[3]Soy Complex'!BZ438</f>
        <v>70.408315243121507</v>
      </c>
      <c r="AT184" s="47">
        <f>'[3]Soy Complex'!CA438</f>
        <v>71.833398326909773</v>
      </c>
      <c r="AU184" s="47">
        <f>'[3]Soy Complex'!CB438</f>
        <v>76.162169743879588</v>
      </c>
      <c r="AV184" s="47"/>
    </row>
    <row r="185" spans="1:48">
      <c r="A185" s="42" t="s">
        <v>104</v>
      </c>
      <c r="N185" s="46"/>
      <c r="O185" s="46"/>
      <c r="P185" s="46"/>
      <c r="Q185" s="46"/>
      <c r="R185" s="46"/>
      <c r="S185" s="46"/>
      <c r="T185" s="46">
        <f>'[3]Soy Complex'!BA439</f>
        <v>1.8912282786885242</v>
      </c>
      <c r="U185" s="46">
        <f>'[3]Soy Complex'!BB439</f>
        <v>1.4893450819672127</v>
      </c>
      <c r="V185" s="46">
        <f>'[3]Soy Complex'!BC439</f>
        <v>0.86406639344262282</v>
      </c>
      <c r="W185" s="46">
        <f>'[3]Soy Complex'!BD439</f>
        <v>0.61247950819672126</v>
      </c>
      <c r="X185" s="46">
        <f>'[3]Soy Complex'!BE439</f>
        <v>0.86795040983606542</v>
      </c>
      <c r="Y185" s="46">
        <f>'[3]Soy Complex'!BF439</f>
        <v>1.6583643442622948</v>
      </c>
      <c r="Z185" s="46">
        <f>'[3]Soy Complex'!BG439</f>
        <v>1.1868676229508193</v>
      </c>
      <c r="AA185" s="46">
        <f>'[3]Soy Complex'!BH439</f>
        <v>6.6093472906403949</v>
      </c>
      <c r="AB185" s="46">
        <f>'[3]Soy Complex'!BI439</f>
        <v>9.1530777694581271</v>
      </c>
      <c r="AC185" s="46">
        <f>'[3]Soy Complex'!BJ439</f>
        <v>42.873635467980293</v>
      </c>
      <c r="AD185" s="46">
        <f>'[3]Soy Complex'!BK439</f>
        <v>6.337819113300494</v>
      </c>
      <c r="AE185" s="46">
        <f>'[3]Soy Complex'!BL439</f>
        <v>19.724495524213854</v>
      </c>
      <c r="AF185" s="46">
        <f>'[3]Soy Complex'!BM439</f>
        <v>28.141952312384138</v>
      </c>
      <c r="AG185" s="47">
        <f>'[3]Soy Complex'!BN439</f>
        <v>36.965510419834615</v>
      </c>
      <c r="AH185" s="47">
        <f>'[3]Soy Complex'!BO439</f>
        <v>67.599490515929972</v>
      </c>
      <c r="AI185" s="47">
        <f>'[3]Soy Complex'!BP439</f>
        <v>65.972158998625488</v>
      </c>
      <c r="AJ185" s="47">
        <f>'[3]Soy Complex'!BQ439</f>
        <v>78.40314734649742</v>
      </c>
      <c r="AK185" s="47">
        <f>'[3]Soy Complex'!BR439</f>
        <v>88.439164039140479</v>
      </c>
      <c r="AL185" s="47">
        <f>'[3]Soy Complex'!BS439</f>
        <v>94.286650964436944</v>
      </c>
      <c r="AM185" s="47">
        <f>'[3]Soy Complex'!BT439</f>
        <v>100.59919109884595</v>
      </c>
      <c r="AN185" s="47">
        <f>'[3]Soy Complex'!BU439</f>
        <v>106.88020756111862</v>
      </c>
      <c r="AO185" s="47">
        <f>'[3]Soy Complex'!BV439</f>
        <v>114.17055504733534</v>
      </c>
      <c r="AP185" s="47">
        <f>'[3]Soy Complex'!BW439</f>
        <v>121.91240997107619</v>
      </c>
      <c r="AQ185" s="47">
        <f>'[3]Soy Complex'!BX439</f>
        <v>58.568248387582329</v>
      </c>
      <c r="AR185" s="47">
        <f>'[3]Soy Complex'!BY439</f>
        <v>60.984854719312629</v>
      </c>
      <c r="AS185" s="47">
        <f>'[3]Soy Complex'!BZ439</f>
        <v>62.350014111194355</v>
      </c>
      <c r="AT185" s="47">
        <f>'[3]Soy Complex'!CA439</f>
        <v>66.127183983799384</v>
      </c>
      <c r="AU185" s="47">
        <f>'[3]Soy Complex'!CB439</f>
        <v>66.127183983799384</v>
      </c>
      <c r="AV185" s="47"/>
    </row>
    <row r="186" spans="1:48">
      <c r="A186" s="42" t="s">
        <v>105</v>
      </c>
      <c r="N186" s="46"/>
      <c r="O186" s="46"/>
      <c r="P186" s="46"/>
      <c r="Q186" s="46"/>
      <c r="R186" s="46"/>
      <c r="S186" s="46"/>
      <c r="T186" s="46">
        <f>'[3]Soy Complex'!BA440</f>
        <v>6.3548889344262278</v>
      </c>
      <c r="U186" s="46">
        <f>'[3]Soy Complex'!BB440</f>
        <v>2.1508524590163929</v>
      </c>
      <c r="V186" s="46">
        <f>'[3]Soy Complex'!BC440</f>
        <v>1.9302086065573771</v>
      </c>
      <c r="W186" s="46">
        <f>'[3]Soy Complex'!BD440</f>
        <v>1.4410991803278685</v>
      </c>
      <c r="X186" s="46">
        <f>'[3]Soy Complex'!BE440</f>
        <v>1.1153028688524589</v>
      </c>
      <c r="Y186" s="46">
        <f>'[3]Soy Complex'!BF440</f>
        <v>1.3186475409836065</v>
      </c>
      <c r="Z186" s="46">
        <f>'[3]Soy Complex'!BG440</f>
        <v>5.3123422131147535</v>
      </c>
      <c r="AA186" s="46">
        <f>'[3]Soy Complex'!BH440</f>
        <v>5.2051300492610837</v>
      </c>
      <c r="AB186" s="46">
        <f>'[3]Soy Complex'!BI440</f>
        <v>7.6239243073891618</v>
      </c>
      <c r="AC186" s="46">
        <f>'[3]Soy Complex'!BJ440</f>
        <v>8.8313733990147778</v>
      </c>
      <c r="AD186" s="46">
        <f>'[3]Soy Complex'!BK440</f>
        <v>7.4322317241379316</v>
      </c>
      <c r="AE186" s="46">
        <f>'[3]Soy Complex'!BL440</f>
        <v>11.314392063035188</v>
      </c>
      <c r="AF186" s="47">
        <f>'[3]Soy Complex'!BM440</f>
        <v>21.262546578955302</v>
      </c>
      <c r="AG186" s="47">
        <f>'[3]Soy Complex'!BN440</f>
        <v>26.824840674015007</v>
      </c>
      <c r="AH186" s="47">
        <f>'[3]Soy Complex'!BO440</f>
        <v>55.241679757218442</v>
      </c>
      <c r="AI186" s="47">
        <f>'[3]Soy Complex'!BP440</f>
        <v>56.849682010006049</v>
      </c>
      <c r="AJ186" s="47">
        <f>'[3]Soy Complex'!BQ440</f>
        <v>66.21813513273257</v>
      </c>
      <c r="AK186" s="47">
        <f>'[3]Soy Complex'!BR440</f>
        <v>75.692170010875145</v>
      </c>
      <c r="AL186" s="47">
        <f>'[3]Soy Complex'!BS440</f>
        <v>81.1601787656939</v>
      </c>
      <c r="AM186" s="47">
        <f>'[3]Soy Complex'!BT440</f>
        <v>87.191958323012116</v>
      </c>
      <c r="AN186" s="47">
        <f>'[3]Soy Complex'!BU440</f>
        <v>93.372156167557137</v>
      </c>
      <c r="AO186" s="47">
        <f>'[3]Soy Complex'!BV440</f>
        <v>99.722509136622179</v>
      </c>
      <c r="AP186" s="47">
        <f>'[3]Soy Complex'!BW440</f>
        <v>106.86927855975969</v>
      </c>
      <c r="AQ186" s="47">
        <f>'[3]Soy Complex'!BX440</f>
        <v>43.074859009588693</v>
      </c>
      <c r="AR186" s="47">
        <f>'[3]Soy Complex'!BY440</f>
        <v>44.871996535798324</v>
      </c>
      <c r="AS186" s="47">
        <f>'[3]Soy Complex'!BZ440</f>
        <v>45.884936170649311</v>
      </c>
      <c r="AT186" s="47">
        <f>'[3]Soy Complex'!CA440</f>
        <v>48.621267472885044</v>
      </c>
      <c r="AU186" s="47">
        <f>'[3]Soy Complex'!CB440</f>
        <v>48.621267472885044</v>
      </c>
      <c r="AV186" s="47"/>
    </row>
    <row r="187" spans="1:48">
      <c r="A187" s="42" t="s">
        <v>106</v>
      </c>
      <c r="N187" s="46"/>
      <c r="O187" s="46"/>
      <c r="P187" s="46"/>
      <c r="Q187" s="46"/>
      <c r="R187" s="46"/>
      <c r="S187" s="46"/>
      <c r="T187" s="46">
        <f>'[3]Soy Complex'!BA441</f>
        <v>2.3964860655737699</v>
      </c>
      <c r="U187" s="46">
        <f>'[3]Soy Complex'!BB441</f>
        <v>2.5615549180327863</v>
      </c>
      <c r="V187" s="46">
        <f>'[3]Soy Complex'!BC441</f>
        <v>2.7240344262295078</v>
      </c>
      <c r="W187" s="46">
        <f>'[3]Soy Complex'!BD441</f>
        <v>2.5872897540983604</v>
      </c>
      <c r="X187" s="46">
        <f>'[3]Soy Complex'!BE441</f>
        <v>1.6735684426229505</v>
      </c>
      <c r="Y187" s="46">
        <f>'[3]Soy Complex'!BF441</f>
        <v>1.6891118852459013</v>
      </c>
      <c r="Z187" s="46">
        <f>'[3]Soy Complex'!BG441</f>
        <v>8.3802430327868844</v>
      </c>
      <c r="AA187" s="46">
        <f>'[3]Soy Complex'!BH441</f>
        <v>6.3736714285714289</v>
      </c>
      <c r="AB187" s="46">
        <f>'[3]Soy Complex'!BI441</f>
        <v>8.1011595862068972</v>
      </c>
      <c r="AC187" s="46">
        <f>'[3]Soy Complex'!BJ441</f>
        <v>8.0120039408867001</v>
      </c>
      <c r="AD187" s="46">
        <f>'[3]Soy Complex'!BK441</f>
        <v>7.5328630541871933</v>
      </c>
      <c r="AE187" s="46">
        <f>'[3]Soy Complex'!BL441</f>
        <v>52.764776131539165</v>
      </c>
      <c r="AF187" s="47">
        <f>'[3]Soy Complex'!BM441</f>
        <v>29.078230045429116</v>
      </c>
      <c r="AG187" s="47">
        <f>'[3]Soy Complex'!BN441</f>
        <v>39.788713000073272</v>
      </c>
      <c r="AH187" s="47">
        <f>'[3]Soy Complex'!BO441</f>
        <v>72.050717708190788</v>
      </c>
      <c r="AI187" s="47">
        <f>'[3]Soy Complex'!BP441</f>
        <v>79.28697409982513</v>
      </c>
      <c r="AJ187" s="47">
        <f>'[3]Soy Complex'!BQ441</f>
        <v>93.377969736664838</v>
      </c>
      <c r="AK187" s="47">
        <f>'[3]Soy Complex'!BR441</f>
        <v>97.371978046638674</v>
      </c>
      <c r="AL187" s="47">
        <f>'[3]Soy Complex'!BS441</f>
        <v>104.57503769848311</v>
      </c>
      <c r="AM187" s="47">
        <f>'[3]Soy Complex'!BT441</f>
        <v>112.30026505908509</v>
      </c>
      <c r="AN187" s="47">
        <f>'[3]Soy Complex'!BU441</f>
        <v>120.08142015237303</v>
      </c>
      <c r="AO187" s="47">
        <f>'[3]Soy Complex'!BV441</f>
        <v>127.31209183459944</v>
      </c>
      <c r="AP187" s="47">
        <f>'[3]Soy Complex'!BW441</f>
        <v>134.72452074710677</v>
      </c>
      <c r="AQ187" s="47">
        <f>'[3]Soy Complex'!BX441</f>
        <v>72.192479681852006</v>
      </c>
      <c r="AR187" s="47">
        <f>'[3]Soy Complex'!BY441</f>
        <v>75.434950906196377</v>
      </c>
      <c r="AS187" s="47">
        <f>'[3]Soy Complex'!BZ441</f>
        <v>77.187179819915343</v>
      </c>
      <c r="AT187" s="47">
        <f>'[3]Soy Complex'!CA441</f>
        <v>81.670099189509187</v>
      </c>
      <c r="AU187" s="47">
        <f>'[3]Soy Complex'!CB441</f>
        <v>81.670099189509187</v>
      </c>
      <c r="AV187" s="47"/>
    </row>
    <row r="188" spans="1:48">
      <c r="A188" s="42" t="s">
        <v>107</v>
      </c>
      <c r="N188" s="46"/>
      <c r="O188" s="46"/>
      <c r="P188" s="46"/>
      <c r="Q188" s="46"/>
      <c r="R188" s="46"/>
      <c r="S188" s="46"/>
      <c r="T188" s="46">
        <f>'[3]Soy Complex'!BA442</f>
        <v>1.3658680327868851</v>
      </c>
      <c r="U188" s="46">
        <f>'[3]Soy Complex'!BB442</f>
        <v>2.3975262295081965</v>
      </c>
      <c r="V188" s="46">
        <f>'[3]Soy Complex'!BC442</f>
        <v>3.3894258196721307</v>
      </c>
      <c r="W188" s="46">
        <f>'[3]Soy Complex'!BD442</f>
        <v>2.0584622950819669</v>
      </c>
      <c r="X188" s="46">
        <f>'[3]Soy Complex'!BE442</f>
        <v>1.4421172131147537</v>
      </c>
      <c r="Y188" s="46">
        <f>'[3]Soy Complex'!BF442</f>
        <v>1.2358918032786883</v>
      </c>
      <c r="Z188" s="46">
        <f>'[3]Soy Complex'!BG442</f>
        <v>1.0364993296089384</v>
      </c>
      <c r="AA188" s="46">
        <f>'[3]Soy Complex'!BH442</f>
        <v>6.6406566502463065</v>
      </c>
      <c r="AB188" s="46">
        <f>'[3]Soy Complex'!BI442</f>
        <v>7.0086683546798021</v>
      </c>
      <c r="AC188" s="46">
        <f>'[3]Soy Complex'!BJ442</f>
        <v>6.0216000000000003</v>
      </c>
      <c r="AD188" s="46">
        <f>'[3]Soy Complex'!BK442</f>
        <v>8.3427310344827585</v>
      </c>
      <c r="AE188" s="46">
        <f>'[3]Soy Complex'!BL442</f>
        <v>26.346982404475785</v>
      </c>
      <c r="AF188" s="47">
        <f>'[3]Soy Complex'!BM442</f>
        <v>27.879928707455061</v>
      </c>
      <c r="AG188" s="47">
        <f>'[3]Soy Complex'!BN442</f>
        <v>31.540503425381612</v>
      </c>
      <c r="AH188" s="47">
        <f>'[3]Soy Complex'!BO442</f>
        <v>61.140587172029605</v>
      </c>
      <c r="AI188" s="47">
        <f>'[3]Soy Complex'!BP442</f>
        <v>66.808481025243509</v>
      </c>
      <c r="AJ188" s="47">
        <f>'[3]Soy Complex'!BQ442</f>
        <v>77.401762050372071</v>
      </c>
      <c r="AK188" s="47">
        <f>'[3]Soy Complex'!BR442</f>
        <v>85.222863584364433</v>
      </c>
      <c r="AL188" s="47">
        <f>'[3]Soy Complex'!BS442</f>
        <v>90.586507563221829</v>
      </c>
      <c r="AM188" s="47">
        <f>'[3]Soy Complex'!BT442</f>
        <v>97.550094742532167</v>
      </c>
      <c r="AN188" s="47">
        <f>'[3]Soy Complex'!BU442</f>
        <v>104.62160375509976</v>
      </c>
      <c r="AO188" s="47">
        <f>'[3]Soy Complex'!BV442</f>
        <v>111.22962863254371</v>
      </c>
      <c r="AP188" s="47">
        <f>'[3]Soy Complex'!BW442</f>
        <v>118.51947396107954</v>
      </c>
      <c r="AQ188" s="47">
        <f>'[3]Soy Complex'!BX442</f>
        <v>55.149795979704173</v>
      </c>
      <c r="AR188" s="47">
        <f>'[3]Soy Complex'!BY442</f>
        <v>57.60988407720756</v>
      </c>
      <c r="AS188" s="47">
        <f>'[3]Soy Complex'!BZ442</f>
        <v>58.954420666392885</v>
      </c>
      <c r="AT188" s="47">
        <f>'[3]Soy Complex'!CA442</f>
        <v>62.39795751025423</v>
      </c>
      <c r="AU188" s="47">
        <f>'[3]Soy Complex'!CB442</f>
        <v>62.39795751025423</v>
      </c>
      <c r="AV188" s="47"/>
    </row>
    <row r="189" spans="1:48">
      <c r="A189" s="42" t="s">
        <v>108</v>
      </c>
      <c r="N189" s="46"/>
      <c r="O189" s="46"/>
      <c r="P189" s="46"/>
      <c r="Q189" s="46"/>
      <c r="R189" s="46"/>
      <c r="S189" s="46"/>
      <c r="T189" s="46">
        <f>'[3]Soy Complex'!BA443</f>
        <v>1.5067696721311472</v>
      </c>
      <c r="U189" s="46">
        <f>'[3]Soy Complex'!BB443</f>
        <v>6.734242622950819</v>
      </c>
      <c r="V189" s="46">
        <f>'[3]Soy Complex'!BC443</f>
        <v>2.8094016393442622</v>
      </c>
      <c r="W189" s="46">
        <f>'[3]Soy Complex'!BD443</f>
        <v>1.2580413934426229</v>
      </c>
      <c r="X189" s="46">
        <f>'[3]Soy Complex'!BE443</f>
        <v>1.140141393442623</v>
      </c>
      <c r="Y189" s="46">
        <f>'[3]Soy Complex'!BF443</f>
        <v>1.3549573770491801</v>
      </c>
      <c r="Z189" s="46">
        <f>'[3]Soy Complex'!BG443</f>
        <v>0.43263150837988829</v>
      </c>
      <c r="AA189" s="46">
        <f>'[3]Soy Complex'!BH443</f>
        <v>7.6882078817733994</v>
      </c>
      <c r="AB189" s="46">
        <f>'[3]Soy Complex'!BI443</f>
        <v>9.6779578995073887</v>
      </c>
      <c r="AC189" s="46">
        <f>'[3]Soy Complex'!BJ443</f>
        <v>4.392325123152709</v>
      </c>
      <c r="AD189" s="46">
        <f>'[3]Soy Complex'!BK443</f>
        <v>13.688070935960591</v>
      </c>
      <c r="AE189" s="46">
        <f>'[3]Soy Complex'!BL443</f>
        <v>38.500020123048138</v>
      </c>
      <c r="AF189" s="47">
        <f>'[3]Soy Complex'!BM443</f>
        <v>35.395513134660213</v>
      </c>
      <c r="AG189" s="47">
        <f>'[3]Soy Complex'!BN443</f>
        <v>42.385387653831039</v>
      </c>
      <c r="AH189" s="47">
        <f>'[3]Soy Complex'!BO443</f>
        <v>73.389703892394991</v>
      </c>
      <c r="AI189" s="47">
        <f>'[3]Soy Complex'!BP443</f>
        <v>84.012174620374537</v>
      </c>
      <c r="AJ189" s="47">
        <f>'[3]Soy Complex'!BQ443</f>
        <v>92.925163087226565</v>
      </c>
      <c r="AK189" s="47">
        <f>'[3]Soy Complex'!BR443</f>
        <v>101.03557203191856</v>
      </c>
      <c r="AL189" s="47">
        <f>'[3]Soy Complex'!BS443</f>
        <v>107.15112924445468</v>
      </c>
      <c r="AM189" s="47">
        <f>'[3]Soy Complex'!BT443</f>
        <v>114.96894640963214</v>
      </c>
      <c r="AN189" s="47">
        <f>'[3]Soy Complex'!BU443</f>
        <v>123.02005223447881</v>
      </c>
      <c r="AO189" s="47">
        <f>'[3]Soy Complex'!BV443</f>
        <v>129.84578862329573</v>
      </c>
      <c r="AP189" s="47">
        <f>'[3]Soy Complex'!BW443</f>
        <v>137.94196577533805</v>
      </c>
      <c r="AQ189" s="47">
        <f>'[3]Soy Complex'!BX443</f>
        <v>75.297387642033286</v>
      </c>
      <c r="AR189" s="47">
        <f>'[3]Soy Complex'!BY443</f>
        <v>78.676211040084482</v>
      </c>
      <c r="AS189" s="47">
        <f>'[3]Soy Complex'!BZ443</f>
        <v>80.505541543208082</v>
      </c>
      <c r="AT189" s="47">
        <f>'[3]Soy Complex'!CA443</f>
        <v>85.149428127638231</v>
      </c>
      <c r="AU189" s="47">
        <f>'[3]Soy Complex'!CB443</f>
        <v>85.149428127638231</v>
      </c>
      <c r="AV189" s="47"/>
    </row>
    <row r="190" spans="1:48">
      <c r="A190" s="42" t="s">
        <v>109</v>
      </c>
      <c r="N190" s="46"/>
      <c r="O190" s="46"/>
      <c r="P190" s="46"/>
      <c r="Q190" s="46"/>
      <c r="R190" s="46"/>
      <c r="S190" s="46"/>
      <c r="T190" s="46">
        <f>'[3]Soy Complex'!BA444</f>
        <v>1.8827483606557376</v>
      </c>
      <c r="U190" s="46">
        <f>'[3]Soy Complex'!BB444</f>
        <v>20.8634606557377</v>
      </c>
      <c r="V190" s="46">
        <f>'[3]Soy Complex'!BC444</f>
        <v>2.8656258196721311</v>
      </c>
      <c r="W190" s="46">
        <f>'[3]Soy Complex'!BD444</f>
        <v>2.0067307377049177</v>
      </c>
      <c r="X190" s="46">
        <f>'[3]Soy Complex'!BE444</f>
        <v>1.9405733606557376</v>
      </c>
      <c r="Y190" s="46">
        <f>'[3]Soy Complex'!BF444</f>
        <v>1.3727471311475408</v>
      </c>
      <c r="Z190" s="46">
        <f>'[3]Soy Complex'!BG444</f>
        <v>0.93590547486033526</v>
      </c>
      <c r="AA190" s="46">
        <f>'[3]Soy Complex'!BH444</f>
        <v>5.487311083743843</v>
      </c>
      <c r="AB190" s="46">
        <f>'[3]Soy Complex'!BI444</f>
        <v>7.6244859586206886</v>
      </c>
      <c r="AC190" s="46">
        <f>'[3]Soy Complex'!BJ444</f>
        <v>8.2788965517241362</v>
      </c>
      <c r="AD190" s="46">
        <f>'[3]Soy Complex'!BK444</f>
        <v>27.05991133004926</v>
      </c>
      <c r="AE190" s="46">
        <f>'[3]Soy Complex'!BL444</f>
        <v>52.811228876735974</v>
      </c>
      <c r="AF190" s="47">
        <f>'[3]Soy Complex'!BM444</f>
        <v>41.93810780570962</v>
      </c>
      <c r="AG190" s="47">
        <f>'[3]Soy Complex'!BN444</f>
        <v>43.596129559874271</v>
      </c>
      <c r="AH190" s="47">
        <f>'[3]Soy Complex'!BO444</f>
        <v>76.365718164324178</v>
      </c>
      <c r="AI190" s="47">
        <f>'[3]Soy Complex'!BP444</f>
        <v>84.652335667123452</v>
      </c>
      <c r="AJ190" s="47">
        <f>'[3]Soy Complex'!BQ444</f>
        <v>100.21571109959444</v>
      </c>
      <c r="AK190" s="47">
        <f>'[3]Soy Complex'!BR444</f>
        <v>105.91076427546082</v>
      </c>
      <c r="AL190" s="47">
        <f>'[3]Soy Complex'!BS444</f>
        <v>111.07589599942962</v>
      </c>
      <c r="AM190" s="47">
        <f>'[3]Soy Complex'!BT444</f>
        <v>119.40659425065601</v>
      </c>
      <c r="AN190" s="47">
        <f>'[3]Soy Complex'!BU444</f>
        <v>127.7394985084895</v>
      </c>
      <c r="AO190" s="47">
        <f>'[3]Soy Complex'!BV444</f>
        <v>135.46003175080659</v>
      </c>
      <c r="AP190" s="47">
        <f>'[3]Soy Complex'!BW444</f>
        <v>143.2156570629142</v>
      </c>
      <c r="AQ190" s="47">
        <f>'[3]Soy Complex'!BX444</f>
        <v>80.638358487842822</v>
      </c>
      <c r="AR190" s="47">
        <f>'[3]Soy Complex'!BY444</f>
        <v>84.365249373891956</v>
      </c>
      <c r="AS190" s="47">
        <f>'[3]Soy Complex'!BZ444</f>
        <v>86.384288281478049</v>
      </c>
      <c r="AT190" s="47">
        <f>'[3]Soy Complex'!CA444</f>
        <v>91.423162503544617</v>
      </c>
      <c r="AU190" s="47">
        <f>'[3]Soy Complex'!CB444</f>
        <v>91.423162503544617</v>
      </c>
      <c r="AV190" s="47"/>
    </row>
    <row r="191" spans="1:48">
      <c r="A191" s="42" t="s">
        <v>110</v>
      </c>
      <c r="N191" s="46"/>
      <c r="O191" s="46"/>
      <c r="P191" s="46"/>
      <c r="Q191" s="46"/>
      <c r="R191" s="46"/>
      <c r="S191" s="46"/>
      <c r="T191" s="46">
        <f>'[3]Soy Complex'!BA445</f>
        <v>2.0451172131147537</v>
      </c>
      <c r="U191" s="46">
        <f>'[3]Soy Complex'!BB445</f>
        <v>16.072900819672128</v>
      </c>
      <c r="V191" s="46">
        <f>'[3]Soy Complex'!BC445</f>
        <v>5.1059286885245889</v>
      </c>
      <c r="W191" s="46">
        <f>'[3]Soy Complex'!BD445</f>
        <v>1.7564090163934425</v>
      </c>
      <c r="X191" s="46">
        <f>'[3]Soy Complex'!BE445</f>
        <v>1.5683348360655733</v>
      </c>
      <c r="Y191" s="46">
        <f>'[3]Soy Complex'!BF445</f>
        <v>1.9047319672131147</v>
      </c>
      <c r="Z191" s="46">
        <f>'[3]Soy Complex'!BG445</f>
        <v>9.1795821574874825</v>
      </c>
      <c r="AA191" s="46">
        <f>'[3]Soy Complex'!BH445</f>
        <v>6.878651231527094</v>
      </c>
      <c r="AB191" s="46">
        <f>'[3]Soy Complex'!BI445</f>
        <v>8.2420385418719206</v>
      </c>
      <c r="AC191" s="46">
        <f>'[3]Soy Complex'!BJ445</f>
        <v>10.334126108374386</v>
      </c>
      <c r="AD191" s="46">
        <f>'[3]Soy Complex'!BK445</f>
        <v>14.147973399014777</v>
      </c>
      <c r="AE191" s="46">
        <f>'[3]Soy Complex'!BL445</f>
        <v>23.921891393826002</v>
      </c>
      <c r="AF191" s="47">
        <f>'[3]Soy Complex'!BM445</f>
        <v>27.366058572314493</v>
      </c>
      <c r="AG191" s="47">
        <f>'[3]Soy Complex'!BN445</f>
        <v>33.273546864791982</v>
      </c>
      <c r="AH191" s="47">
        <f>'[3]Soy Complex'!BO445</f>
        <v>62.546141387288294</v>
      </c>
      <c r="AI191" s="47">
        <f>'[3]Soy Complex'!BP445</f>
        <v>65.063541444777968</v>
      </c>
      <c r="AJ191" s="47">
        <f>'[3]Soy Complex'!BQ445</f>
        <v>76.083830562885083</v>
      </c>
      <c r="AK191" s="47">
        <f>'[3]Soy Complex'!BR445</f>
        <v>84.293528908771052</v>
      </c>
      <c r="AL191" s="47">
        <f>'[3]Soy Complex'!BS445</f>
        <v>90.395437130550008</v>
      </c>
      <c r="AM191" s="47">
        <f>'[3]Soy Complex'!BT445</f>
        <v>96.9245936228169</v>
      </c>
      <c r="AN191" s="47">
        <f>'[3]Soy Complex'!BU445</f>
        <v>103.54949361650922</v>
      </c>
      <c r="AO191" s="47">
        <f>'[3]Soy Complex'!BV445</f>
        <v>110.30992870938746</v>
      </c>
      <c r="AP191" s="47">
        <f>'[3]Soy Complex'!BW445</f>
        <v>117.68322118859827</v>
      </c>
      <c r="AQ191" s="47">
        <f>'[3]Soy Complex'!BX445</f>
        <v>54.337695343423405</v>
      </c>
      <c r="AR191" s="47">
        <f>'[3]Soy Complex'!BY445</f>
        <v>56.653942614609171</v>
      </c>
      <c r="AS191" s="47">
        <f>'[3]Soy Complex'!BZ445</f>
        <v>57.940081911078693</v>
      </c>
      <c r="AT191" s="47">
        <f>'[3]Soy Complex'!CA445</f>
        <v>61.373652139368829</v>
      </c>
      <c r="AU191" s="47">
        <f>'[3]Soy Complex'!CB445</f>
        <v>61.373652139368829</v>
      </c>
      <c r="AV191" s="47"/>
    </row>
    <row r="192" spans="1:48">
      <c r="A192" s="42" t="s">
        <v>111</v>
      </c>
      <c r="N192" s="46"/>
      <c r="O192" s="46"/>
      <c r="P192" s="46"/>
      <c r="Q192" s="46"/>
      <c r="R192" s="46"/>
      <c r="S192" s="46"/>
      <c r="T192" s="46">
        <f>'[3]Soy Complex'!BA446</f>
        <v>4.5499721311475403</v>
      </c>
      <c r="U192" s="46">
        <f>'[3]Soy Complex'!BB446</f>
        <v>23.482740983606554</v>
      </c>
      <c r="V192" s="46">
        <f>'[3]Soy Complex'!BC446</f>
        <v>1.8022168032786883</v>
      </c>
      <c r="W192" s="46">
        <f>'[3]Soy Complex'!BD446</f>
        <v>1.6415262295081963</v>
      </c>
      <c r="X192" s="46">
        <f>'[3]Soy Complex'!BE446</f>
        <v>1.7513668032786882</v>
      </c>
      <c r="Y192" s="46">
        <f>'[3]Soy Complex'!BF446</f>
        <v>1.6237991803278686</v>
      </c>
      <c r="Z192" s="46">
        <f>'[3]Soy Complex'!BG446</f>
        <v>7.8841388711879832</v>
      </c>
      <c r="AA192" s="46">
        <f>'[3]Soy Complex'!BH446</f>
        <v>8.0097495073891629</v>
      </c>
      <c r="AB192" s="46">
        <f>'[3]Soy Complex'!BI446</f>
        <v>8.3557945182266007</v>
      </c>
      <c r="AC192" s="46">
        <f>'[3]Soy Complex'!BJ446</f>
        <v>15.252604926108374</v>
      </c>
      <c r="AD192" s="46">
        <f>'[3]Soy Complex'!BK446</f>
        <v>21.433720197044337</v>
      </c>
      <c r="AE192" s="46">
        <f>'[3]Soy Complex'!BL446</f>
        <v>43.692452071365082</v>
      </c>
      <c r="AF192" s="47">
        <f>'[3]Soy Complex'!BM446</f>
        <v>40.444798206658412</v>
      </c>
      <c r="AG192" s="47">
        <f>'[3]Soy Complex'!BN446</f>
        <v>49.589648898961599</v>
      </c>
      <c r="AH192" s="47">
        <f>'[3]Soy Complex'!BO446</f>
        <v>82.711492289095844</v>
      </c>
      <c r="AI192" s="47">
        <f>'[3]Soy Complex'!BP446</f>
        <v>87.103146602005609</v>
      </c>
      <c r="AJ192" s="47">
        <f>'[3]Soy Complex'!BQ446</f>
        <v>98.951597432170956</v>
      </c>
      <c r="AK192" s="47">
        <f>'[3]Soy Complex'!BR446</f>
        <v>107.08198976111653</v>
      </c>
      <c r="AL192" s="47">
        <f>'[3]Soy Complex'!BS446</f>
        <v>114.31902668078872</v>
      </c>
      <c r="AM192" s="47">
        <f>'[3]Soy Complex'!BT446</f>
        <v>122.09683975412347</v>
      </c>
      <c r="AN192" s="47">
        <f>'[3]Soy Complex'!BU446</f>
        <v>129.58803195190126</v>
      </c>
      <c r="AO192" s="47">
        <f>'[3]Soy Complex'!BV446</f>
        <v>137.16981936975046</v>
      </c>
      <c r="AP192" s="47">
        <f>'[3]Soy Complex'!BW446</f>
        <v>145.60131129852232</v>
      </c>
      <c r="AQ192" s="47">
        <f>'[3]Soy Complex'!BX446</f>
        <v>83.284880380937949</v>
      </c>
      <c r="AR192" s="47">
        <f>'[3]Soy Complex'!BY446</f>
        <v>86.89327975286632</v>
      </c>
      <c r="AS192" s="47">
        <f>'[3]Soy Complex'!BZ446</f>
        <v>88.838095054921169</v>
      </c>
      <c r="AT192" s="47">
        <f>'[3]Soy Complex'!CA446</f>
        <v>94.069233378959794</v>
      </c>
      <c r="AU192" s="47">
        <f>'[3]Soy Complex'!CB446</f>
        <v>94.069233378959794</v>
      </c>
      <c r="AV192" s="47"/>
    </row>
    <row r="193" spans="1:48">
      <c r="A193" s="42" t="s">
        <v>112</v>
      </c>
      <c r="N193" s="46"/>
      <c r="O193" s="46"/>
      <c r="P193" s="46"/>
      <c r="Q193" s="46"/>
      <c r="R193" s="46"/>
      <c r="S193" s="46"/>
      <c r="T193" s="46">
        <f>'[3]Soy Complex'!BA447</f>
        <v>3.8365266393442616</v>
      </c>
      <c r="U193" s="46">
        <f>'[3]Soy Complex'!BB447</f>
        <v>29.040145081967211</v>
      </c>
      <c r="V193" s="46">
        <f>'[3]Soy Complex'!BC447</f>
        <v>2.3090385245901635</v>
      </c>
      <c r="W193" s="46">
        <f>'[3]Soy Complex'!BD447</f>
        <v>1.366048770491803</v>
      </c>
      <c r="X193" s="46">
        <f>'[3]Soy Complex'!BE447</f>
        <v>1.3089725409836064</v>
      </c>
      <c r="Y193" s="46">
        <f>'[3]Soy Complex'!BF447</f>
        <v>1.4130811475409835</v>
      </c>
      <c r="Z193" s="46">
        <f>'[3]Soy Complex'!BG447</f>
        <v>8.0471815270935956</v>
      </c>
      <c r="AA193" s="46">
        <f>'[3]Soy Complex'!BH447</f>
        <v>6.7371672413793107</v>
      </c>
      <c r="AB193" s="46">
        <f>'[3]Soy Complex'!BI447</f>
        <v>7.4618549556650242</v>
      </c>
      <c r="AC193" s="46">
        <f>'[3]Soy Complex'!BJ447</f>
        <v>11.477156650246306</v>
      </c>
      <c r="AD193" s="46">
        <f>'[3]Soy Complex'!BK447</f>
        <v>65.731256157635471</v>
      </c>
      <c r="AE193" s="46">
        <f>'[3]Soy Complex'!BL447</f>
        <v>40.045928790127995</v>
      </c>
      <c r="AF193" s="47">
        <f>'[3]Soy Complex'!BM447</f>
        <v>38.802275907913604</v>
      </c>
      <c r="AG193" s="47">
        <f>'[3]Soy Complex'!BN447</f>
        <v>46.985325033684695</v>
      </c>
      <c r="AH193" s="47">
        <f>'[3]Soy Complex'!BO447</f>
        <v>79.991945472932542</v>
      </c>
      <c r="AI193" s="47">
        <f>'[3]Soy Complex'!BP447</f>
        <v>86.703145923305101</v>
      </c>
      <c r="AJ193" s="47">
        <f>'[3]Soy Complex'!BQ447</f>
        <v>95.857968532782706</v>
      </c>
      <c r="AK193" s="47">
        <f>'[3]Soy Complex'!BR447</f>
        <v>104.28571893134307</v>
      </c>
      <c r="AL193" s="47">
        <f>'[3]Soy Complex'!BS447</f>
        <v>111.63942009640404</v>
      </c>
      <c r="AM193" s="47">
        <f>'[3]Soy Complex'!BT447</f>
        <v>119.46464101417179</v>
      </c>
      <c r="AN193" s="47">
        <f>'[3]Soy Complex'!BU447</f>
        <v>127.00144796703809</v>
      </c>
      <c r="AO193" s="47">
        <f>'[3]Soy Complex'!BV447</f>
        <v>134.10375354481624</v>
      </c>
      <c r="AP193" s="47">
        <f>'[3]Soy Complex'!BW447</f>
        <v>142.52257435149949</v>
      </c>
      <c r="AQ193" s="47">
        <f>'[3]Soy Complex'!BX447</f>
        <v>80.155763982760121</v>
      </c>
      <c r="AR193" s="47">
        <f>'[3]Soy Complex'!BY447</f>
        <v>83.645444778168226</v>
      </c>
      <c r="AS193" s="47">
        <f>'[3]Soy Complex'!BZ447</f>
        <v>85.50375584457133</v>
      </c>
      <c r="AT193" s="47">
        <f>'[3]Soy Complex'!CA447</f>
        <v>90.490500919866051</v>
      </c>
      <c r="AU193" s="47">
        <f>'[3]Soy Complex'!CB447</f>
        <v>90.490500919866051</v>
      </c>
      <c r="AV193" s="47"/>
    </row>
    <row r="194" spans="1:48" ht="15.75" thickBot="1">
      <c r="A194" s="42" t="s">
        <v>113</v>
      </c>
      <c r="N194" s="46"/>
      <c r="O194" s="46"/>
      <c r="P194" s="46"/>
      <c r="Q194" s="46"/>
      <c r="R194" s="46"/>
      <c r="S194" s="46"/>
      <c r="T194" s="46">
        <f t="shared" ref="T194:AU194" si="91">SUM(T182:T193)</f>
        <v>39.209333606557365</v>
      </c>
      <c r="U194" s="46">
        <f t="shared" si="91"/>
        <v>123.98388565573768</v>
      </c>
      <c r="V194" s="46">
        <f t="shared" si="91"/>
        <v>71.26372622950818</v>
      </c>
      <c r="W194" s="46">
        <f t="shared" si="91"/>
        <v>22.667960655737701</v>
      </c>
      <c r="X194" s="46">
        <f t="shared" si="91"/>
        <v>16.448263524590161</v>
      </c>
      <c r="Y194" s="46">
        <f t="shared" si="91"/>
        <v>17.973719262295081</v>
      </c>
      <c r="Z194" s="46">
        <f t="shared" si="91"/>
        <v>47.809769606323144</v>
      </c>
      <c r="AA194" s="46">
        <f t="shared" si="91"/>
        <v>79.41167290640395</v>
      </c>
      <c r="AB194" s="46">
        <f t="shared" si="91"/>
        <v>89.639828394088667</v>
      </c>
      <c r="AC194" s="46">
        <f t="shared" si="91"/>
        <v>157.27610674679804</v>
      </c>
      <c r="AD194" s="46">
        <f t="shared" si="91"/>
        <v>198.34210798029557</v>
      </c>
      <c r="AE194" s="46">
        <f t="shared" si="91"/>
        <v>426.61226534845758</v>
      </c>
      <c r="AF194" s="47">
        <f t="shared" si="91"/>
        <v>370.83947409128933</v>
      </c>
      <c r="AG194" s="47">
        <f t="shared" si="91"/>
        <v>429.04785940340946</v>
      </c>
      <c r="AH194" s="47">
        <f t="shared" si="91"/>
        <v>833.41669957925717</v>
      </c>
      <c r="AI194" s="47">
        <f t="shared" si="91"/>
        <v>885.78039580933682</v>
      </c>
      <c r="AJ194" s="47">
        <f t="shared" si="91"/>
        <v>1030.8105400291124</v>
      </c>
      <c r="AK194" s="47">
        <f t="shared" si="91"/>
        <v>1110.7490763673757</v>
      </c>
      <c r="AL194" s="47">
        <f t="shared" si="91"/>
        <v>1193.2791156216433</v>
      </c>
      <c r="AM194" s="47">
        <f t="shared" si="91"/>
        <v>1282.6089955447344</v>
      </c>
      <c r="AN194" s="47">
        <f t="shared" si="91"/>
        <v>1366.8861460906132</v>
      </c>
      <c r="AO194" s="47">
        <f t="shared" si="91"/>
        <v>1450.7757044208117</v>
      </c>
      <c r="AP194" s="47">
        <f t="shared" si="91"/>
        <v>1540.571213459448</v>
      </c>
      <c r="AQ194" s="47">
        <f t="shared" si="91"/>
        <v>788.23288039583031</v>
      </c>
      <c r="AR194" s="47">
        <f t="shared" si="91"/>
        <v>821.14143730847309</v>
      </c>
      <c r="AS194" s="47">
        <f t="shared" si="91"/>
        <v>843.35795524046318</v>
      </c>
      <c r="AT194" s="47">
        <f t="shared" si="91"/>
        <v>885.54973887498306</v>
      </c>
      <c r="AU194" s="47">
        <f t="shared" si="91"/>
        <v>897.5791959717875</v>
      </c>
      <c r="AV194" s="47"/>
    </row>
    <row r="195" spans="1:48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</row>
    <row r="196" spans="1:48" ht="15.75" thickBot="1">
      <c r="A196" s="42" t="s">
        <v>178</v>
      </c>
    </row>
    <row r="197" spans="1:48" ht="15.75" thickBot="1">
      <c r="A197" s="44"/>
      <c r="B197" s="44" t="str">
        <f t="shared" ref="B197:AU197" si="92">B2</f>
        <v xml:space="preserve">93/94 </v>
      </c>
      <c r="C197" s="44" t="str">
        <f t="shared" si="92"/>
        <v xml:space="preserve">94/95 </v>
      </c>
      <c r="D197" s="44" t="str">
        <f t="shared" si="92"/>
        <v xml:space="preserve">95/96 </v>
      </c>
      <c r="E197" s="44" t="str">
        <f t="shared" si="92"/>
        <v xml:space="preserve">96/97 </v>
      </c>
      <c r="F197" s="44" t="str">
        <f t="shared" si="92"/>
        <v xml:space="preserve">97/98 </v>
      </c>
      <c r="G197" s="44" t="str">
        <f t="shared" si="92"/>
        <v xml:space="preserve">98/99 </v>
      </c>
      <c r="H197" s="44" t="str">
        <f t="shared" si="92"/>
        <v xml:space="preserve">99/00 </v>
      </c>
      <c r="I197" s="44" t="str">
        <f t="shared" si="92"/>
        <v xml:space="preserve">00/01 </v>
      </c>
      <c r="J197" s="44" t="str">
        <f t="shared" si="92"/>
        <v xml:space="preserve">01/02 </v>
      </c>
      <c r="K197" s="44" t="str">
        <f t="shared" si="92"/>
        <v xml:space="preserve">02/03 </v>
      </c>
      <c r="L197" s="44" t="str">
        <f t="shared" si="92"/>
        <v xml:space="preserve">03/04 </v>
      </c>
      <c r="M197" s="44" t="str">
        <f t="shared" si="92"/>
        <v xml:space="preserve">04/05 </v>
      </c>
      <c r="N197" s="44" t="str">
        <f t="shared" si="92"/>
        <v xml:space="preserve">05/06 </v>
      </c>
      <c r="O197" s="44" t="str">
        <f t="shared" si="92"/>
        <v xml:space="preserve">06/07 </v>
      </c>
      <c r="P197" s="44" t="str">
        <f t="shared" si="92"/>
        <v xml:space="preserve">07/08 </v>
      </c>
      <c r="Q197" s="44" t="str">
        <f t="shared" si="92"/>
        <v xml:space="preserve">08/09 </v>
      </c>
      <c r="R197" s="44" t="str">
        <f t="shared" si="92"/>
        <v xml:space="preserve">09/10 </v>
      </c>
      <c r="S197" s="44" t="str">
        <f t="shared" si="92"/>
        <v xml:space="preserve">10/11 </v>
      </c>
      <c r="T197" s="44" t="str">
        <f t="shared" si="92"/>
        <v xml:space="preserve">11/12 </v>
      </c>
      <c r="U197" s="44" t="str">
        <f t="shared" si="92"/>
        <v xml:space="preserve">12/13 </v>
      </c>
      <c r="V197" s="44" t="str">
        <f t="shared" si="92"/>
        <v xml:space="preserve">13/14 </v>
      </c>
      <c r="W197" s="44" t="str">
        <f t="shared" si="92"/>
        <v xml:space="preserve">14/15 </v>
      </c>
      <c r="X197" s="44" t="str">
        <f t="shared" si="92"/>
        <v xml:space="preserve">15/16 </v>
      </c>
      <c r="Y197" s="44" t="str">
        <f t="shared" si="92"/>
        <v xml:space="preserve">16/17 </v>
      </c>
      <c r="Z197" s="44" t="str">
        <f t="shared" si="92"/>
        <v xml:space="preserve">17/18 </v>
      </c>
      <c r="AA197" s="44" t="str">
        <f t="shared" si="92"/>
        <v>18/19</v>
      </c>
      <c r="AB197" s="44" t="str">
        <f t="shared" si="92"/>
        <v>19/20</v>
      </c>
      <c r="AC197" s="44" t="str">
        <f t="shared" si="92"/>
        <v>20/21</v>
      </c>
      <c r="AD197" s="44" t="str">
        <f t="shared" si="92"/>
        <v>21/22</v>
      </c>
      <c r="AE197" s="44" t="str">
        <f t="shared" si="92"/>
        <v>22/23</v>
      </c>
      <c r="AF197" s="44" t="str">
        <f t="shared" si="92"/>
        <v>23/24</v>
      </c>
      <c r="AG197" s="44" t="str">
        <f t="shared" si="92"/>
        <v>24/25</v>
      </c>
      <c r="AH197" s="44" t="str">
        <f t="shared" si="92"/>
        <v>25/26</v>
      </c>
      <c r="AI197" s="44" t="str">
        <f t="shared" si="92"/>
        <v>26/27</v>
      </c>
      <c r="AJ197" s="44" t="str">
        <f t="shared" si="92"/>
        <v>27/28</v>
      </c>
      <c r="AK197" s="44" t="str">
        <f t="shared" si="92"/>
        <v>28/29</v>
      </c>
      <c r="AL197" s="44" t="str">
        <f t="shared" si="92"/>
        <v>29/30</v>
      </c>
      <c r="AM197" s="44" t="str">
        <f t="shared" si="92"/>
        <v>30/31</v>
      </c>
      <c r="AN197" s="44" t="str">
        <f t="shared" si="92"/>
        <v>31/32</v>
      </c>
      <c r="AO197" s="44" t="str">
        <f t="shared" si="92"/>
        <v>32/33</v>
      </c>
      <c r="AP197" s="44" t="str">
        <f t="shared" si="92"/>
        <v>33/34</v>
      </c>
      <c r="AQ197" s="44" t="str">
        <f t="shared" si="92"/>
        <v>34/35</v>
      </c>
      <c r="AR197" s="44" t="str">
        <f t="shared" si="92"/>
        <v>35/36</v>
      </c>
      <c r="AS197" s="44" t="str">
        <f t="shared" si="92"/>
        <v>36/37</v>
      </c>
      <c r="AT197" s="44" t="str">
        <f t="shared" si="92"/>
        <v>37/38</v>
      </c>
      <c r="AU197" s="44" t="str">
        <f t="shared" si="92"/>
        <v>38/39</v>
      </c>
    </row>
    <row r="198" spans="1:48">
      <c r="A198" s="42" t="s">
        <v>101</v>
      </c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>
        <f t="shared" ref="R198:AF209" si="93">R70-R134</f>
        <v>-244</v>
      </c>
      <c r="S198" s="66">
        <f t="shared" si="93"/>
        <v>-105</v>
      </c>
      <c r="T198" s="66">
        <f t="shared" si="93"/>
        <v>-531.24151557377047</v>
      </c>
      <c r="U198" s="66">
        <f t="shared" si="93"/>
        <v>-311.1290819672131</v>
      </c>
      <c r="V198" s="66">
        <f t="shared" si="93"/>
        <v>-580.06077131147538</v>
      </c>
      <c r="W198" s="66">
        <f t="shared" si="93"/>
        <v>-461.91774426229506</v>
      </c>
      <c r="X198" s="66">
        <f t="shared" si="93"/>
        <v>1120.9406508196721</v>
      </c>
      <c r="Y198" s="66">
        <f t="shared" si="93"/>
        <v>1019.2708635973457</v>
      </c>
      <c r="Z198" s="66">
        <f t="shared" si="93"/>
        <v>935.17145570699222</v>
      </c>
      <c r="AA198" s="66">
        <f t="shared" si="93"/>
        <v>823.31146531761965</v>
      </c>
      <c r="AB198" s="66">
        <f t="shared" si="93"/>
        <v>928.80761532916199</v>
      </c>
      <c r="AC198" s="66">
        <f t="shared" si="93"/>
        <v>809.25301243644492</v>
      </c>
      <c r="AD198" s="66">
        <f t="shared" si="93"/>
        <v>852.27756594733466</v>
      </c>
      <c r="AE198" s="66">
        <f>AE70-AE134</f>
        <v>861.06499861866564</v>
      </c>
      <c r="AF198" s="66">
        <f>AF70-AF134</f>
        <v>795.80799999999999</v>
      </c>
      <c r="AG198" s="82">
        <f t="shared" ref="AG198" si="94">(SUM(AB198:AF198)/SUM(AB$210:AF$210))*AG$210</f>
        <v>949.42809683579389</v>
      </c>
      <c r="AH198" s="82">
        <f t="shared" ref="AH198" si="95">(SUM(AC198:AG198)/SUM(AC$210:AG$210))*AH$210</f>
        <v>918.46689961162781</v>
      </c>
      <c r="AI198" s="82">
        <f t="shared" ref="AI198:AU208" si="96">(SUM(AD198:AH198)/SUM(AD$210:AH$210))*AI$210</f>
        <v>963.13452236822695</v>
      </c>
      <c r="AJ198" s="82">
        <f t="shared" si="96"/>
        <v>934.42237501417742</v>
      </c>
      <c r="AK198" s="82">
        <f t="shared" si="96"/>
        <v>909.32410609458896</v>
      </c>
      <c r="AL198" s="82">
        <f t="shared" si="96"/>
        <v>930.88481089061997</v>
      </c>
      <c r="AM198" s="82">
        <f t="shared" si="96"/>
        <v>920.19265420278168</v>
      </c>
      <c r="AN198" s="82">
        <f t="shared" si="96"/>
        <v>921.22162033944232</v>
      </c>
      <c r="AO198" s="82">
        <f t="shared" si="96"/>
        <v>919.42900996963954</v>
      </c>
      <c r="AP198" s="82">
        <f t="shared" si="96"/>
        <v>918.20817394990718</v>
      </c>
      <c r="AQ198" s="82">
        <f t="shared" si="96"/>
        <v>655.00551791500436</v>
      </c>
      <c r="AR198" s="82">
        <f t="shared" si="96"/>
        <v>594.49369588772038</v>
      </c>
      <c r="AS198" s="82">
        <f t="shared" si="96"/>
        <v>549.08372331738246</v>
      </c>
      <c r="AT198" s="82">
        <f t="shared" si="96"/>
        <v>564.52655525143541</v>
      </c>
      <c r="AU198" s="82">
        <f t="shared" si="96"/>
        <v>579.5715739779929</v>
      </c>
      <c r="AV198" s="82"/>
    </row>
    <row r="199" spans="1:48">
      <c r="A199" s="42" t="s">
        <v>102</v>
      </c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>
        <f t="shared" si="93"/>
        <v>-237</v>
      </c>
      <c r="S199" s="66">
        <f t="shared" si="93"/>
        <v>-73</v>
      </c>
      <c r="T199" s="66">
        <f t="shared" si="93"/>
        <v>-543.65642991803281</v>
      </c>
      <c r="U199" s="66">
        <f t="shared" si="93"/>
        <v>-253.02707459016392</v>
      </c>
      <c r="V199" s="66">
        <f t="shared" si="93"/>
        <v>-551.30496065573766</v>
      </c>
      <c r="W199" s="66">
        <f t="shared" si="93"/>
        <v>-449.03584180327869</v>
      </c>
      <c r="X199" s="66">
        <f t="shared" si="93"/>
        <v>925.64471065573753</v>
      </c>
      <c r="Y199" s="66">
        <f t="shared" si="93"/>
        <v>823.01350963110781</v>
      </c>
      <c r="Z199" s="66">
        <f t="shared" si="93"/>
        <v>855.75490830204433</v>
      </c>
      <c r="AA199" s="66">
        <f t="shared" si="93"/>
        <v>765.09759059816122</v>
      </c>
      <c r="AB199" s="66">
        <f t="shared" si="93"/>
        <v>755.0055770310903</v>
      </c>
      <c r="AC199" s="66">
        <f t="shared" si="93"/>
        <v>741.72114349049821</v>
      </c>
      <c r="AD199" s="66">
        <f t="shared" si="93"/>
        <v>805.42955026031746</v>
      </c>
      <c r="AE199" s="66">
        <f t="shared" si="93"/>
        <v>641.50120262555595</v>
      </c>
      <c r="AF199" s="66">
        <f t="shared" si="93"/>
        <v>620.79099999999994</v>
      </c>
      <c r="AG199" s="82">
        <f t="shared" ref="AF199:AK208" si="97">(SUM(AB199:AF199)/SUM(AB$210:AF$210))*AG$210</f>
        <v>796.8022726269628</v>
      </c>
      <c r="AH199" s="82">
        <f t="shared" si="97"/>
        <v>776.08890714171218</v>
      </c>
      <c r="AI199" s="82">
        <f t="shared" si="97"/>
        <v>801.08830240459918</v>
      </c>
      <c r="AJ199" s="82">
        <f t="shared" si="97"/>
        <v>757.10504198941931</v>
      </c>
      <c r="AK199" s="82">
        <f t="shared" si="97"/>
        <v>747.9667759783855</v>
      </c>
      <c r="AL199" s="82">
        <f t="shared" si="96"/>
        <v>772.43271892069833</v>
      </c>
      <c r="AM199" s="82">
        <f t="shared" si="96"/>
        <v>761.78534133607297</v>
      </c>
      <c r="AN199" s="82">
        <f t="shared" si="96"/>
        <v>759.52575235417896</v>
      </c>
      <c r="AO199" s="82">
        <f t="shared" si="96"/>
        <v>756.65225655409097</v>
      </c>
      <c r="AP199" s="82">
        <f t="shared" si="96"/>
        <v>758.01961362305553</v>
      </c>
      <c r="AQ199" s="82">
        <f t="shared" si="96"/>
        <v>541.12099191572497</v>
      </c>
      <c r="AR199" s="82">
        <f t="shared" si="96"/>
        <v>490.66400438184365</v>
      </c>
      <c r="AS199" s="82">
        <f t="shared" si="96"/>
        <v>452.8690394893693</v>
      </c>
      <c r="AT199" s="82">
        <f t="shared" si="96"/>
        <v>465.64813608868718</v>
      </c>
      <c r="AU199" s="82">
        <f t="shared" si="96"/>
        <v>478.36463265077504</v>
      </c>
      <c r="AV199" s="82"/>
    </row>
    <row r="200" spans="1:48">
      <c r="A200" s="42" t="s">
        <v>103</v>
      </c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>
        <f t="shared" si="93"/>
        <v>-241</v>
      </c>
      <c r="S200" s="66">
        <f t="shared" si="93"/>
        <v>-63</v>
      </c>
      <c r="T200" s="66">
        <f t="shared" si="93"/>
        <v>-595.48178278688522</v>
      </c>
      <c r="U200" s="66">
        <f t="shared" si="93"/>
        <v>-281.03496024590163</v>
      </c>
      <c r="V200" s="66">
        <f t="shared" si="93"/>
        <v>-561.09804754098366</v>
      </c>
      <c r="W200" s="66">
        <f t="shared" si="93"/>
        <v>-534.22628770491792</v>
      </c>
      <c r="X200" s="66">
        <f t="shared" si="93"/>
        <v>900.60270286885236</v>
      </c>
      <c r="Y200" s="66">
        <f t="shared" si="93"/>
        <v>722.2456028314748</v>
      </c>
      <c r="Z200" s="66">
        <f t="shared" si="93"/>
        <v>667.21008944817174</v>
      </c>
      <c r="AA200" s="66">
        <f t="shared" si="93"/>
        <v>660.00158557194789</v>
      </c>
      <c r="AB200" s="66">
        <f t="shared" si="93"/>
        <v>706.37508288382946</v>
      </c>
      <c r="AC200" s="66">
        <f t="shared" si="93"/>
        <v>722.97513672214006</v>
      </c>
      <c r="AD200" s="66">
        <f>AD72-AD136</f>
        <v>736.12206609654959</v>
      </c>
      <c r="AE200" s="66">
        <f>AE72-AE136</f>
        <v>648.73614745057444</v>
      </c>
      <c r="AF200" s="66">
        <f>AF72-AF136</f>
        <v>529.11580558069977</v>
      </c>
      <c r="AG200" s="82">
        <f>(SUM(AB200:AF200)/SUM(AB$210:AF$210))*AG$210-500</f>
        <v>247.37182243660163</v>
      </c>
      <c r="AH200" s="82">
        <f>(SUM(AC200:AG200)/SUM(AC$210:AG$210))*AH$210-500</f>
        <v>120.7258272745197</v>
      </c>
      <c r="AI200" s="82">
        <f>(SUM(AD200:AH200)/SUM(AD$210:AH$210))*AI$210+600</f>
        <v>1102.1519598412333</v>
      </c>
      <c r="AJ200" s="82">
        <f>(SUM(AE200:AI200)/SUM(AE$210:AI$210))*AJ$210+350</f>
        <v>901.35897933958734</v>
      </c>
      <c r="AK200" s="82">
        <f>(SUM(AF200:AJ200)/SUM(AF$210:AJ$210))*AK$210+400</f>
        <v>978.28290394035832</v>
      </c>
      <c r="AL200" s="82">
        <f>(SUM(AG200:AK200)/SUM(AG$210:AK$210))*AL$210+200</f>
        <v>867.06150387948253</v>
      </c>
      <c r="AM200" s="82">
        <f>(SUM(AH200:AL200)/SUM(AH$210:AL$210))*AM$210-250</f>
        <v>534.49245585665506</v>
      </c>
      <c r="AN200" s="82">
        <f>(SUM(AI200:AM200)/SUM(AI$210:AM$210))*AN$210-200</f>
        <v>666.91085648492094</v>
      </c>
      <c r="AO200" s="82">
        <f>(SUM(AJ200:AN200)/SUM(AJ$210:AN$210))*AO$210-500</f>
        <v>286.38821511815058</v>
      </c>
      <c r="AP200" s="82">
        <f>(SUM(AK200:AO200)/SUM(AK$210:AO$210))*AP$210+800</f>
        <v>1465.1766871204049</v>
      </c>
      <c r="AQ200" s="82">
        <f t="shared" si="96"/>
        <v>542.77117903450994</v>
      </c>
      <c r="AR200" s="82">
        <f t="shared" si="96"/>
        <v>479.50339446335931</v>
      </c>
      <c r="AS200" s="82">
        <f t="shared" si="96"/>
        <v>471.33015436959147</v>
      </c>
      <c r="AT200" s="82">
        <f t="shared" si="96"/>
        <v>503.81560288119471</v>
      </c>
      <c r="AU200" s="82">
        <f t="shared" si="96"/>
        <v>611.59052788316046</v>
      </c>
      <c r="AV200" s="82"/>
    </row>
    <row r="201" spans="1:48">
      <c r="A201" s="42" t="s">
        <v>104</v>
      </c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>
        <f t="shared" si="93"/>
        <v>-90</v>
      </c>
      <c r="S201" s="66">
        <f t="shared" si="93"/>
        <v>-150</v>
      </c>
      <c r="T201" s="66">
        <f t="shared" si="93"/>
        <v>-307.89122827868852</v>
      </c>
      <c r="U201" s="66">
        <f t="shared" si="93"/>
        <v>-314.4893450819672</v>
      </c>
      <c r="V201" s="66">
        <f t="shared" si="93"/>
        <v>-241.86406639344261</v>
      </c>
      <c r="W201" s="66">
        <f t="shared" si="93"/>
        <v>-306.61247950819671</v>
      </c>
      <c r="X201" s="66">
        <f t="shared" si="93"/>
        <v>890.11004959016395</v>
      </c>
      <c r="Y201" s="66">
        <f t="shared" si="93"/>
        <v>841.10886288330971</v>
      </c>
      <c r="Z201" s="66">
        <f t="shared" si="93"/>
        <v>839.14772423159616</v>
      </c>
      <c r="AA201" s="66">
        <f t="shared" si="93"/>
        <v>699.87596128738096</v>
      </c>
      <c r="AB201" s="66">
        <f t="shared" si="93"/>
        <v>805.21262622848008</v>
      </c>
      <c r="AC201" s="66">
        <f>AC73-AC137</f>
        <v>875.25266140340432</v>
      </c>
      <c r="AD201" s="66">
        <f t="shared" si="93"/>
        <v>871.21300297595337</v>
      </c>
      <c r="AE201" s="66">
        <f t="shared" si="93"/>
        <v>726.34300000000007</v>
      </c>
      <c r="AF201" s="66">
        <f t="shared" si="93"/>
        <v>611.29500000000007</v>
      </c>
      <c r="AG201" s="82">
        <f t="shared" si="97"/>
        <v>869.42372219477375</v>
      </c>
      <c r="AH201" s="82">
        <f t="shared" si="97"/>
        <v>850.82644274269819</v>
      </c>
      <c r="AI201" s="82">
        <f t="shared" si="97"/>
        <v>864.56787436742309</v>
      </c>
      <c r="AJ201" s="82">
        <f t="shared" si="97"/>
        <v>816.69124360378407</v>
      </c>
      <c r="AK201" s="82">
        <f t="shared" si="97"/>
        <v>799.98503756045989</v>
      </c>
      <c r="AL201" s="82">
        <f t="shared" si="96"/>
        <v>836.64056759749906</v>
      </c>
      <c r="AM201" s="82">
        <f t="shared" si="96"/>
        <v>823.84571991250891</v>
      </c>
      <c r="AN201" s="82">
        <f t="shared" si="96"/>
        <v>819.12530038488603</v>
      </c>
      <c r="AO201" s="82">
        <f t="shared" si="96"/>
        <v>815.90310271165686</v>
      </c>
      <c r="AP201" s="82">
        <f t="shared" si="96"/>
        <v>817.31768346140245</v>
      </c>
      <c r="AQ201" s="82">
        <f t="shared" si="96"/>
        <v>584.3742173148139</v>
      </c>
      <c r="AR201" s="82">
        <f t="shared" si="96"/>
        <v>529.54591418807991</v>
      </c>
      <c r="AS201" s="82">
        <f t="shared" si="96"/>
        <v>488.52391042174048</v>
      </c>
      <c r="AT201" s="82">
        <f t="shared" si="96"/>
        <v>502.33997353052411</v>
      </c>
      <c r="AU201" s="82">
        <f t="shared" si="96"/>
        <v>516.12408586561105</v>
      </c>
      <c r="AV201" s="82"/>
    </row>
    <row r="202" spans="1:48">
      <c r="A202" s="42" t="s">
        <v>105</v>
      </c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>
        <f t="shared" si="93"/>
        <v>-102</v>
      </c>
      <c r="S202" s="66">
        <f t="shared" si="93"/>
        <v>-150</v>
      </c>
      <c r="T202" s="66">
        <f t="shared" si="93"/>
        <v>-327.35488893442624</v>
      </c>
      <c r="U202" s="66">
        <f t="shared" si="93"/>
        <v>-289.15085245901639</v>
      </c>
      <c r="V202" s="66">
        <f t="shared" si="93"/>
        <v>-278.93020860655736</v>
      </c>
      <c r="W202" s="66">
        <f t="shared" si="93"/>
        <v>-312.44109918032785</v>
      </c>
      <c r="X202" s="66">
        <f t="shared" si="93"/>
        <v>919.16869713114761</v>
      </c>
      <c r="Y202" s="66">
        <f t="shared" si="93"/>
        <v>811.00655695652802</v>
      </c>
      <c r="Z202" s="66">
        <f t="shared" si="93"/>
        <v>758.5725288068204</v>
      </c>
      <c r="AA202" s="66">
        <f t="shared" si="93"/>
        <v>639.13648842409589</v>
      </c>
      <c r="AB202" s="66">
        <f t="shared" si="93"/>
        <v>742.9091780607514</v>
      </c>
      <c r="AC202" s="66">
        <f t="shared" si="93"/>
        <v>881.52384894789316</v>
      </c>
      <c r="AD202" s="66">
        <f t="shared" si="93"/>
        <v>564.25760881741189</v>
      </c>
      <c r="AE202" s="66">
        <f t="shared" si="93"/>
        <v>743.14199999999994</v>
      </c>
      <c r="AF202" s="66">
        <f t="shared" si="93"/>
        <v>712.37170118368488</v>
      </c>
      <c r="AG202" s="82">
        <f t="shared" si="97"/>
        <v>814.63102056587525</v>
      </c>
      <c r="AH202" s="82">
        <f t="shared" si="97"/>
        <v>799.69301933955751</v>
      </c>
      <c r="AI202" s="82">
        <f t="shared" si="97"/>
        <v>799.65415947428062</v>
      </c>
      <c r="AJ202" s="82">
        <f t="shared" si="97"/>
        <v>805.66362521832423</v>
      </c>
      <c r="AK202" s="82">
        <f t="shared" si="97"/>
        <v>783.87874572110354</v>
      </c>
      <c r="AL202" s="82">
        <f t="shared" si="96"/>
        <v>797.21819592179372</v>
      </c>
      <c r="AM202" s="82">
        <f t="shared" si="96"/>
        <v>787.75853608406055</v>
      </c>
      <c r="AN202" s="82">
        <f t="shared" si="96"/>
        <v>785.98689898570274</v>
      </c>
      <c r="AO202" s="82">
        <f t="shared" si="96"/>
        <v>788.85792175192898</v>
      </c>
      <c r="AP202" s="82">
        <f t="shared" si="96"/>
        <v>787.02385695181704</v>
      </c>
      <c r="AQ202" s="82">
        <f t="shared" si="96"/>
        <v>560.78986143361624</v>
      </c>
      <c r="AR202" s="82">
        <f t="shared" si="96"/>
        <v>508.95029122778885</v>
      </c>
      <c r="AS202" s="82">
        <f t="shared" si="96"/>
        <v>470.07790847210805</v>
      </c>
      <c r="AT202" s="82">
        <f t="shared" si="96"/>
        <v>483.71529754306528</v>
      </c>
      <c r="AU202" s="82">
        <f t="shared" si="96"/>
        <v>496.42224096000695</v>
      </c>
      <c r="AV202" s="82"/>
    </row>
    <row r="203" spans="1:48">
      <c r="A203" s="42" t="s">
        <v>106</v>
      </c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>
        <f t="shared" si="93"/>
        <v>-112</v>
      </c>
      <c r="S203" s="66">
        <f t="shared" si="93"/>
        <v>-190</v>
      </c>
      <c r="T203" s="66">
        <f t="shared" si="93"/>
        <v>-390.39648606557375</v>
      </c>
      <c r="U203" s="66">
        <f t="shared" si="93"/>
        <v>-445.56155491803281</v>
      </c>
      <c r="V203" s="66">
        <f t="shared" si="93"/>
        <v>-381.72403442622948</v>
      </c>
      <c r="W203" s="66">
        <f t="shared" si="93"/>
        <v>-383.58728975409838</v>
      </c>
      <c r="X203" s="66">
        <f t="shared" si="93"/>
        <v>938.75243155737701</v>
      </c>
      <c r="Y203" s="66">
        <f t="shared" si="93"/>
        <v>978.823526038198</v>
      </c>
      <c r="Z203" s="66">
        <f t="shared" si="93"/>
        <v>746.58025125273014</v>
      </c>
      <c r="AA203" s="66">
        <f t="shared" si="93"/>
        <v>762.43208341136437</v>
      </c>
      <c r="AB203" s="66">
        <f t="shared" si="93"/>
        <v>814.8520686173789</v>
      </c>
      <c r="AC203" s="66">
        <f t="shared" si="93"/>
        <v>1058.4683599377167</v>
      </c>
      <c r="AD203" s="66">
        <f t="shared" si="93"/>
        <v>711.52573507292323</v>
      </c>
      <c r="AE203" s="66">
        <f t="shared" si="93"/>
        <v>880.68299999999999</v>
      </c>
      <c r="AF203" s="82">
        <f t="shared" si="97"/>
        <v>937.48284824450718</v>
      </c>
      <c r="AG203" s="82">
        <f t="shared" si="97"/>
        <v>984.25605072922542</v>
      </c>
      <c r="AH203" s="82">
        <f t="shared" si="97"/>
        <v>984.01555231735733</v>
      </c>
      <c r="AI203" s="82">
        <f t="shared" si="97"/>
        <v>989.74149680213645</v>
      </c>
      <c r="AJ203" s="82">
        <f t="shared" si="97"/>
        <v>994.44416602912725</v>
      </c>
      <c r="AK203" s="82">
        <f t="shared" si="97"/>
        <v>974.84917032361398</v>
      </c>
      <c r="AL203" s="82">
        <f t="shared" si="96"/>
        <v>981.17101656586169</v>
      </c>
      <c r="AM203" s="82">
        <f t="shared" si="96"/>
        <v>973.15418712205292</v>
      </c>
      <c r="AN203" s="82">
        <f t="shared" si="96"/>
        <v>971.7333301686939</v>
      </c>
      <c r="AO203" s="82">
        <f t="shared" si="96"/>
        <v>975.06154534166535</v>
      </c>
      <c r="AP203" s="82">
        <f t="shared" si="96"/>
        <v>973.07194632189407</v>
      </c>
      <c r="AQ203" s="82">
        <f t="shared" si="96"/>
        <v>692.55245312567513</v>
      </c>
      <c r="AR203" s="82">
        <f t="shared" si="96"/>
        <v>628.99369576713855</v>
      </c>
      <c r="AS203" s="82">
        <f t="shared" si="96"/>
        <v>581.00868624966824</v>
      </c>
      <c r="AT203" s="82">
        <f t="shared" si="96"/>
        <v>597.82294363884637</v>
      </c>
      <c r="AU203" s="82">
        <f t="shared" si="96"/>
        <v>613.50741653986802</v>
      </c>
      <c r="AV203" s="82"/>
    </row>
    <row r="204" spans="1:48">
      <c r="A204" s="42" t="s">
        <v>107</v>
      </c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>
        <f t="shared" si="93"/>
        <v>-127</v>
      </c>
      <c r="S204" s="66">
        <f t="shared" si="93"/>
        <v>-236</v>
      </c>
      <c r="T204" s="66">
        <f t="shared" si="93"/>
        <v>-351.36586803278686</v>
      </c>
      <c r="U204" s="66">
        <f t="shared" si="93"/>
        <v>-425.39752622950817</v>
      </c>
      <c r="V204" s="66">
        <f t="shared" si="93"/>
        <v>-363.38942581967211</v>
      </c>
      <c r="W204" s="66">
        <f t="shared" si="93"/>
        <v>-386.65846229508202</v>
      </c>
      <c r="X204" s="66">
        <f t="shared" si="93"/>
        <v>933.30277093418363</v>
      </c>
      <c r="Y204" s="66">
        <f t="shared" si="93"/>
        <v>985.35212400217824</v>
      </c>
      <c r="Z204" s="66">
        <f t="shared" si="93"/>
        <v>857.19003990249462</v>
      </c>
      <c r="AA204" s="66">
        <f t="shared" si="93"/>
        <v>802.66561011925126</v>
      </c>
      <c r="AB204" s="66">
        <f t="shared" si="93"/>
        <v>507.82379547768005</v>
      </c>
      <c r="AC204" s="66">
        <f t="shared" si="93"/>
        <v>962.02182438724049</v>
      </c>
      <c r="AD204" s="66">
        <f t="shared" si="93"/>
        <v>706.56907382220072</v>
      </c>
      <c r="AE204" s="66">
        <f t="shared" si="93"/>
        <v>728.94900000000007</v>
      </c>
      <c r="AF204" s="82">
        <f t="shared" si="97"/>
        <v>822.19624778744208</v>
      </c>
      <c r="AG204" s="82">
        <f t="shared" si="97"/>
        <v>833.26446009215113</v>
      </c>
      <c r="AH204" s="82">
        <f t="shared" si="97"/>
        <v>872.2337677040581</v>
      </c>
      <c r="AI204" s="82">
        <f t="shared" si="97"/>
        <v>872.0738161409472</v>
      </c>
      <c r="AJ204" s="82">
        <f t="shared" si="97"/>
        <v>859.63672395026958</v>
      </c>
      <c r="AK204" s="82">
        <f t="shared" si="97"/>
        <v>849.14689110628001</v>
      </c>
      <c r="AL204" s="82">
        <f t="shared" si="96"/>
        <v>853.53894541616751</v>
      </c>
      <c r="AM204" s="82">
        <f t="shared" si="96"/>
        <v>851.1020961799594</v>
      </c>
      <c r="AN204" s="82">
        <f t="shared" si="96"/>
        <v>847.55883370527829</v>
      </c>
      <c r="AO204" s="82">
        <f t="shared" si="96"/>
        <v>848.70735688425077</v>
      </c>
      <c r="AP204" s="82">
        <f t="shared" si="96"/>
        <v>848.16130416134024</v>
      </c>
      <c r="AQ204" s="82">
        <f t="shared" si="96"/>
        <v>603.73141290677654</v>
      </c>
      <c r="AR204" s="82">
        <f t="shared" si="96"/>
        <v>548.57041980528982</v>
      </c>
      <c r="AS204" s="82">
        <f t="shared" si="96"/>
        <v>506.39536041280343</v>
      </c>
      <c r="AT204" s="82">
        <f t="shared" si="96"/>
        <v>520.95471932886676</v>
      </c>
      <c r="AU204" s="82">
        <f t="shared" si="96"/>
        <v>534.79566750763331</v>
      </c>
      <c r="AV204" s="82"/>
    </row>
    <row r="205" spans="1:48">
      <c r="A205" s="42" t="s">
        <v>108</v>
      </c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>
        <f t="shared" si="93"/>
        <v>-98</v>
      </c>
      <c r="S205" s="66">
        <f t="shared" si="93"/>
        <v>-264</v>
      </c>
      <c r="T205" s="66">
        <f t="shared" si="93"/>
        <v>-430.50676967213116</v>
      </c>
      <c r="U205" s="66">
        <f t="shared" si="93"/>
        <v>-422.73424262295083</v>
      </c>
      <c r="V205" s="66">
        <f t="shared" si="93"/>
        <v>-366.80940163934429</v>
      </c>
      <c r="W205" s="66">
        <f t="shared" si="93"/>
        <v>903.97595860655724</v>
      </c>
      <c r="X205" s="66">
        <f t="shared" si="93"/>
        <v>853.98614981092226</v>
      </c>
      <c r="Y205" s="66">
        <f t="shared" si="93"/>
        <v>1019.4464284126461</v>
      </c>
      <c r="Z205" s="66">
        <f t="shared" si="93"/>
        <v>903.85192266196452</v>
      </c>
      <c r="AA205" s="66">
        <f t="shared" si="93"/>
        <v>788.00190635716547</v>
      </c>
      <c r="AB205" s="66">
        <f t="shared" si="93"/>
        <v>592.85992411103484</v>
      </c>
      <c r="AC205" s="66">
        <f t="shared" si="93"/>
        <v>862.07105322417158</v>
      </c>
      <c r="AD205" s="66">
        <f t="shared" si="93"/>
        <v>676.40148051459209</v>
      </c>
      <c r="AE205" s="66">
        <f t="shared" si="93"/>
        <v>709.34199999999987</v>
      </c>
      <c r="AF205" s="82">
        <f t="shared" si="97"/>
        <v>804.60100140614634</v>
      </c>
      <c r="AG205" s="82">
        <f t="shared" si="97"/>
        <v>814.87046087379474</v>
      </c>
      <c r="AH205" s="82">
        <f t="shared" si="97"/>
        <v>832.26669890669018</v>
      </c>
      <c r="AI205" s="82">
        <f t="shared" si="97"/>
        <v>844.40771670217782</v>
      </c>
      <c r="AJ205" s="82">
        <f t="shared" si="97"/>
        <v>833.97923225994816</v>
      </c>
      <c r="AK205" s="82">
        <f t="shared" si="97"/>
        <v>823.37389477087106</v>
      </c>
      <c r="AL205" s="82">
        <f t="shared" si="96"/>
        <v>826.16710051295809</v>
      </c>
      <c r="AM205" s="82">
        <f t="shared" si="96"/>
        <v>822.16263357920604</v>
      </c>
      <c r="AN205" s="82">
        <f t="shared" si="96"/>
        <v>820.7787150650438</v>
      </c>
      <c r="AO205" s="82">
        <f t="shared" si="96"/>
        <v>821.91313473424213</v>
      </c>
      <c r="AP205" s="82">
        <f t="shared" si="96"/>
        <v>821.08861058804234</v>
      </c>
      <c r="AQ205" s="82">
        <f t="shared" si="96"/>
        <v>584.27160600139678</v>
      </c>
      <c r="AR205" s="82">
        <f t="shared" si="96"/>
        <v>530.86940328744356</v>
      </c>
      <c r="AS205" s="82">
        <f t="shared" si="96"/>
        <v>490.25748627628042</v>
      </c>
      <c r="AT205" s="82">
        <f t="shared" si="96"/>
        <v>504.31715820927388</v>
      </c>
      <c r="AU205" s="82">
        <f t="shared" si="96"/>
        <v>517.66119993563245</v>
      </c>
      <c r="AV205" s="82"/>
    </row>
    <row r="206" spans="1:48">
      <c r="A206" s="42" t="s">
        <v>109</v>
      </c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>
        <f t="shared" si="93"/>
        <v>-89</v>
      </c>
      <c r="S206" s="66">
        <f t="shared" si="93"/>
        <v>-311</v>
      </c>
      <c r="T206" s="66">
        <f t="shared" si="93"/>
        <v>-370.88274836065574</v>
      </c>
      <c r="U206" s="66">
        <f t="shared" si="93"/>
        <v>-506.8634606557377</v>
      </c>
      <c r="V206" s="66">
        <f t="shared" si="93"/>
        <v>-469.47562581967213</v>
      </c>
      <c r="W206" s="66">
        <f t="shared" si="93"/>
        <v>972.36526926229521</v>
      </c>
      <c r="X206" s="66">
        <f t="shared" si="93"/>
        <v>826.82217986029673</v>
      </c>
      <c r="Y206" s="66">
        <f t="shared" si="93"/>
        <v>792.21038692472769</v>
      </c>
      <c r="Z206" s="66">
        <f t="shared" si="93"/>
        <v>835.19156899311918</v>
      </c>
      <c r="AA206" s="66">
        <f t="shared" si="93"/>
        <v>764.14412139416754</v>
      </c>
      <c r="AB206" s="66">
        <f t="shared" si="93"/>
        <v>735.89791211654665</v>
      </c>
      <c r="AC206" s="66">
        <f t="shared" si="93"/>
        <v>926.5095566052903</v>
      </c>
      <c r="AD206" s="66">
        <f t="shared" si="93"/>
        <v>708.9351531491518</v>
      </c>
      <c r="AE206" s="66">
        <f t="shared" si="93"/>
        <v>551.04900000000021</v>
      </c>
      <c r="AF206" s="82">
        <f t="shared" si="97"/>
        <v>817.4303941814743</v>
      </c>
      <c r="AG206" s="82">
        <f t="shared" si="97"/>
        <v>836.00554302929675</v>
      </c>
      <c r="AH206" s="82">
        <f t="shared" si="97"/>
        <v>826.37942334850106</v>
      </c>
      <c r="AI206" s="82">
        <f t="shared" si="97"/>
        <v>822.9135310975679</v>
      </c>
      <c r="AJ206" s="82">
        <f t="shared" si="97"/>
        <v>802.39182475777091</v>
      </c>
      <c r="AK206" s="82">
        <f t="shared" si="97"/>
        <v>818.38906634408124</v>
      </c>
      <c r="AL206" s="82">
        <f t="shared" si="96"/>
        <v>817.6406602582407</v>
      </c>
      <c r="AM206" s="82">
        <f t="shared" si="96"/>
        <v>807.83867383346444</v>
      </c>
      <c r="AN206" s="82">
        <f t="shared" si="96"/>
        <v>804.77549692789694</v>
      </c>
      <c r="AO206" s="82">
        <f t="shared" si="96"/>
        <v>806.88973053884126</v>
      </c>
      <c r="AP206" s="82">
        <f t="shared" si="96"/>
        <v>809.3418556862224</v>
      </c>
      <c r="AQ206" s="82">
        <f t="shared" si="96"/>
        <v>574.94741284909639</v>
      </c>
      <c r="AR206" s="82">
        <f t="shared" si="96"/>
        <v>521.75849838929321</v>
      </c>
      <c r="AS206" s="82">
        <f t="shared" si="96"/>
        <v>481.87286161038804</v>
      </c>
      <c r="AT206" s="82">
        <f t="shared" si="96"/>
        <v>495.9972792224392</v>
      </c>
      <c r="AU206" s="82">
        <f t="shared" si="96"/>
        <v>509.37977086993783</v>
      </c>
      <c r="AV206" s="82"/>
    </row>
    <row r="207" spans="1:48">
      <c r="A207" s="42" t="s">
        <v>110</v>
      </c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>
        <f t="shared" si="93"/>
        <v>-96</v>
      </c>
      <c r="S207" s="66">
        <f t="shared" si="93"/>
        <v>-367</v>
      </c>
      <c r="T207" s="66">
        <f t="shared" si="93"/>
        <v>-349.04511721311474</v>
      </c>
      <c r="U207" s="66">
        <f t="shared" si="93"/>
        <v>-496.0729008196721</v>
      </c>
      <c r="V207" s="66">
        <f t="shared" si="93"/>
        <v>-439.73592868852461</v>
      </c>
      <c r="W207" s="66">
        <f t="shared" si="93"/>
        <v>962.82559098360662</v>
      </c>
      <c r="X207" s="66">
        <f t="shared" si="93"/>
        <v>851.05254802318507</v>
      </c>
      <c r="Y207" s="66">
        <f t="shared" si="93"/>
        <v>710.9315013356487</v>
      </c>
      <c r="Z207" s="66">
        <f t="shared" si="93"/>
        <v>785.3055988002933</v>
      </c>
      <c r="AA207" s="66">
        <f t="shared" si="93"/>
        <v>781.50669817623191</v>
      </c>
      <c r="AB207" s="66">
        <f t="shared" si="93"/>
        <v>764.70604743101489</v>
      </c>
      <c r="AC207" s="66">
        <f t="shared" si="93"/>
        <v>790.18286034997129</v>
      </c>
      <c r="AD207" s="66">
        <f t="shared" si="93"/>
        <v>746.97710217748011</v>
      </c>
      <c r="AE207" s="66">
        <f t="shared" si="93"/>
        <v>483.80499999999984</v>
      </c>
      <c r="AF207" s="82">
        <f t="shared" si="97"/>
        <v>790.9646571046917</v>
      </c>
      <c r="AG207" s="82">
        <f t="shared" si="97"/>
        <v>799.52661656803843</v>
      </c>
      <c r="AH207" s="82">
        <f t="shared" si="97"/>
        <v>777.21036485085642</v>
      </c>
      <c r="AI207" s="82">
        <f t="shared" si="97"/>
        <v>791.81810436707133</v>
      </c>
      <c r="AJ207" s="82">
        <f t="shared" si="97"/>
        <v>758.57355322995443</v>
      </c>
      <c r="AK207" s="82">
        <f t="shared" si="97"/>
        <v>781.10363518413453</v>
      </c>
      <c r="AL207" s="82">
        <f t="shared" si="96"/>
        <v>778.24350547366532</v>
      </c>
      <c r="AM207" s="82">
        <f t="shared" si="96"/>
        <v>768.16222187760775</v>
      </c>
      <c r="AN207" s="82">
        <f t="shared" si="96"/>
        <v>766.9467826703933</v>
      </c>
      <c r="AO207" s="82">
        <f t="shared" si="96"/>
        <v>767.45067394786327</v>
      </c>
      <c r="AP207" s="82">
        <f t="shared" si="96"/>
        <v>770.70075562845943</v>
      </c>
      <c r="AQ207" s="82">
        <f t="shared" si="96"/>
        <v>547.24321233674243</v>
      </c>
      <c r="AR207" s="82">
        <f t="shared" si="96"/>
        <v>496.61705083511919</v>
      </c>
      <c r="AS207" s="82">
        <f t="shared" si="96"/>
        <v>458.75607434071918</v>
      </c>
      <c r="AT207" s="82">
        <f t="shared" si="96"/>
        <v>472.08202356668551</v>
      </c>
      <c r="AU207" s="82">
        <f t="shared" si="96"/>
        <v>484.9135161765264</v>
      </c>
      <c r="AV207" s="82"/>
    </row>
    <row r="208" spans="1:48">
      <c r="A208" s="42" t="s">
        <v>111</v>
      </c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>
        <f t="shared" si="93"/>
        <v>-84</v>
      </c>
      <c r="S208" s="66">
        <f t="shared" si="93"/>
        <v>-398</v>
      </c>
      <c r="T208" s="66">
        <f t="shared" si="93"/>
        <v>-389.54997213114751</v>
      </c>
      <c r="U208" s="66">
        <f t="shared" si="93"/>
        <v>-536.4827409836065</v>
      </c>
      <c r="V208" s="66">
        <f t="shared" si="93"/>
        <v>-449.61221680327867</v>
      </c>
      <c r="W208" s="66">
        <f t="shared" si="93"/>
        <v>929.2784737704917</v>
      </c>
      <c r="X208" s="66">
        <f t="shared" si="93"/>
        <v>934.01465107596323</v>
      </c>
      <c r="Y208" s="66">
        <f t="shared" si="93"/>
        <v>803.29866729530363</v>
      </c>
      <c r="Z208" s="66">
        <f t="shared" si="93"/>
        <v>788.01364634807067</v>
      </c>
      <c r="AA208" s="66">
        <f t="shared" si="93"/>
        <v>795.03338182444429</v>
      </c>
      <c r="AB208" s="66">
        <f t="shared" si="93"/>
        <v>739.35713542012888</v>
      </c>
      <c r="AC208" s="66">
        <f t="shared" si="93"/>
        <v>767.59113207048711</v>
      </c>
      <c r="AD208" s="66">
        <f t="shared" si="93"/>
        <v>661.00339268258995</v>
      </c>
      <c r="AE208" s="66">
        <f t="shared" si="93"/>
        <v>526.66399999999999</v>
      </c>
      <c r="AF208" s="82">
        <f t="shared" si="97"/>
        <v>773.77391421374102</v>
      </c>
      <c r="AG208" s="82">
        <f t="shared" si="97"/>
        <v>775.32911917373838</v>
      </c>
      <c r="AH208" s="82">
        <f t="shared" si="97"/>
        <v>754.16284928802565</v>
      </c>
      <c r="AI208" s="82">
        <f t="shared" si="97"/>
        <v>768.15246858040598</v>
      </c>
      <c r="AJ208" s="82">
        <f t="shared" si="97"/>
        <v>749.15367325742102</v>
      </c>
      <c r="AK208" s="82">
        <f t="shared" si="97"/>
        <v>761.6619797657587</v>
      </c>
      <c r="AL208" s="82">
        <f t="shared" si="96"/>
        <v>758.37594160282299</v>
      </c>
      <c r="AM208" s="82">
        <f t="shared" si="96"/>
        <v>749.30035149699381</v>
      </c>
      <c r="AN208" s="82">
        <f t="shared" si="96"/>
        <v>748.89862734928954</v>
      </c>
      <c r="AO208" s="82">
        <f t="shared" si="96"/>
        <v>750.39297927289056</v>
      </c>
      <c r="AP208" s="82">
        <f t="shared" si="96"/>
        <v>752.08595955759517</v>
      </c>
      <c r="AQ208" s="82">
        <f t="shared" si="96"/>
        <v>534.10738806454651</v>
      </c>
      <c r="AR208" s="82">
        <f t="shared" si="96"/>
        <v>484.85924205281555</v>
      </c>
      <c r="AS208" s="82">
        <f t="shared" si="96"/>
        <v>447.98712084619433</v>
      </c>
      <c r="AT208" s="82">
        <f t="shared" si="96"/>
        <v>461.00718647944416</v>
      </c>
      <c r="AU208" s="82">
        <f t="shared" si="96"/>
        <v>473.37050428609922</v>
      </c>
      <c r="AV208" s="82"/>
    </row>
    <row r="209" spans="1:54">
      <c r="A209" s="42" t="s">
        <v>112</v>
      </c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>
        <f t="shared" si="93"/>
        <v>-102</v>
      </c>
      <c r="S209" s="66">
        <f t="shared" si="93"/>
        <v>-430</v>
      </c>
      <c r="T209" s="66">
        <f t="shared" si="93"/>
        <v>-325.83652663934424</v>
      </c>
      <c r="U209" s="66">
        <f t="shared" si="93"/>
        <v>-531.04014508196724</v>
      </c>
      <c r="V209" s="66">
        <f t="shared" si="93"/>
        <v>-397.51903852459014</v>
      </c>
      <c r="W209" s="66">
        <f t="shared" si="93"/>
        <v>953.02595122950822</v>
      </c>
      <c r="X209" s="66">
        <f t="shared" si="93"/>
        <v>819.7073172731599</v>
      </c>
      <c r="Y209" s="66">
        <f t="shared" si="93"/>
        <v>737.5437721195716</v>
      </c>
      <c r="Z209" s="66">
        <f t="shared" si="93"/>
        <v>785.07354640315714</v>
      </c>
      <c r="AA209" s="66">
        <f t="shared" si="93"/>
        <v>795.54041850127408</v>
      </c>
      <c r="AB209" s="66">
        <f t="shared" si="93"/>
        <v>682.58914075373582</v>
      </c>
      <c r="AC209" s="66">
        <f t="shared" si="93"/>
        <v>866.17365930478263</v>
      </c>
      <c r="AD209" s="66">
        <f t="shared" si="93"/>
        <v>580.42863269913801</v>
      </c>
      <c r="AE209" s="66">
        <f t="shared" si="93"/>
        <v>506.59299999999985</v>
      </c>
      <c r="AF209" s="82">
        <f t="shared" ref="AF209:AK209" si="98">AF210-SUM(AF198:AF208)</f>
        <v>1705.8578472270547</v>
      </c>
      <c r="AG209" s="82">
        <f t="shared" si="98"/>
        <v>1470.5373668420725</v>
      </c>
      <c r="AH209" s="82">
        <f t="shared" si="98"/>
        <v>1603.9233616617857</v>
      </c>
      <c r="AI209" s="82">
        <f t="shared" si="98"/>
        <v>691.06216292383579</v>
      </c>
      <c r="AJ209" s="82">
        <f t="shared" si="98"/>
        <v>894.66883960741143</v>
      </c>
      <c r="AK209" s="82">
        <f t="shared" si="98"/>
        <v>869.12354850417069</v>
      </c>
      <c r="AL209" s="82">
        <f t="shared" ref="AL209" si="99">AL210-SUM(AL198:AL208)</f>
        <v>901.04860819679016</v>
      </c>
      <c r="AM209" s="82">
        <f t="shared" ref="AM209:AU209" si="100">AM210-SUM(AM198:AM208)</f>
        <v>1230.1906844012483</v>
      </c>
      <c r="AN209" s="82">
        <f t="shared" si="100"/>
        <v>1107.0086884989796</v>
      </c>
      <c r="AO209" s="82">
        <f t="shared" si="100"/>
        <v>1496.3118773836704</v>
      </c>
      <c r="AP209" s="82">
        <f t="shared" si="100"/>
        <v>318.29809425913481</v>
      </c>
      <c r="AQ209" s="82">
        <f t="shared" si="100"/>
        <v>717.93830693243763</v>
      </c>
      <c r="AR209" s="82">
        <f t="shared" si="100"/>
        <v>667.9732858026282</v>
      </c>
      <c r="AS209" s="82">
        <f t="shared" si="100"/>
        <v>590.06574235492099</v>
      </c>
      <c r="AT209" s="82">
        <f t="shared" si="100"/>
        <v>588.49220438223892</v>
      </c>
      <c r="AU209" s="82">
        <f t="shared" si="100"/>
        <v>509.17660062078994</v>
      </c>
      <c r="AV209" s="82"/>
    </row>
    <row r="210" spans="1:54" ht="15.75" thickBot="1">
      <c r="A210" s="42" t="s">
        <v>113</v>
      </c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>
        <f t="shared" ref="R210:AD210" si="101">SUM(R198:R209)</f>
        <v>-1622</v>
      </c>
      <c r="S210" s="66">
        <f t="shared" si="101"/>
        <v>-2737</v>
      </c>
      <c r="T210" s="66">
        <f t="shared" si="101"/>
        <v>-4913.2093336065564</v>
      </c>
      <c r="U210" s="66">
        <f t="shared" si="101"/>
        <v>-4812.9838856557371</v>
      </c>
      <c r="V210" s="66">
        <f t="shared" si="101"/>
        <v>-5081.5237262295086</v>
      </c>
      <c r="W210" s="66">
        <f t="shared" si="101"/>
        <v>1886.9920393442621</v>
      </c>
      <c r="X210" s="66">
        <f t="shared" si="101"/>
        <v>10914.10485960066</v>
      </c>
      <c r="Y210" s="66">
        <f t="shared" si="101"/>
        <v>10244.251802028039</v>
      </c>
      <c r="Z210" s="66">
        <f t="shared" si="101"/>
        <v>9757.0632808574537</v>
      </c>
      <c r="AA210" s="66">
        <f t="shared" si="101"/>
        <v>9076.7473109831026</v>
      </c>
      <c r="AB210" s="66">
        <f t="shared" si="101"/>
        <v>8776.3961034608328</v>
      </c>
      <c r="AC210" s="66">
        <f t="shared" si="101"/>
        <v>10263.744248880043</v>
      </c>
      <c r="AD210" s="66">
        <f t="shared" si="101"/>
        <v>8621.1403642156438</v>
      </c>
      <c r="AE210" s="66">
        <f t="shared" ref="AE210" si="102">SUM(AE198:AE209)</f>
        <v>8007.8723486947947</v>
      </c>
      <c r="AF210" s="82">
        <f>'[3]Soy Complex'!BM$480+'Soy Crude'!AF10-AF114</f>
        <v>9921.6884169294426</v>
      </c>
      <c r="AG210" s="82">
        <f>'[3]Soy Complex'!BN$480+'Soy Crude'!AG10-AG114</f>
        <v>10191.446551968325</v>
      </c>
      <c r="AH210" s="82">
        <f>'[3]Soy Complex'!BO$480+'Soy Crude'!AH10-AH114</f>
        <v>10115.993114187389</v>
      </c>
      <c r="AI210" s="82">
        <f>'[3]Soy Complex'!BP$480+'Soy Crude'!AI10-AI114</f>
        <v>10310.766115069906</v>
      </c>
      <c r="AJ210" s="82">
        <f>'[3]Soy Complex'!BQ$480+'Soy Crude'!AJ10-AJ114</f>
        <v>10108.089278257194</v>
      </c>
      <c r="AK210" s="82">
        <f>'[3]Soy Complex'!BR$480+'Soy Crude'!AK10-AK114</f>
        <v>10097.085755293807</v>
      </c>
      <c r="AL210" s="82">
        <f>'[3]Soy Complex'!BS$480+'Soy Crude'!AL10-AL114</f>
        <v>10120.4235752366</v>
      </c>
      <c r="AM210" s="82">
        <f>'[3]Soy Complex'!BT$480+'Soy Crude'!AM10-AM114</f>
        <v>10029.985555882611</v>
      </c>
      <c r="AN210" s="82">
        <f>'[3]Soy Complex'!BU$480+'Soy Crude'!AN10-AN114</f>
        <v>10020.470902934707</v>
      </c>
      <c r="AO210" s="82">
        <f>'[3]Soy Complex'!BV$480+'Soy Crude'!AO10-AO114</f>
        <v>10033.957804208889</v>
      </c>
      <c r="AP210" s="82">
        <f>'[3]Soy Complex'!BW$480+'Soy Crude'!AP10-AP114</f>
        <v>10038.494541309274</v>
      </c>
      <c r="AQ210" s="82">
        <f>'[3]Soy Complex'!BX$480+'Soy Crude'!AQ10-AQ114</f>
        <v>7138.8535598303406</v>
      </c>
      <c r="AR210" s="82">
        <f>'[3]Soy Complex'!BY$480+'Soy Crude'!AR10-AR114</f>
        <v>6482.7988960885195</v>
      </c>
      <c r="AS210" s="82">
        <f>'[3]Soy Complex'!BZ$480+'Soy Crude'!AS10-AS114</f>
        <v>5988.2280681611664</v>
      </c>
      <c r="AT210" s="82">
        <f>'[3]Soy Complex'!CA$480+'Soy Crude'!AT10-AT114</f>
        <v>6160.7190801227016</v>
      </c>
      <c r="AU210" s="82">
        <f>'[3]Soy Complex'!CB$480+'Soy Crude'!AU10-AU114</f>
        <v>6324.8777372740333</v>
      </c>
      <c r="AV210" s="82"/>
    </row>
    <row r="211" spans="1:54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 t="e">
        <f>#REF!</f>
        <v>#REF!</v>
      </c>
      <c r="AM211" s="49" t="e">
        <f>#REF!</f>
        <v>#REF!</v>
      </c>
      <c r="AN211" s="49" t="e">
        <f>#REF!</f>
        <v>#REF!</v>
      </c>
      <c r="AO211" s="49" t="e">
        <f>#REF!</f>
        <v>#REF!</v>
      </c>
      <c r="AP211" s="49" t="e">
        <f>#REF!</f>
        <v>#REF!</v>
      </c>
      <c r="AQ211" s="49" t="e">
        <f>#REF!</f>
        <v>#REF!</v>
      </c>
      <c r="AR211" s="48"/>
      <c r="AS211" s="48"/>
      <c r="AT211" s="48"/>
      <c r="AU211" s="48"/>
    </row>
    <row r="212" spans="1:54" ht="15.75" thickBot="1">
      <c r="A212" s="42" t="s">
        <v>179</v>
      </c>
    </row>
    <row r="213" spans="1:54" ht="15.75" thickBot="1">
      <c r="A213" s="44"/>
      <c r="B213" s="44" t="str">
        <f>B$2</f>
        <v xml:space="preserve">93/94 </v>
      </c>
      <c r="C213" s="44" t="str">
        <f t="shared" ref="C213:AU213" si="103">C$2</f>
        <v xml:space="preserve">94/95 </v>
      </c>
      <c r="D213" s="44" t="str">
        <f t="shared" si="103"/>
        <v xml:space="preserve">95/96 </v>
      </c>
      <c r="E213" s="44" t="str">
        <f t="shared" si="103"/>
        <v xml:space="preserve">96/97 </v>
      </c>
      <c r="F213" s="44" t="str">
        <f t="shared" si="103"/>
        <v xml:space="preserve">97/98 </v>
      </c>
      <c r="G213" s="44" t="str">
        <f t="shared" si="103"/>
        <v xml:space="preserve">98/99 </v>
      </c>
      <c r="H213" s="44" t="str">
        <f t="shared" si="103"/>
        <v xml:space="preserve">99/00 </v>
      </c>
      <c r="I213" s="44" t="str">
        <f t="shared" si="103"/>
        <v xml:space="preserve">00/01 </v>
      </c>
      <c r="J213" s="44" t="str">
        <f t="shared" si="103"/>
        <v xml:space="preserve">01/02 </v>
      </c>
      <c r="K213" s="44" t="str">
        <f t="shared" si="103"/>
        <v xml:space="preserve">02/03 </v>
      </c>
      <c r="L213" s="44" t="str">
        <f t="shared" si="103"/>
        <v xml:space="preserve">03/04 </v>
      </c>
      <c r="M213" s="44" t="str">
        <f t="shared" si="103"/>
        <v xml:space="preserve">04/05 </v>
      </c>
      <c r="N213" s="44" t="str">
        <f t="shared" si="103"/>
        <v xml:space="preserve">05/06 </v>
      </c>
      <c r="O213" s="44" t="str">
        <f t="shared" si="103"/>
        <v xml:space="preserve">06/07 </v>
      </c>
      <c r="P213" s="44" t="str">
        <f t="shared" si="103"/>
        <v xml:space="preserve">07/08 </v>
      </c>
      <c r="Q213" s="44" t="str">
        <f t="shared" si="103"/>
        <v xml:space="preserve">08/09 </v>
      </c>
      <c r="R213" s="44" t="str">
        <f t="shared" si="103"/>
        <v xml:space="preserve">09/10 </v>
      </c>
      <c r="S213" s="44" t="str">
        <f t="shared" si="103"/>
        <v xml:space="preserve">10/11 </v>
      </c>
      <c r="T213" s="44" t="str">
        <f t="shared" si="103"/>
        <v xml:space="preserve">11/12 </v>
      </c>
      <c r="U213" s="44" t="str">
        <f t="shared" si="103"/>
        <v xml:space="preserve">12/13 </v>
      </c>
      <c r="V213" s="44" t="str">
        <f t="shared" si="103"/>
        <v xml:space="preserve">13/14 </v>
      </c>
      <c r="W213" s="44" t="str">
        <f t="shared" si="103"/>
        <v xml:space="preserve">14/15 </v>
      </c>
      <c r="X213" s="44" t="str">
        <f t="shared" si="103"/>
        <v xml:space="preserve">15/16 </v>
      </c>
      <c r="Y213" s="44" t="str">
        <f t="shared" si="103"/>
        <v xml:space="preserve">16/17 </v>
      </c>
      <c r="Z213" s="44" t="str">
        <f t="shared" si="103"/>
        <v xml:space="preserve">17/18 </v>
      </c>
      <c r="AA213" s="44" t="str">
        <f t="shared" si="103"/>
        <v>18/19</v>
      </c>
      <c r="AB213" s="44" t="str">
        <f t="shared" si="103"/>
        <v>19/20</v>
      </c>
      <c r="AC213" s="44" t="str">
        <f t="shared" si="103"/>
        <v>20/21</v>
      </c>
      <c r="AD213" s="44" t="str">
        <f t="shared" si="103"/>
        <v>21/22</v>
      </c>
      <c r="AE213" s="44" t="str">
        <f t="shared" si="103"/>
        <v>22/23</v>
      </c>
      <c r="AF213" s="44" t="str">
        <f t="shared" si="103"/>
        <v>23/24</v>
      </c>
      <c r="AG213" s="44" t="str">
        <f t="shared" si="103"/>
        <v>24/25</v>
      </c>
      <c r="AH213" s="44" t="str">
        <f t="shared" si="103"/>
        <v>25/26</v>
      </c>
      <c r="AI213" s="44" t="str">
        <f t="shared" si="103"/>
        <v>26/27</v>
      </c>
      <c r="AJ213" s="44" t="str">
        <f t="shared" si="103"/>
        <v>27/28</v>
      </c>
      <c r="AK213" s="44" t="str">
        <f t="shared" si="103"/>
        <v>28/29</v>
      </c>
      <c r="AL213" s="44" t="str">
        <f t="shared" si="103"/>
        <v>29/30</v>
      </c>
      <c r="AM213" s="44" t="str">
        <f t="shared" si="103"/>
        <v>30/31</v>
      </c>
      <c r="AN213" s="44" t="str">
        <f t="shared" si="103"/>
        <v>31/32</v>
      </c>
      <c r="AO213" s="44" t="str">
        <f t="shared" si="103"/>
        <v>32/33</v>
      </c>
      <c r="AP213" s="44" t="str">
        <f t="shared" si="103"/>
        <v>33/34</v>
      </c>
      <c r="AQ213" s="44" t="str">
        <f t="shared" si="103"/>
        <v>34/35</v>
      </c>
      <c r="AR213" s="44" t="str">
        <f t="shared" si="103"/>
        <v>35/36</v>
      </c>
      <c r="AS213" s="44" t="str">
        <f t="shared" si="103"/>
        <v>36/37</v>
      </c>
      <c r="AT213" s="44" t="str">
        <f t="shared" si="103"/>
        <v>37/38</v>
      </c>
      <c r="AU213" s="44" t="str">
        <f t="shared" si="103"/>
        <v>38/39</v>
      </c>
    </row>
    <row r="214" spans="1:54">
      <c r="A214" s="42" t="s">
        <v>101</v>
      </c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>
        <f>'[4]NASS Crush'!$T10</f>
        <v>370.50799999999998</v>
      </c>
      <c r="Y214" s="66">
        <f>'[4]NASS Crush'!$T22</f>
        <v>357.82799999999997</v>
      </c>
      <c r="Z214" s="66">
        <f>'[4]NASS Crush'!$T34</f>
        <v>325.863</v>
      </c>
      <c r="AA214" s="66">
        <f>'[4]NASS Crush'!$T46</f>
        <v>346.86700000000002</v>
      </c>
      <c r="AB214" s="66">
        <f>'[4]NASS Crush'!$T58</f>
        <v>349.029</v>
      </c>
      <c r="AC214" s="66">
        <f>'[4]NASS Crush'!$T70</f>
        <v>399.54700000000003</v>
      </c>
      <c r="AD214" s="66">
        <f>'[4]NASS Crush'!$T82</f>
        <v>426.11700000000002</v>
      </c>
      <c r="AE214" s="66">
        <f>'[4]NASS Crush'!$T94</f>
        <v>453.26499999999999</v>
      </c>
      <c r="AF214" s="66">
        <f>'[4]NASS Crush'!$T106</f>
        <v>424.89499999999998</v>
      </c>
      <c r="AG214" s="47">
        <f t="shared" ref="AG214:AU214" si="104">AF225+AG22+AG38-AG54-AG118-AG134-AG198</f>
        <v>272.17155834853861</v>
      </c>
      <c r="AH214" s="47">
        <f t="shared" si="104"/>
        <v>674.77534867179486</v>
      </c>
      <c r="AI214" s="47">
        <f t="shared" si="104"/>
        <v>1589.4189382085187</v>
      </c>
      <c r="AJ214" s="47">
        <f t="shared" si="104"/>
        <v>1010.390530354911</v>
      </c>
      <c r="AK214" s="47">
        <f t="shared" si="104"/>
        <v>799.02367863761867</v>
      </c>
      <c r="AL214" s="47">
        <f t="shared" si="104"/>
        <v>721.66999316357874</v>
      </c>
      <c r="AM214" s="47">
        <f t="shared" si="104"/>
        <v>814.36109875501495</v>
      </c>
      <c r="AN214" s="47">
        <f t="shared" si="104"/>
        <v>835.44099111999867</v>
      </c>
      <c r="AO214" s="47">
        <f t="shared" si="104"/>
        <v>588.05036356539631</v>
      </c>
      <c r="AP214" s="47">
        <f t="shared" si="104"/>
        <v>1013.7918604064516</v>
      </c>
      <c r="AQ214" s="47">
        <f t="shared" si="104"/>
        <v>535.72383949469634</v>
      </c>
      <c r="AR214" s="47">
        <f t="shared" si="104"/>
        <v>-10245.881089672717</v>
      </c>
      <c r="AS214" s="47">
        <f t="shared" si="104"/>
        <v>-34099.733413172304</v>
      </c>
      <c r="AT214" s="47">
        <f t="shared" si="104"/>
        <v>-60411.366261149247</v>
      </c>
      <c r="AU214" s="47">
        <f t="shared" si="104"/>
        <v>-78206.904707521171</v>
      </c>
    </row>
    <row r="215" spans="1:54">
      <c r="A215" s="42" t="s">
        <v>102</v>
      </c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>
        <f>'[4]NASS Crush'!$T11</f>
        <v>420.67700000000002</v>
      </c>
      <c r="Y215" s="66">
        <f>'[4]NASS Crush'!$T23</f>
        <v>307.51</v>
      </c>
      <c r="Z215" s="66">
        <f>'[4]NASS Crush'!$T35</f>
        <v>311.358</v>
      </c>
      <c r="AA215" s="66">
        <f>'[4]NASS Crush'!$T47</f>
        <v>317.91000000000003</v>
      </c>
      <c r="AB215" s="66">
        <f>'[4]NASS Crush'!$T59</f>
        <v>357.435</v>
      </c>
      <c r="AC215" s="66">
        <f>'[4]NASS Crush'!$T71</f>
        <v>432.56200000000001</v>
      </c>
      <c r="AD215" s="66">
        <f>'[4]NASS Crush'!$T83</f>
        <v>465.19099999999997</v>
      </c>
      <c r="AE215" s="66">
        <f>'[4]NASS Crush'!$T95</f>
        <v>435.06099999999998</v>
      </c>
      <c r="AF215" s="66">
        <f>'[4]NASS Crush'!$T107</f>
        <v>429.89499999999998</v>
      </c>
      <c r="AG215" s="47">
        <f t="shared" ref="AG215:AU225" si="105">AG214+AG23+AG39-AG55-AG119-AG135-AG199</f>
        <v>683.26011567328737</v>
      </c>
      <c r="AH215" s="47">
        <f t="shared" si="105"/>
        <v>1320.8096453183266</v>
      </c>
      <c r="AI215" s="47">
        <f t="shared" si="105"/>
        <v>1837.1418289332</v>
      </c>
      <c r="AJ215" s="47">
        <f t="shared" si="105"/>
        <v>1068.8655548920792</v>
      </c>
      <c r="AK215" s="47">
        <f t="shared" si="105"/>
        <v>908.88597321633517</v>
      </c>
      <c r="AL215" s="47">
        <f t="shared" si="105"/>
        <v>780.9473721932743</v>
      </c>
      <c r="AM215" s="47">
        <f t="shared" si="105"/>
        <v>901.4279566080005</v>
      </c>
      <c r="AN215" s="47">
        <f t="shared" si="105"/>
        <v>840.59025684814776</v>
      </c>
      <c r="AO215" s="47">
        <f t="shared" si="105"/>
        <v>615.05443539635291</v>
      </c>
      <c r="AP215" s="47">
        <f t="shared" si="105"/>
        <v>1253.0882071743126</v>
      </c>
      <c r="AQ215" s="47">
        <f t="shared" si="105"/>
        <v>36.862958400919069</v>
      </c>
      <c r="AR215" s="47">
        <f t="shared" si="105"/>
        <v>-11653.357817119464</v>
      </c>
      <c r="AS215" s="47">
        <f t="shared" si="105"/>
        <v>-36033.408455394201</v>
      </c>
      <c r="AT215" s="47">
        <f t="shared" si="105"/>
        <v>-61715.238561431841</v>
      </c>
      <c r="AU215" s="47">
        <f t="shared" si="105"/>
        <v>-79230.430830417623</v>
      </c>
    </row>
    <row r="216" spans="1:54">
      <c r="A216" s="42" t="s">
        <v>103</v>
      </c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>
        <f>'[4]NASS Crush'!$T12</f>
        <v>395.661</v>
      </c>
      <c r="Y216" s="66">
        <f>'[4]NASS Crush'!$T24</f>
        <v>366.91899999999998</v>
      </c>
      <c r="Z216" s="66">
        <f>'[4]NASS Crush'!$T36</f>
        <v>367.13</v>
      </c>
      <c r="AA216" s="66">
        <f>'[4]NASS Crush'!$T48</f>
        <v>344.07799999999997</v>
      </c>
      <c r="AB216" s="66">
        <f>'[4]NASS Crush'!$T60</f>
        <v>384.64100000000002</v>
      </c>
      <c r="AC216" s="66">
        <f>'[4]NASS Crush'!$T72</f>
        <v>393.48099999999999</v>
      </c>
      <c r="AD216" s="66">
        <f>'[4]NASS Crush'!$T84</f>
        <v>430.197</v>
      </c>
      <c r="AE216" s="66">
        <f>'[4]NASS Crush'!$T96</f>
        <v>403.767</v>
      </c>
      <c r="AF216" s="66">
        <f>'[4]NASS Crush'!$T108</f>
        <v>467.42399999999998</v>
      </c>
      <c r="AG216" s="47">
        <f t="shared" si="105"/>
        <v>1583.191042841717</v>
      </c>
      <c r="AH216" s="47">
        <f t="shared" si="105"/>
        <v>2499.5997848538509</v>
      </c>
      <c r="AI216" s="47">
        <f t="shared" si="105"/>
        <v>1705.2445009037601</v>
      </c>
      <c r="AJ216" s="47">
        <f t="shared" si="105"/>
        <v>1033.0421444020217</v>
      </c>
      <c r="AK216" s="47">
        <f t="shared" si="105"/>
        <v>581.71367010937604</v>
      </c>
      <c r="AL216" s="47">
        <f t="shared" si="105"/>
        <v>545.7751562133177</v>
      </c>
      <c r="AM216" s="47">
        <f t="shared" si="105"/>
        <v>858.24100245448642</v>
      </c>
      <c r="AN216" s="47">
        <f t="shared" si="105"/>
        <v>1062.9726002304913</v>
      </c>
      <c r="AO216" s="47">
        <f t="shared" si="105"/>
        <v>885.15621149549997</v>
      </c>
      <c r="AP216" s="47">
        <f t="shared" si="105"/>
        <v>845.45042605078652</v>
      </c>
      <c r="AQ216" s="47">
        <f t="shared" si="105"/>
        <v>-1286.8681812275493</v>
      </c>
      <c r="AR216" s="47">
        <f t="shared" si="105"/>
        <v>-13979.786766740783</v>
      </c>
      <c r="AS216" s="47">
        <f t="shared" si="105"/>
        <v>-39264.074062980108</v>
      </c>
      <c r="AT216" s="47">
        <f t="shared" si="105"/>
        <v>-64021.533442375527</v>
      </c>
      <c r="AU216" s="47">
        <f t="shared" si="105"/>
        <v>-81123.471567665867</v>
      </c>
    </row>
    <row r="217" spans="1:54">
      <c r="A217" s="42" t="s">
        <v>104</v>
      </c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>
        <f>'[4]NASS Crush'!$T13</f>
        <v>386.33800000000002</v>
      </c>
      <c r="Y217" s="66">
        <f>'[4]NASS Crush'!$T25</f>
        <v>394.66399999999999</v>
      </c>
      <c r="Z217" s="66">
        <f>'[4]NASS Crush'!$T37</f>
        <v>353.05599999999998</v>
      </c>
      <c r="AA217" s="66">
        <f>'[4]NASS Crush'!$T49</f>
        <v>345.22699999999998</v>
      </c>
      <c r="AB217" s="66">
        <f>'[4]NASS Crush'!$T61</f>
        <v>366.733</v>
      </c>
      <c r="AC217" s="66">
        <f>'[4]NASS Crush'!$T73</f>
        <v>423.92200000000003</v>
      </c>
      <c r="AD217" s="66">
        <f>'[4]NASS Crush'!$T85</f>
        <v>386.2</v>
      </c>
      <c r="AE217" s="66">
        <f>'[4]NASS Crush'!$T97</f>
        <v>457.50900000000001</v>
      </c>
      <c r="AF217" s="66">
        <f>'[4]NASS Crush'!$T109</f>
        <v>485.13400000000001</v>
      </c>
      <c r="AG217" s="47">
        <f t="shared" si="105"/>
        <v>1588.7910627320562</v>
      </c>
      <c r="AH217" s="47">
        <f t="shared" si="105"/>
        <v>2703.194131494849</v>
      </c>
      <c r="AI217" s="47">
        <f t="shared" si="105"/>
        <v>1678.8310273420498</v>
      </c>
      <c r="AJ217" s="47">
        <f t="shared" si="105"/>
        <v>1103.0663213248235</v>
      </c>
      <c r="AK217" s="47">
        <f t="shared" si="105"/>
        <v>687.47207262436723</v>
      </c>
      <c r="AL217" s="47">
        <f t="shared" si="105"/>
        <v>610.28416275014001</v>
      </c>
      <c r="AM217" s="47">
        <f t="shared" si="105"/>
        <v>862.32879018077006</v>
      </c>
      <c r="AN217" s="47">
        <f t="shared" si="105"/>
        <v>1126.8584239807587</v>
      </c>
      <c r="AO217" s="47">
        <f t="shared" si="105"/>
        <v>1101.7637193874632</v>
      </c>
      <c r="AP217" s="47">
        <f t="shared" si="105"/>
        <v>1269.394716428395</v>
      </c>
      <c r="AQ217" s="47">
        <f t="shared" si="105"/>
        <v>-1487.3777299554677</v>
      </c>
      <c r="AR217" s="47">
        <f t="shared" si="105"/>
        <v>-14816.077258081914</v>
      </c>
      <c r="AS217" s="47">
        <f t="shared" si="105"/>
        <v>-40336.925343014263</v>
      </c>
      <c r="AT217" s="47">
        <f t="shared" si="105"/>
        <v>-64608.92495188288</v>
      </c>
      <c r="AU217" s="47">
        <f t="shared" si="105"/>
        <v>-81363.507487126553</v>
      </c>
    </row>
    <row r="218" spans="1:54">
      <c r="A218" s="42" t="s">
        <v>105</v>
      </c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>
        <f>'[4]NASS Crush'!$T14</f>
        <v>399.96699999999998</v>
      </c>
      <c r="Y218" s="66">
        <f>'[4]NASS Crush'!$T26</f>
        <v>411.55599999999998</v>
      </c>
      <c r="Z218" s="66">
        <f>'[4]NASS Crush'!$T38</f>
        <v>375.738</v>
      </c>
      <c r="AA218" s="66">
        <f>'[4]NASS Crush'!$T50</f>
        <v>386.16500000000002</v>
      </c>
      <c r="AB218" s="66">
        <f>'[4]NASS Crush'!$T62</f>
        <v>380.05099999999999</v>
      </c>
      <c r="AC218" s="66">
        <f>'[4]NASS Crush'!$T74</f>
        <v>435.16300000000001</v>
      </c>
      <c r="AD218" s="66">
        <f>'[4]NASS Crush'!$T86</f>
        <v>393.79599999999999</v>
      </c>
      <c r="AE218" s="66">
        <f>'[4]NASS Crush'!$T98</f>
        <v>461.41500000000002</v>
      </c>
      <c r="AF218" s="66">
        <f>'[4]NASS Crush'!$T110</f>
        <v>460.38900000000001</v>
      </c>
      <c r="AG218" s="47">
        <f t="shared" si="105"/>
        <v>1783.0207367436715</v>
      </c>
      <c r="AH218" s="47">
        <f t="shared" si="105"/>
        <v>2866.5705057826417</v>
      </c>
      <c r="AI218" s="47">
        <f t="shared" si="105"/>
        <v>1750.9951024722782</v>
      </c>
      <c r="AJ218" s="47">
        <f t="shared" si="105"/>
        <v>1203.6239608511951</v>
      </c>
      <c r="AK218" s="47">
        <f t="shared" si="105"/>
        <v>853.51422797238502</v>
      </c>
      <c r="AL218" s="47">
        <f t="shared" si="105"/>
        <v>696.23789567176368</v>
      </c>
      <c r="AM218" s="47">
        <f t="shared" si="105"/>
        <v>952.88389033258886</v>
      </c>
      <c r="AN218" s="47">
        <f t="shared" si="105"/>
        <v>1164.3587042121585</v>
      </c>
      <c r="AO218" s="47">
        <f t="shared" si="105"/>
        <v>1390.3068393023623</v>
      </c>
      <c r="AP218" s="47">
        <f t="shared" si="105"/>
        <v>1675.0207146877965</v>
      </c>
      <c r="AQ218" s="47">
        <f t="shared" si="105"/>
        <v>-1887.6084060899902</v>
      </c>
      <c r="AR218" s="47">
        <f t="shared" si="105"/>
        <v>-16061.605847074505</v>
      </c>
      <c r="AS218" s="47">
        <f t="shared" si="105"/>
        <v>-41799.779794624046</v>
      </c>
      <c r="AT218" s="47">
        <f t="shared" si="105"/>
        <v>-65389.428749050894</v>
      </c>
      <c r="AU218" s="47">
        <f t="shared" si="105"/>
        <v>-81748.233905687099</v>
      </c>
    </row>
    <row r="219" spans="1:54">
      <c r="A219" s="42" t="s">
        <v>106</v>
      </c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>
        <f>'[4]NASS Crush'!$T15</f>
        <v>368.327</v>
      </c>
      <c r="Y219" s="66">
        <f>'[4]NASS Crush'!$T27</f>
        <v>408.959</v>
      </c>
      <c r="Z219" s="66">
        <f>'[4]NASS Crush'!$T39</f>
        <v>364.34399999999999</v>
      </c>
      <c r="AA219" s="66">
        <f>'[4]NASS Crush'!$T51</f>
        <v>339.01100000000002</v>
      </c>
      <c r="AB219" s="66">
        <f>'[4]NASS Crush'!$T63</f>
        <v>392.94600000000003</v>
      </c>
      <c r="AC219" s="66">
        <f>'[4]NASS Crush'!$T75</f>
        <v>381.178</v>
      </c>
      <c r="AD219" s="66">
        <f>'[4]NASS Crush'!$T87</f>
        <v>349.46499999999997</v>
      </c>
      <c r="AE219" s="66">
        <f>'[4]NASS Crush'!$T99</f>
        <v>440.51600000000002</v>
      </c>
      <c r="AF219" s="66">
        <f>'[4]NASS Crush'!$T111</f>
        <v>496.93700000000001</v>
      </c>
      <c r="AG219" s="47">
        <f t="shared" si="105"/>
        <v>1848.1706219195185</v>
      </c>
      <c r="AH219" s="47">
        <f t="shared" si="105"/>
        <v>2727.2551726550182</v>
      </c>
      <c r="AI219" s="47">
        <f t="shared" si="105"/>
        <v>1400.1379466278161</v>
      </c>
      <c r="AJ219" s="47">
        <f t="shared" si="105"/>
        <v>1100.6287999534516</v>
      </c>
      <c r="AK219" s="47">
        <f t="shared" si="105"/>
        <v>831.47080705148903</v>
      </c>
      <c r="AL219" s="47">
        <f t="shared" si="105"/>
        <v>677.22270005351538</v>
      </c>
      <c r="AM219" s="47">
        <f t="shared" si="105"/>
        <v>836.9479704799071</v>
      </c>
      <c r="AN219" s="47">
        <f t="shared" si="105"/>
        <v>1072.3988831352294</v>
      </c>
      <c r="AO219" s="47">
        <f t="shared" si="105"/>
        <v>1548.5563445429698</v>
      </c>
      <c r="AP219" s="47">
        <f t="shared" si="105"/>
        <v>1988.4648376155772</v>
      </c>
      <c r="AQ219" s="47">
        <f t="shared" si="105"/>
        <v>-2373.8253399785503</v>
      </c>
      <c r="AR219" s="47">
        <f t="shared" si="105"/>
        <v>-17422.59943161374</v>
      </c>
      <c r="AS219" s="47">
        <f t="shared" si="105"/>
        <v>-43498.286361506267</v>
      </c>
      <c r="AT219" s="47">
        <f t="shared" si="105"/>
        <v>-66457.446277077674</v>
      </c>
      <c r="AU219" s="47">
        <f t="shared" si="105"/>
        <v>-82524.922734664651</v>
      </c>
    </row>
    <row r="220" spans="1:54">
      <c r="A220" s="42" t="s">
        <v>107</v>
      </c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>
        <f>'[4]NASS Crush'!$T16</f>
        <v>371.464</v>
      </c>
      <c r="Y220" s="66">
        <f>'[4]NASS Crush'!$T28</f>
        <v>391.625</v>
      </c>
      <c r="Z220" s="66">
        <f>'[4]NASS Crush'!$T40</f>
        <v>372.584</v>
      </c>
      <c r="AA220" s="66">
        <f>'[4]NASS Crush'!$T52</f>
        <v>364.255</v>
      </c>
      <c r="AB220" s="66">
        <f>'[4]NASS Crush'!$T64</f>
        <v>377.06299999999999</v>
      </c>
      <c r="AC220" s="66">
        <f>'[4]NASS Crush'!$T76</f>
        <v>362.7</v>
      </c>
      <c r="AD220" s="66">
        <f>'[4]NASS Crush'!$T88</f>
        <v>405.21600000000001</v>
      </c>
      <c r="AE220" s="66">
        <f>'[4]NASS Crush'!$T100</f>
        <v>461.13600000000002</v>
      </c>
      <c r="AF220" s="66">
        <f>'[4]NASS Crush'!$T112</f>
        <v>454.91500000000002</v>
      </c>
      <c r="AG220" s="47">
        <f t="shared" si="105"/>
        <v>1796.8757808401897</v>
      </c>
      <c r="AH220" s="47">
        <f t="shared" si="105"/>
        <v>2552.3680301905147</v>
      </c>
      <c r="AI220" s="47">
        <f t="shared" si="105"/>
        <v>1533.0867676492917</v>
      </c>
      <c r="AJ220" s="47">
        <f t="shared" si="105"/>
        <v>1198.1868406504254</v>
      </c>
      <c r="AK220" s="47">
        <f t="shared" si="105"/>
        <v>878.6553100959627</v>
      </c>
      <c r="AL220" s="47">
        <f t="shared" si="105"/>
        <v>685.26393992304406</v>
      </c>
      <c r="AM220" s="47">
        <f t="shared" si="105"/>
        <v>793.86593060322218</v>
      </c>
      <c r="AN220" s="47">
        <f t="shared" si="105"/>
        <v>853.00129224896125</v>
      </c>
      <c r="AO220" s="47">
        <f t="shared" si="105"/>
        <v>1461.5253684422487</v>
      </c>
      <c r="AP220" s="47">
        <f t="shared" si="105"/>
        <v>1877.8143058737558</v>
      </c>
      <c r="AQ220" s="47">
        <f t="shared" si="105"/>
        <v>-3201.9074299630429</v>
      </c>
      <c r="AR220" s="47">
        <f t="shared" si="105"/>
        <v>-19441.699825525069</v>
      </c>
      <c r="AS220" s="47">
        <f t="shared" si="105"/>
        <v>-45670.01873779243</v>
      </c>
      <c r="AT220" s="47">
        <f t="shared" si="105"/>
        <v>-67933.272842872146</v>
      </c>
      <c r="AU220" s="47">
        <f t="shared" si="105"/>
        <v>-83443.573426880917</v>
      </c>
    </row>
    <row r="221" spans="1:54">
      <c r="A221" s="42" t="s">
        <v>108</v>
      </c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>
        <f>'[4]NASS Crush'!$T5</f>
        <v>376.44900000000001</v>
      </c>
      <c r="X221" s="66">
        <f>'[4]NASS Crush'!$T17</f>
        <v>402.89800000000002</v>
      </c>
      <c r="Y221" s="66">
        <f>'[4]NASS Crush'!$T29</f>
        <v>380.53800000000001</v>
      </c>
      <c r="Z221" s="66">
        <f>'[4]NASS Crush'!$T41</f>
        <v>371.12700000000001</v>
      </c>
      <c r="AA221" s="66">
        <f>'[4]NASS Crush'!$T53</f>
        <v>356.08499999999998</v>
      </c>
      <c r="AB221" s="66">
        <f>'[4]NASS Crush'!$T65</f>
        <v>396.47699999999998</v>
      </c>
      <c r="AC221" s="66">
        <f>'[4]NASS Crush'!$T77</f>
        <v>425.76499999999999</v>
      </c>
      <c r="AD221" s="66">
        <f>'[4]NASS Crush'!$T89</f>
        <v>416.82</v>
      </c>
      <c r="AE221" s="66">
        <f>'[4]NASS Crush'!$T101</f>
        <v>461.27199999999999</v>
      </c>
      <c r="AF221" s="66">
        <f>'[4]NASS Crush'!$T113</f>
        <v>454.27499999999998</v>
      </c>
      <c r="AG221" s="47">
        <f t="shared" si="105"/>
        <v>1843.566748816791</v>
      </c>
      <c r="AH221" s="47">
        <f t="shared" si="105"/>
        <v>2476.7000008641971</v>
      </c>
      <c r="AI221" s="47">
        <f t="shared" si="105"/>
        <v>1871.7167064408677</v>
      </c>
      <c r="AJ221" s="47">
        <f t="shared" si="105"/>
        <v>1415.1674610378495</v>
      </c>
      <c r="AK221" s="47">
        <f t="shared" si="105"/>
        <v>1072.1078837079776</v>
      </c>
      <c r="AL221" s="47">
        <f t="shared" si="105"/>
        <v>853.90732201605988</v>
      </c>
      <c r="AM221" s="47">
        <f t="shared" si="105"/>
        <v>899.64675075673779</v>
      </c>
      <c r="AN221" s="47">
        <f t="shared" si="105"/>
        <v>768.17477520244893</v>
      </c>
      <c r="AO221" s="47">
        <f t="shared" si="105"/>
        <v>1494.9647324727957</v>
      </c>
      <c r="AP221" s="47">
        <f t="shared" si="105"/>
        <v>1966.6059420566098</v>
      </c>
      <c r="AQ221" s="47">
        <f t="shared" si="105"/>
        <v>-4000.9319856174857</v>
      </c>
      <c r="AR221" s="47">
        <f t="shared" si="105"/>
        <v>-21536.785640844028</v>
      </c>
      <c r="AS221" s="47">
        <f t="shared" si="105"/>
        <v>-48077.588638207388</v>
      </c>
      <c r="AT221" s="47">
        <f t="shared" si="105"/>
        <v>-69554.758375464633</v>
      </c>
      <c r="AU221" s="47">
        <f t="shared" si="105"/>
        <v>-84571.345691645125</v>
      </c>
      <c r="BA221" s="77"/>
    </row>
    <row r="222" spans="1:54">
      <c r="A222" s="42" t="s">
        <v>109</v>
      </c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>
        <f>'[4]NASS Crush'!$T6</f>
        <v>380.04599999999999</v>
      </c>
      <c r="X222" s="66">
        <f>'[4]NASS Crush'!$T18</f>
        <v>381.39600000000002</v>
      </c>
      <c r="Y222" s="66">
        <f>'[4]NASS Crush'!$T30</f>
        <v>327.721</v>
      </c>
      <c r="Z222" s="66">
        <f>'[4]NASS Crush'!$T42</f>
        <v>371.65600000000001</v>
      </c>
      <c r="AA222" s="66">
        <f>'[4]NASS Crush'!$T54</f>
        <v>419.14699999999999</v>
      </c>
      <c r="AB222" s="66">
        <f>'[4]NASS Crush'!$T66</f>
        <v>345.08300000000003</v>
      </c>
      <c r="AC222" s="66">
        <f>'[4]NASS Crush'!$T78</f>
        <v>418.13299999999998</v>
      </c>
      <c r="AD222" s="66">
        <f>'[4]NASS Crush'!$T90</f>
        <v>403.81900000000002</v>
      </c>
      <c r="AE222" s="66">
        <f>'[4]NASS Crush'!$T102</f>
        <v>432.86900000000003</v>
      </c>
      <c r="AF222" s="66">
        <f>'[4]NASS Crush'!$T114</f>
        <v>444.40699999999998</v>
      </c>
      <c r="AG222" s="47">
        <f t="shared" si="105"/>
        <v>1745.1639827926147</v>
      </c>
      <c r="AH222" s="47">
        <f t="shared" si="105"/>
        <v>2521.7440403156575</v>
      </c>
      <c r="AI222" s="47">
        <f t="shared" si="105"/>
        <v>1754.764412988292</v>
      </c>
      <c r="AJ222" s="47">
        <f t="shared" si="105"/>
        <v>1358.0161585024248</v>
      </c>
      <c r="AK222" s="47">
        <f t="shared" si="105"/>
        <v>1024.3235410304806</v>
      </c>
      <c r="AL222" s="47">
        <f t="shared" si="105"/>
        <v>878.4543140475181</v>
      </c>
      <c r="AM222" s="47">
        <f t="shared" si="105"/>
        <v>831.82966230616273</v>
      </c>
      <c r="AN222" s="47">
        <f t="shared" si="105"/>
        <v>584.38371534763132</v>
      </c>
      <c r="AO222" s="47">
        <f t="shared" si="105"/>
        <v>1464.6382706335557</v>
      </c>
      <c r="AP222" s="47">
        <f t="shared" si="105"/>
        <v>2044.6703638097865</v>
      </c>
      <c r="AQ222" s="47">
        <f t="shared" si="105"/>
        <v>-4823.5688498794489</v>
      </c>
      <c r="AR222" s="47">
        <f t="shared" si="105"/>
        <v>-23632.073752482473</v>
      </c>
      <c r="AS222" s="47">
        <f t="shared" si="105"/>
        <v>-50472.709454807671</v>
      </c>
      <c r="AT222" s="47">
        <f t="shared" si="105"/>
        <v>-71113.519063059299</v>
      </c>
      <c r="AU222" s="47">
        <f t="shared" si="105"/>
        <v>-85628.965650986022</v>
      </c>
      <c r="AZ222" s="83" t="s">
        <v>180</v>
      </c>
      <c r="BA222" s="77">
        <f>SUM(BA223:BA225)</f>
        <v>2177.9021889999999</v>
      </c>
      <c r="BB222" s="77">
        <f>SUM(BB223:BB225)</f>
        <v>2205.0113269999997</v>
      </c>
    </row>
    <row r="223" spans="1:54">
      <c r="A223" s="42" t="s">
        <v>110</v>
      </c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>
        <f>'[4]NASS Crush'!$T7</f>
        <v>354.71499999999997</v>
      </c>
      <c r="X223" s="66">
        <f>'[4]NASS Crush'!$T19</f>
        <v>348.48099999999999</v>
      </c>
      <c r="Y223" s="66">
        <f>'[4]NASS Crush'!$T31</f>
        <v>372.589</v>
      </c>
      <c r="Z223" s="66">
        <f>'[4]NASS Crush'!$T43</f>
        <v>399.98</v>
      </c>
      <c r="AA223" s="66">
        <f>'[4]NASS Crush'!$T55</f>
        <v>386.64699999999999</v>
      </c>
      <c r="AB223" s="66">
        <f>'[4]NASS Crush'!$T67</f>
        <v>346.76400000000001</v>
      </c>
      <c r="AC223" s="66">
        <f>'[4]NASS Crush'!$T79</f>
        <v>398.75299999999999</v>
      </c>
      <c r="AD223" s="66">
        <f>'[4]NASS Crush'!$T91</f>
        <v>403.54500000000002</v>
      </c>
      <c r="AE223" s="66">
        <f>'[4]NASS Crush'!$T103</f>
        <v>431.96699999999998</v>
      </c>
      <c r="AF223" s="66">
        <f>'[4]NASS Crush'!$T115</f>
        <v>508.74599999999998</v>
      </c>
      <c r="AG223" s="47">
        <f t="shared" si="105"/>
        <v>1487.1853409508801</v>
      </c>
      <c r="AH223" s="47">
        <f t="shared" si="105"/>
        <v>2272.461735505864</v>
      </c>
      <c r="AI223" s="47">
        <f t="shared" si="105"/>
        <v>1405.3198464033915</v>
      </c>
      <c r="AJ223" s="47">
        <f t="shared" si="105"/>
        <v>1028.4390441591363</v>
      </c>
      <c r="AK223" s="47">
        <f t="shared" si="105"/>
        <v>831.21213910403856</v>
      </c>
      <c r="AL223" s="47">
        <f t="shared" si="105"/>
        <v>775.56527658804259</v>
      </c>
      <c r="AM223" s="47">
        <f t="shared" si="105"/>
        <v>640.28826785304511</v>
      </c>
      <c r="AN223" s="47">
        <f t="shared" si="105"/>
        <v>395.06635629932975</v>
      </c>
      <c r="AO223" s="47">
        <f t="shared" si="105"/>
        <v>1443.8559501410905</v>
      </c>
      <c r="AP223" s="47">
        <f t="shared" si="105"/>
        <v>1622.8490239741909</v>
      </c>
      <c r="AQ223" s="47">
        <f t="shared" si="105"/>
        <v>-6162.5630788557883</v>
      </c>
      <c r="AR223" s="47">
        <f t="shared" si="105"/>
        <v>-26572.633224783021</v>
      </c>
      <c r="AS223" s="47">
        <f t="shared" si="105"/>
        <v>-53300.503992558719</v>
      </c>
      <c r="AT223" s="47">
        <f t="shared" si="105"/>
        <v>-73301.637973485325</v>
      </c>
      <c r="AU223" s="47">
        <f t="shared" si="105"/>
        <v>-87161.18722927307</v>
      </c>
      <c r="AZ223" s="84" t="s">
        <v>181</v>
      </c>
      <c r="BA223" s="77">
        <f>AE223</f>
        <v>431.96699999999998</v>
      </c>
      <c r="BB223" s="77">
        <f>AE222</f>
        <v>432.86900000000003</v>
      </c>
    </row>
    <row r="224" spans="1:54">
      <c r="A224" s="42" t="s">
        <v>111</v>
      </c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>
        <f>'[4]NASS Crush'!$T8</f>
        <v>338.44600000000003</v>
      </c>
      <c r="X224" s="66">
        <f>'[4]NASS Crush'!$T20</f>
        <v>319.21199999999999</v>
      </c>
      <c r="Y224" s="66">
        <f>'[4]NASS Crush'!$T32</f>
        <v>327.31</v>
      </c>
      <c r="Z224" s="66">
        <f>'[4]NASS Crush'!$T44</f>
        <v>370.887</v>
      </c>
      <c r="AA224" s="66">
        <f>'[4]NASS Crush'!$T56</f>
        <v>366.66800000000001</v>
      </c>
      <c r="AB224" s="66">
        <f>'[4]NASS Crush'!$T68</f>
        <v>369.47899999999998</v>
      </c>
      <c r="AC224" s="66">
        <f>'[4]NASS Crush'!$T80</f>
        <v>429.97199999999998</v>
      </c>
      <c r="AD224" s="66">
        <f>'[4]NASS Crush'!$T92</f>
        <v>413.43</v>
      </c>
      <c r="AE224" s="66">
        <f>'[4]NASS Crush'!$T104</f>
        <v>419.18099999999998</v>
      </c>
      <c r="AF224" s="66">
        <f>'[4]NASS Crush'!$T116</f>
        <v>421.71300000000002</v>
      </c>
      <c r="AG224" s="47">
        <f t="shared" si="105"/>
        <v>1557.1800596119324</v>
      </c>
      <c r="AH224" s="47">
        <f t="shared" si="105"/>
        <v>2324.6672288772133</v>
      </c>
      <c r="AI224" s="47">
        <f t="shared" si="105"/>
        <v>1130.1240297259365</v>
      </c>
      <c r="AJ224" s="47">
        <f t="shared" si="105"/>
        <v>853.95718386964575</v>
      </c>
      <c r="AK224" s="47">
        <f t="shared" si="105"/>
        <v>761.57776058194793</v>
      </c>
      <c r="AL224" s="47">
        <f t="shared" si="105"/>
        <v>801.74533909220634</v>
      </c>
      <c r="AM224" s="47">
        <f t="shared" si="105"/>
        <v>559.9563250247387</v>
      </c>
      <c r="AN224" s="47">
        <f t="shared" si="105"/>
        <v>165.03019196418711</v>
      </c>
      <c r="AO224" s="47">
        <f t="shared" si="105"/>
        <v>1407.5257407519193</v>
      </c>
      <c r="AP224" s="47">
        <f t="shared" si="105"/>
        <v>1460.7928463234248</v>
      </c>
      <c r="AQ224" s="47">
        <f t="shared" si="105"/>
        <v>-7092.6570650304429</v>
      </c>
      <c r="AR224" s="47">
        <f t="shared" si="105"/>
        <v>-28979.402681903339</v>
      </c>
      <c r="AS224" s="47">
        <f t="shared" si="105"/>
        <v>-55828.302053914143</v>
      </c>
      <c r="AT224" s="47">
        <f t="shared" si="105"/>
        <v>-75128.091608281553</v>
      </c>
      <c r="AU224" s="47">
        <f t="shared" si="105"/>
        <v>-88389.983442883095</v>
      </c>
      <c r="AZ224" s="84" t="s">
        <v>182</v>
      </c>
      <c r="BA224" s="77">
        <f>AE32</f>
        <v>1709.8140000000001</v>
      </c>
      <c r="BB224" s="77">
        <f>AE31</f>
        <v>1753.057</v>
      </c>
    </row>
    <row r="225" spans="1:54" ht="15.75" thickBot="1">
      <c r="A225" s="42" t="s">
        <v>112</v>
      </c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>
        <f>'[4]NASS Crush'!$T9</f>
        <v>338.43299999999999</v>
      </c>
      <c r="X225" s="66">
        <f>'[4]NASS Crush'!$T21</f>
        <v>269.41300000000001</v>
      </c>
      <c r="Y225" s="66">
        <f>'[4]NASS Crush'!$T33</f>
        <v>310.036</v>
      </c>
      <c r="Z225" s="66">
        <f>'[4]NASS Crush'!$T45</f>
        <v>347.08699999999999</v>
      </c>
      <c r="AA225" s="66">
        <f>'[4]NASS Crush'!$T57</f>
        <v>374.74700000000001</v>
      </c>
      <c r="AB225" s="66">
        <f>'[4]NASS Crush'!$T69</f>
        <v>345.18599999999998</v>
      </c>
      <c r="AC225" s="66">
        <f>'[4]NASS Crush'!$T81</f>
        <v>389.64400000000001</v>
      </c>
      <c r="AD225" s="66">
        <f>'[4]NASS Crush'!$T93</f>
        <v>401.09500000000003</v>
      </c>
      <c r="AE225" s="66">
        <f>'[4]NASS Crush'!$T105</f>
        <v>417.721</v>
      </c>
      <c r="AF225" s="66">
        <f>'[4]NASS Crush'!$T117</f>
        <v>430.75599999999997</v>
      </c>
      <c r="AG225" s="47">
        <f t="shared" si="105"/>
        <v>889.59664211660402</v>
      </c>
      <c r="AH225" s="47">
        <f t="shared" si="105"/>
        <v>1545.245493211105</v>
      </c>
      <c r="AI225" s="47">
        <f t="shared" si="105"/>
        <v>1206.8229874530737</v>
      </c>
      <c r="AJ225" s="47">
        <f t="shared" si="105"/>
        <v>745.95022313512436</v>
      </c>
      <c r="AK225" s="47">
        <f t="shared" si="105"/>
        <v>545.62374413072462</v>
      </c>
      <c r="AL225" s="47">
        <f t="shared" si="105"/>
        <v>673.21720723317185</v>
      </c>
      <c r="AM225" s="47">
        <f t="shared" si="105"/>
        <v>1019.3638218282185</v>
      </c>
      <c r="AN225" s="47">
        <f t="shared" si="105"/>
        <v>1002.9115656941149</v>
      </c>
      <c r="AO225" s="47">
        <f t="shared" si="105"/>
        <v>1063.6557453397331</v>
      </c>
      <c r="AP225" s="47">
        <f t="shared" si="105"/>
        <v>1228.5008017791251</v>
      </c>
      <c r="AQ225" s="47">
        <f t="shared" si="105"/>
        <v>-8150.0295449237565</v>
      </c>
      <c r="AR225" s="47">
        <f t="shared" si="105"/>
        <v>-31339.865079688294</v>
      </c>
      <c r="AS225" s="47">
        <f t="shared" si="105"/>
        <v>-58227.889232416834</v>
      </c>
      <c r="AT225" s="47">
        <f t="shared" si="105"/>
        <v>-76792.665029600495</v>
      </c>
      <c r="AU225" s="47">
        <f t="shared" si="105"/>
        <v>-89511.450202809006</v>
      </c>
      <c r="AZ225" s="84" t="s">
        <v>183</v>
      </c>
      <c r="BA225" s="77">
        <f>AE48</f>
        <v>36.121189000000001</v>
      </c>
      <c r="BB225" s="77">
        <f>AE47</f>
        <v>19.085326999999999</v>
      </c>
    </row>
    <row r="226" spans="1:54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9"/>
      <c r="W226" s="49"/>
      <c r="X226" s="49"/>
      <c r="Y226" s="49">
        <f t="shared" ref="Y226:AC226" si="106">Y15</f>
        <v>310.036</v>
      </c>
      <c r="Z226" s="49">
        <f t="shared" si="106"/>
        <v>347.08699999999999</v>
      </c>
      <c r="AA226" s="49">
        <f t="shared" si="106"/>
        <v>374.74700000000001</v>
      </c>
      <c r="AB226" s="49">
        <f t="shared" si="106"/>
        <v>345.18599999999998</v>
      </c>
      <c r="AC226" s="49">
        <f t="shared" si="106"/>
        <v>389.64400000000001</v>
      </c>
      <c r="AD226" s="49">
        <f>AD15</f>
        <v>401.09500000000003</v>
      </c>
      <c r="AE226" s="49">
        <f t="shared" ref="AE226:AQ226" si="107">AE15</f>
        <v>417.721</v>
      </c>
      <c r="AF226" s="49">
        <f t="shared" si="107"/>
        <v>430.75599999999997</v>
      </c>
      <c r="AG226" s="49">
        <f t="shared" si="107"/>
        <v>889.59664211660402</v>
      </c>
      <c r="AH226" s="49">
        <f t="shared" si="107"/>
        <v>1545.245493211105</v>
      </c>
      <c r="AI226" s="49">
        <f t="shared" si="107"/>
        <v>1206.8229874530737</v>
      </c>
      <c r="AJ226" s="49">
        <f t="shared" si="107"/>
        <v>745.95022313512436</v>
      </c>
      <c r="AK226" s="49">
        <f t="shared" si="107"/>
        <v>545.62374413072462</v>
      </c>
      <c r="AL226" s="49">
        <f t="shared" si="107"/>
        <v>673.21720723317185</v>
      </c>
      <c r="AM226" s="49">
        <f t="shared" si="107"/>
        <v>1019.3638218282185</v>
      </c>
      <c r="AN226" s="49">
        <f t="shared" si="107"/>
        <v>1002.9115656941149</v>
      </c>
      <c r="AO226" s="49">
        <f t="shared" si="107"/>
        <v>1063.6557453397331</v>
      </c>
      <c r="AP226" s="49">
        <f t="shared" si="107"/>
        <v>1228.5008017791251</v>
      </c>
      <c r="AQ226" s="49">
        <f t="shared" si="107"/>
        <v>-8150.0295449237565</v>
      </c>
      <c r="AR226" s="49"/>
      <c r="AS226" s="49"/>
      <c r="AT226" s="49"/>
      <c r="AU226" s="49"/>
      <c r="BB226" s="77"/>
    </row>
    <row r="227" spans="1:54" ht="15.75" thickBot="1">
      <c r="A227" s="42" t="s">
        <v>184</v>
      </c>
      <c r="AZ227" s="83" t="s">
        <v>185</v>
      </c>
      <c r="BA227" s="77">
        <f>BA222-BA236</f>
        <v>1758.7211889999999</v>
      </c>
      <c r="BB227" s="77">
        <f>BB222-BB236</f>
        <v>1773.0443269999996</v>
      </c>
    </row>
    <row r="228" spans="1:54" ht="15.75" thickBot="1">
      <c r="A228" s="44"/>
      <c r="B228" s="44" t="str">
        <f>B$2</f>
        <v xml:space="preserve">93/94 </v>
      </c>
      <c r="C228" s="44" t="str">
        <f t="shared" ref="C228:AU228" si="108">C$2</f>
        <v xml:space="preserve">94/95 </v>
      </c>
      <c r="D228" s="44" t="str">
        <f t="shared" si="108"/>
        <v xml:space="preserve">95/96 </v>
      </c>
      <c r="E228" s="44" t="str">
        <f t="shared" si="108"/>
        <v xml:space="preserve">96/97 </v>
      </c>
      <c r="F228" s="44" t="str">
        <f t="shared" si="108"/>
        <v xml:space="preserve">97/98 </v>
      </c>
      <c r="G228" s="44" t="str">
        <f t="shared" si="108"/>
        <v xml:space="preserve">98/99 </v>
      </c>
      <c r="H228" s="44" t="str">
        <f t="shared" si="108"/>
        <v xml:space="preserve">99/00 </v>
      </c>
      <c r="I228" s="44" t="str">
        <f t="shared" si="108"/>
        <v xml:space="preserve">00/01 </v>
      </c>
      <c r="J228" s="44" t="str">
        <f t="shared" si="108"/>
        <v xml:space="preserve">01/02 </v>
      </c>
      <c r="K228" s="44" t="str">
        <f t="shared" si="108"/>
        <v xml:space="preserve">02/03 </v>
      </c>
      <c r="L228" s="44" t="str">
        <f t="shared" si="108"/>
        <v xml:space="preserve">03/04 </v>
      </c>
      <c r="M228" s="44" t="str">
        <f t="shared" si="108"/>
        <v xml:space="preserve">04/05 </v>
      </c>
      <c r="N228" s="44" t="str">
        <f t="shared" si="108"/>
        <v xml:space="preserve">05/06 </v>
      </c>
      <c r="O228" s="44" t="str">
        <f t="shared" si="108"/>
        <v xml:space="preserve">06/07 </v>
      </c>
      <c r="P228" s="44" t="str">
        <f t="shared" si="108"/>
        <v xml:space="preserve">07/08 </v>
      </c>
      <c r="Q228" s="44" t="str">
        <f t="shared" si="108"/>
        <v xml:space="preserve">08/09 </v>
      </c>
      <c r="R228" s="44" t="str">
        <f t="shared" si="108"/>
        <v xml:space="preserve">09/10 </v>
      </c>
      <c r="S228" s="44" t="str">
        <f t="shared" si="108"/>
        <v xml:space="preserve">10/11 </v>
      </c>
      <c r="T228" s="44" t="str">
        <f t="shared" si="108"/>
        <v xml:space="preserve">11/12 </v>
      </c>
      <c r="U228" s="44" t="str">
        <f t="shared" si="108"/>
        <v xml:space="preserve">12/13 </v>
      </c>
      <c r="V228" s="44" t="str">
        <f t="shared" si="108"/>
        <v xml:space="preserve">13/14 </v>
      </c>
      <c r="W228" s="44" t="str">
        <f t="shared" si="108"/>
        <v xml:space="preserve">14/15 </v>
      </c>
      <c r="X228" s="44" t="str">
        <f t="shared" si="108"/>
        <v xml:space="preserve">15/16 </v>
      </c>
      <c r="Y228" s="44" t="str">
        <f t="shared" si="108"/>
        <v xml:space="preserve">16/17 </v>
      </c>
      <c r="Z228" s="44" t="str">
        <f t="shared" si="108"/>
        <v xml:space="preserve">17/18 </v>
      </c>
      <c r="AA228" s="44" t="str">
        <f t="shared" si="108"/>
        <v>18/19</v>
      </c>
      <c r="AB228" s="44" t="str">
        <f t="shared" si="108"/>
        <v>19/20</v>
      </c>
      <c r="AC228" s="44" t="str">
        <f t="shared" si="108"/>
        <v>20/21</v>
      </c>
      <c r="AD228" s="44" t="str">
        <f t="shared" si="108"/>
        <v>21/22</v>
      </c>
      <c r="AE228" s="44" t="str">
        <f t="shared" si="108"/>
        <v>22/23</v>
      </c>
      <c r="AF228" s="44" t="str">
        <f t="shared" si="108"/>
        <v>23/24</v>
      </c>
      <c r="AG228" s="44" t="str">
        <f t="shared" si="108"/>
        <v>24/25</v>
      </c>
      <c r="AH228" s="44" t="str">
        <f t="shared" si="108"/>
        <v>25/26</v>
      </c>
      <c r="AI228" s="44" t="str">
        <f t="shared" si="108"/>
        <v>26/27</v>
      </c>
      <c r="AJ228" s="44" t="str">
        <f t="shared" si="108"/>
        <v>27/28</v>
      </c>
      <c r="AK228" s="44" t="str">
        <f t="shared" si="108"/>
        <v>28/29</v>
      </c>
      <c r="AL228" s="44" t="str">
        <f t="shared" si="108"/>
        <v>29/30</v>
      </c>
      <c r="AM228" s="44" t="str">
        <f t="shared" si="108"/>
        <v>30/31</v>
      </c>
      <c r="AN228" s="44" t="str">
        <f t="shared" si="108"/>
        <v>31/32</v>
      </c>
      <c r="AO228" s="44" t="str">
        <f t="shared" si="108"/>
        <v>32/33</v>
      </c>
      <c r="AP228" s="44" t="str">
        <f t="shared" si="108"/>
        <v>33/34</v>
      </c>
      <c r="AQ228" s="44" t="str">
        <f t="shared" si="108"/>
        <v>34/35</v>
      </c>
      <c r="AR228" s="44" t="str">
        <f t="shared" si="108"/>
        <v>35/36</v>
      </c>
      <c r="AS228" s="44" t="str">
        <f t="shared" si="108"/>
        <v>36/37</v>
      </c>
      <c r="AT228" s="44" t="str">
        <f t="shared" si="108"/>
        <v>37/38</v>
      </c>
      <c r="AU228" s="44" t="str">
        <f t="shared" si="108"/>
        <v>38/39</v>
      </c>
      <c r="AZ228" s="84" t="s">
        <v>186</v>
      </c>
      <c r="BA228" s="77">
        <f>AE64</f>
        <v>15.986520000000001</v>
      </c>
      <c r="BB228" s="77">
        <f>AE63</f>
        <v>13.601575</v>
      </c>
    </row>
    <row r="229" spans="1:54">
      <c r="A229" s="42" t="s">
        <v>101</v>
      </c>
      <c r="J229" s="67"/>
      <c r="K229" s="67"/>
      <c r="L229" s="67">
        <v>32.106000000000002</v>
      </c>
      <c r="M229" s="67">
        <v>28.790400000000002</v>
      </c>
      <c r="N229" s="67">
        <v>30.0838</v>
      </c>
      <c r="O229" s="67">
        <v>31.093800000000002</v>
      </c>
      <c r="P229" s="67">
        <v>42.746899999999997</v>
      </c>
      <c r="Q229" s="67">
        <v>40.857799999999997</v>
      </c>
      <c r="R229" s="67">
        <v>36.159999999999997</v>
      </c>
      <c r="S229" s="67">
        <v>47.577100000000002</v>
      </c>
      <c r="T229" s="67">
        <v>58.4923</v>
      </c>
      <c r="U229" s="67">
        <v>54.4</v>
      </c>
      <c r="V229" s="67">
        <v>47.160899999999998</v>
      </c>
      <c r="W229" s="67">
        <v>38.316499999999998</v>
      </c>
      <c r="X229" s="67">
        <v>29.8005</v>
      </c>
      <c r="Y229" s="67">
        <v>36.134300000000003</v>
      </c>
      <c r="Z229" s="67">
        <v>34.637700000000002</v>
      </c>
      <c r="AA229" s="67">
        <v>31.438700000000001</v>
      </c>
      <c r="AB229" s="67">
        <v>33.269100000000002</v>
      </c>
      <c r="AC229" s="67">
        <v>37.026800000000001</v>
      </c>
      <c r="AD229" s="67">
        <v>79.650999999999996</v>
      </c>
      <c r="AE229" s="67">
        <f>'[6]Monthly Data'!$F49</f>
        <v>84.172857142857154</v>
      </c>
      <c r="AF229" s="67">
        <f>'Soy Crude'!AF132+'Soy Refined'!AF245</f>
        <v>64.983316537215032</v>
      </c>
      <c r="AG229" s="68">
        <f>'Soy Crude'!AG132+'Soy Refined'!AG245</f>
        <v>50.053612156220787</v>
      </c>
      <c r="AH229" s="68">
        <f>'Soy Crude'!AH132+'Soy Refined'!AH245</f>
        <v>69.848780791443545</v>
      </c>
      <c r="AI229" s="68">
        <f>'Soy Crude'!AI132+'Soy Refined'!AI245</f>
        <v>83.837889508039481</v>
      </c>
      <c r="AJ229" s="68">
        <f>'Soy Crude'!AJ132+'Soy Refined'!AJ245</f>
        <v>79.616017697268404</v>
      </c>
      <c r="AK229" s="68">
        <f>'Soy Crude'!AK132+'Soy Refined'!AK245</f>
        <v>88.295855310019533</v>
      </c>
      <c r="AL229" s="68">
        <f>'Soy Crude'!AL132+'Soy Refined'!AL245</f>
        <v>98.996871852888134</v>
      </c>
      <c r="AM229" s="68">
        <f>'Soy Crude'!AM132+'Soy Refined'!AM245</f>
        <v>104.54988895655599</v>
      </c>
      <c r="AN229" s="68">
        <f>'Soy Crude'!AN132+'Soy Refined'!AN245</f>
        <v>98.277081091189373</v>
      </c>
      <c r="AO229" s="68">
        <f>'Soy Crude'!AO132+'Soy Refined'!AO245</f>
        <v>100.51353225626414</v>
      </c>
      <c r="AP229" s="68">
        <f>'Soy Crude'!AP132+'Soy Refined'!AP245</f>
        <v>114.42646770515672</v>
      </c>
      <c r="AQ229" s="68">
        <f>'Soy Crude'!AQ132+'Soy Refined'!AQ245</f>
        <v>105.95785179023777</v>
      </c>
      <c r="AR229" s="68">
        <f>'Soy Crude'!AR132+'Soy Refined'!AR245</f>
        <v>-8.2096542433736026</v>
      </c>
      <c r="AS229" s="68">
        <f>'Soy Crude'!AS132+'Soy Refined'!AS245</f>
        <v>-375.97693505060812</v>
      </c>
      <c r="AT229" s="68">
        <f>'Soy Crude'!AT132+'Soy Refined'!AT245</f>
        <v>-791.6750066934394</v>
      </c>
      <c r="AU229" s="68">
        <f>'Soy Crude'!AU132+'Soy Refined'!AU245</f>
        <v>-1246.7357736417732</v>
      </c>
      <c r="AZ229" s="84" t="s">
        <v>187</v>
      </c>
      <c r="BA229" s="77">
        <f>AE80</f>
        <v>1723.7660000000001</v>
      </c>
      <c r="BB229" s="77">
        <f>AE79</f>
        <v>1756.5709999999999</v>
      </c>
    </row>
    <row r="230" spans="1:54">
      <c r="A230" s="42" t="s">
        <v>102</v>
      </c>
      <c r="J230" s="67"/>
      <c r="K230" s="67"/>
      <c r="L230" s="67">
        <v>32.997700000000002</v>
      </c>
      <c r="M230" s="67">
        <v>28.616</v>
      </c>
      <c r="N230" s="67">
        <v>28.339500000000001</v>
      </c>
      <c r="O230" s="67">
        <v>33.213500000000003</v>
      </c>
      <c r="P230" s="67">
        <v>47.295499999999997</v>
      </c>
      <c r="Q230" s="67">
        <v>36.5715</v>
      </c>
      <c r="R230" s="67">
        <v>39.672499999999999</v>
      </c>
      <c r="S230" s="67">
        <v>51.070900000000002</v>
      </c>
      <c r="T230" s="67">
        <v>58.226100000000002</v>
      </c>
      <c r="U230" s="67">
        <v>51.296799999999998</v>
      </c>
      <c r="V230" s="67">
        <v>43.981499999999997</v>
      </c>
      <c r="W230" s="67">
        <v>37.3932</v>
      </c>
      <c r="X230" s="67">
        <v>29.0715</v>
      </c>
      <c r="Y230" s="67">
        <v>36.786200000000001</v>
      </c>
      <c r="Z230" s="67">
        <v>35.815199999999997</v>
      </c>
      <c r="AA230" s="67">
        <v>30.943300000000001</v>
      </c>
      <c r="AB230" s="67">
        <v>33.766500000000001</v>
      </c>
      <c r="AC230" s="67">
        <v>41.102499999999999</v>
      </c>
      <c r="AD230" s="67">
        <v>77.377600000000001</v>
      </c>
      <c r="AE230" s="67">
        <f>'[6]Monthly Data'!$F50</f>
        <v>91.439047619047614</v>
      </c>
      <c r="AF230" s="67">
        <f>'Soy Crude'!AF133+'Soy Refined'!AF246</f>
        <v>62.711741778307641</v>
      </c>
      <c r="AG230" s="68">
        <f>'Soy Crude'!AG133+'Soy Refined'!AG246</f>
        <v>53.061281886191168</v>
      </c>
      <c r="AH230" s="68">
        <f>'Soy Crude'!AH133+'Soy Refined'!AH246</f>
        <v>75.303029779702612</v>
      </c>
      <c r="AI230" s="68">
        <f>'Soy Crude'!AI133+'Soy Refined'!AI246</f>
        <v>89.438318966172417</v>
      </c>
      <c r="AJ230" s="68">
        <f>'Soy Crude'!AJ133+'Soy Refined'!AJ246</f>
        <v>83.334201676399317</v>
      </c>
      <c r="AK230" s="68">
        <f>'Soy Crude'!AK133+'Soy Refined'!AK246</f>
        <v>91.982715842278409</v>
      </c>
      <c r="AL230" s="68">
        <f>'Soy Crude'!AL133+'Soy Refined'!AL246</f>
        <v>104.56384740161644</v>
      </c>
      <c r="AM230" s="68">
        <f>'Soy Crude'!AM133+'Soy Refined'!AM246</f>
        <v>109.00170287226389</v>
      </c>
      <c r="AN230" s="68">
        <f>'Soy Crude'!AN133+'Soy Refined'!AN246</f>
        <v>103.66590750340455</v>
      </c>
      <c r="AO230" s="68">
        <f>'Soy Crude'!AO133+'Soy Refined'!AO246</f>
        <v>104.55917540228869</v>
      </c>
      <c r="AP230" s="68">
        <f>'Soy Crude'!AP133+'Soy Refined'!AP246</f>
        <v>121.94171115550228</v>
      </c>
      <c r="AQ230" s="68">
        <f>'Soy Crude'!AQ133+'Soy Refined'!AQ246</f>
        <v>122.25430733829431</v>
      </c>
      <c r="AR230" s="68">
        <f>'Soy Crude'!AR133+'Soy Refined'!AR246</f>
        <v>-24.089101691536285</v>
      </c>
      <c r="AS230" s="68">
        <f>'Soy Crude'!AS133+'Soy Refined'!AS246</f>
        <v>-397.84272088712891</v>
      </c>
      <c r="AT230" s="68">
        <f>'Soy Crude'!AT133+'Soy Refined'!AT246</f>
        <v>-814.58393426974567</v>
      </c>
      <c r="AU230" s="68">
        <f>'Soy Crude'!AU133+'Soy Refined'!AU246</f>
        <v>-1283.8179151371965</v>
      </c>
      <c r="AZ230" s="84" t="s">
        <v>188</v>
      </c>
      <c r="BA230" s="77">
        <f>AE96</f>
        <v>1237.914</v>
      </c>
      <c r="BB230" s="77">
        <f>AE95</f>
        <v>1202.682</v>
      </c>
    </row>
    <row r="231" spans="1:54">
      <c r="A231" s="42" t="s">
        <v>103</v>
      </c>
      <c r="J231" s="67"/>
      <c r="K231" s="67"/>
      <c r="L231" s="67">
        <v>34.764000000000003</v>
      </c>
      <c r="M231" s="67">
        <v>27.8004</v>
      </c>
      <c r="N231" s="67">
        <v>26.624500000000001</v>
      </c>
      <c r="O231" s="67">
        <v>32.731999999999999</v>
      </c>
      <c r="P231" s="67">
        <v>48.494500000000002</v>
      </c>
      <c r="Q231" s="67">
        <v>33.659999999999997</v>
      </c>
      <c r="R231" s="67">
        <v>39.752699999999997</v>
      </c>
      <c r="S231" s="67">
        <v>55.027700000000003</v>
      </c>
      <c r="T231" s="67">
        <v>56.792299999999997</v>
      </c>
      <c r="U231" s="67">
        <v>52.616999999999997</v>
      </c>
      <c r="V231" s="67">
        <v>42.730499999999999</v>
      </c>
      <c r="W231" s="67">
        <v>35.390500000000003</v>
      </c>
      <c r="X231" s="67">
        <v>32.013599999999997</v>
      </c>
      <c r="Y231" s="67">
        <v>37.848100000000002</v>
      </c>
      <c r="Z231" s="67">
        <v>34.683500000000002</v>
      </c>
      <c r="AA231" s="67">
        <v>31.872499999999999</v>
      </c>
      <c r="AB231" s="67">
        <v>35.382399999999997</v>
      </c>
      <c r="AC231" s="67">
        <v>45.719099999999997</v>
      </c>
      <c r="AD231" s="67">
        <v>73.038600000000002</v>
      </c>
      <c r="AE231" s="67">
        <f>'[6]Monthly Data'!$F51</f>
        <v>78.703809523809525</v>
      </c>
      <c r="AF231" s="67">
        <f>'Soy Crude'!AF134+'Soy Refined'!AF247</f>
        <v>60.068566195668055</v>
      </c>
      <c r="AG231" s="68">
        <f>'Soy Crude'!AG134+'Soy Refined'!AG247</f>
        <v>56.43475957610125</v>
      </c>
      <c r="AH231" s="68">
        <f>'Soy Crude'!AH134+'Soy Refined'!AH247</f>
        <v>79.37890917083655</v>
      </c>
      <c r="AI231" s="68">
        <f>'Soy Crude'!AI134+'Soy Refined'!AI247</f>
        <v>95.473420683683131</v>
      </c>
      <c r="AJ231" s="68">
        <f>'Soy Crude'!AJ134+'Soy Refined'!AJ247</f>
        <v>84.888218702060271</v>
      </c>
      <c r="AK231" s="68">
        <f>'Soy Crude'!AK134+'Soy Refined'!AK247</f>
        <v>92.362730362355478</v>
      </c>
      <c r="AL231" s="68">
        <f>'Soy Crude'!AL134+'Soy Refined'!AL247</f>
        <v>104.79464663455627</v>
      </c>
      <c r="AM231" s="68">
        <f>'Soy Crude'!AM134+'Soy Refined'!AM247</f>
        <v>111.67362988182362</v>
      </c>
      <c r="AN231" s="68">
        <f>'Soy Crude'!AN134+'Soy Refined'!AN247</f>
        <v>108.70707695979119</v>
      </c>
      <c r="AO231" s="68">
        <f>'Soy Crude'!AO134+'Soy Refined'!AO247</f>
        <v>101.42321881331503</v>
      </c>
      <c r="AP231" s="68">
        <f>'Soy Crude'!AP134+'Soy Refined'!AP247</f>
        <v>118.64771405349668</v>
      </c>
      <c r="AQ231" s="68">
        <f>'Soy Crude'!AQ134+'Soy Refined'!AQ247</f>
        <v>106.10160928976622</v>
      </c>
      <c r="AR231" s="68">
        <f>'Soy Crude'!AR134+'Soy Refined'!AR247</f>
        <v>-68.706740489590629</v>
      </c>
      <c r="AS231" s="68">
        <f>'Soy Crude'!AS134+'Soy Refined'!AS247</f>
        <v>-455.16145349385977</v>
      </c>
      <c r="AT231" s="68">
        <f>'Soy Crude'!AT134+'Soy Refined'!AT247</f>
        <v>-877.28752302842645</v>
      </c>
      <c r="AU231" s="68">
        <f>'Soy Crude'!AU134+'Soy Refined'!AU247</f>
        <v>-1366.7457372176391</v>
      </c>
      <c r="AZ231" s="84" t="s">
        <v>189</v>
      </c>
      <c r="BA231" s="77">
        <f>AC112</f>
        <v>409.52199999999999</v>
      </c>
      <c r="BB231" s="77">
        <f>AC111</f>
        <v>392.5</v>
      </c>
    </row>
    <row r="232" spans="1:54">
      <c r="A232" s="42" t="s">
        <v>104</v>
      </c>
      <c r="J232" s="67"/>
      <c r="K232" s="67"/>
      <c r="L232" s="67">
        <v>35.913499999999999</v>
      </c>
      <c r="M232" s="67">
        <v>26.3202</v>
      </c>
      <c r="N232" s="67">
        <v>26.944500000000001</v>
      </c>
      <c r="O232" s="67">
        <v>30.901499999999999</v>
      </c>
      <c r="P232" s="67">
        <v>53.327599999999997</v>
      </c>
      <c r="Q232" s="67">
        <v>36.347999999999999</v>
      </c>
      <c r="R232" s="67">
        <v>36.955199999999998</v>
      </c>
      <c r="S232" s="67">
        <v>58.070500000000003</v>
      </c>
      <c r="T232" s="67">
        <v>57.607500000000002</v>
      </c>
      <c r="U232" s="67">
        <v>54.557099999999998</v>
      </c>
      <c r="V232" s="67">
        <v>40.824300000000001</v>
      </c>
      <c r="W232" s="67">
        <v>35.077500000000001</v>
      </c>
      <c r="X232" s="67">
        <v>31.2942</v>
      </c>
      <c r="Y232" s="67">
        <v>36.111499999999999</v>
      </c>
      <c r="Z232" s="67">
        <v>34.326700000000002</v>
      </c>
      <c r="AA232" s="67">
        <v>32.317599999999999</v>
      </c>
      <c r="AB232" s="67">
        <v>36.0929</v>
      </c>
      <c r="AC232" s="67">
        <v>49.417400000000001</v>
      </c>
      <c r="AD232" s="67">
        <v>75.567499999999995</v>
      </c>
      <c r="AE232" s="67">
        <f>'[6]Monthly Data'!$F52</f>
        <v>74.771500000000003</v>
      </c>
      <c r="AF232" s="67">
        <f>'Soy Crude'!AF135+'Soy Refined'!AF248</f>
        <v>55.859305386517228</v>
      </c>
      <c r="AG232" s="68">
        <f>'Soy Crude'!AG135+'Soy Refined'!AG248</f>
        <v>46.944089133579801</v>
      </c>
      <c r="AH232" s="68">
        <f>'Soy Crude'!AH135+'Soy Refined'!AH248</f>
        <v>88.492350333993244</v>
      </c>
      <c r="AI232" s="68">
        <f>'Soy Crude'!AI135+'Soy Refined'!AI248</f>
        <v>103.42209904713346</v>
      </c>
      <c r="AJ232" s="68">
        <f>'Soy Crude'!AJ135+'Soy Refined'!AJ248</f>
        <v>94.688042256402113</v>
      </c>
      <c r="AK232" s="68">
        <f>'Soy Crude'!AK135+'Soy Refined'!AK248</f>
        <v>103.79689849702086</v>
      </c>
      <c r="AL232" s="68">
        <f>'Soy Crude'!AL135+'Soy Refined'!AL248</f>
        <v>117.51692185429351</v>
      </c>
      <c r="AM232" s="68">
        <f>'Soy Crude'!AM135+'Soy Refined'!AM248</f>
        <v>124.9737467789169</v>
      </c>
      <c r="AN232" s="68">
        <f>'Soy Crude'!AN135+'Soy Refined'!AN248</f>
        <v>125.09009787683024</v>
      </c>
      <c r="AO232" s="68">
        <f>'Soy Crude'!AO135+'Soy Refined'!AO248</f>
        <v>117.95549975848975</v>
      </c>
      <c r="AP232" s="68">
        <f>'Soy Crude'!AP135+'Soy Refined'!AP248</f>
        <v>139.54653279514898</v>
      </c>
      <c r="AQ232" s="68">
        <f>'Soy Crude'!AQ135+'Soy Refined'!AQ248</f>
        <v>125.79532983754734</v>
      </c>
      <c r="AR232" s="68">
        <f>'Soy Crude'!AR135+'Soy Refined'!AR248</f>
        <v>-57.962982507614178</v>
      </c>
      <c r="AS232" s="68">
        <f>'Soy Crude'!AS135+'Soy Refined'!AS248</f>
        <v>-443.0982082461519</v>
      </c>
      <c r="AT232" s="68">
        <f>'Soy Crude'!AT135+'Soy Refined'!AT248</f>
        <v>-864.19133887459088</v>
      </c>
      <c r="AU232" s="68">
        <f>'Soy Crude'!AU135+'Soy Refined'!AU248</f>
        <v>-1358.7343251997479</v>
      </c>
      <c r="AZ232" s="84" t="s">
        <v>190</v>
      </c>
      <c r="BA232" s="77">
        <f>AE128</f>
        <v>18.968669000000034</v>
      </c>
      <c r="BB232" s="77">
        <f>AE127</f>
        <v>2.8717519999995602</v>
      </c>
    </row>
    <row r="233" spans="1:54">
      <c r="A233" s="42" t="s">
        <v>105</v>
      </c>
      <c r="J233" s="67"/>
      <c r="K233" s="67"/>
      <c r="L233" s="67">
        <v>38.44</v>
      </c>
      <c r="M233" s="67">
        <v>26.3215</v>
      </c>
      <c r="N233" s="67">
        <v>26.583100000000002</v>
      </c>
      <c r="O233" s="67">
        <v>31.207799999999999</v>
      </c>
      <c r="P233" s="67">
        <v>60.968499999999999</v>
      </c>
      <c r="Q233" s="67">
        <v>32.678400000000003</v>
      </c>
      <c r="R233" s="67">
        <v>36.646299999999997</v>
      </c>
      <c r="S233" s="67">
        <v>59.636800000000001</v>
      </c>
      <c r="T233" s="67">
        <v>58.905500000000004</v>
      </c>
      <c r="U233" s="67">
        <v>55.244199999999999</v>
      </c>
      <c r="V233" s="67">
        <v>42.642600000000002</v>
      </c>
      <c r="W233" s="67">
        <v>33.789499999999997</v>
      </c>
      <c r="X233" s="67">
        <v>32.157499999999999</v>
      </c>
      <c r="Y233" s="67">
        <v>34.782600000000002</v>
      </c>
      <c r="Z233" s="67">
        <v>33.142600000000002</v>
      </c>
      <c r="AA233" s="67">
        <v>32.904699999999998</v>
      </c>
      <c r="AB233" s="67">
        <v>33.432600000000001</v>
      </c>
      <c r="AC233" s="67">
        <v>52.604199999999999</v>
      </c>
      <c r="AD233" s="67">
        <v>79.657399999999996</v>
      </c>
      <c r="AE233" s="67">
        <f>'[6]Monthly Data'!$F53</f>
        <v>71.927894736842092</v>
      </c>
      <c r="AF233" s="67">
        <f>'Soy Crude'!AF136+'Soy Refined'!AF249</f>
        <v>50.716030802080525</v>
      </c>
      <c r="AG233" s="68">
        <f>'Soy Crude'!AG136+'Soy Refined'!AG249</f>
        <v>46.803427721872481</v>
      </c>
      <c r="AH233" s="68">
        <f>'Soy Crude'!AH136+'Soy Refined'!AH249</f>
        <v>92.353422765852571</v>
      </c>
      <c r="AI233" s="68">
        <f>'Soy Crude'!AI136+'Soy Refined'!AI249</f>
        <v>107.79774080120303</v>
      </c>
      <c r="AJ233" s="68">
        <f>'Soy Crude'!AJ136+'Soy Refined'!AJ249</f>
        <v>101.01421180593188</v>
      </c>
      <c r="AK233" s="68">
        <f>'Soy Crude'!AK136+'Soy Refined'!AK249</f>
        <v>111.31688533415328</v>
      </c>
      <c r="AL233" s="68">
        <f>'Soy Crude'!AL136+'Soy Refined'!AL249</f>
        <v>123.60226645241649</v>
      </c>
      <c r="AM233" s="68">
        <f>'Soy Crude'!AM136+'Soy Refined'!AM249</f>
        <v>131.43574437357245</v>
      </c>
      <c r="AN233" s="68">
        <f>'Soy Crude'!AN136+'Soy Refined'!AN249</f>
        <v>135.02218696189425</v>
      </c>
      <c r="AO233" s="68">
        <f>'Soy Crude'!AO136+'Soy Refined'!AO249</f>
        <v>130.0038332436408</v>
      </c>
      <c r="AP233" s="68">
        <f>'Soy Crude'!AP136+'Soy Refined'!AP249</f>
        <v>154.79620711840136</v>
      </c>
      <c r="AQ233" s="68">
        <f>'Soy Crude'!AQ136+'Soy Refined'!AQ249</f>
        <v>135.01373407957661</v>
      </c>
      <c r="AR233" s="68">
        <f>'Soy Crude'!AR136+'Soy Refined'!AR249</f>
        <v>-61.740089835275924</v>
      </c>
      <c r="AS233" s="68">
        <f>'Soy Crude'!AS136+'Soy Refined'!AS249</f>
        <v>-446.45458196219704</v>
      </c>
      <c r="AT233" s="68">
        <f>'Soy Crude'!AT136+'Soy Refined'!AT249</f>
        <v>-866.27048676137349</v>
      </c>
      <c r="AU233" s="68">
        <f>'Soy Crude'!AU136+'Soy Refined'!AU249</f>
        <v>-1368.0034465885212</v>
      </c>
      <c r="AZ233" s="84" t="s">
        <v>191</v>
      </c>
      <c r="BA233" s="77">
        <f>AE144</f>
        <v>1197.1020000000001</v>
      </c>
      <c r="BB233" s="77">
        <f>AE143</f>
        <v>1272.7660000000001</v>
      </c>
    </row>
    <row r="234" spans="1:54">
      <c r="A234" s="42" t="s">
        <v>106</v>
      </c>
      <c r="J234" s="67"/>
      <c r="K234" s="67"/>
      <c r="L234" s="67">
        <v>39.865600000000001</v>
      </c>
      <c r="M234" s="67">
        <v>29.710899999999999</v>
      </c>
      <c r="N234" s="67">
        <v>25.7895</v>
      </c>
      <c r="O234" s="67">
        <v>32.393599999999999</v>
      </c>
      <c r="P234" s="67">
        <v>63.777999999999999</v>
      </c>
      <c r="Q234" s="67">
        <v>31.515899999999998</v>
      </c>
      <c r="R234" s="67">
        <v>38.312100000000001</v>
      </c>
      <c r="S234" s="67">
        <v>59.595599999999997</v>
      </c>
      <c r="T234" s="67">
        <v>59.919499999999999</v>
      </c>
      <c r="U234" s="67">
        <v>54.25</v>
      </c>
      <c r="V234" s="67">
        <v>44.147100000000002</v>
      </c>
      <c r="W234" s="67">
        <v>33.247100000000003</v>
      </c>
      <c r="X234" s="67">
        <v>33.476399999999998</v>
      </c>
      <c r="Y234" s="67">
        <v>33.362200000000001</v>
      </c>
      <c r="Z234" s="67">
        <v>32.784799999999997</v>
      </c>
      <c r="AA234" s="67">
        <v>31.79</v>
      </c>
      <c r="AB234" s="67">
        <v>30.1768</v>
      </c>
      <c r="AC234" s="67">
        <v>62.609099999999998</v>
      </c>
      <c r="AD234" s="67">
        <v>91.289100000000005</v>
      </c>
      <c r="AE234" s="67">
        <f>'[6]Monthly Data'!$F54</f>
        <v>68.043478260869549</v>
      </c>
      <c r="AF234" s="67">
        <f>'Soy Crude'!AF137+'Soy Refined'!AF250</f>
        <v>51.729895550067312</v>
      </c>
      <c r="AG234" s="68">
        <f>'Soy Crude'!AG137+'Soy Refined'!AG250</f>
        <v>47.186055995060585</v>
      </c>
      <c r="AH234" s="68">
        <f>'Soy Crude'!AH137+'Soy Refined'!AH250</f>
        <v>98.492792022778232</v>
      </c>
      <c r="AI234" s="68">
        <f>'Soy Crude'!AI137+'Soy Refined'!AI250</f>
        <v>112.58714438699852</v>
      </c>
      <c r="AJ234" s="68">
        <f>'Soy Crude'!AJ137+'Soy Refined'!AJ250</f>
        <v>108.59270155000888</v>
      </c>
      <c r="AK234" s="68">
        <f>'Soy Crude'!AK137+'Soy Refined'!AK250</f>
        <v>121.29089716319749</v>
      </c>
      <c r="AL234" s="68">
        <f>'Soy Crude'!AL137+'Soy Refined'!AL250</f>
        <v>133.30876975614885</v>
      </c>
      <c r="AM234" s="68">
        <f>'Soy Crude'!AM137+'Soy Refined'!AM250</f>
        <v>142.3388894976618</v>
      </c>
      <c r="AN234" s="68">
        <f>'Soy Crude'!AN137+'Soy Refined'!AN250</f>
        <v>147.38191542466765</v>
      </c>
      <c r="AO234" s="68">
        <f>'Soy Crude'!AO137+'Soy Refined'!AO250</f>
        <v>144.77573520984993</v>
      </c>
      <c r="AP234" s="68">
        <f>'Soy Crude'!AP137+'Soy Refined'!AP250</f>
        <v>173.04791605180941</v>
      </c>
      <c r="AQ234" s="68">
        <f>'Soy Crude'!AQ137+'Soy Refined'!AQ250</f>
        <v>147.51453464314443</v>
      </c>
      <c r="AR234" s="68">
        <f>'Soy Crude'!AR137+'Soy Refined'!AR250</f>
        <v>-62.003643954916434</v>
      </c>
      <c r="AS234" s="68">
        <f>'Soy Crude'!AS137+'Soy Refined'!AS250</f>
        <v>-449.03872499483748</v>
      </c>
      <c r="AT234" s="68">
        <f>'Soy Crude'!AT137+'Soy Refined'!AT250</f>
        <v>-869.34387876062203</v>
      </c>
      <c r="AU234" s="68">
        <f>'Soy Crude'!AU137+'Soy Refined'!AU250</f>
        <v>-1381.0405739802234</v>
      </c>
      <c r="AZ234" s="84" t="s">
        <v>192</v>
      </c>
      <c r="BA234" s="77">
        <f>AE208</f>
        <v>526.66399999999999</v>
      </c>
      <c r="BB234" s="77">
        <f>AE207</f>
        <v>483.80499999999984</v>
      </c>
    </row>
    <row r="235" spans="1:54">
      <c r="A235" s="42" t="s">
        <v>107</v>
      </c>
      <c r="J235" s="67"/>
      <c r="K235" s="67"/>
      <c r="L235" s="67">
        <v>39.403300000000002</v>
      </c>
      <c r="M235" s="67">
        <v>29.117100000000001</v>
      </c>
      <c r="N235" s="67">
        <v>25.581499999999998</v>
      </c>
      <c r="O235" s="67">
        <v>34.120699999999999</v>
      </c>
      <c r="P235" s="67">
        <v>61.948599999999999</v>
      </c>
      <c r="Q235" s="67">
        <v>35.711399999999998</v>
      </c>
      <c r="R235" s="67">
        <v>39.2057</v>
      </c>
      <c r="S235" s="67">
        <v>63.063499999999998</v>
      </c>
      <c r="T235" s="67">
        <v>61.591999999999999</v>
      </c>
      <c r="U235" s="67">
        <v>54.625500000000002</v>
      </c>
      <c r="V235" s="67">
        <v>44.762900000000002</v>
      </c>
      <c r="W235" s="67">
        <v>35.381100000000004</v>
      </c>
      <c r="X235" s="67">
        <v>34.941000000000003</v>
      </c>
      <c r="Y235" s="67">
        <v>32.117400000000004</v>
      </c>
      <c r="Z235" s="67">
        <v>32.198599999999999</v>
      </c>
      <c r="AA235" s="67">
        <v>31.028099999999998</v>
      </c>
      <c r="AB235" s="67">
        <v>28.802900000000001</v>
      </c>
      <c r="AC235" s="67">
        <v>71.7667</v>
      </c>
      <c r="AD235" s="67">
        <v>96.501999999999995</v>
      </c>
      <c r="AE235" s="67">
        <f>'[6]Monthly Data'!$F55</f>
        <v>66.049473684210511</v>
      </c>
      <c r="AF235" s="68">
        <f>'Soy Crude'!AF138+'Soy Refined'!AF251</f>
        <v>51.910262292063386</v>
      </c>
      <c r="AG235" s="68">
        <f>'Soy Crude'!AG138+'Soy Refined'!AG251</f>
        <v>49.135054244675246</v>
      </c>
      <c r="AH235" s="68">
        <f>'Soy Crude'!AH138+'Soy Refined'!AH251</f>
        <v>102.41254875525107</v>
      </c>
      <c r="AI235" s="68">
        <f>'Soy Crude'!AI138+'Soy Refined'!AI251</f>
        <v>115.17560446938663</v>
      </c>
      <c r="AJ235" s="68">
        <f>'Soy Crude'!AJ138+'Soy Refined'!AJ251</f>
        <v>110.87269301634998</v>
      </c>
      <c r="AK235" s="68">
        <f>'Soy Crude'!AK138+'Soy Refined'!AK251</f>
        <v>123.9632284683766</v>
      </c>
      <c r="AL235" s="68">
        <f>'Soy Crude'!AL138+'Soy Refined'!AL251</f>
        <v>136.53267195144846</v>
      </c>
      <c r="AM235" s="68">
        <f>'Soy Crude'!AM138+'Soy Refined'!AM251</f>
        <v>144.45760886567601</v>
      </c>
      <c r="AN235" s="68">
        <f>'Soy Crude'!AN138+'Soy Refined'!AN251</f>
        <v>149.14123069336623</v>
      </c>
      <c r="AO235" s="68">
        <f>'Soy Crude'!AO138+'Soy Refined'!AO251</f>
        <v>148.4281885738431</v>
      </c>
      <c r="AP235" s="68">
        <f>'Soy Crude'!AP138+'Soy Refined'!AP251</f>
        <v>175.54507986150222</v>
      </c>
      <c r="AQ235" s="68">
        <f>'Soy Crude'!AQ138+'Soy Refined'!AQ251</f>
        <v>140.08973679504373</v>
      </c>
      <c r="AR235" s="68">
        <f>'Soy Crude'!AR138+'Soy Refined'!AR251</f>
        <v>-90.359341162543018</v>
      </c>
      <c r="AS235" s="68">
        <f>'Soy Crude'!AS138+'Soy Refined'!AS251</f>
        <v>-480.79443669794171</v>
      </c>
      <c r="AT235" s="68">
        <f>'Soy Crude'!AT138+'Soy Refined'!AT251</f>
        <v>-901.83424797782811</v>
      </c>
      <c r="AU235" s="68">
        <f>'Soy Crude'!AU138+'Soy Refined'!AU251</f>
        <v>-1426.0349128707496</v>
      </c>
      <c r="AZ235" s="84"/>
    </row>
    <row r="236" spans="1:54">
      <c r="A236" s="42" t="s">
        <v>108</v>
      </c>
      <c r="J236" s="67"/>
      <c r="K236" s="67"/>
      <c r="L236" s="67">
        <v>37.982500000000002</v>
      </c>
      <c r="M236" s="67">
        <v>29.2895</v>
      </c>
      <c r="N236" s="67">
        <v>27.344000000000001</v>
      </c>
      <c r="O236" s="67">
        <v>36.6509</v>
      </c>
      <c r="P236" s="67">
        <v>64.878</v>
      </c>
      <c r="Q236" s="67">
        <v>39.154000000000003</v>
      </c>
      <c r="R236" s="67">
        <v>37.6205</v>
      </c>
      <c r="S236" s="67">
        <v>62.579500000000003</v>
      </c>
      <c r="T236" s="67">
        <v>57.7714</v>
      </c>
      <c r="U236" s="67">
        <v>55.540500000000002</v>
      </c>
      <c r="V236" s="67">
        <v>44.114800000000002</v>
      </c>
      <c r="W236" s="67">
        <v>35.650500000000001</v>
      </c>
      <c r="X236" s="67">
        <v>33.078600000000002</v>
      </c>
      <c r="Y236" s="67">
        <v>33.204099999999997</v>
      </c>
      <c r="Z236" s="67">
        <v>31.936800000000002</v>
      </c>
      <c r="AA236" s="67">
        <v>30.131399999999999</v>
      </c>
      <c r="AB236" s="67">
        <v>28.418500000000002</v>
      </c>
      <c r="AC236" s="67">
        <v>92.789500000000004</v>
      </c>
      <c r="AD236" s="67">
        <v>104.0286</v>
      </c>
      <c r="AE236" s="67">
        <f>'[6]Monthly Data'!$F56</f>
        <v>63.129090909090912</v>
      </c>
      <c r="AF236" s="68">
        <f>'Soy Crude'!AF139+'Soy Refined'!AF252</f>
        <v>55.127213456925034</v>
      </c>
      <c r="AG236" s="68">
        <f>'Soy Crude'!AG139+'Soy Refined'!AG252</f>
        <v>53.958901202141625</v>
      </c>
      <c r="AH236" s="68">
        <f>'Soy Crude'!AH139+'Soy Refined'!AH252</f>
        <v>103.71237660396179</v>
      </c>
      <c r="AI236" s="68">
        <f>'Soy Crude'!AI139+'Soy Refined'!AI252</f>
        <v>114.05507204050664</v>
      </c>
      <c r="AJ236" s="68">
        <f>'Soy Crude'!AJ139+'Soy Refined'!AJ252</f>
        <v>109.99586265730223</v>
      </c>
      <c r="AK236" s="68">
        <f>'Soy Crude'!AK139+'Soy Refined'!AK252</f>
        <v>122.23257469249444</v>
      </c>
      <c r="AL236" s="68">
        <f>'Soy Crude'!AL139+'Soy Refined'!AL252</f>
        <v>133.92233614347936</v>
      </c>
      <c r="AM236" s="68">
        <f>'Soy Crude'!AM139+'Soy Refined'!AM252</f>
        <v>142.80668885720081</v>
      </c>
      <c r="AN236" s="68">
        <f>'Soy Crude'!AN139+'Soy Refined'!AN252</f>
        <v>145.76988229938678</v>
      </c>
      <c r="AO236" s="68">
        <f>'Soy Crude'!AO139+'Soy Refined'!AO252</f>
        <v>146.45048451729883</v>
      </c>
      <c r="AP236" s="68">
        <f>'Soy Crude'!AP139+'Soy Refined'!AP252</f>
        <v>175.10997551121685</v>
      </c>
      <c r="AQ236" s="68">
        <f>'Soy Crude'!AQ139+'Soy Refined'!AQ252</f>
        <v>126.81271280686025</v>
      </c>
      <c r="AR236" s="68">
        <f>'Soy Crude'!AR139+'Soy Refined'!AR252</f>
        <v>-126.83373536666468</v>
      </c>
      <c r="AS236" s="68">
        <f>'Soy Crude'!AS139+'Soy Refined'!AS252</f>
        <v>-521.13424848558225</v>
      </c>
      <c r="AT236" s="68">
        <f>'Soy Crude'!AT139+'Soy Refined'!AT252</f>
        <v>-945.05453514377996</v>
      </c>
      <c r="AU236" s="68">
        <f>'Soy Crude'!AU139+'Soy Refined'!AU252</f>
        <v>-1485.4394503353758</v>
      </c>
      <c r="AZ236" s="83" t="s">
        <v>193</v>
      </c>
      <c r="BA236" s="77">
        <f>AE224</f>
        <v>419.18099999999998</v>
      </c>
      <c r="BB236" s="77">
        <f>AE223</f>
        <v>431.96699999999998</v>
      </c>
    </row>
    <row r="237" spans="1:54">
      <c r="A237" s="42" t="s">
        <v>109</v>
      </c>
      <c r="J237" s="67"/>
      <c r="K237" s="67"/>
      <c r="L237" s="67">
        <v>35.838000000000001</v>
      </c>
      <c r="M237" s="67">
        <v>30.426300000000001</v>
      </c>
      <c r="N237" s="67">
        <v>27.203099999999999</v>
      </c>
      <c r="O237" s="67">
        <v>37.953299999999999</v>
      </c>
      <c r="P237" s="67">
        <v>69.037999999999997</v>
      </c>
      <c r="Q237" s="67">
        <v>38.725900000000003</v>
      </c>
      <c r="R237" s="67">
        <v>36.671300000000002</v>
      </c>
      <c r="S237" s="67">
        <v>62.228999999999999</v>
      </c>
      <c r="T237" s="67">
        <v>55.795200000000001</v>
      </c>
      <c r="U237" s="67">
        <v>54.329500000000003</v>
      </c>
      <c r="V237" s="67">
        <v>43.6267</v>
      </c>
      <c r="W237" s="67">
        <v>36.537300000000002</v>
      </c>
      <c r="X237" s="67">
        <v>33.017299999999999</v>
      </c>
      <c r="Y237" s="67">
        <v>33.277299999999997</v>
      </c>
      <c r="Z237" s="67">
        <v>30.721</v>
      </c>
      <c r="AA237" s="67">
        <v>31.390499999999999</v>
      </c>
      <c r="AB237" s="67">
        <v>29.764099999999999</v>
      </c>
      <c r="AC237" s="67">
        <v>97.356800000000007</v>
      </c>
      <c r="AD237" s="67">
        <f>'[6]Monthly Data'!$F45</f>
        <v>98.782380952380947</v>
      </c>
      <c r="AE237" s="67">
        <f>'[6]Monthly Data'!$F57</f>
        <v>71.920476190476194</v>
      </c>
      <c r="AF237" s="68">
        <f>'Soy Crude'!AF140+'Soy Refined'!AF253</f>
        <v>57.827776397237244</v>
      </c>
      <c r="AG237" s="68">
        <f>'Soy Crude'!AG140+'Soy Refined'!AG253</f>
        <v>55.40357770488194</v>
      </c>
      <c r="AH237" s="68">
        <f>'Soy Crude'!AH140+'Soy Refined'!AH253</f>
        <v>100.7932557121504</v>
      </c>
      <c r="AI237" s="68">
        <f>'Soy Crude'!AI140+'Soy Refined'!AI253</f>
        <v>110.00057051840992</v>
      </c>
      <c r="AJ237" s="68">
        <f>'Soy Crude'!AJ140+'Soy Refined'!AJ253</f>
        <v>106.14301258924333</v>
      </c>
      <c r="AK237" s="68">
        <f>'Soy Crude'!AK140+'Soy Refined'!AK253</f>
        <v>118.28007382696781</v>
      </c>
      <c r="AL237" s="68">
        <f>'Soy Crude'!AL140+'Soy Refined'!AL253</f>
        <v>128.56187182962739</v>
      </c>
      <c r="AM237" s="68">
        <f>'Soy Crude'!AM140+'Soy Refined'!AM253</f>
        <v>137.63208884596531</v>
      </c>
      <c r="AN237" s="68">
        <f>'Soy Crude'!AN140+'Soy Refined'!AN253</f>
        <v>139.23220552613986</v>
      </c>
      <c r="AO237" s="68">
        <f>'Soy Crude'!AO140+'Soy Refined'!AO253</f>
        <v>141.85613892419281</v>
      </c>
      <c r="AP237" s="68">
        <f>'Soy Crude'!AP140+'Soy Refined'!AP253</f>
        <v>171.29907468867478</v>
      </c>
      <c r="AQ237" s="68">
        <f>'Soy Crude'!AQ140+'Soy Refined'!AQ253</f>
        <v>110.06388777729381</v>
      </c>
      <c r="AR237" s="68">
        <f>'Soy Crude'!AR140+'Soy Refined'!AR253</f>
        <v>-166.75491967498181</v>
      </c>
      <c r="AS237" s="68">
        <f>'Soy Crude'!AS140+'Soy Refined'!AS253</f>
        <v>-564.9361670202311</v>
      </c>
      <c r="AT237" s="68">
        <f>'Soy Crude'!AT140+'Soy Refined'!AT253</f>
        <v>-990.43027852077375</v>
      </c>
      <c r="AU237" s="68">
        <f>'Soy Crude'!AU140+'Soy Refined'!AU253</f>
        <v>-1546.6323111725148</v>
      </c>
      <c r="AZ237" s="84"/>
      <c r="BB237" s="77"/>
    </row>
    <row r="238" spans="1:54">
      <c r="A238" s="42" t="s">
        <v>110</v>
      </c>
      <c r="J238" s="67"/>
      <c r="K238" s="67">
        <v>25.273499999999999</v>
      </c>
      <c r="L238" s="67">
        <v>34.119500000000002</v>
      </c>
      <c r="M238" s="67">
        <v>31.109000000000002</v>
      </c>
      <c r="N238" s="67">
        <v>28.882000000000001</v>
      </c>
      <c r="O238" s="67">
        <v>39.008000000000003</v>
      </c>
      <c r="P238" s="67">
        <v>66.426299999999998</v>
      </c>
      <c r="Q238" s="67">
        <v>34.801299999999998</v>
      </c>
      <c r="R238" s="67">
        <v>37.252299999999998</v>
      </c>
      <c r="S238" s="67">
        <v>61.762</v>
      </c>
      <c r="T238" s="67">
        <v>59.119300000000003</v>
      </c>
      <c r="U238" s="67">
        <v>51.377000000000002</v>
      </c>
      <c r="V238" s="67">
        <v>41.756399999999999</v>
      </c>
      <c r="W238" s="67">
        <v>34.613599999999998</v>
      </c>
      <c r="X238" s="67">
        <v>31.5</v>
      </c>
      <c r="Y238" s="67">
        <v>35.21</v>
      </c>
      <c r="Z238" s="67">
        <v>29.685700000000001</v>
      </c>
      <c r="AA238" s="67">
        <v>31.423200000000001</v>
      </c>
      <c r="AB238" s="67">
        <v>31.8109</v>
      </c>
      <c r="AC238" s="67">
        <v>92.793300000000002</v>
      </c>
      <c r="AD238" s="67">
        <f>'[6]Monthly Data'!$F46</f>
        <v>81.498000000000005</v>
      </c>
      <c r="AE238" s="67">
        <f>'[6]Monthly Data'!$F58</f>
        <v>83.214999999999989</v>
      </c>
      <c r="AF238" s="68">
        <f>'Soy Crude'!AF141+'Soy Refined'!AF254</f>
        <v>62.994524057293603</v>
      </c>
      <c r="AG238" s="68">
        <f>'Soy Crude'!AG141+'Soy Refined'!AG254</f>
        <v>54.963889833382424</v>
      </c>
      <c r="AH238" s="68">
        <f>'Soy Crude'!AH141+'Soy Refined'!AH254</f>
        <v>95.440028319691692</v>
      </c>
      <c r="AI238" s="68">
        <f>'Soy Crude'!AI141+'Soy Refined'!AI254</f>
        <v>103.30115185965374</v>
      </c>
      <c r="AJ238" s="68">
        <f>'Soy Crude'!AJ141+'Soy Refined'!AJ254</f>
        <v>99.533222069686659</v>
      </c>
      <c r="AK238" s="68">
        <f>'Soy Crude'!AK141+'Soy Refined'!AK254</f>
        <v>110.84609504322954</v>
      </c>
      <c r="AL238" s="68">
        <f>'Soy Crude'!AL141+'Soy Refined'!AL254</f>
        <v>119.19734591090253</v>
      </c>
      <c r="AM238" s="68">
        <f>'Soy Crude'!AM141+'Soy Refined'!AM254</f>
        <v>127.34487677899745</v>
      </c>
      <c r="AN238" s="68">
        <f>'Soy Crude'!AN141+'Soy Refined'!AN254</f>
        <v>129.46859209653488</v>
      </c>
      <c r="AO238" s="68">
        <f>'Soy Crude'!AO141+'Soy Refined'!AO254</f>
        <v>133.28085901353148</v>
      </c>
      <c r="AP238" s="68">
        <f>'Soy Crude'!AP141+'Soy Refined'!AP254</f>
        <v>151.14883468354785</v>
      </c>
      <c r="AQ238" s="68">
        <f>'Soy Crude'!AQ141+'Soy Refined'!AQ254</f>
        <v>78.306291503808467</v>
      </c>
      <c r="AR238" s="68">
        <f>'Soy Crude'!AR141+'Soy Refined'!AR254</f>
        <v>-230.50839075465578</v>
      </c>
      <c r="AS238" s="68">
        <f>'Soy Crude'!AS141+'Soy Refined'!AS254</f>
        <v>-635.55383999950357</v>
      </c>
      <c r="AT238" s="68">
        <f>'Soy Crude'!AT141+'Soy Refined'!AT254</f>
        <v>-1065.4817198826206</v>
      </c>
      <c r="AU238" s="68">
        <f>'Soy Crude'!AU141+'Soy Refined'!AU254</f>
        <v>-1642.4897435550433</v>
      </c>
      <c r="AZ238" s="85" t="s">
        <v>194</v>
      </c>
      <c r="BA238" s="77">
        <f>BA230</f>
        <v>1237.914</v>
      </c>
      <c r="BB238" s="77">
        <f>BB230</f>
        <v>1202.682</v>
      </c>
    </row>
    <row r="239" spans="1:54">
      <c r="A239" s="42" t="s">
        <v>111</v>
      </c>
      <c r="J239" s="67"/>
      <c r="K239" s="67">
        <v>24.4114</v>
      </c>
      <c r="L239" s="67">
        <v>31.6586</v>
      </c>
      <c r="M239" s="67">
        <v>29.320399999999999</v>
      </c>
      <c r="N239" s="67">
        <v>27.305599999999998</v>
      </c>
      <c r="O239" s="67">
        <v>38.61</v>
      </c>
      <c r="P239" s="67">
        <v>56.447099999999999</v>
      </c>
      <c r="Q239" s="67">
        <v>36.726100000000002</v>
      </c>
      <c r="R239" s="67">
        <v>39.667700000000004</v>
      </c>
      <c r="S239" s="67">
        <v>60.8504</v>
      </c>
      <c r="T239" s="67">
        <v>58.231299999999997</v>
      </c>
      <c r="U239" s="67">
        <v>48.105899999999998</v>
      </c>
      <c r="V239" s="67">
        <v>39.138599999999997</v>
      </c>
      <c r="W239" s="67">
        <v>31.4771</v>
      </c>
      <c r="X239" s="67">
        <v>34.055700000000002</v>
      </c>
      <c r="Y239" s="67">
        <v>35.659599999999998</v>
      </c>
      <c r="Z239" s="67">
        <v>30.17</v>
      </c>
      <c r="AA239" s="67">
        <v>31.520900000000001</v>
      </c>
      <c r="AB239" s="67">
        <v>35.142899999999997</v>
      </c>
      <c r="AC239" s="67">
        <v>82.827699999999993</v>
      </c>
      <c r="AD239" s="67">
        <f>'[6]Monthly Data'!$F47</f>
        <v>85.409130434782597</v>
      </c>
      <c r="AE239" s="67">
        <f>'[6]Monthly Data'!$F59</f>
        <v>79.824782608695656</v>
      </c>
      <c r="AF239" s="68">
        <f>'Soy Crude'!AF142+'Soy Refined'!AF255</f>
        <v>55.247522653555777</v>
      </c>
      <c r="AG239" s="68">
        <f>'Soy Crude'!AG142+'Soy Refined'!AG255</f>
        <v>51.303056102485925</v>
      </c>
      <c r="AH239" s="68">
        <f>'Soy Crude'!AH142+'Soy Refined'!AH255</f>
        <v>85.730141358349059</v>
      </c>
      <c r="AI239" s="68">
        <f>'Soy Crude'!AI142+'Soy Refined'!AI255</f>
        <v>90.311064605469952</v>
      </c>
      <c r="AJ239" s="68">
        <f>'Soy Crude'!AJ142+'Soy Refined'!AJ255</f>
        <v>87.913159354578454</v>
      </c>
      <c r="AK239" s="68">
        <f>'Soy Crude'!AK142+'Soy Refined'!AK255</f>
        <v>98.504158660121433</v>
      </c>
      <c r="AL239" s="68">
        <f>'Soy Crude'!AL142+'Soy Refined'!AL255</f>
        <v>106.69664603239329</v>
      </c>
      <c r="AM239" s="68">
        <f>'Soy Crude'!AM142+'Soy Refined'!AM255</f>
        <v>113.57825465801801</v>
      </c>
      <c r="AN239" s="68">
        <f>'Soy Crude'!AN142+'Soy Refined'!AN255</f>
        <v>113.65651787446339</v>
      </c>
      <c r="AO239" s="68">
        <f>'Soy Crude'!AO142+'Soy Refined'!AO255</f>
        <v>118.30781625915878</v>
      </c>
      <c r="AP239" s="68">
        <f>'Soy Crude'!AP142+'Soy Refined'!AP255</f>
        <v>130.73367008716011</v>
      </c>
      <c r="AQ239" s="68">
        <f>'Soy Crude'!AQ142+'Soy Refined'!AQ255</f>
        <v>48.737455863288169</v>
      </c>
      <c r="AR239" s="68">
        <f>'Soy Crude'!AR142+'Soy Refined'!AR255</f>
        <v>-289.44679928806806</v>
      </c>
      <c r="AS239" s="68">
        <f>'Soy Crude'!AS142+'Soy Refined'!AS255</f>
        <v>-699.08877629287076</v>
      </c>
      <c r="AT239" s="68">
        <f>'Soy Crude'!AT142+'Soy Refined'!AT255</f>
        <v>-1132.8109637078735</v>
      </c>
      <c r="AU239" s="68">
        <f>'Soy Crude'!AU142+'Soy Refined'!AU255</f>
        <v>-1727.1508032110294</v>
      </c>
      <c r="AZ239" s="84" t="s">
        <v>195</v>
      </c>
      <c r="BA239" s="77">
        <f>BA231</f>
        <v>409.52199999999999</v>
      </c>
      <c r="BB239" s="77">
        <f>BB231</f>
        <v>392.5</v>
      </c>
    </row>
    <row r="240" spans="1:54">
      <c r="A240" s="42" t="s">
        <v>112</v>
      </c>
      <c r="J240" s="67"/>
      <c r="K240" s="67">
        <v>28.1919</v>
      </c>
      <c r="L240" s="67">
        <v>32.369</v>
      </c>
      <c r="M240" s="67">
        <v>28.98</v>
      </c>
      <c r="N240" s="67">
        <v>28.0105</v>
      </c>
      <c r="O240" s="67">
        <v>41.862099999999998</v>
      </c>
      <c r="P240" s="67">
        <v>51.740900000000003</v>
      </c>
      <c r="Q240" s="67">
        <v>34.051900000000003</v>
      </c>
      <c r="R240" s="67">
        <v>42.183300000000003</v>
      </c>
      <c r="S240" s="67">
        <v>61.4619</v>
      </c>
      <c r="T240" s="67">
        <v>58.656799999999997</v>
      </c>
      <c r="U240" s="67">
        <v>48.637999999999998</v>
      </c>
      <c r="V240" s="67">
        <v>37.836199999999998</v>
      </c>
      <c r="W240" s="67">
        <v>28.5471</v>
      </c>
      <c r="X240" s="67">
        <v>35.465200000000003</v>
      </c>
      <c r="Y240" s="67">
        <v>35.792499999999997</v>
      </c>
      <c r="Z240" s="67">
        <v>30.276299999999999</v>
      </c>
      <c r="AA240" s="67">
        <v>31.963000000000001</v>
      </c>
      <c r="AB240" s="67">
        <v>37.217599999999997</v>
      </c>
      <c r="AC240" s="67">
        <v>75.1571</v>
      </c>
      <c r="AD240" s="67">
        <f>'[6]Monthly Data'!$F48</f>
        <v>83.801904761904751</v>
      </c>
      <c r="AE240" s="67">
        <f>'[6]Monthly Data'!$F60</f>
        <v>74.341499999999982</v>
      </c>
      <c r="AF240" s="68">
        <f>'Soy Crude'!AF143+'Soy Refined'!AF256</f>
        <v>53.569516048229779</v>
      </c>
      <c r="AG240" s="68">
        <f>'Soy Crude'!AG143+'Soy Refined'!AG256</f>
        <v>50.668194443406797</v>
      </c>
      <c r="AH240" s="68">
        <f>'Soy Crude'!AH143+'Soy Refined'!AH256</f>
        <v>85.516963945838569</v>
      </c>
      <c r="AI240" s="68">
        <f>'Soy Crude'!AI143+'Soy Refined'!AI256</f>
        <v>83.392197233464827</v>
      </c>
      <c r="AJ240" s="68">
        <f>'Soy Crude'!AJ143+'Soy Refined'!AJ256</f>
        <v>81.955963919210859</v>
      </c>
      <c r="AK240" s="68">
        <f>'Soy Crude'!AK143+'Soy Refined'!AK256</f>
        <v>96.021037019225332</v>
      </c>
      <c r="AL240" s="68">
        <f>'Soy Crude'!AL143+'Soy Refined'!AL256</f>
        <v>102.36522639458218</v>
      </c>
      <c r="AM240" s="68">
        <f>'Soy Crude'!AM143+'Soy Refined'!AM256</f>
        <v>106.7494938326677</v>
      </c>
      <c r="AN240" s="68">
        <f>'Soy Crude'!AN143+'Soy Refined'!AN256</f>
        <v>105.16233836462608</v>
      </c>
      <c r="AO240" s="68">
        <f>'Soy Crude'!AO143+'Soy Refined'!AO256</f>
        <v>113.58124055066109</v>
      </c>
      <c r="AP240" s="68">
        <f>'Soy Crude'!AP143+'Soy Refined'!AP256</f>
        <v>126.75338722613293</v>
      </c>
      <c r="AQ240" s="68">
        <f>'Soy Crude'!AQ143+'Soy Refined'!AQ256</f>
        <v>29.081040523423901</v>
      </c>
      <c r="AR240" s="68">
        <f>'Soy Crude'!AR143+'Soy Refined'!AR256</f>
        <v>-331.32732169523661</v>
      </c>
      <c r="AS240" s="68">
        <f>'Soy Crude'!AS143+'Soy Refined'!AS256</f>
        <v>-744.41538251409008</v>
      </c>
      <c r="AT240" s="68">
        <f>'Soy Crude'!AT143+'Soy Refined'!AT256</f>
        <v>-1181.1472846241136</v>
      </c>
      <c r="AU240" s="68">
        <f>'Soy Crude'!AU143+'Soy Refined'!AU256</f>
        <v>-1789.7975281125305</v>
      </c>
      <c r="AZ240" s="84" t="s">
        <v>196</v>
      </c>
      <c r="BA240" s="77">
        <f>SUM(BA238:BA239,BA232)</f>
        <v>1666.404669</v>
      </c>
      <c r="BB240" s="77">
        <f>SUM(BB238:BB239)</f>
        <v>1595.182</v>
      </c>
    </row>
    <row r="241" spans="1:54" ht="15.75" thickBot="1">
      <c r="A241" s="42" t="s">
        <v>138</v>
      </c>
      <c r="J241" s="67"/>
      <c r="K241" s="67"/>
      <c r="L241" s="67">
        <f t="shared" ref="L241:AB241" si="109">AVERAGE(L229:L240)</f>
        <v>35.454808333333339</v>
      </c>
      <c r="M241" s="67">
        <f t="shared" si="109"/>
        <v>28.816808333333338</v>
      </c>
      <c r="N241" s="67">
        <f t="shared" si="109"/>
        <v>27.390966666666667</v>
      </c>
      <c r="O241" s="67">
        <f t="shared" si="109"/>
        <v>34.97893333333333</v>
      </c>
      <c r="P241" s="67">
        <f t="shared" si="109"/>
        <v>57.25749166666666</v>
      </c>
      <c r="Q241" s="67">
        <f t="shared" si="109"/>
        <v>35.900183333333338</v>
      </c>
      <c r="R241" s="67">
        <f t="shared" si="109"/>
        <v>38.341633333333327</v>
      </c>
      <c r="S241" s="67">
        <f t="shared" si="109"/>
        <v>58.577075000000001</v>
      </c>
      <c r="T241" s="67">
        <f t="shared" si="109"/>
        <v>58.425766666666668</v>
      </c>
      <c r="U241" s="67">
        <f t="shared" si="109"/>
        <v>52.915124999999996</v>
      </c>
      <c r="V241" s="67">
        <f t="shared" si="109"/>
        <v>42.726875</v>
      </c>
      <c r="W241" s="67">
        <f t="shared" si="109"/>
        <v>34.618416666666675</v>
      </c>
      <c r="X241" s="67">
        <f t="shared" si="109"/>
        <v>32.489291666666666</v>
      </c>
      <c r="Y241" s="67">
        <f t="shared" si="109"/>
        <v>35.023816666666669</v>
      </c>
      <c r="Z241" s="67">
        <f t="shared" si="109"/>
        <v>32.531574999999997</v>
      </c>
      <c r="AA241" s="67">
        <f t="shared" si="109"/>
        <v>31.560324999999995</v>
      </c>
      <c r="AB241" s="67">
        <f t="shared" si="109"/>
        <v>32.773099999999999</v>
      </c>
      <c r="AC241" s="67">
        <f>AVERAGE(AC229:AC240)</f>
        <v>66.764183333333349</v>
      </c>
      <c r="AD241" s="67">
        <f>AVERAGE(AD229:AD240)</f>
        <v>85.55026801242235</v>
      </c>
      <c r="AE241" s="67">
        <f>AVERAGE(AE229:AE240)</f>
        <v>75.628242556324935</v>
      </c>
      <c r="AF241" s="68">
        <f t="shared" ref="AF241:AK241" si="110">AVERAGE(AF229:AF240)</f>
        <v>56.895472596263374</v>
      </c>
      <c r="AG241" s="68">
        <f t="shared" si="110"/>
        <v>51.326325000000004</v>
      </c>
      <c r="AH241" s="68">
        <f t="shared" si="110"/>
        <v>89.789549963320781</v>
      </c>
      <c r="AI241" s="68">
        <f t="shared" si="110"/>
        <v>100.73268951001016</v>
      </c>
      <c r="AJ241" s="68">
        <f t="shared" si="110"/>
        <v>95.712275607870211</v>
      </c>
      <c r="AK241" s="68">
        <f t="shared" si="110"/>
        <v>106.57442918495337</v>
      </c>
      <c r="AL241" s="68">
        <f>AVERAGE(AL229:AL240)</f>
        <v>117.50495185119608</v>
      </c>
      <c r="AM241" s="68">
        <f t="shared" ref="AM241:AU241" si="111">AVERAGE(AM229:AM240)</f>
        <v>124.71188451660998</v>
      </c>
      <c r="AN241" s="68">
        <f t="shared" si="111"/>
        <v>125.04791938935786</v>
      </c>
      <c r="AO241" s="68">
        <f t="shared" si="111"/>
        <v>125.09464354354452</v>
      </c>
      <c r="AP241" s="68">
        <f t="shared" si="111"/>
        <v>146.08304757814585</v>
      </c>
      <c r="AQ241" s="68">
        <f t="shared" si="111"/>
        <v>106.31070768735709</v>
      </c>
      <c r="AR241" s="68">
        <f t="shared" si="111"/>
        <v>-126.49522672203807</v>
      </c>
      <c r="AS241" s="68">
        <f t="shared" si="111"/>
        <v>-517.79128963708365</v>
      </c>
      <c r="AT241" s="68">
        <f t="shared" si="111"/>
        <v>-941.67593318709908</v>
      </c>
      <c r="AU241" s="68">
        <f t="shared" si="111"/>
        <v>-1468.5518767518618</v>
      </c>
      <c r="AZ241" s="84" t="s">
        <v>197</v>
      </c>
      <c r="BA241" s="77">
        <f>BA222-BA240</f>
        <v>511.49751999999989</v>
      </c>
      <c r="BB241" s="77">
        <f>BB222-BB240</f>
        <v>609.82932699999969</v>
      </c>
    </row>
    <row r="242" spans="1:54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Z242" s="84"/>
      <c r="BA242" s="77">
        <f>BA241-BA236</f>
        <v>92.316519999999912</v>
      </c>
      <c r="BB242" s="77">
        <f>BB241-BB236</f>
        <v>177.86232699999971</v>
      </c>
    </row>
    <row r="243" spans="1:54" ht="15.75" thickBot="1">
      <c r="A243" s="42" t="s">
        <v>198</v>
      </c>
      <c r="AZ243" s="84" t="s">
        <v>199</v>
      </c>
      <c r="BA243" s="77">
        <f>BA233</f>
        <v>1197.1020000000001</v>
      </c>
      <c r="BB243" s="77">
        <f>BB233</f>
        <v>1272.7660000000001</v>
      </c>
    </row>
    <row r="244" spans="1:54" ht="15.75" thickBot="1">
      <c r="A244" s="44"/>
      <c r="B244" s="44" t="str">
        <f t="shared" ref="B244:AU244" si="112">B2</f>
        <v xml:space="preserve">93/94 </v>
      </c>
      <c r="C244" s="44" t="str">
        <f t="shared" si="112"/>
        <v xml:space="preserve">94/95 </v>
      </c>
      <c r="D244" s="44" t="str">
        <f t="shared" si="112"/>
        <v xml:space="preserve">95/96 </v>
      </c>
      <c r="E244" s="44" t="str">
        <f t="shared" si="112"/>
        <v xml:space="preserve">96/97 </v>
      </c>
      <c r="F244" s="44" t="str">
        <f t="shared" si="112"/>
        <v xml:space="preserve">97/98 </v>
      </c>
      <c r="G244" s="44" t="str">
        <f t="shared" si="112"/>
        <v xml:space="preserve">98/99 </v>
      </c>
      <c r="H244" s="44" t="str">
        <f t="shared" si="112"/>
        <v xml:space="preserve">99/00 </v>
      </c>
      <c r="I244" s="44" t="str">
        <f t="shared" si="112"/>
        <v xml:space="preserve">00/01 </v>
      </c>
      <c r="J244" s="44" t="str">
        <f t="shared" si="112"/>
        <v xml:space="preserve">01/02 </v>
      </c>
      <c r="K244" s="44" t="str">
        <f t="shared" si="112"/>
        <v xml:space="preserve">02/03 </v>
      </c>
      <c r="L244" s="44" t="str">
        <f t="shared" si="112"/>
        <v xml:space="preserve">03/04 </v>
      </c>
      <c r="M244" s="44" t="str">
        <f t="shared" si="112"/>
        <v xml:space="preserve">04/05 </v>
      </c>
      <c r="N244" s="44" t="str">
        <f t="shared" si="112"/>
        <v xml:space="preserve">05/06 </v>
      </c>
      <c r="O244" s="44" t="str">
        <f t="shared" si="112"/>
        <v xml:space="preserve">06/07 </v>
      </c>
      <c r="P244" s="44" t="str">
        <f t="shared" si="112"/>
        <v xml:space="preserve">07/08 </v>
      </c>
      <c r="Q244" s="44" t="str">
        <f t="shared" si="112"/>
        <v xml:space="preserve">08/09 </v>
      </c>
      <c r="R244" s="44" t="str">
        <f t="shared" si="112"/>
        <v xml:space="preserve">09/10 </v>
      </c>
      <c r="S244" s="44" t="str">
        <f t="shared" si="112"/>
        <v xml:space="preserve">10/11 </v>
      </c>
      <c r="T244" s="44" t="str">
        <f t="shared" si="112"/>
        <v xml:space="preserve">11/12 </v>
      </c>
      <c r="U244" s="44" t="str">
        <f t="shared" si="112"/>
        <v xml:space="preserve">12/13 </v>
      </c>
      <c r="V244" s="44" t="str">
        <f t="shared" si="112"/>
        <v xml:space="preserve">13/14 </v>
      </c>
      <c r="W244" s="44" t="str">
        <f t="shared" si="112"/>
        <v xml:space="preserve">14/15 </v>
      </c>
      <c r="X244" s="44" t="str">
        <f t="shared" si="112"/>
        <v xml:space="preserve">15/16 </v>
      </c>
      <c r="Y244" s="44" t="str">
        <f t="shared" si="112"/>
        <v xml:space="preserve">16/17 </v>
      </c>
      <c r="Z244" s="44" t="str">
        <f t="shared" si="112"/>
        <v xml:space="preserve">17/18 </v>
      </c>
      <c r="AA244" s="44" t="str">
        <f t="shared" si="112"/>
        <v>18/19</v>
      </c>
      <c r="AB244" s="44" t="str">
        <f t="shared" si="112"/>
        <v>19/20</v>
      </c>
      <c r="AC244" s="44" t="str">
        <f t="shared" si="112"/>
        <v>20/21</v>
      </c>
      <c r="AD244" s="44" t="str">
        <f t="shared" si="112"/>
        <v>21/22</v>
      </c>
      <c r="AE244" s="44" t="str">
        <f t="shared" si="112"/>
        <v>22/23</v>
      </c>
      <c r="AF244" s="44" t="str">
        <f t="shared" si="112"/>
        <v>23/24</v>
      </c>
      <c r="AG244" s="44" t="str">
        <f t="shared" si="112"/>
        <v>24/25</v>
      </c>
      <c r="AH244" s="44" t="str">
        <f t="shared" si="112"/>
        <v>25/26</v>
      </c>
      <c r="AI244" s="44" t="str">
        <f t="shared" si="112"/>
        <v>26/27</v>
      </c>
      <c r="AJ244" s="44" t="str">
        <f t="shared" si="112"/>
        <v>27/28</v>
      </c>
      <c r="AK244" s="44" t="str">
        <f t="shared" si="112"/>
        <v>28/29</v>
      </c>
      <c r="AL244" s="44" t="str">
        <f t="shared" si="112"/>
        <v>29/30</v>
      </c>
      <c r="AM244" s="44" t="str">
        <f t="shared" si="112"/>
        <v>30/31</v>
      </c>
      <c r="AN244" s="44" t="str">
        <f t="shared" si="112"/>
        <v>31/32</v>
      </c>
      <c r="AO244" s="44" t="str">
        <f t="shared" si="112"/>
        <v>32/33</v>
      </c>
      <c r="AP244" s="44" t="str">
        <f t="shared" si="112"/>
        <v>33/34</v>
      </c>
      <c r="AQ244" s="44" t="str">
        <f t="shared" si="112"/>
        <v>34/35</v>
      </c>
      <c r="AR244" s="44" t="str">
        <f t="shared" si="112"/>
        <v>35/36</v>
      </c>
      <c r="AS244" s="44" t="str">
        <f t="shared" si="112"/>
        <v>36/37</v>
      </c>
      <c r="AT244" s="44" t="str">
        <f t="shared" si="112"/>
        <v>37/38</v>
      </c>
      <c r="AU244" s="44" t="str">
        <f t="shared" si="112"/>
        <v>38/39</v>
      </c>
      <c r="AZ244" s="84" t="s">
        <v>200</v>
      </c>
      <c r="BA244" s="77">
        <f>BA234</f>
        <v>526.66399999999999</v>
      </c>
      <c r="BB244" s="77">
        <f>BB234</f>
        <v>483.80499999999984</v>
      </c>
    </row>
    <row r="245" spans="1:54">
      <c r="A245" s="42" t="s">
        <v>101</v>
      </c>
      <c r="K245" s="67"/>
      <c r="L245" s="67">
        <f>L229-'Soy Crude'!L132</f>
        <v>4.25</v>
      </c>
      <c r="M245" s="67">
        <f>M229-'Soy Crude'!M132</f>
        <v>5</v>
      </c>
      <c r="N245" s="67">
        <f>N229-'Soy Crude'!N132</f>
        <v>5</v>
      </c>
      <c r="O245" s="67">
        <f>O229-'Soy Crude'!O132</f>
        <v>3.5341000000000022</v>
      </c>
      <c r="P245" s="67">
        <f>P229-'Soy Crude'!P132</f>
        <v>2.8477999999999994</v>
      </c>
      <c r="Q245" s="67">
        <f>Q229-'Soy Crude'!Q132</f>
        <v>5</v>
      </c>
      <c r="R245" s="67">
        <f>R229-'Soy Crude'!R132</f>
        <v>3</v>
      </c>
      <c r="S245" s="67">
        <f>S229-'Soy Crude'!S132</f>
        <v>3.5</v>
      </c>
      <c r="T245" s="67">
        <f>T229-'Soy Crude'!T132</f>
        <v>6.5</v>
      </c>
      <c r="U245" s="67">
        <f>U229-'Soy Crude'!U132</f>
        <v>4.213000000000001</v>
      </c>
      <c r="V245" s="67">
        <f>V229-'Soy Crude'!V132</f>
        <v>3</v>
      </c>
      <c r="W245" s="67">
        <f>W229-'Soy Crude'!W132</f>
        <v>2.7064999999999984</v>
      </c>
      <c r="X245" s="67">
        <f>X229-'Soy Crude'!X132</f>
        <v>2.5</v>
      </c>
      <c r="Y245" s="67">
        <f>Y229-'Soy Crude'!Y132</f>
        <v>2.5</v>
      </c>
      <c r="Z245" s="67">
        <f>Z229-'Soy Crude'!Z132</f>
        <v>2.5</v>
      </c>
      <c r="AA245" s="67">
        <f>AA229-'Soy Crude'!AA132</f>
        <v>2.5</v>
      </c>
      <c r="AB245" s="67">
        <f>AB229-'Soy Crude'!AB132</f>
        <v>3.1499695652173862</v>
      </c>
      <c r="AC245" s="67">
        <f>AC229-'Soy Crude'!AC132</f>
        <v>3.1499818181818142</v>
      </c>
      <c r="AD245" s="67">
        <f>AD229-'Soy Crude'!AD132</f>
        <v>13.428619047619037</v>
      </c>
      <c r="AE245" s="67">
        <f>AE229-'Soy Crude'!AE132</f>
        <v>9.1309523809523938</v>
      </c>
      <c r="AF245" s="68">
        <f t="shared" ref="AF245:AT253" si="113">AF$258*(SUM($Y245:$AC245)/SUM($Y$257:$AC$257))</f>
        <v>6.8196801735786519</v>
      </c>
      <c r="AG245" s="68">
        <f t="shared" si="113"/>
        <v>6.1377121562207861</v>
      </c>
      <c r="AH245" s="68">
        <f t="shared" si="113"/>
        <v>5.4557441388629213</v>
      </c>
      <c r="AI245" s="68">
        <f t="shared" si="113"/>
        <v>4.7737761215050565</v>
      </c>
      <c r="AJ245" s="68">
        <f t="shared" si="113"/>
        <v>4.0918081041471908</v>
      </c>
      <c r="AK245" s="68">
        <f t="shared" si="113"/>
        <v>3.4098400867893259</v>
      </c>
      <c r="AL245" s="68">
        <f t="shared" si="113"/>
        <v>2.7278720694314607</v>
      </c>
      <c r="AM245" s="68">
        <f t="shared" si="113"/>
        <v>2.7278720694314607</v>
      </c>
      <c r="AN245" s="68">
        <f t="shared" si="113"/>
        <v>2.7278720694314607</v>
      </c>
      <c r="AO245" s="68">
        <f t="shared" si="113"/>
        <v>2.7278720694314607</v>
      </c>
      <c r="AP245" s="68">
        <f t="shared" si="113"/>
        <v>2.7278720694314607</v>
      </c>
      <c r="AQ245" s="68">
        <f t="shared" si="113"/>
        <v>2.7278720694314607</v>
      </c>
      <c r="AR245" s="68">
        <f t="shared" si="113"/>
        <v>2.7278720694314607</v>
      </c>
      <c r="AS245" s="68">
        <f t="shared" si="113"/>
        <v>2.7278720694314607</v>
      </c>
      <c r="AT245" s="68">
        <f t="shared" si="113"/>
        <v>2.7278720694314607</v>
      </c>
      <c r="AU245" s="68">
        <f t="shared" ref="AU245:BC256" si="114">AU$258*(SUM($Y245:$AC245)/SUM($Y$257:$AC$257))</f>
        <v>2.7278720694314607</v>
      </c>
      <c r="AW245" s="84"/>
      <c r="AX245" s="77"/>
      <c r="AZ245" s="84" t="s">
        <v>196</v>
      </c>
      <c r="BA245" s="77">
        <f>BA243+BA244+BA232+BA228</f>
        <v>1758.7211890000001</v>
      </c>
      <c r="BB245" s="77">
        <f>BB243+BB244+BB232+BB228</f>
        <v>1773.0443269999994</v>
      </c>
    </row>
    <row r="246" spans="1:54">
      <c r="A246" s="42" t="s">
        <v>102</v>
      </c>
      <c r="K246" s="67"/>
      <c r="L246" s="67">
        <f>L230-'Soy Crude'!L133</f>
        <v>4.7083000000000013</v>
      </c>
      <c r="M246" s="67">
        <f>M230-'Soy Crude'!M133</f>
        <v>5</v>
      </c>
      <c r="N246" s="67">
        <f>N230-'Soy Crude'!N133</f>
        <v>5</v>
      </c>
      <c r="O246" s="67">
        <f>O230-'Soy Crude'!O133</f>
        <v>3.6200000000000045</v>
      </c>
      <c r="P246" s="67">
        <f>P230-'Soy Crude'!P133</f>
        <v>3.375</v>
      </c>
      <c r="Q246" s="67">
        <f>Q230-'Soy Crude'!Q133</f>
        <v>4.5262999999999991</v>
      </c>
      <c r="R246" s="67">
        <f>R230-'Soy Crude'!R133</f>
        <v>3</v>
      </c>
      <c r="S246" s="67">
        <f>S230-'Soy Crude'!S133</f>
        <v>3.5</v>
      </c>
      <c r="T246" s="67">
        <f>T230-'Soy Crude'!T133</f>
        <v>6.4481000000000037</v>
      </c>
      <c r="U246" s="67">
        <f>U230-'Soy Crude'!U133</f>
        <v>2.9794999999999945</v>
      </c>
      <c r="V246" s="67">
        <f>V230-'Soy Crude'!V133</f>
        <v>3</v>
      </c>
      <c r="W246" s="67">
        <f>W230-'Soy Crude'!W133</f>
        <v>2.75</v>
      </c>
      <c r="X246" s="67">
        <f>X230-'Soy Crude'!X133</f>
        <v>2.5</v>
      </c>
      <c r="Y246" s="67">
        <f>Y230-'Soy Crude'!Y133</f>
        <v>2.5</v>
      </c>
      <c r="Z246" s="67">
        <f>Z230-'Soy Crude'!Z133</f>
        <v>2.5</v>
      </c>
      <c r="AA246" s="67">
        <f>AA230-'Soy Crude'!AA133</f>
        <v>3.452300000000001</v>
      </c>
      <c r="AB246" s="67">
        <f>AB230-'Soy Crude'!AB133</f>
        <v>3.1500000000000057</v>
      </c>
      <c r="AC246" s="67">
        <f>AC230-'Soy Crude'!AC133</f>
        <v>3.1499999999999986</v>
      </c>
      <c r="AD246" s="67">
        <f>AD230-'Soy Crude'!AD133</f>
        <v>13.499980952380959</v>
      </c>
      <c r="AE246" s="67">
        <f>AE230-'Soy Crude'!AE133</f>
        <v>9.6190476190476062</v>
      </c>
      <c r="AF246" s="68">
        <f t="shared" si="113"/>
        <v>7.2903132068790777</v>
      </c>
      <c r="AG246" s="68">
        <f t="shared" si="113"/>
        <v>6.5612818861911695</v>
      </c>
      <c r="AH246" s="68">
        <f t="shared" si="113"/>
        <v>5.8322505655032622</v>
      </c>
      <c r="AI246" s="68">
        <f t="shared" si="113"/>
        <v>5.1032192448153548</v>
      </c>
      <c r="AJ246" s="68">
        <f t="shared" si="113"/>
        <v>4.3741879241274466</v>
      </c>
      <c r="AK246" s="68">
        <f t="shared" si="113"/>
        <v>3.6451566034395388</v>
      </c>
      <c r="AL246" s="68">
        <f t="shared" si="113"/>
        <v>2.9161252827516311</v>
      </c>
      <c r="AM246" s="68">
        <f t="shared" ref="AM246:AU257" si="115">AM$258*(SUM($Y246:$AC246)/SUM($Y$257:$AC$257))</f>
        <v>2.9161252827516311</v>
      </c>
      <c r="AN246" s="68">
        <f t="shared" si="115"/>
        <v>2.9161252827516311</v>
      </c>
      <c r="AO246" s="68">
        <f t="shared" si="115"/>
        <v>2.9161252827516311</v>
      </c>
      <c r="AP246" s="68">
        <f t="shared" si="115"/>
        <v>2.9161252827516311</v>
      </c>
      <c r="AQ246" s="68">
        <f t="shared" si="115"/>
        <v>2.9161252827516311</v>
      </c>
      <c r="AR246" s="68">
        <f t="shared" si="115"/>
        <v>2.9161252827516311</v>
      </c>
      <c r="AS246" s="68">
        <f t="shared" si="115"/>
        <v>2.9161252827516311</v>
      </c>
      <c r="AT246" s="68">
        <f t="shared" si="115"/>
        <v>2.9161252827516311</v>
      </c>
      <c r="AU246" s="68">
        <f t="shared" si="115"/>
        <v>2.9161252827516311</v>
      </c>
      <c r="AW246" s="84"/>
      <c r="AX246" s="77"/>
      <c r="AZ246" s="84" t="s">
        <v>197</v>
      </c>
      <c r="BA246" s="77">
        <f>BA222-BA245</f>
        <v>419.18099999999981</v>
      </c>
      <c r="BB246" s="77">
        <f>BB222-BB245</f>
        <v>431.96700000000033</v>
      </c>
    </row>
    <row r="247" spans="1:54">
      <c r="A247" s="42" t="s">
        <v>103</v>
      </c>
      <c r="K247" s="67"/>
      <c r="L247" s="67">
        <f>L231-'Soy Crude'!L134</f>
        <v>4.6179000000000023</v>
      </c>
      <c r="M247" s="67">
        <f>M231-'Soy Crude'!M134</f>
        <v>5</v>
      </c>
      <c r="N247" s="67">
        <f>N231-'Soy Crude'!N134</f>
        <v>5</v>
      </c>
      <c r="O247" s="67">
        <f>O231-'Soy Crude'!O134</f>
        <v>3.1137999999999977</v>
      </c>
      <c r="P247" s="67">
        <f>P231-'Soy Crude'!P134</f>
        <v>2.6735000000000042</v>
      </c>
      <c r="Q247" s="67">
        <f>Q231-'Soy Crude'!Q134</f>
        <v>3.9999999999999964</v>
      </c>
      <c r="R247" s="67">
        <f>R231-'Soy Crude'!R134</f>
        <v>2.8181999999999974</v>
      </c>
      <c r="S247" s="67">
        <f>S231-'Soy Crude'!S134</f>
        <v>3.5</v>
      </c>
      <c r="T247" s="67">
        <f>T231-'Soy Crude'!T134</f>
        <v>6.5</v>
      </c>
      <c r="U247" s="67">
        <f>U231-'Soy Crude'!U134</f>
        <v>3</v>
      </c>
      <c r="V247" s="67">
        <f>V231-'Soy Crude'!V134</f>
        <v>3</v>
      </c>
      <c r="W247" s="67">
        <f>W231-'Soy Crude'!W134</f>
        <v>2.75</v>
      </c>
      <c r="X247" s="67">
        <f>X231-'Soy Crude'!X134</f>
        <v>2.4999999999999964</v>
      </c>
      <c r="Y247" s="67">
        <f>Y231-'Soy Crude'!Y134</f>
        <v>2.5</v>
      </c>
      <c r="Z247" s="67">
        <f>Z231-'Soy Crude'!Z134</f>
        <v>2.5</v>
      </c>
      <c r="AA247" s="67">
        <f>AA231-'Soy Crude'!AA134</f>
        <v>3.7499999999999893</v>
      </c>
      <c r="AB247" s="67">
        <f>AB231-'Soy Crude'!AB134</f>
        <v>3.1500190476190468</v>
      </c>
      <c r="AC247" s="67">
        <f>AC231-'Soy Crude'!AC134</f>
        <v>4.254099999999994</v>
      </c>
      <c r="AD247" s="67">
        <f>AD231-'Soy Crude'!AD134</f>
        <v>12.690504761904755</v>
      </c>
      <c r="AE247" s="67">
        <f>AE231-'Soy Crude'!AE134</f>
        <v>8.5238095238095326</v>
      </c>
      <c r="AF247" s="68">
        <f t="shared" si="113"/>
        <v>7.9830661956680533</v>
      </c>
      <c r="AG247" s="68">
        <f t="shared" si="113"/>
        <v>7.1847595761012482</v>
      </c>
      <c r="AH247" s="68">
        <f t="shared" si="113"/>
        <v>6.386452956534443</v>
      </c>
      <c r="AI247" s="68">
        <f t="shared" si="113"/>
        <v>5.5881463369676379</v>
      </c>
      <c r="AJ247" s="68">
        <f t="shared" si="113"/>
        <v>4.7898397174008327</v>
      </c>
      <c r="AK247" s="68">
        <f t="shared" si="113"/>
        <v>3.9915330978340267</v>
      </c>
      <c r="AL247" s="68">
        <f t="shared" si="113"/>
        <v>3.1932264782672215</v>
      </c>
      <c r="AM247" s="68">
        <f t="shared" si="115"/>
        <v>3.1932264782672215</v>
      </c>
      <c r="AN247" s="68">
        <f t="shared" si="115"/>
        <v>3.1932264782672215</v>
      </c>
      <c r="AO247" s="68">
        <f t="shared" si="115"/>
        <v>3.1932264782672215</v>
      </c>
      <c r="AP247" s="68">
        <f t="shared" si="115"/>
        <v>3.1932264782672215</v>
      </c>
      <c r="AQ247" s="68">
        <f t="shared" si="115"/>
        <v>3.1932264782672215</v>
      </c>
      <c r="AR247" s="68">
        <f t="shared" si="115"/>
        <v>3.1932264782672215</v>
      </c>
      <c r="AS247" s="68">
        <f t="shared" si="115"/>
        <v>3.1932264782672215</v>
      </c>
      <c r="AT247" s="68">
        <f t="shared" si="115"/>
        <v>3.1932264782672215</v>
      </c>
      <c r="AU247" s="68">
        <f t="shared" si="115"/>
        <v>3.1932264782672215</v>
      </c>
      <c r="AW247" s="84"/>
      <c r="AX247" s="77"/>
      <c r="BA247" s="77">
        <f>BA246-BA236</f>
        <v>0</v>
      </c>
      <c r="BB247" s="77">
        <f>BB246-BB236</f>
        <v>0</v>
      </c>
    </row>
    <row r="248" spans="1:54">
      <c r="A248" s="42" t="s">
        <v>104</v>
      </c>
      <c r="K248" s="67"/>
      <c r="L248" s="67">
        <f>L232-'Soy Crude'!L135</f>
        <v>4.9124999999999979</v>
      </c>
      <c r="M248" s="67">
        <f>M232-'Soy Crude'!M135</f>
        <v>5</v>
      </c>
      <c r="N248" s="67">
        <f>N232-'Soy Crude'!N135</f>
        <v>5</v>
      </c>
      <c r="O248" s="67">
        <f>O232-'Soy Crude'!O135</f>
        <v>2.7662999999999975</v>
      </c>
      <c r="P248" s="67">
        <f>P232-'Soy Crude'!P135</f>
        <v>2.9405000000000001</v>
      </c>
      <c r="Q248" s="67">
        <f>Q232-'Soy Crude'!Q135</f>
        <v>4</v>
      </c>
      <c r="R248" s="67">
        <f>R232-'Soy Crude'!R135</f>
        <v>2</v>
      </c>
      <c r="S248" s="67">
        <f>S232-'Soy Crude'!S135</f>
        <v>4.3000000000000043</v>
      </c>
      <c r="T248" s="67">
        <f>T232-'Soy Crude'!T135</f>
        <v>6.5</v>
      </c>
      <c r="U248" s="67">
        <f>U232-'Soy Crude'!U135</f>
        <v>3</v>
      </c>
      <c r="V248" s="67">
        <f>V232-'Soy Crude'!V135</f>
        <v>3</v>
      </c>
      <c r="W248" s="67">
        <f>W232-'Soy Crude'!W135</f>
        <v>2.75</v>
      </c>
      <c r="X248" s="67">
        <f>X232-'Soy Crude'!X135</f>
        <v>2.5</v>
      </c>
      <c r="Y248" s="67">
        <f>Y232-'Soy Crude'!Y135</f>
        <v>2.5</v>
      </c>
      <c r="Z248" s="67">
        <f>Z232-'Soy Crude'!Z135</f>
        <v>2.5000000000000036</v>
      </c>
      <c r="AA248" s="67">
        <f>AA232-'Soy Crude'!AA135</f>
        <v>3.7499809523809517</v>
      </c>
      <c r="AB248" s="67">
        <f>AB232-'Soy Crude'!AB135</f>
        <v>3.15004285714285</v>
      </c>
      <c r="AC248" s="67">
        <f>AC232-'Soy Crude'!AC135</f>
        <v>3.1508782608695824</v>
      </c>
      <c r="AD248" s="67">
        <f>AD232-'Soy Crude'!AD135</f>
        <v>11.150000000000006</v>
      </c>
      <c r="AE248" s="67">
        <f>AE232-'Soy Crude'!AE135</f>
        <v>9.7625000000000028</v>
      </c>
      <c r="AF248" s="68">
        <f t="shared" si="113"/>
        <v>7.4378768150886652</v>
      </c>
      <c r="AG248" s="68">
        <f t="shared" si="113"/>
        <v>6.6940891335797987</v>
      </c>
      <c r="AH248" s="68">
        <f t="shared" si="113"/>
        <v>5.9503014520709323</v>
      </c>
      <c r="AI248" s="68">
        <f t="shared" si="113"/>
        <v>5.2065137705620659</v>
      </c>
      <c r="AJ248" s="68">
        <f t="shared" si="113"/>
        <v>4.4627260890531995</v>
      </c>
      <c r="AK248" s="68">
        <f t="shared" si="113"/>
        <v>3.7189384075443326</v>
      </c>
      <c r="AL248" s="68">
        <f t="shared" si="113"/>
        <v>2.9751507260354662</v>
      </c>
      <c r="AM248" s="68">
        <f t="shared" si="115"/>
        <v>2.9751507260354662</v>
      </c>
      <c r="AN248" s="68">
        <f t="shared" si="115"/>
        <v>2.9751507260354662</v>
      </c>
      <c r="AO248" s="68">
        <f t="shared" si="115"/>
        <v>2.9751507260354662</v>
      </c>
      <c r="AP248" s="68">
        <f t="shared" si="115"/>
        <v>2.9751507260354662</v>
      </c>
      <c r="AQ248" s="68">
        <f t="shared" si="115"/>
        <v>2.9751507260354662</v>
      </c>
      <c r="AR248" s="68">
        <f t="shared" si="115"/>
        <v>2.9751507260354662</v>
      </c>
      <c r="AS248" s="68">
        <f t="shared" si="115"/>
        <v>2.9751507260354662</v>
      </c>
      <c r="AT248" s="68">
        <f t="shared" si="115"/>
        <v>2.9751507260354662</v>
      </c>
      <c r="AU248" s="68">
        <f t="shared" si="115"/>
        <v>2.9751507260354662</v>
      </c>
      <c r="AW248" s="84"/>
      <c r="AX248" s="77"/>
    </row>
    <row r="249" spans="1:54">
      <c r="A249" s="42" t="s">
        <v>105</v>
      </c>
      <c r="K249" s="67"/>
      <c r="L249" s="67">
        <f>L233-'Soy Crude'!L136</f>
        <v>4.7226999999999961</v>
      </c>
      <c r="M249" s="67">
        <f>M233-'Soy Crude'!M136</f>
        <v>5</v>
      </c>
      <c r="N249" s="67">
        <f>N233-'Soy Crude'!N136</f>
        <v>4.4737000000000009</v>
      </c>
      <c r="O249" s="67">
        <f>O233-'Soy Crude'!O136</f>
        <v>3.0670999999999999</v>
      </c>
      <c r="P249" s="67">
        <f>P233-'Soy Crude'!P136</f>
        <v>4.2250000000000014</v>
      </c>
      <c r="Q249" s="67">
        <f>Q233-'Soy Crude'!Q136</f>
        <v>3.3816000000000024</v>
      </c>
      <c r="R249" s="67">
        <f>R233-'Soy Crude'!R136</f>
        <v>2</v>
      </c>
      <c r="S249" s="67">
        <f>S233-'Soy Crude'!S136</f>
        <v>5.5</v>
      </c>
      <c r="T249" s="67">
        <f>T233-'Soy Crude'!T136</f>
        <v>6.5</v>
      </c>
      <c r="U249" s="67">
        <f>U233-'Soy Crude'!U136</f>
        <v>3</v>
      </c>
      <c r="V249" s="67">
        <f>V233-'Soy Crude'!V136</f>
        <v>3</v>
      </c>
      <c r="W249" s="67">
        <f>W233-'Soy Crude'!W136</f>
        <v>2.7499999999999964</v>
      </c>
      <c r="X249" s="67">
        <f>X233-'Soy Crude'!X136</f>
        <v>2.5</v>
      </c>
      <c r="Y249" s="67">
        <f>Y233-'Soy Crude'!Y136</f>
        <v>2.5</v>
      </c>
      <c r="Z249" s="67">
        <f>Z233-'Soy Crude'!Z136</f>
        <v>2.5</v>
      </c>
      <c r="AA249" s="67">
        <f>AA233-'Soy Crude'!AA136</f>
        <v>3.3289105263157914</v>
      </c>
      <c r="AB249" s="67">
        <f>AB233-'Soy Crude'!AB136</f>
        <v>3.1499684210526375</v>
      </c>
      <c r="AC249" s="67">
        <f>AC233-'Soy Crude'!AC136</f>
        <v>2.1315684210526342</v>
      </c>
      <c r="AD249" s="67">
        <f>AD233-'Soy Crude'!AD136</f>
        <v>10.236873684210508</v>
      </c>
      <c r="AE249" s="67">
        <f>AE233-'Soy Crude'!AE136</f>
        <v>8.6184210526315681</v>
      </c>
      <c r="AF249" s="68">
        <f t="shared" si="113"/>
        <v>6.7260308020805315</v>
      </c>
      <c r="AG249" s="68">
        <f t="shared" si="113"/>
        <v>6.0534277218724784</v>
      </c>
      <c r="AH249" s="68">
        <f t="shared" si="113"/>
        <v>5.3808246416644252</v>
      </c>
      <c r="AI249" s="68">
        <f t="shared" si="113"/>
        <v>4.7082215614563721</v>
      </c>
      <c r="AJ249" s="68">
        <f t="shared" si="113"/>
        <v>4.0356184812483189</v>
      </c>
      <c r="AK249" s="68">
        <f t="shared" si="113"/>
        <v>3.3630154010402658</v>
      </c>
      <c r="AL249" s="68">
        <f t="shared" si="113"/>
        <v>2.6904123208322126</v>
      </c>
      <c r="AM249" s="68">
        <f t="shared" si="115"/>
        <v>2.6904123208322126</v>
      </c>
      <c r="AN249" s="68">
        <f t="shared" si="115"/>
        <v>2.6904123208322126</v>
      </c>
      <c r="AO249" s="68">
        <f t="shared" si="115"/>
        <v>2.6904123208322126</v>
      </c>
      <c r="AP249" s="68">
        <f t="shared" si="115"/>
        <v>2.6904123208322126</v>
      </c>
      <c r="AQ249" s="68">
        <f t="shared" si="115"/>
        <v>2.6904123208322126</v>
      </c>
      <c r="AR249" s="68">
        <f t="shared" si="115"/>
        <v>2.6904123208322126</v>
      </c>
      <c r="AS249" s="68">
        <f t="shared" si="115"/>
        <v>2.6904123208322126</v>
      </c>
      <c r="AT249" s="68">
        <f t="shared" si="115"/>
        <v>2.6904123208322126</v>
      </c>
      <c r="AU249" s="68">
        <f t="shared" si="115"/>
        <v>2.6904123208322126</v>
      </c>
      <c r="AW249" s="84"/>
      <c r="AX249" s="77"/>
    </row>
    <row r="250" spans="1:54">
      <c r="A250" s="42" t="s">
        <v>106</v>
      </c>
      <c r="K250" s="67"/>
      <c r="L250" s="67">
        <f>L234-'Soy Crude'!L137</f>
        <v>4.8924000000000021</v>
      </c>
      <c r="M250" s="67">
        <f>M234-'Soy Crude'!M137</f>
        <v>5</v>
      </c>
      <c r="N250" s="67">
        <f>N234-'Soy Crude'!N137</f>
        <v>3.7387000000000015</v>
      </c>
      <c r="O250" s="67">
        <f>O234-'Soy Crude'!O137</f>
        <v>2.8249999999999993</v>
      </c>
      <c r="P250" s="67">
        <f>P234-'Soy Crude'!P137</f>
        <v>5.9499999999999957</v>
      </c>
      <c r="Q250" s="67">
        <f>Q234-'Soy Crude'!Q137</f>
        <v>3</v>
      </c>
      <c r="R250" s="67">
        <f>R234-'Soy Crude'!R137</f>
        <v>2</v>
      </c>
      <c r="S250" s="67">
        <f>S234-'Soy Crude'!S137</f>
        <v>5.6303999999999945</v>
      </c>
      <c r="T250" s="67">
        <f>T234-'Soy Crude'!T137</f>
        <v>6.5</v>
      </c>
      <c r="U250" s="67">
        <f>U234-'Soy Crude'!U137</f>
        <v>3</v>
      </c>
      <c r="V250" s="67">
        <f>V234-'Soy Crude'!V137</f>
        <v>2.8928000000000011</v>
      </c>
      <c r="W250" s="67">
        <f>W234-'Soy Crude'!W137</f>
        <v>2.7203000000000017</v>
      </c>
      <c r="X250" s="67">
        <f>X234-'Soy Crude'!X137</f>
        <v>2.4999999999999964</v>
      </c>
      <c r="Y250" s="67">
        <f>Y234-'Soy Crude'!Y137</f>
        <v>2.5</v>
      </c>
      <c r="Z250" s="67">
        <f>Z234-'Soy Crude'!Z137</f>
        <v>2.4999999999999964</v>
      </c>
      <c r="AA250" s="67">
        <f>AA234-'Soy Crude'!AA137</f>
        <v>3.1499999999999915</v>
      </c>
      <c r="AB250" s="67">
        <f>AB234-'Soy Crude'!AB137</f>
        <v>3.1499818181818178</v>
      </c>
      <c r="AC250" s="67">
        <f>AC234-'Soy Crude'!AC137</f>
        <v>2.608665217391291</v>
      </c>
      <c r="AD250" s="67">
        <f>AD234-'Soy Crude'!AD137</f>
        <v>12.565186956521742</v>
      </c>
      <c r="AE250" s="67">
        <f>AE234-'Soy Crude'!AE137</f>
        <v>9.2717391304347672</v>
      </c>
      <c r="AF250" s="68">
        <f t="shared" si="113"/>
        <v>6.8733955500673138</v>
      </c>
      <c r="AG250" s="68">
        <f t="shared" si="113"/>
        <v>6.1860559950605829</v>
      </c>
      <c r="AH250" s="68">
        <f t="shared" si="113"/>
        <v>5.4987164400538511</v>
      </c>
      <c r="AI250" s="68">
        <f t="shared" si="113"/>
        <v>4.8113768850471192</v>
      </c>
      <c r="AJ250" s="68">
        <f t="shared" si="113"/>
        <v>4.1240373300403883</v>
      </c>
      <c r="AK250" s="68">
        <f t="shared" si="113"/>
        <v>3.4366977750336569</v>
      </c>
      <c r="AL250" s="68">
        <f t="shared" si="113"/>
        <v>2.7493582200269255</v>
      </c>
      <c r="AM250" s="68">
        <f t="shared" si="115"/>
        <v>2.7493582200269255</v>
      </c>
      <c r="AN250" s="68">
        <f t="shared" si="115"/>
        <v>2.7493582200269255</v>
      </c>
      <c r="AO250" s="68">
        <f t="shared" si="115"/>
        <v>2.7493582200269255</v>
      </c>
      <c r="AP250" s="68">
        <f t="shared" si="115"/>
        <v>2.7493582200269255</v>
      </c>
      <c r="AQ250" s="68">
        <f t="shared" si="115"/>
        <v>2.7493582200269255</v>
      </c>
      <c r="AR250" s="68">
        <f t="shared" si="115"/>
        <v>2.7493582200269255</v>
      </c>
      <c r="AS250" s="68">
        <f t="shared" si="115"/>
        <v>2.7493582200269255</v>
      </c>
      <c r="AT250" s="68">
        <f t="shared" si="115"/>
        <v>2.7493582200269255</v>
      </c>
      <c r="AU250" s="68">
        <f t="shared" si="115"/>
        <v>2.7493582200269255</v>
      </c>
      <c r="AX250" s="77"/>
    </row>
    <row r="251" spans="1:54">
      <c r="A251" s="42" t="s">
        <v>107</v>
      </c>
      <c r="K251" s="67"/>
      <c r="L251" s="67">
        <f>L235-'Soy Crude'!L138</f>
        <v>5.2757000000000005</v>
      </c>
      <c r="M251" s="67">
        <f>M235-'Soy Crude'!M138</f>
        <v>5</v>
      </c>
      <c r="N251" s="67">
        <f>N235-'Soy Crude'!N138</f>
        <v>3.6446999999999967</v>
      </c>
      <c r="O251" s="67">
        <f>O235-'Soy Crude'!O138</f>
        <v>2.9355000000000011</v>
      </c>
      <c r="P251" s="67">
        <f>P235-'Soy Crude'!P138</f>
        <v>5</v>
      </c>
      <c r="Q251" s="67">
        <f>Q235-'Soy Crude'!Q138</f>
        <v>2.7856999999999985</v>
      </c>
      <c r="R251" s="67">
        <f>R235-'Soy Crude'!R138</f>
        <v>2</v>
      </c>
      <c r="S251" s="67">
        <f>S235-'Soy Crude'!S138</f>
        <v>6.4249999999999972</v>
      </c>
      <c r="T251" s="67">
        <f>T235-'Soy Crude'!T138</f>
        <v>6.6499999999999986</v>
      </c>
      <c r="U251" s="67">
        <f>U235-'Soy Crude'!U138</f>
        <v>3</v>
      </c>
      <c r="V251" s="67">
        <f>V235-'Soy Crude'!V138</f>
        <v>2.75</v>
      </c>
      <c r="W251" s="67">
        <f>W235-'Soy Crude'!W138</f>
        <v>3.8882000000000048</v>
      </c>
      <c r="X251" s="67">
        <f>X235-'Soy Crude'!X138</f>
        <v>2.5</v>
      </c>
      <c r="Y251" s="67">
        <f>Y235-'Soy Crude'!Y138</f>
        <v>2.5000000000000036</v>
      </c>
      <c r="Z251" s="67">
        <f>Z235-'Soy Crude'!Z138</f>
        <v>2.5</v>
      </c>
      <c r="AA251" s="67">
        <f>AA235-'Soy Crude'!AA138</f>
        <v>3.1500047619047571</v>
      </c>
      <c r="AB251" s="67">
        <f>AB235-'Soy Crude'!AB138</f>
        <v>3.1500428571428571</v>
      </c>
      <c r="AC251" s="67">
        <f>AC235-'Soy Crude'!AC138</f>
        <v>6.4286047619047366</v>
      </c>
      <c r="AD251" s="67">
        <f>AD235-'Soy Crude'!AD138</f>
        <v>12.174999999999997</v>
      </c>
      <c r="AE251" s="67">
        <f>AE235-'Soy Crude'!AE138</f>
        <v>9.9999999999999787</v>
      </c>
      <c r="AF251" s="68">
        <f t="shared" si="113"/>
        <v>8.761171382972492</v>
      </c>
      <c r="AG251" s="68">
        <f t="shared" si="113"/>
        <v>7.885054244675243</v>
      </c>
      <c r="AH251" s="68">
        <f t="shared" si="113"/>
        <v>7.0089371063779939</v>
      </c>
      <c r="AI251" s="68">
        <f t="shared" si="113"/>
        <v>6.1328199680807449</v>
      </c>
      <c r="AJ251" s="68">
        <f t="shared" si="113"/>
        <v>5.2567028297834959</v>
      </c>
      <c r="AK251" s="68">
        <f t="shared" si="113"/>
        <v>4.380585691486246</v>
      </c>
      <c r="AL251" s="68">
        <f t="shared" si="113"/>
        <v>3.504468553188997</v>
      </c>
      <c r="AM251" s="68">
        <f t="shared" si="115"/>
        <v>3.504468553188997</v>
      </c>
      <c r="AN251" s="68">
        <f t="shared" si="115"/>
        <v>3.504468553188997</v>
      </c>
      <c r="AO251" s="68">
        <f t="shared" si="115"/>
        <v>3.504468553188997</v>
      </c>
      <c r="AP251" s="68">
        <f t="shared" si="115"/>
        <v>3.504468553188997</v>
      </c>
      <c r="AQ251" s="68">
        <f t="shared" si="115"/>
        <v>3.504468553188997</v>
      </c>
      <c r="AR251" s="68">
        <f t="shared" si="115"/>
        <v>3.504468553188997</v>
      </c>
      <c r="AS251" s="68">
        <f t="shared" si="115"/>
        <v>3.504468553188997</v>
      </c>
      <c r="AT251" s="68">
        <f t="shared" si="115"/>
        <v>3.504468553188997</v>
      </c>
      <c r="AU251" s="68">
        <f t="shared" si="115"/>
        <v>3.504468553188997</v>
      </c>
    </row>
    <row r="252" spans="1:54">
      <c r="A252" s="42" t="s">
        <v>108</v>
      </c>
      <c r="K252" s="67"/>
      <c r="L252" s="67">
        <f>L236-'Soy Crude'!L139</f>
        <v>5.25</v>
      </c>
      <c r="M252" s="67">
        <f>M236-'Soy Crude'!M139</f>
        <v>5</v>
      </c>
      <c r="N252" s="67">
        <f>N236-'Soy Crude'!N139</f>
        <v>3.4000000000000021</v>
      </c>
      <c r="O252" s="67">
        <f>O236-'Soy Crude'!O139</f>
        <v>3.6022999999999996</v>
      </c>
      <c r="P252" s="67">
        <f>P236-'Soy Crude'!P139</f>
        <v>5.452300000000001</v>
      </c>
      <c r="Q252" s="67">
        <f>Q236-'Soy Crude'!Q139</f>
        <v>3</v>
      </c>
      <c r="R252" s="67">
        <f>R236-'Soy Crude'!R139</f>
        <v>2</v>
      </c>
      <c r="S252" s="67">
        <f>S236-'Soy Crude'!S139</f>
        <v>6.5</v>
      </c>
      <c r="T252" s="67">
        <f>T236-'Soy Crude'!T139</f>
        <v>7</v>
      </c>
      <c r="U252" s="67">
        <f>U236-'Soy Crude'!U139</f>
        <v>3</v>
      </c>
      <c r="V252" s="67">
        <f>V236-'Soy Crude'!V139</f>
        <v>2.75</v>
      </c>
      <c r="W252" s="67">
        <f>W236-'Soy Crude'!W139</f>
        <v>3.0119000000000042</v>
      </c>
      <c r="X252" s="67">
        <f>X236-'Soy Crude'!X139</f>
        <v>2.5</v>
      </c>
      <c r="Y252" s="67">
        <f>Y236-'Soy Crude'!Y139</f>
        <v>2.4631999999999969</v>
      </c>
      <c r="Z252" s="67">
        <f>Z236-'Soy Crude'!Z139</f>
        <v>2.5</v>
      </c>
      <c r="AA252" s="67">
        <f>AA236-'Soy Crude'!AA139</f>
        <v>3.1500363636363602</v>
      </c>
      <c r="AB252" s="67">
        <f>AB236-'Soy Crude'!AB139</f>
        <v>3.1500000000000057</v>
      </c>
      <c r="AC252" s="67">
        <f>AC236-'Soy Crude'!AC139</f>
        <v>15.625</v>
      </c>
      <c r="AD252" s="67">
        <f>AD236-'Soy Crude'!AD139</f>
        <v>18.238123809523799</v>
      </c>
      <c r="AE252" s="67">
        <f>AE236-'Soy Crude'!AE139</f>
        <v>10.647727272727266</v>
      </c>
      <c r="AF252" s="68">
        <f t="shared" si="113"/>
        <v>13.287668002379585</v>
      </c>
      <c r="AG252" s="68">
        <f t="shared" si="113"/>
        <v>11.958901202141625</v>
      </c>
      <c r="AH252" s="68">
        <f t="shared" si="113"/>
        <v>10.630134401903668</v>
      </c>
      <c r="AI252" s="68">
        <f t="shared" si="113"/>
        <v>9.3013676016657101</v>
      </c>
      <c r="AJ252" s="68">
        <f t="shared" si="113"/>
        <v>7.9726008014277507</v>
      </c>
      <c r="AK252" s="68">
        <f t="shared" si="113"/>
        <v>6.6438340011897923</v>
      </c>
      <c r="AL252" s="68">
        <f t="shared" si="113"/>
        <v>5.3150672009518338</v>
      </c>
      <c r="AM252" s="68">
        <f t="shared" si="115"/>
        <v>5.3150672009518338</v>
      </c>
      <c r="AN252" s="68">
        <f t="shared" si="115"/>
        <v>5.3150672009518338</v>
      </c>
      <c r="AO252" s="68">
        <f t="shared" si="115"/>
        <v>5.3150672009518338</v>
      </c>
      <c r="AP252" s="68">
        <f t="shared" si="115"/>
        <v>5.3150672009518338</v>
      </c>
      <c r="AQ252" s="68">
        <f t="shared" si="115"/>
        <v>5.3150672009518338</v>
      </c>
      <c r="AR252" s="68">
        <f t="shared" si="115"/>
        <v>5.3150672009518338</v>
      </c>
      <c r="AS252" s="68">
        <f t="shared" si="115"/>
        <v>5.3150672009518338</v>
      </c>
      <c r="AT252" s="68">
        <f t="shared" si="115"/>
        <v>5.3150672009518338</v>
      </c>
      <c r="AU252" s="68">
        <f t="shared" si="115"/>
        <v>5.3150672009518338</v>
      </c>
    </row>
    <row r="253" spans="1:54">
      <c r="A253" s="42" t="s">
        <v>109</v>
      </c>
      <c r="K253" s="67"/>
      <c r="L253" s="67">
        <f>L237-'Soy Crude'!L140</f>
        <v>5.4118999999999993</v>
      </c>
      <c r="M253" s="67">
        <f>M237-'Soy Crude'!M140</f>
        <v>5</v>
      </c>
      <c r="N253" s="67">
        <f>N237-'Soy Crude'!N140</f>
        <v>3</v>
      </c>
      <c r="O253" s="67">
        <f>O237-'Soy Crude'!O140</f>
        <v>3.5572000000000017</v>
      </c>
      <c r="P253" s="67">
        <f>P237-'Soy Crude'!P140</f>
        <v>5.5</v>
      </c>
      <c r="Q253" s="67">
        <f>Q237-'Soy Crude'!Q140</f>
        <v>3</v>
      </c>
      <c r="R253" s="67">
        <f>R237-'Soy Crude'!R140</f>
        <v>2</v>
      </c>
      <c r="S253" s="67">
        <f>S237-'Soy Crude'!S140</f>
        <v>6.5</v>
      </c>
      <c r="T253" s="67">
        <f>T237-'Soy Crude'!T140</f>
        <v>6.2428000000000026</v>
      </c>
      <c r="U253" s="67">
        <f>U237-'Soy Crude'!U140</f>
        <v>3</v>
      </c>
      <c r="V253" s="67">
        <f>V237-'Soy Crude'!V140</f>
        <v>2.75</v>
      </c>
      <c r="W253" s="67">
        <f>W237-'Soy Crude'!W140</f>
        <v>2.75</v>
      </c>
      <c r="X253" s="67">
        <f>X237-'Soy Crude'!X140</f>
        <v>2.5</v>
      </c>
      <c r="Y253" s="67">
        <f>Y237-'Soy Crude'!Y140</f>
        <v>2.4999999999999964</v>
      </c>
      <c r="Z253" s="67">
        <f>Z237-'Soy Crude'!Z140</f>
        <v>2.5</v>
      </c>
      <c r="AA253" s="67">
        <f>AA237-'Soy Crude'!AA140</f>
        <v>3.1500000000000021</v>
      </c>
      <c r="AB253" s="67">
        <f>AB237-'Soy Crude'!AB140</f>
        <v>3.1500090909090908</v>
      </c>
      <c r="AC253" s="67">
        <f>AC237-'Soy Crude'!AC140</f>
        <v>20.522709090909075</v>
      </c>
      <c r="AD253" s="67">
        <f>AD237-'Soy Crude'!AD140</f>
        <v>18.333333333333343</v>
      </c>
      <c r="AE253" s="67">
        <f>AE237-'Soy Crude'!AE140</f>
        <v>12.321428571428591</v>
      </c>
      <c r="AF253" s="68">
        <f t="shared" si="113"/>
        <v>15.726197449868822</v>
      </c>
      <c r="AG253" s="68">
        <f t="shared" si="113"/>
        <v>14.15357770488194</v>
      </c>
      <c r="AH253" s="68">
        <f t="shared" si="113"/>
        <v>12.580957959895057</v>
      </c>
      <c r="AI253" s="68">
        <f t="shared" si="113"/>
        <v>11.008338214908175</v>
      </c>
      <c r="AJ253" s="68">
        <f t="shared" si="113"/>
        <v>9.4357184699212926</v>
      </c>
      <c r="AK253" s="68">
        <f t="shared" si="113"/>
        <v>7.8630987249344111</v>
      </c>
      <c r="AL253" s="68">
        <f t="shared" si="113"/>
        <v>6.2904789799475287</v>
      </c>
      <c r="AM253" s="68">
        <f t="shared" si="115"/>
        <v>6.2904789799475287</v>
      </c>
      <c r="AN253" s="68">
        <f t="shared" si="115"/>
        <v>6.2904789799475287</v>
      </c>
      <c r="AO253" s="68">
        <f t="shared" si="115"/>
        <v>6.2904789799475287</v>
      </c>
      <c r="AP253" s="68">
        <f t="shared" si="115"/>
        <v>6.2904789799475287</v>
      </c>
      <c r="AQ253" s="68">
        <f t="shared" si="115"/>
        <v>6.2904789799475287</v>
      </c>
      <c r="AR253" s="68">
        <f t="shared" si="115"/>
        <v>6.2904789799475287</v>
      </c>
      <c r="AS253" s="68">
        <f t="shared" si="115"/>
        <v>6.2904789799475287</v>
      </c>
      <c r="AT253" s="68">
        <f t="shared" si="115"/>
        <v>6.2904789799475287</v>
      </c>
      <c r="AU253" s="68">
        <f t="shared" si="115"/>
        <v>6.2904789799475287</v>
      </c>
    </row>
    <row r="254" spans="1:54">
      <c r="A254" s="42" t="s">
        <v>110</v>
      </c>
      <c r="K254" s="67">
        <v>25.273499999999999</v>
      </c>
      <c r="L254" s="67">
        <f>L238-'Soy Crude'!L141</f>
        <v>5.0191000000000017</v>
      </c>
      <c r="M254" s="67">
        <f>M238-'Soy Crude'!M141</f>
        <v>5</v>
      </c>
      <c r="N254" s="67">
        <f>N238-'Soy Crude'!N141</f>
        <v>3.25</v>
      </c>
      <c r="O254" s="67">
        <f>O238-'Soy Crude'!O141</f>
        <v>3.1761000000000053</v>
      </c>
      <c r="P254" s="67">
        <f>P238-'Soy Crude'!P141</f>
        <v>5.5908999999999978</v>
      </c>
      <c r="Q254" s="67">
        <f>Q238-'Soy Crude'!Q141</f>
        <v>2.9999999999999964</v>
      </c>
      <c r="R254" s="67">
        <f>R238-'Soy Crude'!R141</f>
        <v>2</v>
      </c>
      <c r="S254" s="67">
        <f>S238-'Soy Crude'!S141</f>
        <v>6.5</v>
      </c>
      <c r="T254" s="67">
        <f>T238-'Soy Crude'!T141</f>
        <v>5.7000000000000028</v>
      </c>
      <c r="U254" s="67">
        <f>U238-'Soy Crude'!U141</f>
        <v>3</v>
      </c>
      <c r="V254" s="67">
        <f>V238-'Soy Crude'!V141</f>
        <v>2.75</v>
      </c>
      <c r="W254" s="67">
        <f>W238-'Soy Crude'!W141</f>
        <v>2.7499999999999964</v>
      </c>
      <c r="X254" s="67">
        <f>X238-'Soy Crude'!X141</f>
        <v>2.5</v>
      </c>
      <c r="Y254" s="67">
        <f>Y238-'Soy Crude'!Y141</f>
        <v>2.5</v>
      </c>
      <c r="Z254" s="67">
        <f>Z238-'Soy Crude'!Z141</f>
        <v>2.5</v>
      </c>
      <c r="AA254" s="67">
        <f>AA238-'Soy Crude'!AA141</f>
        <v>3.1500181818181829</v>
      </c>
      <c r="AB254" s="67">
        <f>AB238-'Soy Crude'!AB141</f>
        <v>3.1748130434782666</v>
      </c>
      <c r="AC254" s="67">
        <f>AC238-'Soy Crude'!AC141</f>
        <v>20.071395238095221</v>
      </c>
      <c r="AD254" s="67">
        <f>AD238-'Soy Crude'!AD141</f>
        <v>15.650000000000006</v>
      </c>
      <c r="AE254" s="67">
        <f>AE238-'Soy Crude'!AE141</f>
        <v>12.450000000000017</v>
      </c>
      <c r="AF254" s="68">
        <f t="shared" ref="AF254:AS256" si="116">AF$258*(SUM($Y254:$AC254)/SUM($Y$257:$AC$257))</f>
        <v>15.515433148202693</v>
      </c>
      <c r="AG254" s="68">
        <f t="shared" si="116"/>
        <v>13.963889833382424</v>
      </c>
      <c r="AH254" s="68">
        <f t="shared" si="116"/>
        <v>12.412346518562154</v>
      </c>
      <c r="AI254" s="68">
        <f t="shared" si="116"/>
        <v>10.860803203741884</v>
      </c>
      <c r="AJ254" s="68">
        <f t="shared" si="116"/>
        <v>9.3092598889216163</v>
      </c>
      <c r="AK254" s="68">
        <f t="shared" si="116"/>
        <v>7.7577165741013463</v>
      </c>
      <c r="AL254" s="68">
        <f t="shared" si="116"/>
        <v>6.2061732592810772</v>
      </c>
      <c r="AM254" s="68">
        <f t="shared" si="116"/>
        <v>6.2061732592810772</v>
      </c>
      <c r="AN254" s="68">
        <f t="shared" si="116"/>
        <v>6.2061732592810772</v>
      </c>
      <c r="AO254" s="68">
        <f t="shared" si="116"/>
        <v>6.2061732592810772</v>
      </c>
      <c r="AP254" s="68">
        <f t="shared" si="116"/>
        <v>6.2061732592810772</v>
      </c>
      <c r="AQ254" s="68">
        <f t="shared" si="116"/>
        <v>6.2061732592810772</v>
      </c>
      <c r="AR254" s="68">
        <f t="shared" si="116"/>
        <v>6.2061732592810772</v>
      </c>
      <c r="AS254" s="68">
        <f t="shared" si="116"/>
        <v>6.2061732592810772</v>
      </c>
      <c r="AT254" s="68">
        <f t="shared" si="115"/>
        <v>6.2061732592810772</v>
      </c>
      <c r="AU254" s="68">
        <f t="shared" si="115"/>
        <v>6.2061732592810772</v>
      </c>
    </row>
    <row r="255" spans="1:54">
      <c r="A255" s="42" t="s">
        <v>111</v>
      </c>
      <c r="K255" s="67">
        <v>24.4114</v>
      </c>
      <c r="L255" s="67">
        <f>L239-'Soy Crude'!L142</f>
        <v>5.0409000000000006</v>
      </c>
      <c r="M255" s="67">
        <f>M239-'Soy Crude'!M142</f>
        <v>5</v>
      </c>
      <c r="N255" s="67">
        <f>N239-'Soy Crude'!N142</f>
        <v>3.2073999999999998</v>
      </c>
      <c r="O255" s="67">
        <f>O239-'Soy Crude'!O142</f>
        <v>2.9239999999999995</v>
      </c>
      <c r="P255" s="67">
        <f>P239-'Soy Crude'!P142</f>
        <v>5.4880999999999958</v>
      </c>
      <c r="Q255" s="67">
        <f>Q239-'Soy Crude'!Q142</f>
        <v>3</v>
      </c>
      <c r="R255" s="67">
        <f>R239-'Soy Crude'!R142</f>
        <v>2</v>
      </c>
      <c r="S255" s="67">
        <f>S239-'Soy Crude'!S142</f>
        <v>6.5</v>
      </c>
      <c r="T255" s="67">
        <f>T239-'Soy Crude'!T142</f>
        <v>5.9022000000000006</v>
      </c>
      <c r="U255" s="67">
        <f>U239-'Soy Crude'!U142</f>
        <v>3</v>
      </c>
      <c r="V255" s="67">
        <f>V239-'Soy Crude'!V142</f>
        <v>2.7480999999999938</v>
      </c>
      <c r="W255" s="67">
        <f>W239-'Soy Crude'!W142</f>
        <v>2.7260999999999989</v>
      </c>
      <c r="X255" s="67">
        <f>X239-'Soy Crude'!X142</f>
        <v>2.5</v>
      </c>
      <c r="Y255" s="67">
        <f>Y239-'Soy Crude'!Y142</f>
        <v>2.5</v>
      </c>
      <c r="Z255" s="67">
        <f>Z239-'Soy Crude'!Z142</f>
        <v>2.5</v>
      </c>
      <c r="AA255" s="67">
        <f>AA239-'Soy Crude'!AA142</f>
        <v>3.1499909090909064</v>
      </c>
      <c r="AB255" s="67">
        <f>AB239-'Soy Crude'!AB142</f>
        <v>3.1500428571428571</v>
      </c>
      <c r="AC255" s="67">
        <f>AC239-'Soy Crude'!AC142</f>
        <v>14.113609090909108</v>
      </c>
      <c r="AD255" s="67">
        <f>AD239-'Soy Crude'!AD142</f>
        <v>12.84782608695653</v>
      </c>
      <c r="AE255" s="67">
        <f>AE239-'Soy Crude'!AE142</f>
        <v>9.7826086956521721</v>
      </c>
      <c r="AF255" s="68">
        <f t="shared" si="116"/>
        <v>12.558951224984359</v>
      </c>
      <c r="AG255" s="68">
        <f t="shared" si="116"/>
        <v>11.303056102485922</v>
      </c>
      <c r="AH255" s="68">
        <f t="shared" si="116"/>
        <v>10.047160979987487</v>
      </c>
      <c r="AI255" s="68">
        <f t="shared" si="116"/>
        <v>8.7912658574890514</v>
      </c>
      <c r="AJ255" s="68">
        <f t="shared" si="116"/>
        <v>7.5353707349906145</v>
      </c>
      <c r="AK255" s="68">
        <f t="shared" si="116"/>
        <v>6.2794756124921793</v>
      </c>
      <c r="AL255" s="68">
        <f t="shared" si="116"/>
        <v>5.0235804899937433</v>
      </c>
      <c r="AM255" s="68">
        <f t="shared" si="115"/>
        <v>5.0235804899937433</v>
      </c>
      <c r="AN255" s="68">
        <f t="shared" si="115"/>
        <v>5.0235804899937433</v>
      </c>
      <c r="AO255" s="68">
        <f t="shared" si="115"/>
        <v>5.0235804899937433</v>
      </c>
      <c r="AP255" s="68">
        <f t="shared" si="115"/>
        <v>5.0235804899937433</v>
      </c>
      <c r="AQ255" s="68">
        <f t="shared" si="115"/>
        <v>5.0235804899937433</v>
      </c>
      <c r="AR255" s="68">
        <f t="shared" si="115"/>
        <v>5.0235804899937433</v>
      </c>
      <c r="AS255" s="68">
        <f t="shared" si="115"/>
        <v>5.0235804899937433</v>
      </c>
      <c r="AT255" s="68">
        <f t="shared" si="115"/>
        <v>5.0235804899937433</v>
      </c>
      <c r="AU255" s="68">
        <f t="shared" si="115"/>
        <v>5.0235804899937433</v>
      </c>
    </row>
    <row r="256" spans="1:54">
      <c r="A256" s="42" t="s">
        <v>112</v>
      </c>
      <c r="K256" s="67">
        <v>28.1919</v>
      </c>
      <c r="L256" s="67">
        <f>L240-'Soy Crude'!L143</f>
        <v>6.0475999999999992</v>
      </c>
      <c r="M256" s="67">
        <f>M240-'Soy Crude'!M143</f>
        <v>5</v>
      </c>
      <c r="N256" s="67">
        <f>N240-'Soy Crude'!N143</f>
        <v>2.9138000000000019</v>
      </c>
      <c r="O256" s="67">
        <f>O240-'Soy Crude'!O143</f>
        <v>2.5</v>
      </c>
      <c r="P256" s="67">
        <f>P240-'Soy Crude'!P143</f>
        <v>5.4762000000000057</v>
      </c>
      <c r="Q256" s="67">
        <f>Q240-'Soy Crude'!Q143</f>
        <v>3.0000000000000036</v>
      </c>
      <c r="R256" s="67">
        <f>R240-'Soy Crude'!R143</f>
        <v>3</v>
      </c>
      <c r="S256" s="67">
        <f>S240-'Soy Crude'!S143</f>
        <v>6.5</v>
      </c>
      <c r="T256" s="67">
        <f>T240-'Soy Crude'!T143</f>
        <v>5.2235999999999976</v>
      </c>
      <c r="U256" s="67">
        <f>U240-'Soy Crude'!U143</f>
        <v>3</v>
      </c>
      <c r="V256" s="67">
        <f>V240-'Soy Crude'!V143</f>
        <v>2.75</v>
      </c>
      <c r="W256" s="67">
        <f>W240-'Soy Crude'!W143</f>
        <v>2.5</v>
      </c>
      <c r="X256" s="67">
        <f>X240-'Soy Crude'!X143</f>
        <v>2.5</v>
      </c>
      <c r="Y256" s="67">
        <f>Y240-'Soy Crude'!Y143</f>
        <v>2.5</v>
      </c>
      <c r="Z256" s="67">
        <f>Z240-'Soy Crude'!Z143</f>
        <v>2.5</v>
      </c>
      <c r="AA256" s="67">
        <f>AA240-'Soy Crude'!AA143</f>
        <v>3.149999999999995</v>
      </c>
      <c r="AB256" s="67">
        <f>AB240-'Soy Crude'!AB143</f>
        <v>3.1499809523809503</v>
      </c>
      <c r="AC256" s="67">
        <f>AC240-'Soy Crude'!AC143</f>
        <v>10.999957142857156</v>
      </c>
      <c r="AD256" s="67">
        <f>AD240-'Soy Crude'!AD143</f>
        <v>10.047619047619037</v>
      </c>
      <c r="AE256" s="67">
        <f>AE240-'Soy Crude'!AE143</f>
        <v>8.4437499999999943</v>
      </c>
      <c r="AF256" s="68">
        <f t="shared" si="116"/>
        <v>11.020216048229777</v>
      </c>
      <c r="AG256" s="68">
        <f t="shared" si="116"/>
        <v>9.918194443406799</v>
      </c>
      <c r="AH256" s="68">
        <f t="shared" si="116"/>
        <v>8.8161728385838209</v>
      </c>
      <c r="AI256" s="68">
        <f t="shared" si="116"/>
        <v>7.7141512337608429</v>
      </c>
      <c r="AJ256" s="68">
        <f t="shared" si="116"/>
        <v>6.6121296289378657</v>
      </c>
      <c r="AK256" s="68">
        <f t="shared" si="116"/>
        <v>5.5101080241148885</v>
      </c>
      <c r="AL256" s="68">
        <f t="shared" si="116"/>
        <v>4.4080864192919105</v>
      </c>
      <c r="AM256" s="68">
        <f t="shared" si="115"/>
        <v>4.4080864192919105</v>
      </c>
      <c r="AN256" s="68">
        <f t="shared" si="115"/>
        <v>4.4080864192919105</v>
      </c>
      <c r="AO256" s="68">
        <f t="shared" si="115"/>
        <v>4.4080864192919105</v>
      </c>
      <c r="AP256" s="68">
        <f t="shared" si="115"/>
        <v>4.4080864192919105</v>
      </c>
      <c r="AQ256" s="68">
        <f t="shared" si="115"/>
        <v>4.4080864192919105</v>
      </c>
      <c r="AR256" s="68">
        <f t="shared" si="115"/>
        <v>4.4080864192919105</v>
      </c>
      <c r="AS256" s="68">
        <f t="shared" si="115"/>
        <v>4.4080864192919105</v>
      </c>
      <c r="AT256" s="68">
        <f t="shared" si="115"/>
        <v>4.4080864192919105</v>
      </c>
      <c r="AU256" s="68">
        <f t="shared" si="115"/>
        <v>4.4080864192919105</v>
      </c>
    </row>
    <row r="257" spans="1:47" ht="15.75" thickBot="1">
      <c r="A257" s="42" t="s">
        <v>138</v>
      </c>
      <c r="K257" s="67"/>
      <c r="L257" s="67">
        <f t="shared" ref="L257:Z257" si="117">AVERAGE(L245:L256)</f>
        <v>5.0124166666666667</v>
      </c>
      <c r="M257" s="67">
        <f t="shared" si="117"/>
        <v>5</v>
      </c>
      <c r="N257" s="67">
        <f t="shared" si="117"/>
        <v>3.9690250000000002</v>
      </c>
      <c r="O257" s="67">
        <f t="shared" si="117"/>
        <v>3.1351166666666672</v>
      </c>
      <c r="P257" s="67">
        <f t="shared" si="117"/>
        <v>4.5432750000000004</v>
      </c>
      <c r="Q257" s="67">
        <f t="shared" si="117"/>
        <v>3.4744666666666659</v>
      </c>
      <c r="R257" s="67">
        <f t="shared" si="117"/>
        <v>2.3181833333333333</v>
      </c>
      <c r="S257" s="67">
        <f t="shared" si="117"/>
        <v>5.4046166666666666</v>
      </c>
      <c r="T257" s="67">
        <f t="shared" si="117"/>
        <v>6.3055583333333347</v>
      </c>
      <c r="U257" s="67">
        <f t="shared" si="117"/>
        <v>3.0993749999999998</v>
      </c>
      <c r="V257" s="67">
        <f t="shared" si="117"/>
        <v>2.8659083333333331</v>
      </c>
      <c r="W257" s="67">
        <f t="shared" si="117"/>
        <v>2.8377499999999998</v>
      </c>
      <c r="X257" s="67">
        <f t="shared" si="117"/>
        <v>2.4999999999999996</v>
      </c>
      <c r="Y257" s="67">
        <f t="shared" si="117"/>
        <v>2.4969333333333332</v>
      </c>
      <c r="Z257" s="67">
        <f t="shared" si="117"/>
        <v>2.5</v>
      </c>
      <c r="AA257" s="67">
        <f>AVERAGE(AA245:AA256)</f>
        <v>3.2359368079289106</v>
      </c>
      <c r="AB257" s="67">
        <f>AVERAGE(AB245:AB256)</f>
        <v>3.1520725425223142</v>
      </c>
      <c r="AC257" s="67">
        <f>AVERAGE(AC245:AC256)</f>
        <v>8.8505390868475509</v>
      </c>
      <c r="AD257" s="67">
        <f>AVERAGE(AD245:AD256)</f>
        <v>13.40525564000581</v>
      </c>
      <c r="AE257" s="67">
        <f>AVERAGE(AE245:AE256)</f>
        <v>9.8809986872236575</v>
      </c>
      <c r="AF257" s="68">
        <f t="shared" ref="AF257:AU257" si="118">AVERAGE(AF245:AF256)</f>
        <v>10</v>
      </c>
      <c r="AG257" s="68">
        <f t="shared" si="118"/>
        <v>9.0000000000000018</v>
      </c>
      <c r="AH257" s="68">
        <f t="shared" si="118"/>
        <v>8.0000000000000018</v>
      </c>
      <c r="AI257" s="68">
        <f t="shared" si="118"/>
        <v>7.0000000000000009</v>
      </c>
      <c r="AJ257" s="68">
        <f t="shared" si="118"/>
        <v>6.0000000000000009</v>
      </c>
      <c r="AK257" s="68">
        <f t="shared" si="118"/>
        <v>5</v>
      </c>
      <c r="AL257" s="68">
        <f t="shared" si="118"/>
        <v>4.0000000000000009</v>
      </c>
      <c r="AM257" s="68">
        <f t="shared" si="118"/>
        <v>4.0000000000000009</v>
      </c>
      <c r="AN257" s="68">
        <f t="shared" si="118"/>
        <v>4.0000000000000009</v>
      </c>
      <c r="AO257" s="68">
        <f t="shared" si="118"/>
        <v>4.0000000000000009</v>
      </c>
      <c r="AP257" s="68">
        <f t="shared" si="118"/>
        <v>4.0000000000000009</v>
      </c>
      <c r="AQ257" s="68">
        <f t="shared" si="118"/>
        <v>4.0000000000000009</v>
      </c>
      <c r="AR257" s="68">
        <f t="shared" si="118"/>
        <v>4.0000000000000009</v>
      </c>
      <c r="AS257" s="68">
        <f t="shared" si="118"/>
        <v>4.0000000000000009</v>
      </c>
      <c r="AT257" s="68">
        <f t="shared" si="118"/>
        <v>4.0000000000000009</v>
      </c>
      <c r="AU257" s="68">
        <f t="shared" si="118"/>
        <v>4.0000000000000009</v>
      </c>
    </row>
    <row r="258" spans="1:47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69"/>
      <c r="Y258" s="69"/>
      <c r="Z258" s="69"/>
      <c r="AA258" s="69"/>
      <c r="AB258" s="69"/>
      <c r="AC258" s="69"/>
      <c r="AD258" s="69">
        <v>15</v>
      </c>
      <c r="AE258" s="69">
        <v>15</v>
      </c>
      <c r="AF258" s="69">
        <v>10</v>
      </c>
      <c r="AG258" s="69">
        <v>9</v>
      </c>
      <c r="AH258" s="69">
        <v>8</v>
      </c>
      <c r="AI258" s="69">
        <v>7</v>
      </c>
      <c r="AJ258" s="69">
        <v>6</v>
      </c>
      <c r="AK258" s="69">
        <v>5</v>
      </c>
      <c r="AL258" s="69">
        <v>4</v>
      </c>
      <c r="AM258" s="69">
        <v>4</v>
      </c>
      <c r="AN258" s="69">
        <v>4</v>
      </c>
      <c r="AO258" s="69">
        <v>4</v>
      </c>
      <c r="AP258" s="69">
        <v>4</v>
      </c>
      <c r="AQ258" s="69">
        <v>4</v>
      </c>
      <c r="AR258" s="69">
        <v>4</v>
      </c>
      <c r="AS258" s="69">
        <v>4</v>
      </c>
      <c r="AT258" s="69">
        <v>4</v>
      </c>
      <c r="AU258" s="69">
        <v>4</v>
      </c>
    </row>
    <row r="259" spans="1:47">
      <c r="X259" s="86">
        <f t="shared" ref="X259:AC259" si="119">X16</f>
        <v>5.7669507507932813</v>
      </c>
      <c r="Y259" s="86">
        <f t="shared" si="119"/>
        <v>6.6130393764664452</v>
      </c>
      <c r="Z259" s="86">
        <f t="shared" si="119"/>
        <v>7.3054742084268502</v>
      </c>
      <c r="AA259" s="86">
        <f t="shared" si="119"/>
        <v>7.7152061005081949</v>
      </c>
      <c r="AB259" s="86">
        <f t="shared" si="119"/>
        <v>6.9111985132372222</v>
      </c>
      <c r="AC259" s="86">
        <f t="shared" si="119"/>
        <v>7.2652568597792619</v>
      </c>
      <c r="AD259" s="86">
        <f>AD16</f>
        <v>7.188707800146017</v>
      </c>
      <c r="AE259" s="86">
        <f t="shared" ref="AE259:AU259" si="120">AE16</f>
        <v>7.2958094128685476</v>
      </c>
      <c r="AF259" s="86">
        <f t="shared" si="120"/>
        <v>7.4787995312853814</v>
      </c>
      <c r="AG259" s="86">
        <f t="shared" si="120"/>
        <v>13.861817630581584</v>
      </c>
      <c r="AH259" s="86">
        <f t="shared" si="120"/>
        <v>23.175128033977089</v>
      </c>
      <c r="AI259" s="86">
        <f t="shared" si="120"/>
        <v>16.963094610693972</v>
      </c>
      <c r="AJ259" s="86">
        <f t="shared" si="120"/>
        <v>9.7883072290438609</v>
      </c>
      <c r="AK259" s="86">
        <f t="shared" si="120"/>
        <v>6.8166426633381985</v>
      </c>
      <c r="AL259" s="86">
        <f t="shared" si="120"/>
        <v>7.7993793782309933</v>
      </c>
      <c r="AM259" s="86">
        <f t="shared" si="120"/>
        <v>11.663465110087023</v>
      </c>
      <c r="AN259" s="86">
        <f t="shared" si="120"/>
        <v>11.173216558299822</v>
      </c>
      <c r="AO259" s="86">
        <f t="shared" si="120"/>
        <v>11.30588187798597</v>
      </c>
      <c r="AP259" s="86">
        <f t="shared" si="120"/>
        <v>12.554649195724874</v>
      </c>
      <c r="AQ259" s="86">
        <f t="shared" si="120"/>
        <v>-70.530007477206652</v>
      </c>
      <c r="AR259" s="86">
        <f t="shared" si="120"/>
        <v>-208.36288969143385</v>
      </c>
      <c r="AS259" s="86">
        <f t="shared" si="120"/>
        <v>-365.16648716927131</v>
      </c>
      <c r="AT259" s="86">
        <f t="shared" si="120"/>
        <v>-468.56000507964774</v>
      </c>
      <c r="AU259" s="86">
        <f t="shared" si="120"/>
        <v>-484.50189791433047</v>
      </c>
    </row>
    <row r="261" spans="1:47">
      <c r="O261" s="55"/>
      <c r="P261" s="55"/>
      <c r="Q261" s="55"/>
      <c r="R261" s="55"/>
      <c r="S261" s="55"/>
      <c r="T261" s="55"/>
      <c r="U261" s="55"/>
      <c r="V261" s="55"/>
    </row>
    <row r="264" spans="1:47">
      <c r="AB264" s="55"/>
    </row>
    <row r="265" spans="1:47">
      <c r="AB265" s="55"/>
    </row>
  </sheetData>
  <mergeCells count="1">
    <mergeCell ref="AW4:AY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2C7F-958B-4650-8918-E48E596CA8EE}">
  <dimension ref="A1:AZ151"/>
  <sheetViews>
    <sheetView workbookViewId="0">
      <pane xSplit="1" ySplit="2" topLeftCell="S49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76.1640625" style="11" customWidth="1"/>
    <col min="2" max="2" width="10.6640625" style="11" hidden="1" customWidth="1"/>
    <col min="3" max="23" width="10.33203125" style="11" hidden="1" customWidth="1"/>
    <col min="24" max="29" width="10.33203125" style="11" customWidth="1"/>
    <col min="30" max="30" width="11.83203125" style="11" customWidth="1"/>
    <col min="31" max="33" width="10.33203125" style="11"/>
    <col min="34" max="36" width="10.33203125" style="11" customWidth="1"/>
    <col min="37" max="47" width="10.33203125" style="11" hidden="1" customWidth="1"/>
    <col min="48" max="16384" width="10.33203125" style="11"/>
  </cols>
  <sheetData>
    <row r="1" spans="1:52" ht="19.5" thickBot="1">
      <c r="A1" s="9" t="s">
        <v>201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52">
      <c r="A2" s="12"/>
      <c r="B2" s="13" t="s">
        <v>49</v>
      </c>
      <c r="C2" s="13" t="s">
        <v>50</v>
      </c>
      <c r="D2" s="13" t="s">
        <v>51</v>
      </c>
      <c r="E2" s="13" t="s">
        <v>52</v>
      </c>
      <c r="F2" s="13" t="s">
        <v>53</v>
      </c>
      <c r="G2" s="13" t="s">
        <v>54</v>
      </c>
      <c r="H2" s="13" t="s">
        <v>55</v>
      </c>
      <c r="I2" s="13" t="s">
        <v>56</v>
      </c>
      <c r="J2" s="13" t="s">
        <v>57</v>
      </c>
      <c r="K2" s="13" t="s">
        <v>58</v>
      </c>
      <c r="L2" s="13" t="s">
        <v>59</v>
      </c>
      <c r="M2" s="13" t="s">
        <v>60</v>
      </c>
      <c r="N2" s="13" t="s">
        <v>61</v>
      </c>
      <c r="O2" s="13" t="s">
        <v>62</v>
      </c>
      <c r="P2" s="13" t="s">
        <v>63</v>
      </c>
      <c r="Q2" s="13" t="s">
        <v>64</v>
      </c>
      <c r="R2" s="13" t="s">
        <v>65</v>
      </c>
      <c r="S2" s="13" t="s">
        <v>66</v>
      </c>
      <c r="T2" s="13" t="s">
        <v>67</v>
      </c>
      <c r="U2" s="13" t="s">
        <v>68</v>
      </c>
      <c r="V2" s="13" t="s">
        <v>69</v>
      </c>
      <c r="W2" s="13" t="s">
        <v>70</v>
      </c>
      <c r="X2" s="13" t="s">
        <v>71</v>
      </c>
      <c r="Y2" s="13" t="s">
        <v>72</v>
      </c>
      <c r="Z2" s="13" t="s">
        <v>73</v>
      </c>
      <c r="AA2" s="13" t="s">
        <v>74</v>
      </c>
      <c r="AB2" s="13" t="s">
        <v>75</v>
      </c>
      <c r="AC2" s="13" t="s">
        <v>76</v>
      </c>
      <c r="AD2" s="13" t="s">
        <v>77</v>
      </c>
      <c r="AE2" s="13" t="s">
        <v>78</v>
      </c>
      <c r="AF2" s="13" t="str">
        <f>'[3]Soy Complex'!BM2</f>
        <v>23/24</v>
      </c>
      <c r="AG2" s="13" t="str">
        <f>'[3]Soy Complex'!BN2</f>
        <v>24/25</v>
      </c>
      <c r="AH2" s="13" t="str">
        <f>'[3]Soy Complex'!BO2</f>
        <v>25/26</v>
      </c>
      <c r="AI2" s="13" t="str">
        <f>'[3]Soy Complex'!BP2</f>
        <v>26/27</v>
      </c>
      <c r="AJ2" s="13" t="str">
        <f>'[3]Soy Complex'!BQ2</f>
        <v>27/28</v>
      </c>
      <c r="AK2" s="13" t="str">
        <f>'[3]Soy Complex'!BR2</f>
        <v>28/29</v>
      </c>
      <c r="AL2" s="13" t="str">
        <f>'[3]Soy Complex'!BS2</f>
        <v>29/30</v>
      </c>
      <c r="AM2" s="13" t="str">
        <f>'[3]Soy Complex'!BT2</f>
        <v>30/31</v>
      </c>
      <c r="AN2" s="13" t="str">
        <f>'[3]Soy Complex'!BU2</f>
        <v>31/32</v>
      </c>
      <c r="AO2" s="13" t="str">
        <f>'[3]Soy Complex'!BV2</f>
        <v>32/33</v>
      </c>
      <c r="AP2" s="13" t="str">
        <f>'[3]Soy Complex'!BW2</f>
        <v>33/34</v>
      </c>
      <c r="AQ2" s="13" t="str">
        <f>'[3]Soy Complex'!BX2</f>
        <v>34/35</v>
      </c>
      <c r="AR2" s="13" t="str">
        <f>'[3]Soy Complex'!BY2</f>
        <v>35/36</v>
      </c>
      <c r="AS2" s="13" t="str">
        <f>'[3]Soy Complex'!BZ2</f>
        <v>36/37</v>
      </c>
      <c r="AT2" s="13" t="str">
        <f>'[3]Soy Complex'!CA2</f>
        <v>37/38</v>
      </c>
      <c r="AU2" s="13" t="str">
        <f>'[3]Soy Complex'!CB2</f>
        <v>38/39</v>
      </c>
    </row>
    <row r="3" spans="1:52">
      <c r="A3" s="14" t="s">
        <v>202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52" ht="16.5">
      <c r="A4" s="17" t="s">
        <v>81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>
        <f>W128</f>
        <v>105</v>
      </c>
      <c r="Y4" s="18">
        <f t="shared" ref="Y4:AU4" si="0">X14</f>
        <v>242</v>
      </c>
      <c r="Z4" s="18">
        <f t="shared" si="0"/>
        <v>229</v>
      </c>
      <c r="AA4" s="18">
        <f t="shared" si="0"/>
        <v>115.128</v>
      </c>
      <c r="AB4" s="18">
        <f t="shared" si="0"/>
        <v>63.427999999999997</v>
      </c>
      <c r="AC4" s="18">
        <f t="shared" si="0"/>
        <v>39.854999999999997</v>
      </c>
      <c r="AD4" s="18">
        <f t="shared" si="0"/>
        <v>34.600999999999999</v>
      </c>
      <c r="AE4" s="18">
        <f t="shared" si="0"/>
        <v>61.082000000000001</v>
      </c>
      <c r="AF4" s="19">
        <f t="shared" si="0"/>
        <v>-791.6369852531933</v>
      </c>
      <c r="AG4" s="19">
        <f t="shared" si="0"/>
        <v>-810.09525491992031</v>
      </c>
      <c r="AH4" s="19">
        <f t="shared" si="0"/>
        <v>-536.35727470774054</v>
      </c>
      <c r="AI4" s="19">
        <f t="shared" si="0"/>
        <v>-2.7754655840428768</v>
      </c>
      <c r="AJ4" s="19">
        <f t="shared" si="0"/>
        <v>608.65012029816353</v>
      </c>
      <c r="AK4" s="19">
        <f t="shared" si="0"/>
        <v>1015.7620611488774</v>
      </c>
      <c r="AL4" s="19">
        <f t="shared" si="0"/>
        <v>1340.37614063672</v>
      </c>
      <c r="AM4" s="19">
        <f t="shared" si="0"/>
        <v>1839.4755984175972</v>
      </c>
      <c r="AN4" s="19">
        <f t="shared" si="0"/>
        <v>2100.9278629858136</v>
      </c>
      <c r="AO4" s="19">
        <f t="shared" si="0"/>
        <v>2611.52632971094</v>
      </c>
      <c r="AP4" s="19" t="e">
        <f t="shared" si="0"/>
        <v>#DIV/0!</v>
      </c>
      <c r="AQ4" s="19" t="e">
        <f t="shared" si="0"/>
        <v>#DIV/0!</v>
      </c>
      <c r="AR4" s="19" t="e">
        <f t="shared" si="0"/>
        <v>#DIV/0!</v>
      </c>
      <c r="AS4" s="19" t="e">
        <f t="shared" si="0"/>
        <v>#DIV/0!</v>
      </c>
      <c r="AT4" s="19" t="e">
        <f t="shared" si="0"/>
        <v>#DIV/0!</v>
      </c>
      <c r="AU4" s="19" t="e">
        <f t="shared" si="0"/>
        <v>#DIV/0!</v>
      </c>
    </row>
    <row r="5" spans="1:52" ht="16.5">
      <c r="A5" s="17" t="s">
        <v>85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>
        <f t="shared" ref="X5:AA5" si="1">X33</f>
        <v>1587.894</v>
      </c>
      <c r="Y5" s="18">
        <f t="shared" si="1"/>
        <v>1751.6469999999997</v>
      </c>
      <c r="Z5" s="18">
        <f t="shared" si="1"/>
        <v>1654.4920000000002</v>
      </c>
      <c r="AA5" s="18">
        <f t="shared" si="1"/>
        <v>1531.4369999999999</v>
      </c>
      <c r="AB5" s="18">
        <f>AB33</f>
        <v>1811.1989999999998</v>
      </c>
      <c r="AC5" s="18">
        <f>AC33</f>
        <v>1787.7820000000002</v>
      </c>
      <c r="AD5" s="18">
        <f>AD33</f>
        <v>1475.2470000000003</v>
      </c>
      <c r="AE5" s="19">
        <f t="shared" ref="AE5:AU5" si="2">AE33</f>
        <v>1792.4069999999997</v>
      </c>
      <c r="AF5" s="19">
        <f t="shared" si="2"/>
        <v>1967.3793600958522</v>
      </c>
      <c r="AG5" s="19">
        <f t="shared" si="2"/>
        <v>2084.1392959077025</v>
      </c>
      <c r="AH5" s="19">
        <f t="shared" si="2"/>
        <v>2077.9241984356377</v>
      </c>
      <c r="AI5" s="19">
        <f t="shared" si="2"/>
        <v>2116.0409792235796</v>
      </c>
      <c r="AJ5" s="19">
        <f t="shared" si="2"/>
        <v>2140.4864105973529</v>
      </c>
      <c r="AK5" s="19">
        <f t="shared" si="2"/>
        <v>2223.2814033386276</v>
      </c>
      <c r="AL5" s="19">
        <f t="shared" si="2"/>
        <v>2292.5057539694735</v>
      </c>
      <c r="AM5" s="19">
        <f t="shared" si="2"/>
        <v>2348.9070993554756</v>
      </c>
      <c r="AN5" s="19">
        <f t="shared" si="2"/>
        <v>2350.8036468036998</v>
      </c>
      <c r="AO5" s="19">
        <f t="shared" si="2"/>
        <v>2355.6245676794447</v>
      </c>
      <c r="AP5" s="19">
        <f t="shared" si="2"/>
        <v>2345.8299146912555</v>
      </c>
      <c r="AQ5" s="19">
        <f t="shared" si="2"/>
        <v>2350.9537226315788</v>
      </c>
      <c r="AR5" s="19">
        <f t="shared" si="2"/>
        <v>2337.1401540016077</v>
      </c>
      <c r="AS5" s="19">
        <f t="shared" si="2"/>
        <v>2337.0809680443163</v>
      </c>
      <c r="AT5" s="19">
        <f t="shared" si="2"/>
        <v>2354.8145039635456</v>
      </c>
      <c r="AU5" s="19">
        <f t="shared" si="2"/>
        <v>2356.9893668670957</v>
      </c>
    </row>
    <row r="6" spans="1:52" ht="16.5">
      <c r="A6" s="17" t="s">
        <v>86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>
        <f t="shared" ref="X6:AA6" si="3">X49</f>
        <v>948.95726400000001</v>
      </c>
      <c r="Y6" s="18">
        <f t="shared" si="3"/>
        <v>1095.731458</v>
      </c>
      <c r="Z6" s="18">
        <f t="shared" si="3"/>
        <v>835.26675000000012</v>
      </c>
      <c r="AA6" s="18">
        <f t="shared" si="3"/>
        <v>575.60354300000006</v>
      </c>
      <c r="AB6" s="18">
        <f>AB49</f>
        <v>619.76911900000005</v>
      </c>
      <c r="AC6" s="18">
        <f>AC49</f>
        <v>645.53087099999993</v>
      </c>
      <c r="AD6" s="18">
        <f>AD49</f>
        <v>894.00877700000001</v>
      </c>
      <c r="AE6" s="19">
        <f>(SUM(AB6:AD6)/SUM('[3]Canola Complex'!BI$35:BK$35)*'[3]Canola Complex'!BL$35)+600</f>
        <v>1643.8144023737491</v>
      </c>
      <c r="AF6" s="19">
        <f>SUM(AC6:AE6)/SUM('[3]Canola Complex'!BJ$35:BL$35)*'[3]Canola Complex'!BM$35</f>
        <v>1611.0379389853836</v>
      </c>
      <c r="AG6" s="19">
        <f>SUM(AD6:AF6)/SUM('[3]Canola Complex'!BK$35:BM$35)*'[3]Canola Complex'!BN$35</f>
        <v>1555.9031875605428</v>
      </c>
      <c r="AH6" s="19">
        <f>SUM(AE6:AG6)/SUM('[3]Canola Complex'!BL$35:BN$35)*'[3]Canola Complex'!BO$35</f>
        <v>1702.2839756365192</v>
      </c>
      <c r="AI6" s="19">
        <f>SUM(AF6:AH6)/SUM('[3]Canola Complex'!BM$35:BO$35)*'[3]Canola Complex'!BP$35</f>
        <v>1440.9401935909227</v>
      </c>
      <c r="AJ6" s="19">
        <f>SUM(AG6:AI6)/SUM('[3]Canola Complex'!BN$35:BP$35)*'[3]Canola Complex'!BQ$35</f>
        <v>1361.7256392390864</v>
      </c>
      <c r="AK6" s="19">
        <f>SUM(AH6:AJ6)/SUM('[3]Canola Complex'!BO$35:BQ$35)*'[3]Canola Complex'!BR$35</f>
        <v>1152.7025619574929</v>
      </c>
      <c r="AL6" s="19">
        <f>SUM(AI6:AK6)/SUM('[3]Canola Complex'!BP$35:BR$35)*'[3]Canola Complex'!BS$35</f>
        <v>1195.944721137814</v>
      </c>
      <c r="AM6" s="19">
        <f>SUM(AJ6:AL6)/SUM('[3]Canola Complex'!BQ$35:BS$35)*'[3]Canola Complex'!BT$35</f>
        <v>1031.6360731925013</v>
      </c>
      <c r="AN6" s="19">
        <f>SUM(AK6:AM6)/SUM('[3]Canola Complex'!BR$35:BT$35)*'[3]Canola Complex'!BU$35</f>
        <v>1130.6667032297175</v>
      </c>
      <c r="AO6" s="19">
        <f>SUM(AL6:AN6)/SUM('[3]Canola Complex'!BS$35:BU$35)*'[3]Canola Complex'!BV$35</f>
        <v>1076.5113929460731</v>
      </c>
      <c r="AP6" s="19">
        <f>SUM(AM6:AO6)/SUM('[3]Canola Complex'!BT$35:BV$35)*'[3]Canola Complex'!BW$35</f>
        <v>1118.6501018975475</v>
      </c>
      <c r="AQ6" s="19">
        <f>SUM(AN6:AP6)/SUM('[3]Canola Complex'!BU$35:BW$35)*'[3]Canola Complex'!BX$35</f>
        <v>1194.4875922657764</v>
      </c>
      <c r="AR6" s="19">
        <f>SUM(AO6:AQ6)/SUM('[3]Canola Complex'!BV$35:BX$35)*'[3]Canola Complex'!BY$35</f>
        <v>1264.5323019268217</v>
      </c>
      <c r="AS6" s="19">
        <f>SUM(AP6:AR6)/SUM('[3]Canola Complex'!BW$35:BY$35)*'[3]Canola Complex'!BZ$35</f>
        <v>1311.6171507760928</v>
      </c>
      <c r="AT6" s="19">
        <f>SUM(AQ6:AS6)/SUM('[3]Canola Complex'!BX$35:BZ$35)*'[3]Canola Complex'!CA$35</f>
        <v>1381.7862462928745</v>
      </c>
      <c r="AU6" s="19">
        <f>SUM(AR6:AT6)/SUM('[3]Canola Complex'!BY$35:CA$35)*'[3]Canola Complex'!CB$35</f>
        <v>1428.6040096967049</v>
      </c>
    </row>
    <row r="7" spans="1:52" ht="16.5">
      <c r="A7" s="14" t="s">
        <v>87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>
        <f t="shared" ref="X7:AU7" si="4">SUM(X4:X6)</f>
        <v>2641.8512639999999</v>
      </c>
      <c r="Y7" s="24">
        <f t="shared" si="4"/>
        <v>3089.3784579999997</v>
      </c>
      <c r="Z7" s="24">
        <f t="shared" si="4"/>
        <v>2718.7587500000004</v>
      </c>
      <c r="AA7" s="24">
        <f t="shared" si="4"/>
        <v>2222.1685429999998</v>
      </c>
      <c r="AB7" s="24">
        <f>SUM(AB4:AB6)</f>
        <v>2494.396119</v>
      </c>
      <c r="AC7" s="24">
        <f>SUM(AC4:AC6)</f>
        <v>2473.1678710000001</v>
      </c>
      <c r="AD7" s="24">
        <f>SUM(AD4:AD6)</f>
        <v>2403.8567770000004</v>
      </c>
      <c r="AE7" s="25">
        <f t="shared" si="4"/>
        <v>3497.3034023737491</v>
      </c>
      <c r="AF7" s="25">
        <f t="shared" si="4"/>
        <v>2786.7803138280424</v>
      </c>
      <c r="AG7" s="25">
        <f t="shared" si="4"/>
        <v>2829.9472285483253</v>
      </c>
      <c r="AH7" s="25">
        <f t="shared" si="4"/>
        <v>3243.8508993644164</v>
      </c>
      <c r="AI7" s="25">
        <f t="shared" si="4"/>
        <v>3554.2057072304597</v>
      </c>
      <c r="AJ7" s="25">
        <f t="shared" si="4"/>
        <v>4110.8621701346028</v>
      </c>
      <c r="AK7" s="25">
        <f t="shared" si="4"/>
        <v>4391.7460264449983</v>
      </c>
      <c r="AL7" s="25">
        <f t="shared" si="4"/>
        <v>4828.8266157440075</v>
      </c>
      <c r="AM7" s="25">
        <f t="shared" si="4"/>
        <v>5220.0187709655747</v>
      </c>
      <c r="AN7" s="25">
        <f t="shared" si="4"/>
        <v>5582.3982130192308</v>
      </c>
      <c r="AO7" s="25">
        <f t="shared" si="4"/>
        <v>6043.6622903364578</v>
      </c>
      <c r="AP7" s="25" t="e">
        <f t="shared" si="4"/>
        <v>#DIV/0!</v>
      </c>
      <c r="AQ7" s="25" t="e">
        <f t="shared" si="4"/>
        <v>#DIV/0!</v>
      </c>
      <c r="AR7" s="25" t="e">
        <f t="shared" si="4"/>
        <v>#DIV/0!</v>
      </c>
      <c r="AS7" s="25" t="e">
        <f t="shared" si="4"/>
        <v>#DIV/0!</v>
      </c>
      <c r="AT7" s="25" t="e">
        <f t="shared" si="4"/>
        <v>#DIV/0!</v>
      </c>
      <c r="AU7" s="25" t="e">
        <f t="shared" si="4"/>
        <v>#DIV/0!</v>
      </c>
    </row>
    <row r="8" spans="1:52" ht="16.5">
      <c r="A8" s="17" t="s">
        <v>147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>
        <f t="shared" ref="X8:AU8" si="5">X13-X12</f>
        <v>2271.6122999999998</v>
      </c>
      <c r="Y8" s="18">
        <f t="shared" si="5"/>
        <v>2734.1371239999999</v>
      </c>
      <c r="Z8" s="18">
        <f t="shared" si="5"/>
        <v>2500.0283800000002</v>
      </c>
      <c r="AA8" s="18">
        <f t="shared" si="5"/>
        <v>2077.7916489999998</v>
      </c>
      <c r="AB8" s="18">
        <f>AB13-AB12</f>
        <v>2360.3493039999998</v>
      </c>
      <c r="AC8" s="18">
        <f t="shared" si="5"/>
        <v>2293.4218930000002</v>
      </c>
      <c r="AD8" s="18">
        <f t="shared" si="5"/>
        <v>2269.9073130000006</v>
      </c>
      <c r="AE8" s="19">
        <f>AE13-AE12</f>
        <v>4227.5130115203865</v>
      </c>
      <c r="AF8" s="19">
        <f t="shared" si="5"/>
        <v>3530.72585455541</v>
      </c>
      <c r="AG8" s="19">
        <f t="shared" si="5"/>
        <v>3309.7129710599688</v>
      </c>
      <c r="AH8" s="19">
        <f t="shared" si="5"/>
        <v>3189.9308605290062</v>
      </c>
      <c r="AI8" s="19">
        <f t="shared" si="5"/>
        <v>2909.2727315986508</v>
      </c>
      <c r="AJ8" s="19">
        <f t="shared" si="5"/>
        <v>3057.3147911460765</v>
      </c>
      <c r="AK8" s="19">
        <f t="shared" si="5"/>
        <v>3013.8136007739968</v>
      </c>
      <c r="AL8" s="19">
        <f t="shared" si="5"/>
        <v>2951.8657681892228</v>
      </c>
      <c r="AM8" s="19">
        <f t="shared" si="5"/>
        <v>3081.6717785680858</v>
      </c>
      <c r="AN8" s="19">
        <f t="shared" si="5"/>
        <v>2933.5661159570031</v>
      </c>
      <c r="AO8" s="19" t="e">
        <f t="shared" si="5"/>
        <v>#DIV/0!</v>
      </c>
      <c r="AP8" s="19" t="e">
        <f t="shared" si="5"/>
        <v>#DIV/0!</v>
      </c>
      <c r="AQ8" s="19" t="e">
        <f t="shared" si="5"/>
        <v>#DIV/0!</v>
      </c>
      <c r="AR8" s="19" t="e">
        <f t="shared" si="5"/>
        <v>#DIV/0!</v>
      </c>
      <c r="AS8" s="19" t="e">
        <f t="shared" si="5"/>
        <v>#DIV/0!</v>
      </c>
      <c r="AT8" s="19" t="e">
        <f t="shared" si="5"/>
        <v>#DIV/0!</v>
      </c>
      <c r="AU8" s="19" t="e">
        <f t="shared" si="5"/>
        <v>#DIV/0!</v>
      </c>
      <c r="AW8" s="11" t="s">
        <v>203</v>
      </c>
      <c r="AX8" s="11" t="s">
        <v>204</v>
      </c>
    </row>
    <row r="9" spans="1:52" ht="16.5">
      <c r="A9" s="17" t="s">
        <v>89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>
        <f t="shared" ref="X9:AU9" si="6">X81</f>
        <v>1523.4820000000002</v>
      </c>
      <c r="Y9" s="18">
        <f t="shared" si="6"/>
        <v>1598.1590000000001</v>
      </c>
      <c r="Z9" s="18">
        <f t="shared" si="6"/>
        <v>1496.1759999999999</v>
      </c>
      <c r="AA9" s="18">
        <f t="shared" si="6"/>
        <v>1430.556</v>
      </c>
      <c r="AB9" s="18">
        <f t="shared" si="6"/>
        <v>1565.0010000000002</v>
      </c>
      <c r="AC9" s="18">
        <f t="shared" si="6"/>
        <v>1785.2610000000002</v>
      </c>
      <c r="AD9" s="18">
        <f t="shared" si="6"/>
        <v>1608.1879999999999</v>
      </c>
      <c r="AE9" s="19">
        <f t="shared" si="6"/>
        <v>1341.0618390203865</v>
      </c>
      <c r="AF9" s="19">
        <f t="shared" si="6"/>
        <v>880.72585455541025</v>
      </c>
      <c r="AG9" s="19">
        <f t="shared" si="6"/>
        <v>747.21297105996848</v>
      </c>
      <c r="AH9" s="19">
        <f t="shared" si="6"/>
        <v>589.93086052900583</v>
      </c>
      <c r="AI9" s="19">
        <f t="shared" si="6"/>
        <v>296.77273159865024</v>
      </c>
      <c r="AJ9" s="19">
        <f t="shared" si="6"/>
        <v>432.31479114607623</v>
      </c>
      <c r="AK9" s="19">
        <f t="shared" si="6"/>
        <v>351.31360077399688</v>
      </c>
      <c r="AL9" s="19">
        <f t="shared" si="6"/>
        <v>251.86576818922228</v>
      </c>
      <c r="AM9" s="19">
        <f t="shared" si="6"/>
        <v>344.1717785680849</v>
      </c>
      <c r="AN9" s="19">
        <f t="shared" si="6"/>
        <v>158.56611595700329</v>
      </c>
      <c r="AO9" s="19">
        <f t="shared" si="6"/>
        <v>157.1611723097775</v>
      </c>
      <c r="AP9" s="19">
        <f t="shared" si="6"/>
        <v>5.531859562027023</v>
      </c>
      <c r="AQ9" s="19">
        <f t="shared" si="6"/>
        <v>1016.9323672442156</v>
      </c>
      <c r="AR9" s="19">
        <f t="shared" si="6"/>
        <v>1917.4253846058673</v>
      </c>
      <c r="AS9" s="19">
        <f t="shared" si="6"/>
        <v>1961.5017407424132</v>
      </c>
      <c r="AT9" s="19">
        <f t="shared" si="6"/>
        <v>1663.0689165398546</v>
      </c>
      <c r="AU9" s="19">
        <f t="shared" si="6"/>
        <v>1738.0812254545799</v>
      </c>
      <c r="AW9" s="87">
        <v>0.9</v>
      </c>
      <c r="AX9" s="87">
        <v>0.5</v>
      </c>
      <c r="AZ9" s="11" t="s">
        <v>205</v>
      </c>
    </row>
    <row r="10" spans="1:52" ht="16.5">
      <c r="A10" s="17" t="s">
        <v>90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>
        <f t="shared" ref="X10:AB10" si="7">X97</f>
        <v>644.56407944367902</v>
      </c>
      <c r="Y10" s="18">
        <f t="shared" si="7"/>
        <v>680.91105723250803</v>
      </c>
      <c r="Z10" s="18">
        <f t="shared" si="7"/>
        <v>629.61422503306483</v>
      </c>
      <c r="AA10" s="18">
        <f t="shared" si="7"/>
        <v>611.52731021342436</v>
      </c>
      <c r="AB10" s="18">
        <f t="shared" si="7"/>
        <v>647.11940312142485</v>
      </c>
      <c r="AC10" s="18">
        <f>AC97</f>
        <v>572.31579846649868</v>
      </c>
      <c r="AD10" s="18">
        <f>AD97</f>
        <v>640.95113477192535</v>
      </c>
      <c r="AE10" s="19">
        <f>('[3]Canola Complex'!BL$399*(1-$AX$9))</f>
        <v>2386.4511725000002</v>
      </c>
      <c r="AF10" s="19">
        <f>('[3]Canola Complex'!BM$399*(1-$AX$9))</f>
        <v>2575</v>
      </c>
      <c r="AG10" s="19">
        <f>('[3]Canola Complex'!BN$399*(1-$AX$9))</f>
        <v>2512.5</v>
      </c>
      <c r="AH10" s="19">
        <f>('[3]Canola Complex'!BO$399*(1-$AX$9))</f>
        <v>2550</v>
      </c>
      <c r="AI10" s="19">
        <f>('[3]Canola Complex'!BP$399*(1-$AX$9))</f>
        <v>2587.5</v>
      </c>
      <c r="AJ10" s="19">
        <f>('[3]Canola Complex'!BQ$399*(1-$AX$9))</f>
        <v>2625</v>
      </c>
      <c r="AK10" s="19">
        <f>('[3]Canola Complex'!BR$399*(1-$AX$9))</f>
        <v>2662.5</v>
      </c>
      <c r="AL10" s="19">
        <f>('[3]Canola Complex'!BS$399*(1-$AX$9))</f>
        <v>2700</v>
      </c>
      <c r="AM10" s="19">
        <f>('[3]Canola Complex'!BT$399*(1-$AX$9))</f>
        <v>2737.5</v>
      </c>
      <c r="AN10" s="19">
        <f>('[3]Canola Complex'!BU$399*(1-$AX$9))</f>
        <v>2775</v>
      </c>
      <c r="AO10" s="19">
        <f>('[3]Canola Complex'!BV$399*(1-$AX$9))</f>
        <v>2812.5</v>
      </c>
      <c r="AP10" s="19">
        <f>('[3]Canola Complex'!BW$399*(1-$AX$9))</f>
        <v>2850</v>
      </c>
      <c r="AQ10" s="19">
        <f>('[3]Canola Complex'!BX$399*(1-$AX$9))</f>
        <v>2887.5</v>
      </c>
      <c r="AR10" s="19">
        <f>('[3]Canola Complex'!BY$399*(1-$AX$9))</f>
        <v>2925</v>
      </c>
      <c r="AS10" s="19">
        <f>('[3]Canola Complex'!BZ$399*(1-$AX$9))</f>
        <v>2975</v>
      </c>
      <c r="AT10" s="19">
        <f>('[3]Canola Complex'!CA$399*(1-$AX$9))</f>
        <v>3025</v>
      </c>
      <c r="AU10" s="19">
        <f>('[3]Canola Complex'!CB$399*(1-$AX$9))</f>
        <v>3075</v>
      </c>
      <c r="AZ10" s="11" t="s">
        <v>206</v>
      </c>
    </row>
    <row r="11" spans="1:52" ht="16.5">
      <c r="A11" s="17" t="s">
        <v>207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>
        <f>X113</f>
        <v>748.13030000000003</v>
      </c>
      <c r="Y11" s="18">
        <f t="shared" ref="Y11:AD11" si="8">Y113</f>
        <v>1135.978124</v>
      </c>
      <c r="Z11" s="18">
        <f t="shared" si="8"/>
        <v>1003.8523799999999</v>
      </c>
      <c r="AA11" s="18">
        <f t="shared" si="8"/>
        <v>647.23564899999997</v>
      </c>
      <c r="AB11" s="18">
        <f t="shared" si="8"/>
        <v>795.3483040000001</v>
      </c>
      <c r="AC11" s="18">
        <f t="shared" si="8"/>
        <v>508.16089300000004</v>
      </c>
      <c r="AD11" s="18">
        <f t="shared" si="8"/>
        <v>282.83715637807455</v>
      </c>
      <c r="AE11" s="19">
        <f>AE8-AE9-AE10</f>
        <v>500</v>
      </c>
      <c r="AF11" s="19">
        <f t="shared" ref="AF11:AU11" si="9">AF8-AF9-AF10</f>
        <v>75</v>
      </c>
      <c r="AG11" s="19">
        <f t="shared" si="9"/>
        <v>50.000000000000455</v>
      </c>
      <c r="AH11" s="19">
        <f t="shared" si="9"/>
        <v>50.000000000000455</v>
      </c>
      <c r="AI11" s="19">
        <f t="shared" si="9"/>
        <v>25.000000000000455</v>
      </c>
      <c r="AJ11" s="19">
        <f t="shared" si="9"/>
        <v>0</v>
      </c>
      <c r="AK11" s="19">
        <f t="shared" si="9"/>
        <v>0</v>
      </c>
      <c r="AL11" s="19">
        <f t="shared" si="9"/>
        <v>0</v>
      </c>
      <c r="AM11" s="19">
        <f t="shared" si="9"/>
        <v>0</v>
      </c>
      <c r="AN11" s="19">
        <f t="shared" si="9"/>
        <v>0</v>
      </c>
      <c r="AO11" s="19" t="e">
        <f t="shared" si="9"/>
        <v>#DIV/0!</v>
      </c>
      <c r="AP11" s="19" t="e">
        <f t="shared" si="9"/>
        <v>#DIV/0!</v>
      </c>
      <c r="AQ11" s="19" t="e">
        <f t="shared" si="9"/>
        <v>#DIV/0!</v>
      </c>
      <c r="AR11" s="19" t="e">
        <f t="shared" si="9"/>
        <v>#DIV/0!</v>
      </c>
      <c r="AS11" s="19" t="e">
        <f t="shared" si="9"/>
        <v>#DIV/0!</v>
      </c>
      <c r="AT11" s="19" t="e">
        <f t="shared" si="9"/>
        <v>#DIV/0!</v>
      </c>
      <c r="AU11" s="19" t="e">
        <f t="shared" si="9"/>
        <v>#DIV/0!</v>
      </c>
      <c r="AZ11" s="11" t="s">
        <v>208</v>
      </c>
    </row>
    <row r="12" spans="1:52" ht="16.5">
      <c r="A12" s="17" t="s">
        <v>92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>
        <f t="shared" ref="X12:AA12" si="10">X65</f>
        <v>128.23896400000001</v>
      </c>
      <c r="Y12" s="18">
        <f t="shared" si="10"/>
        <v>126.24133400000001</v>
      </c>
      <c r="Z12" s="18">
        <f t="shared" si="10"/>
        <v>103.60236999999999</v>
      </c>
      <c r="AA12" s="18">
        <f t="shared" si="10"/>
        <v>80.948893999999981</v>
      </c>
      <c r="AB12" s="18">
        <f>AB65</f>
        <v>94.191814999999991</v>
      </c>
      <c r="AC12" s="18">
        <f>AC65</f>
        <v>145.14497799999998</v>
      </c>
      <c r="AD12" s="18">
        <f>AD65</f>
        <v>72.867463999999998</v>
      </c>
      <c r="AE12" s="19">
        <f>'[3]Canola Complex'!BL$43*(SUM(Z12:AD12)/SUM('[3]Canola Complex'!BG$43:BK$43))</f>
        <v>61.42737610655599</v>
      </c>
      <c r="AF12" s="19">
        <f>'[3]Canola Complex'!BM$43*(SUM(AA12:AE12)/SUM('[3]Canola Complex'!BH$43:BL$43))</f>
        <v>66.149714192552622</v>
      </c>
      <c r="AG12" s="19">
        <f>'[3]Canola Complex'!BN$43*(SUM(AB12:AF12)/SUM('[3]Canola Complex'!BI$43:BM$43))</f>
        <v>56.59153219609712</v>
      </c>
      <c r="AH12" s="19">
        <f>'[3]Canola Complex'!BO$43*(SUM(AC12:AG12)/SUM('[3]Canola Complex'!BJ$43:BN$43))</f>
        <v>56.69550441945286</v>
      </c>
      <c r="AI12" s="19">
        <f>'[3]Canola Complex'!BP$43*(SUM(AD12:AH12)/SUM('[3]Canola Complex'!BK$43:BO$43))</f>
        <v>36.28285533364545</v>
      </c>
      <c r="AJ12" s="19">
        <f>'[3]Canola Complex'!BQ$43*(SUM(AE12:AI12)/SUM('[3]Canola Complex'!BL$43:BP$43))</f>
        <v>37.785317839648819</v>
      </c>
      <c r="AK12" s="19">
        <f>'[3]Canola Complex'!BR$43*(SUM(AF12:AJ12)/SUM('[3]Canola Complex'!BM$43:BQ$43))</f>
        <v>37.556285034281018</v>
      </c>
      <c r="AL12" s="19">
        <f>'[3]Canola Complex'!BS$43*(SUM(AG12:AK12)/SUM('[3]Canola Complex'!BN$43:BR$43))</f>
        <v>37.485249137187552</v>
      </c>
      <c r="AM12" s="19">
        <f>'[3]Canola Complex'!BT$43*(SUM(AH12:AL12)/SUM('[3]Canola Complex'!BO$43:BS$43))</f>
        <v>37.419129411675584</v>
      </c>
      <c r="AN12" s="19">
        <f>'[3]Canola Complex'!BU$43*(SUM(AI12:AM12)/SUM('[3]Canola Complex'!BP$43:BT$43))</f>
        <v>37.305767351287692</v>
      </c>
      <c r="AO12" s="19">
        <f>'[3]Canola Complex'!BV$43*(SUM(AJ12:AN12)/SUM('[3]Canola Complex'!BQ$43:BU$43))</f>
        <v>37.510349754816133</v>
      </c>
      <c r="AP12" s="19">
        <f>'[3]Canola Complex'!BW$43*(SUM(AK12:AO12)/SUM('[3]Canola Complex'!BR$43:BV$43))</f>
        <v>37.455356137849591</v>
      </c>
      <c r="AQ12" s="19">
        <f>'[3]Canola Complex'!BX$43*(SUM(AL12:AP12)/SUM('[3]Canola Complex'!BS$43:BW$43))</f>
        <v>37.435170358563312</v>
      </c>
      <c r="AR12" s="19">
        <f>'[3]Canola Complex'!BY$43*(SUM(AM12:AQ12)/SUM('[3]Canola Complex'!BT$43:BX$43))</f>
        <v>37.425154602838461</v>
      </c>
      <c r="AS12" s="19">
        <f>'[3]Canola Complex'!BZ$43*(SUM(AN12:AR12)/SUM('[3]Canola Complex'!BU$43:BY$43))</f>
        <v>37.426359641071045</v>
      </c>
      <c r="AT12" s="19">
        <f>'[3]Canola Complex'!CA$43*(SUM(AO12:AS12)/SUM('[3]Canola Complex'!BV$43:BZ$43))</f>
        <v>37.450478099027698</v>
      </c>
      <c r="AU12" s="19">
        <f>'[3]Canola Complex'!CB$43*(SUM(AP12:AT12)/SUM('[3]Canola Complex'!BW$43:CA$43))</f>
        <v>37.438503767870017</v>
      </c>
    </row>
    <row r="13" spans="1:52" ht="16.5">
      <c r="A13" s="14" t="s">
        <v>94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>
        <f t="shared" ref="X13:AU13" si="11">X7-X14</f>
        <v>2399.8512639999999</v>
      </c>
      <c r="Y13" s="24">
        <f t="shared" si="11"/>
        <v>2860.3784579999997</v>
      </c>
      <c r="Z13" s="24">
        <f t="shared" si="11"/>
        <v>2603.6307500000003</v>
      </c>
      <c r="AA13" s="24">
        <f t="shared" si="11"/>
        <v>2158.7405429999999</v>
      </c>
      <c r="AB13" s="24">
        <f t="shared" si="11"/>
        <v>2454.541119</v>
      </c>
      <c r="AC13" s="24">
        <f t="shared" si="11"/>
        <v>2438.566871</v>
      </c>
      <c r="AD13" s="24">
        <f t="shared" si="11"/>
        <v>2342.7747770000005</v>
      </c>
      <c r="AE13" s="25">
        <f>AE7-AE14</f>
        <v>4288.9403876269425</v>
      </c>
      <c r="AF13" s="25">
        <f t="shared" si="11"/>
        <v>3596.8755687479625</v>
      </c>
      <c r="AG13" s="25">
        <f t="shared" si="11"/>
        <v>3366.3045032560658</v>
      </c>
      <c r="AH13" s="25">
        <f t="shared" si="11"/>
        <v>3246.626364948459</v>
      </c>
      <c r="AI13" s="25">
        <f t="shared" si="11"/>
        <v>2945.5555869322961</v>
      </c>
      <c r="AJ13" s="25">
        <f t="shared" si="11"/>
        <v>3095.1001089857255</v>
      </c>
      <c r="AK13" s="25">
        <f t="shared" si="11"/>
        <v>3051.369885808278</v>
      </c>
      <c r="AL13" s="25">
        <f t="shared" si="11"/>
        <v>2989.3510173264103</v>
      </c>
      <c r="AM13" s="25">
        <f t="shared" si="11"/>
        <v>3119.0909079797611</v>
      </c>
      <c r="AN13" s="25">
        <f t="shared" si="11"/>
        <v>2970.8718833082908</v>
      </c>
      <c r="AO13" s="25" t="e">
        <f t="shared" si="11"/>
        <v>#DIV/0!</v>
      </c>
      <c r="AP13" s="25" t="e">
        <f t="shared" si="11"/>
        <v>#DIV/0!</v>
      </c>
      <c r="AQ13" s="25" t="e">
        <f t="shared" si="11"/>
        <v>#DIV/0!</v>
      </c>
      <c r="AR13" s="25" t="e">
        <f t="shared" si="11"/>
        <v>#DIV/0!</v>
      </c>
      <c r="AS13" s="25" t="e">
        <f t="shared" si="11"/>
        <v>#DIV/0!</v>
      </c>
      <c r="AT13" s="25" t="e">
        <f t="shared" si="11"/>
        <v>#DIV/0!</v>
      </c>
      <c r="AU13" s="25" t="e">
        <f t="shared" si="11"/>
        <v>#DIV/0!</v>
      </c>
    </row>
    <row r="14" spans="1:52" ht="16.5">
      <c r="A14" s="17" t="s">
        <v>95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>
        <f t="shared" ref="X14:AA14" si="12">X128</f>
        <v>242</v>
      </c>
      <c r="Y14" s="18">
        <f t="shared" si="12"/>
        <v>229</v>
      </c>
      <c r="Z14" s="18">
        <f t="shared" si="12"/>
        <v>115.128</v>
      </c>
      <c r="AA14" s="18">
        <f t="shared" si="12"/>
        <v>63.427999999999997</v>
      </c>
      <c r="AB14" s="18">
        <f>AB128</f>
        <v>39.854999999999997</v>
      </c>
      <c r="AC14" s="18">
        <f>AC128</f>
        <v>34.600999999999999</v>
      </c>
      <c r="AD14" s="18">
        <f>AD128</f>
        <v>61.082000000000001</v>
      </c>
      <c r="AE14" s="19">
        <f>AE128</f>
        <v>-791.6369852531933</v>
      </c>
      <c r="AF14" s="19">
        <f>AF128</f>
        <v>-810.09525491992031</v>
      </c>
      <c r="AG14" s="19">
        <f t="shared" ref="AG14:AU14" si="13">AG128</f>
        <v>-536.35727470774054</v>
      </c>
      <c r="AH14" s="19">
        <f t="shared" si="13"/>
        <v>-2.7754655840428768</v>
      </c>
      <c r="AI14" s="19">
        <f t="shared" si="13"/>
        <v>608.65012029816353</v>
      </c>
      <c r="AJ14" s="19">
        <f t="shared" si="13"/>
        <v>1015.7620611488774</v>
      </c>
      <c r="AK14" s="19">
        <f t="shared" si="13"/>
        <v>1340.37614063672</v>
      </c>
      <c r="AL14" s="19">
        <f t="shared" si="13"/>
        <v>1839.4755984175972</v>
      </c>
      <c r="AM14" s="19">
        <f t="shared" si="13"/>
        <v>2100.9278629858136</v>
      </c>
      <c r="AN14" s="19">
        <f t="shared" si="13"/>
        <v>2611.52632971094</v>
      </c>
      <c r="AO14" s="19" t="e">
        <f t="shared" si="13"/>
        <v>#DIV/0!</v>
      </c>
      <c r="AP14" s="19" t="e">
        <f t="shared" si="13"/>
        <v>#DIV/0!</v>
      </c>
      <c r="AQ14" s="19" t="e">
        <f t="shared" si="13"/>
        <v>#DIV/0!</v>
      </c>
      <c r="AR14" s="19" t="e">
        <f t="shared" si="13"/>
        <v>#DIV/0!</v>
      </c>
      <c r="AS14" s="19" t="e">
        <f t="shared" si="13"/>
        <v>#DIV/0!</v>
      </c>
      <c r="AT14" s="19" t="e">
        <f t="shared" si="13"/>
        <v>#DIV/0!</v>
      </c>
      <c r="AU14" s="19" t="e">
        <f t="shared" si="13"/>
        <v>#DIV/0!</v>
      </c>
    </row>
    <row r="15" spans="1:52" ht="16.5">
      <c r="A15" s="14" t="s">
        <v>96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28"/>
      <c r="S15" s="28"/>
      <c r="T15" s="28"/>
      <c r="U15" s="28"/>
      <c r="V15" s="28"/>
      <c r="W15" s="28"/>
      <c r="X15" s="28">
        <f t="shared" ref="X15:AA15" si="14">X14/X13</f>
        <v>0.10083958269840509</v>
      </c>
      <c r="Y15" s="29">
        <f t="shared" si="14"/>
        <v>8.0059335980357887E-2</v>
      </c>
      <c r="Z15" s="29">
        <f t="shared" si="14"/>
        <v>4.4218251762466694E-2</v>
      </c>
      <c r="AA15" s="30">
        <f t="shared" si="14"/>
        <v>2.93819468975434E-2</v>
      </c>
      <c r="AB15" s="30">
        <f>AB14/(AB13/365)</f>
        <v>5.9265965794562021</v>
      </c>
      <c r="AC15" s="30">
        <f>AC14/(AC13/365)</f>
        <v>5.1790111438777107</v>
      </c>
      <c r="AD15" s="31">
        <f>AD14/(AD13/365)</f>
        <v>9.5164632208262816</v>
      </c>
      <c r="AE15" s="31">
        <f t="shared" ref="AE15:AU15" si="15">AE14/(AE13/365)</f>
        <v>-67.370369719055319</v>
      </c>
      <c r="AF15" s="31">
        <f t="shared" si="15"/>
        <v>-82.206004181761529</v>
      </c>
      <c r="AG15" s="31">
        <f t="shared" si="15"/>
        <v>-58.155881346730794</v>
      </c>
      <c r="AH15" s="31">
        <f t="shared" si="15"/>
        <v>-0.31203003496576737</v>
      </c>
      <c r="AI15" s="31">
        <f t="shared" si="15"/>
        <v>75.421185359533325</v>
      </c>
      <c r="AJ15" s="31">
        <f t="shared" si="15"/>
        <v>119.78712780338381</v>
      </c>
      <c r="AK15" s="31">
        <f t="shared" si="15"/>
        <v>160.33365656776436</v>
      </c>
      <c r="AL15" s="31">
        <f t="shared" si="15"/>
        <v>224.60011873176123</v>
      </c>
      <c r="AM15" s="31">
        <f t="shared" si="15"/>
        <v>245.85326064975268</v>
      </c>
      <c r="AN15" s="31">
        <f t="shared" si="15"/>
        <v>320.85096489688573</v>
      </c>
      <c r="AO15" s="31" t="e">
        <f t="shared" si="15"/>
        <v>#DIV/0!</v>
      </c>
      <c r="AP15" s="31" t="e">
        <f t="shared" si="15"/>
        <v>#DIV/0!</v>
      </c>
      <c r="AQ15" s="31" t="e">
        <f t="shared" si="15"/>
        <v>#DIV/0!</v>
      </c>
      <c r="AR15" s="31" t="e">
        <f t="shared" si="15"/>
        <v>#DIV/0!</v>
      </c>
      <c r="AS15" s="31" t="e">
        <f t="shared" si="15"/>
        <v>#DIV/0!</v>
      </c>
      <c r="AT15" s="31" t="e">
        <f t="shared" si="15"/>
        <v>#DIV/0!</v>
      </c>
      <c r="AU15" s="31" t="e">
        <f t="shared" si="15"/>
        <v>#DIV/0!</v>
      </c>
    </row>
    <row r="16" spans="1:52" ht="17.25" thickBot="1">
      <c r="A16" s="17" t="s">
        <v>209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3">
        <f t="shared" ref="X16:AA16" si="16">X144</f>
        <v>35.272291666666668</v>
      </c>
      <c r="Y16" s="33">
        <f t="shared" si="16"/>
        <v>38.729166666666664</v>
      </c>
      <c r="Z16" s="33">
        <f t="shared" si="16"/>
        <v>38.265625</v>
      </c>
      <c r="AA16" s="33">
        <f t="shared" si="16"/>
        <v>36.094791666666673</v>
      </c>
      <c r="AB16" s="33">
        <f>AB144</f>
        <v>37.87083333333333</v>
      </c>
      <c r="AC16" s="33">
        <f t="shared" ref="AC16:AU16" si="17">AC144</f>
        <v>70.456249999999997</v>
      </c>
      <c r="AD16" s="34">
        <f t="shared" si="17"/>
        <v>93.453813202896001</v>
      </c>
      <c r="AE16" s="34">
        <f t="shared" si="17"/>
        <v>76.645191666666662</v>
      </c>
      <c r="AF16" s="34">
        <f t="shared" si="17"/>
        <v>55.073585008460746</v>
      </c>
      <c r="AG16" s="34">
        <f t="shared" si="17"/>
        <v>47.333333333333336</v>
      </c>
      <c r="AH16" s="34">
        <f t="shared" si="17"/>
        <v>88.289549963320781</v>
      </c>
      <c r="AI16" s="34">
        <f t="shared" si="17"/>
        <v>100.23268951001013</v>
      </c>
      <c r="AJ16" s="34">
        <f t="shared" si="17"/>
        <v>96.212275607870197</v>
      </c>
      <c r="AK16" s="34">
        <f t="shared" si="17"/>
        <v>108.07442918495333</v>
      </c>
      <c r="AL16" s="34">
        <f t="shared" si="17"/>
        <v>120.00495185119605</v>
      </c>
      <c r="AM16" s="34">
        <f t="shared" si="17"/>
        <v>127.21188451661</v>
      </c>
      <c r="AN16" s="34">
        <f t="shared" si="17"/>
        <v>127.54791938935786</v>
      </c>
      <c r="AO16" s="34">
        <f t="shared" si="17"/>
        <v>127.59464354354454</v>
      </c>
      <c r="AP16" s="34">
        <f t="shared" si="17"/>
        <v>148.58304757814582</v>
      </c>
      <c r="AQ16" s="34">
        <f t="shared" si="17"/>
        <v>108.81070768735707</v>
      </c>
      <c r="AR16" s="34">
        <f t="shared" si="17"/>
        <v>-123.99522672203808</v>
      </c>
      <c r="AS16" s="34">
        <f t="shared" si="17"/>
        <v>-515.29128963708354</v>
      </c>
      <c r="AT16" s="34">
        <f t="shared" si="17"/>
        <v>-939.17593318709896</v>
      </c>
      <c r="AU16" s="34">
        <f t="shared" si="17"/>
        <v>-1466.0518767518622</v>
      </c>
    </row>
    <row r="17" spans="1:47" ht="15.75" thickTop="1">
      <c r="A17" s="36" t="s">
        <v>99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8"/>
      <c r="Y17" s="38"/>
      <c r="Z17" s="38"/>
      <c r="AA17" s="38"/>
      <c r="AB17" s="38"/>
      <c r="AC17" s="38"/>
      <c r="AD17" s="40"/>
      <c r="AE17" s="37"/>
      <c r="AF17" s="37"/>
      <c r="AG17" s="37"/>
      <c r="AH17" s="37"/>
      <c r="AI17" s="37"/>
      <c r="AJ17" s="37"/>
      <c r="AK17" s="37"/>
      <c r="AL17" s="37"/>
      <c r="AM17" s="37"/>
      <c r="AN17" s="40"/>
      <c r="AO17" s="40"/>
      <c r="AP17" s="40"/>
      <c r="AQ17" s="40"/>
      <c r="AR17" s="40"/>
      <c r="AS17" s="40"/>
      <c r="AT17" s="40"/>
      <c r="AU17" s="40"/>
    </row>
    <row r="18" spans="1:47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</row>
    <row r="19" spans="1:47" ht="15.75" thickBot="1">
      <c r="A19" s="42" t="s">
        <v>210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</row>
    <row r="20" spans="1:47" ht="15.75" thickBot="1">
      <c r="A20" s="44"/>
      <c r="B20" s="44" t="str">
        <f>B$2</f>
        <v xml:space="preserve">93/94 </v>
      </c>
      <c r="C20" s="44" t="str">
        <f t="shared" ref="C20:AU20" si="18">C$2</f>
        <v xml:space="preserve">94/95 </v>
      </c>
      <c r="D20" s="44" t="str">
        <f t="shared" si="18"/>
        <v xml:space="preserve">95/96 </v>
      </c>
      <c r="E20" s="44" t="str">
        <f t="shared" si="18"/>
        <v xml:space="preserve">96/97 </v>
      </c>
      <c r="F20" s="44" t="str">
        <f t="shared" si="18"/>
        <v xml:space="preserve">97/98 </v>
      </c>
      <c r="G20" s="44" t="str">
        <f t="shared" si="18"/>
        <v xml:space="preserve">98/99 </v>
      </c>
      <c r="H20" s="44" t="str">
        <f t="shared" si="18"/>
        <v xml:space="preserve">99/00 </v>
      </c>
      <c r="I20" s="44" t="str">
        <f t="shared" si="18"/>
        <v xml:space="preserve">00/01 </v>
      </c>
      <c r="J20" s="44" t="str">
        <f t="shared" si="18"/>
        <v xml:space="preserve">01/02 </v>
      </c>
      <c r="K20" s="44" t="str">
        <f t="shared" si="18"/>
        <v xml:space="preserve">02/03 </v>
      </c>
      <c r="L20" s="44" t="str">
        <f t="shared" si="18"/>
        <v xml:space="preserve">03/04 </v>
      </c>
      <c r="M20" s="44" t="str">
        <f t="shared" si="18"/>
        <v xml:space="preserve">04/05 </v>
      </c>
      <c r="N20" s="44" t="str">
        <f t="shared" si="18"/>
        <v xml:space="preserve">05/06 </v>
      </c>
      <c r="O20" s="44" t="str">
        <f t="shared" si="18"/>
        <v xml:space="preserve">06/07 </v>
      </c>
      <c r="P20" s="44" t="str">
        <f t="shared" si="18"/>
        <v xml:space="preserve">07/08 </v>
      </c>
      <c r="Q20" s="44" t="str">
        <f t="shared" si="18"/>
        <v xml:space="preserve">08/09 </v>
      </c>
      <c r="R20" s="44" t="str">
        <f t="shared" si="18"/>
        <v xml:space="preserve">09/10 </v>
      </c>
      <c r="S20" s="44" t="str">
        <f t="shared" si="18"/>
        <v xml:space="preserve">10/11 </v>
      </c>
      <c r="T20" s="44" t="str">
        <f t="shared" si="18"/>
        <v xml:space="preserve">11/12 </v>
      </c>
      <c r="U20" s="44" t="str">
        <f t="shared" si="18"/>
        <v xml:space="preserve">12/13 </v>
      </c>
      <c r="V20" s="44" t="str">
        <f t="shared" si="18"/>
        <v xml:space="preserve">13/14 </v>
      </c>
      <c r="W20" s="44" t="str">
        <f t="shared" si="18"/>
        <v xml:space="preserve">14/15 </v>
      </c>
      <c r="X20" s="44" t="str">
        <f t="shared" si="18"/>
        <v xml:space="preserve">15/16 </v>
      </c>
      <c r="Y20" s="44" t="str">
        <f t="shared" si="18"/>
        <v xml:space="preserve">16/17 </v>
      </c>
      <c r="Z20" s="44" t="str">
        <f t="shared" si="18"/>
        <v xml:space="preserve">17/18 </v>
      </c>
      <c r="AA20" s="44" t="str">
        <f t="shared" si="18"/>
        <v>18/19</v>
      </c>
      <c r="AB20" s="44" t="str">
        <f t="shared" si="18"/>
        <v>19/20</v>
      </c>
      <c r="AC20" s="44" t="str">
        <f t="shared" si="18"/>
        <v>20/21</v>
      </c>
      <c r="AD20" s="44" t="str">
        <f t="shared" si="18"/>
        <v>21/22</v>
      </c>
      <c r="AE20" s="44" t="str">
        <f t="shared" si="18"/>
        <v>22/23</v>
      </c>
      <c r="AF20" s="44" t="str">
        <f t="shared" si="18"/>
        <v>23/24</v>
      </c>
      <c r="AG20" s="44" t="str">
        <f t="shared" si="18"/>
        <v>24/25</v>
      </c>
      <c r="AH20" s="44" t="str">
        <f t="shared" si="18"/>
        <v>25/26</v>
      </c>
      <c r="AI20" s="44" t="str">
        <f t="shared" si="18"/>
        <v>26/27</v>
      </c>
      <c r="AJ20" s="44" t="str">
        <f t="shared" si="18"/>
        <v>27/28</v>
      </c>
      <c r="AK20" s="44" t="str">
        <f t="shared" si="18"/>
        <v>28/29</v>
      </c>
      <c r="AL20" s="44" t="str">
        <f t="shared" si="18"/>
        <v>29/30</v>
      </c>
      <c r="AM20" s="44" t="str">
        <f t="shared" si="18"/>
        <v>30/31</v>
      </c>
      <c r="AN20" s="44" t="str">
        <f t="shared" si="18"/>
        <v>31/32</v>
      </c>
      <c r="AO20" s="44" t="str">
        <f t="shared" si="18"/>
        <v>32/33</v>
      </c>
      <c r="AP20" s="44" t="str">
        <f t="shared" si="18"/>
        <v>33/34</v>
      </c>
      <c r="AQ20" s="44" t="str">
        <f t="shared" si="18"/>
        <v>34/35</v>
      </c>
      <c r="AR20" s="44" t="str">
        <f t="shared" si="18"/>
        <v>35/36</v>
      </c>
      <c r="AS20" s="44" t="str">
        <f t="shared" si="18"/>
        <v>36/37</v>
      </c>
      <c r="AT20" s="44" t="str">
        <f t="shared" si="18"/>
        <v>37/38</v>
      </c>
      <c r="AU20" s="44" t="str">
        <f t="shared" si="18"/>
        <v>38/39</v>
      </c>
    </row>
    <row r="21" spans="1:47">
      <c r="A21" s="42" t="s">
        <v>101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>
        <f>'[4]NASS Crush'!$DI10</f>
        <v>81.605999999999995</v>
      </c>
      <c r="Y21" s="46">
        <f>'[4]NASS Crush'!$DI22</f>
        <v>177.07599999999999</v>
      </c>
      <c r="Z21" s="46">
        <f>'[4]NASS Crush'!$DI34</f>
        <v>155.98400000000001</v>
      </c>
      <c r="AA21" s="46">
        <f>'[4]NASS Crush'!$DI46</f>
        <v>146.18899999999999</v>
      </c>
      <c r="AB21" s="46">
        <f>'[4]NASS Crush'!$DI58</f>
        <v>157.494</v>
      </c>
      <c r="AC21" s="46">
        <f>'[4]NASS Crush'!$DI70</f>
        <v>179.03800000000001</v>
      </c>
      <c r="AD21" s="46">
        <f>'[4]NASS Crush'!$DI82</f>
        <v>156.61500000000001</v>
      </c>
      <c r="AE21" s="46">
        <f>'[4]NASS Crush'!$DI94</f>
        <v>171.28200000000001</v>
      </c>
      <c r="AF21" s="47">
        <f>'[3]Canola Complex'!BM211</f>
        <v>165.33699999999999</v>
      </c>
      <c r="AG21" s="47">
        <f>'[3]Canola Complex'!BN211</f>
        <v>199.13932881696374</v>
      </c>
      <c r="AH21" s="47">
        <f>'[3]Canola Complex'!BO211</f>
        <v>198.4563212482993</v>
      </c>
      <c r="AI21" s="47">
        <f>'[3]Canola Complex'!BP211</f>
        <v>204.83981400029518</v>
      </c>
      <c r="AJ21" s="47">
        <f>'[3]Canola Complex'!BQ211</f>
        <v>199.34440664786888</v>
      </c>
      <c r="AK21" s="47">
        <f>'[3]Canola Complex'!BR211</f>
        <v>206.67408935986322</v>
      </c>
      <c r="AL21" s="47">
        <f>'[3]Canola Complex'!BS211</f>
        <v>215.49354052664015</v>
      </c>
      <c r="AM21" s="47">
        <f>'[3]Canola Complex'!BT211</f>
        <v>223.79653851676349</v>
      </c>
      <c r="AN21" s="47">
        <f>'[3]Canola Complex'!BU211</f>
        <v>223.45970159747469</v>
      </c>
      <c r="AO21" s="47">
        <f>'[3]Canola Complex'!BV211</f>
        <v>223.3233468324388</v>
      </c>
      <c r="AP21" s="47">
        <f>'[3]Canola Complex'!BW211</f>
        <v>222.52686159100014</v>
      </c>
      <c r="AQ21" s="47">
        <f>'[3]Canola Complex'!BX211</f>
        <v>223.48153482960328</v>
      </c>
      <c r="AR21" s="47">
        <f>'[3]Canola Complex'!BY211</f>
        <v>222.05099199410162</v>
      </c>
      <c r="AS21" s="47">
        <f>'[3]Canola Complex'!BZ211</f>
        <v>221.94016528697887</v>
      </c>
      <c r="AT21" s="47">
        <f>'[3]Canola Complex'!CA211</f>
        <v>223.56112150914487</v>
      </c>
      <c r="AU21" s="47">
        <f>'[3]Canola Complex'!CB211</f>
        <v>223.83225642045352</v>
      </c>
    </row>
    <row r="22" spans="1:47">
      <c r="A22" s="42" t="s">
        <v>102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6"/>
      <c r="X22" s="46">
        <f>'[4]NASS Crush'!$DI11</f>
        <v>108.22199999999999</v>
      </c>
      <c r="Y22" s="46">
        <f>'[4]NASS Crush'!$DI23</f>
        <v>178.18899999999999</v>
      </c>
      <c r="Z22" s="46">
        <f>'[4]NASS Crush'!$DI35</f>
        <v>129.76599999999999</v>
      </c>
      <c r="AA22" s="46">
        <f>'[4]NASS Crush'!$DI47</f>
        <v>133.96899999999999</v>
      </c>
      <c r="AB22" s="46">
        <f>'[4]NASS Crush'!$DI59</f>
        <v>126.68</v>
      </c>
      <c r="AC22" s="46">
        <f>'[4]NASS Crush'!$DI71</f>
        <v>173.51300000000001</v>
      </c>
      <c r="AD22" s="46">
        <f>'[4]NASS Crush'!$DI83</f>
        <v>125.126</v>
      </c>
      <c r="AE22" s="46">
        <f>'[4]NASS Crush'!$DI95</f>
        <v>144.96899999999999</v>
      </c>
      <c r="AF22" s="47">
        <f>'[3]Canola Complex'!BM212</f>
        <v>176.09100000000001</v>
      </c>
      <c r="AG22" s="47">
        <f>'[3]Canola Complex'!BN212</f>
        <v>179.00942255064069</v>
      </c>
      <c r="AH22" s="47">
        <f>'[3]Canola Complex'!BO212</f>
        <v>181.05719862459182</v>
      </c>
      <c r="AI22" s="47">
        <f>'[3]Canola Complex'!BP212</f>
        <v>185.66955698305006</v>
      </c>
      <c r="AJ22" s="47">
        <f>'[3]Canola Complex'!BQ212</f>
        <v>184.79407804583883</v>
      </c>
      <c r="AK22" s="47">
        <f>'[3]Canola Complex'!BR212</f>
        <v>193.34685416032679</v>
      </c>
      <c r="AL22" s="47">
        <f>'[3]Canola Complex'!BS212</f>
        <v>197.39184670183747</v>
      </c>
      <c r="AM22" s="47">
        <f>'[3]Canola Complex'!BT212</f>
        <v>205.91115800703608</v>
      </c>
      <c r="AN22" s="47">
        <f>'[3]Canola Complex'!BU212</f>
        <v>205.86310141397695</v>
      </c>
      <c r="AO22" s="47">
        <f>'[3]Canola Complex'!BV212</f>
        <v>206.19093720697896</v>
      </c>
      <c r="AP22" s="47">
        <f>'[3]Canola Complex'!BW212</f>
        <v>205.42289222383943</v>
      </c>
      <c r="AQ22" s="47">
        <f>'[3]Canola Complex'!BX212</f>
        <v>205.80613797991256</v>
      </c>
      <c r="AR22" s="47">
        <f>'[3]Canola Complex'!BY212</f>
        <v>204.67095663415887</v>
      </c>
      <c r="AS22" s="47">
        <f>'[3]Canola Complex'!BZ212</f>
        <v>204.62498010297671</v>
      </c>
      <c r="AT22" s="47">
        <f>'[3]Canola Complex'!CA212</f>
        <v>206.1761337501716</v>
      </c>
      <c r="AU22" s="47">
        <f>'[3]Canola Complex'!CB212</f>
        <v>206.37715459867266</v>
      </c>
    </row>
    <row r="23" spans="1:47">
      <c r="A23" s="42" t="s">
        <v>103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46"/>
      <c r="V23" s="46"/>
      <c r="W23" s="47"/>
      <c r="X23" s="46">
        <f>'[4]NASS Crush'!$DI12</f>
        <v>135.68899999999999</v>
      </c>
      <c r="Y23" s="46">
        <f>'[4]NASS Crush'!$DI24</f>
        <v>149.916</v>
      </c>
      <c r="Z23" s="46">
        <f>'[4]NASS Crush'!$DI36</f>
        <v>147.697</v>
      </c>
      <c r="AA23" s="46">
        <f>'[4]NASS Crush'!$DI48</f>
        <v>134.38499999999999</v>
      </c>
      <c r="AB23" s="46">
        <f>'[4]NASS Crush'!$DI60</f>
        <v>146.68</v>
      </c>
      <c r="AC23" s="46">
        <f>'[4]NASS Crush'!$DI72</f>
        <v>176.69200000000001</v>
      </c>
      <c r="AD23" s="46">
        <f>'[4]NASS Crush'!$DI84</f>
        <v>140.696</v>
      </c>
      <c r="AE23" s="46">
        <f>'[4]NASS Crush'!$DI96</f>
        <v>145.91399999999999</v>
      </c>
      <c r="AF23" s="47">
        <f>'[3]Canola Complex'!BM213</f>
        <v>154.91999999999999</v>
      </c>
      <c r="AG23" s="47">
        <f>'[3]Canola Complex'!BN213</f>
        <v>183.55097596741246</v>
      </c>
      <c r="AH23" s="47">
        <f>'[3]Canola Complex'!BO213</f>
        <v>182.79907397973147</v>
      </c>
      <c r="AI23" s="47">
        <f>'[3]Canola Complex'!BP213</f>
        <v>185.59768114878878</v>
      </c>
      <c r="AJ23" s="47">
        <f>'[3]Canola Complex'!BQ213</f>
        <v>181.72783311399303</v>
      </c>
      <c r="AK23" s="47">
        <f>'[3]Canola Complex'!BR213</f>
        <v>189.39274253646187</v>
      </c>
      <c r="AL23" s="47">
        <f>'[3]Canola Complex'!BS213</f>
        <v>197.32762035769076</v>
      </c>
      <c r="AM23" s="47">
        <f>'[3]Canola Complex'!BT213</f>
        <v>204.62385476809263</v>
      </c>
      <c r="AN23" s="47">
        <f>'[3]Canola Complex'!BU213</f>
        <v>204.07972228662413</v>
      </c>
      <c r="AO23" s="47">
        <f>'[3]Canola Complex'!BV213</f>
        <v>204.08205790939573</v>
      </c>
      <c r="AP23" s="47">
        <f>'[3]Canola Complex'!BW213</f>
        <v>203.56242347361993</v>
      </c>
      <c r="AQ23" s="47">
        <f>'[3]Canola Complex'!BX213</f>
        <v>204.35603620248125</v>
      </c>
      <c r="AR23" s="47">
        <f>'[3]Canola Complex'!BY213</f>
        <v>202.98743816953828</v>
      </c>
      <c r="AS23" s="47">
        <f>'[3]Canola Complex'!BZ213</f>
        <v>202.85851246938961</v>
      </c>
      <c r="AT23" s="47">
        <f>'[3]Canola Complex'!CA213</f>
        <v>204.39543383824659</v>
      </c>
      <c r="AU23" s="47">
        <f>'[3]Canola Complex'!CB213</f>
        <v>204.65767061002273</v>
      </c>
    </row>
    <row r="24" spans="1:47">
      <c r="A24" s="42" t="s">
        <v>104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46">
        <f>'[4]NASS Crush'!$DI13</f>
        <v>126.10899999999999</v>
      </c>
      <c r="Y24" s="46">
        <f>'[4]NASS Crush'!$DI25</f>
        <v>150.87299999999999</v>
      </c>
      <c r="Z24" s="46">
        <f>'[4]NASS Crush'!$DI37</f>
        <v>136.161</v>
      </c>
      <c r="AA24" s="46">
        <f>'[4]NASS Crush'!$DI49</f>
        <v>135.572</v>
      </c>
      <c r="AB24" s="46">
        <f>'[4]NASS Crush'!$DI61</f>
        <v>139.25899999999999</v>
      </c>
      <c r="AC24" s="46">
        <f>'[4]NASS Crush'!$DI73</f>
        <v>156.81800000000001</v>
      </c>
      <c r="AD24" s="46">
        <f>'[4]NASS Crush'!$DI85</f>
        <v>113.003</v>
      </c>
      <c r="AE24" s="46">
        <f>'[4]NASS Crush'!$DI97</f>
        <v>165.78100000000001</v>
      </c>
      <c r="AF24" s="47">
        <f>'[3]Canola Complex'!BM214</f>
        <v>166.01400000000001</v>
      </c>
      <c r="AG24" s="47">
        <f>'[3]Canola Complex'!BN214</f>
        <v>178.69250318387458</v>
      </c>
      <c r="AH24" s="47">
        <f>'[3]Canola Complex'!BO214</f>
        <v>177.913750397439</v>
      </c>
      <c r="AI24" s="47">
        <f>'[3]Canola Complex'!BP214</f>
        <v>183.48501415783772</v>
      </c>
      <c r="AJ24" s="47">
        <f>'[3]Canola Complex'!BQ214</f>
        <v>186.28680862093225</v>
      </c>
      <c r="AK24" s="47">
        <f>'[3]Canola Complex'!BR214</f>
        <v>190.52136888775487</v>
      </c>
      <c r="AL24" s="47">
        <f>'[3]Canola Complex'!BS214</f>
        <v>195.8875144238618</v>
      </c>
      <c r="AM24" s="47">
        <f>'[3]Canola Complex'!BT214</f>
        <v>203.91731042103996</v>
      </c>
      <c r="AN24" s="47">
        <f>'[3]Canola Complex'!BU214</f>
        <v>204.47348776819342</v>
      </c>
      <c r="AO24" s="47">
        <f>'[3]Canola Complex'!BV214</f>
        <v>204.92742798591516</v>
      </c>
      <c r="AP24" s="47">
        <f>'[3]Canola Complex'!BW214</f>
        <v>203.57374876358639</v>
      </c>
      <c r="AQ24" s="47">
        <f>'[3]Canola Complex'!BX214</f>
        <v>204.16836052057008</v>
      </c>
      <c r="AR24" s="47">
        <f>'[3]Canola Complex'!BY214</f>
        <v>203.0758122410482</v>
      </c>
      <c r="AS24" s="47">
        <f>'[3]Canola Complex'!BZ214</f>
        <v>203.08668584803513</v>
      </c>
      <c r="AT24" s="47">
        <f>'[3]Canola Complex'!CA214</f>
        <v>204.58632355627498</v>
      </c>
      <c r="AU24" s="47">
        <f>'[3]Canola Complex'!CB214</f>
        <v>204.72504497462467</v>
      </c>
    </row>
    <row r="25" spans="1:47">
      <c r="A25" s="42" t="s">
        <v>105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>
        <f>'[4]NASS Crush'!$DI14</f>
        <v>114.443</v>
      </c>
      <c r="Y25" s="46">
        <f>'[4]NASS Crush'!$DI26</f>
        <v>139.94300000000001</v>
      </c>
      <c r="Z25" s="46">
        <f>'[4]NASS Crush'!$DI38</f>
        <v>128.363</v>
      </c>
      <c r="AA25" s="46">
        <f>'[4]NASS Crush'!$DI50</f>
        <v>115.595</v>
      </c>
      <c r="AB25" s="46">
        <f>'[4]NASS Crush'!$DI62</f>
        <v>146.78899999999999</v>
      </c>
      <c r="AC25" s="46">
        <f>'[4]NASS Crush'!$DI74</f>
        <v>136.767</v>
      </c>
      <c r="AD25" s="46">
        <f>'[4]NASS Crush'!$DI86</f>
        <v>101.075</v>
      </c>
      <c r="AE25" s="46">
        <f>'[4]NASS Crush'!$DI98</f>
        <v>142.42400000000001</v>
      </c>
      <c r="AF25" s="47">
        <f>'[3]Canola Complex'!BM215</f>
        <v>167.315</v>
      </c>
      <c r="AG25" s="47">
        <f>'[3]Canola Complex'!BN215</f>
        <v>166.14683061672201</v>
      </c>
      <c r="AH25" s="47">
        <f>'[3]Canola Complex'!BO215</f>
        <v>161.58017955873902</v>
      </c>
      <c r="AI25" s="47">
        <f>'[3]Canola Complex'!BP215</f>
        <v>170.25579017369384</v>
      </c>
      <c r="AJ25" s="47">
        <f>'[3]Canola Complex'!BQ215</f>
        <v>172.49355015119573</v>
      </c>
      <c r="AK25" s="47">
        <f>'[3]Canola Complex'!BR215</f>
        <v>178.28240164265094</v>
      </c>
      <c r="AL25" s="47">
        <f>'[3]Canola Complex'!BS215</f>
        <v>181.37814271259995</v>
      </c>
      <c r="AM25" s="47">
        <f>'[3]Canola Complex'!BT215</f>
        <v>188.89988533974201</v>
      </c>
      <c r="AN25" s="47">
        <f>'[3]Canola Complex'!BU215</f>
        <v>189.73687398711499</v>
      </c>
      <c r="AO25" s="47">
        <f>'[3]Canola Complex'!BV215</f>
        <v>190.14580542772961</v>
      </c>
      <c r="AP25" s="47">
        <f>'[3]Canola Complex'!BW215</f>
        <v>189.0970266822936</v>
      </c>
      <c r="AQ25" s="47">
        <f>'[3]Canola Complex'!BX215</f>
        <v>189.38438364541184</v>
      </c>
      <c r="AR25" s="47">
        <f>'[3]Canola Complex'!BY215</f>
        <v>188.37231650003005</v>
      </c>
      <c r="AS25" s="47">
        <f>'[3]Canola Complex'!BZ215</f>
        <v>188.44871452704197</v>
      </c>
      <c r="AT25" s="47">
        <f>'[3]Canola Complex'!CA215</f>
        <v>189.862025113859</v>
      </c>
      <c r="AU25" s="47">
        <f>'[3]Canola Complex'!CB215</f>
        <v>189.98909727525427</v>
      </c>
    </row>
    <row r="26" spans="1:47">
      <c r="A26" s="42" t="s">
        <v>106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>
        <f>'[4]NASS Crush'!$DI15</f>
        <v>123.498</v>
      </c>
      <c r="Y26" s="46">
        <f>'[4]NASS Crush'!$DI27</f>
        <v>156.376</v>
      </c>
      <c r="Z26" s="46">
        <f>'[4]NASS Crush'!$DI39</f>
        <v>139.99799999999999</v>
      </c>
      <c r="AA26" s="46">
        <f>'[4]NASS Crush'!$DI51</f>
        <v>122.64100000000001</v>
      </c>
      <c r="AB26" s="46">
        <f>'[4]NASS Crush'!$DI63</f>
        <v>160.87200000000001</v>
      </c>
      <c r="AC26" s="46">
        <f>'[4]NASS Crush'!$DI75</f>
        <v>172.196</v>
      </c>
      <c r="AD26" s="46">
        <f>'[4]NASS Crush'!$DI87</f>
        <v>124.42700000000001</v>
      </c>
      <c r="AE26" s="46">
        <f>'[4]NASS Crush'!$DI99</f>
        <v>154.876</v>
      </c>
      <c r="AF26" s="47">
        <f>'[3]Canola Complex'!BM216</f>
        <v>171.65845488126681</v>
      </c>
      <c r="AG26" s="47">
        <f>'[3]Canola Complex'!BN216</f>
        <v>186.38312579269487</v>
      </c>
      <c r="AH26" s="47">
        <f>'[3]Canola Complex'!BO216</f>
        <v>183.25430378109564</v>
      </c>
      <c r="AI26" s="47">
        <f>'[3]Canola Complex'!BP216</f>
        <v>189.73122411849965</v>
      </c>
      <c r="AJ26" s="47">
        <f>'[3]Canola Complex'!BQ216</f>
        <v>188.28665312534676</v>
      </c>
      <c r="AK26" s="47">
        <f>'[3]Canola Complex'!BR216</f>
        <v>196.06760345844907</v>
      </c>
      <c r="AL26" s="47">
        <f>'[3]Canola Complex'!BS216</f>
        <v>201.6677510718269</v>
      </c>
      <c r="AM26" s="47">
        <f>'[3]Canola Complex'!BT216</f>
        <v>209.67224950258171</v>
      </c>
      <c r="AN26" s="47">
        <f>'[3]Canola Complex'!BU216</f>
        <v>209.64471557730249</v>
      </c>
      <c r="AO26" s="47">
        <f>'[3]Canola Complex'!BV216</f>
        <v>209.9804182628427</v>
      </c>
      <c r="AP26" s="47">
        <f>'[3]Canola Complex'!BW216</f>
        <v>209.16942700019743</v>
      </c>
      <c r="AQ26" s="47">
        <f>'[3]Canola Complex'!BX216</f>
        <v>209.71361773737206</v>
      </c>
      <c r="AR26" s="47">
        <f>'[3]Canola Complex'!BY216</f>
        <v>208.42854719495733</v>
      </c>
      <c r="AS26" s="47">
        <f>'[3]Canola Complex'!BZ216</f>
        <v>208.41062712223788</v>
      </c>
      <c r="AT26" s="47">
        <f>'[3]Canola Complex'!CA216</f>
        <v>209.9911707811236</v>
      </c>
      <c r="AU26" s="47">
        <f>'[3]Canola Complex'!CB216</f>
        <v>210.19805450297952</v>
      </c>
    </row>
    <row r="27" spans="1:47">
      <c r="A27" s="42" t="s">
        <v>107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6"/>
      <c r="Q27" s="46"/>
      <c r="R27" s="46"/>
      <c r="S27" s="46"/>
      <c r="T27" s="46"/>
      <c r="U27" s="46"/>
      <c r="V27" s="46"/>
      <c r="W27" s="46"/>
      <c r="X27" s="46">
        <f>'[4]NASS Crush'!$DI16</f>
        <v>119.82599999999999</v>
      </c>
      <c r="Y27" s="46">
        <f>'[4]NASS Crush'!$DI28</f>
        <v>141.28200000000001</v>
      </c>
      <c r="Z27" s="46">
        <f>'[4]NASS Crush'!$DI40</f>
        <v>131.21600000000001</v>
      </c>
      <c r="AA27" s="46">
        <f>'[4]NASS Crush'!$DI52</f>
        <v>138.93299999999999</v>
      </c>
      <c r="AB27" s="46">
        <f>'[4]NASS Crush'!$DI64</f>
        <v>146.98699999999999</v>
      </c>
      <c r="AC27" s="46">
        <f>'[4]NASS Crush'!$DI76</f>
        <v>160.03</v>
      </c>
      <c r="AD27" s="46">
        <f>'[4]NASS Crush'!$DI88</f>
        <v>113.295</v>
      </c>
      <c r="AE27" s="47">
        <f>'[3]Canola Complex'!BL217</f>
        <v>136.571</v>
      </c>
      <c r="AF27" s="47">
        <f>'[3]Canola Complex'!BM217</f>
        <v>162.13323248071652</v>
      </c>
      <c r="AG27" s="47">
        <f>'[3]Canola Complex'!BN217</f>
        <v>172.07874973477578</v>
      </c>
      <c r="AH27" s="47">
        <f>'[3]Canola Complex'!BO217</f>
        <v>168.62105523412262</v>
      </c>
      <c r="AI27" s="47">
        <f>'[3]Canola Complex'!BP217</f>
        <v>172.94801473403427</v>
      </c>
      <c r="AJ27" s="47">
        <f>'[3]Canola Complex'!BQ217</f>
        <v>173.21443466636862</v>
      </c>
      <c r="AK27" s="47">
        <f>'[3]Canola Complex'!BR217</f>
        <v>181.23385624922113</v>
      </c>
      <c r="AL27" s="47">
        <f>'[3]Canola Complex'!BS217</f>
        <v>185.39870490261958</v>
      </c>
      <c r="AM27" s="47">
        <f>'[3]Canola Complex'!BT217</f>
        <v>192.55151226407122</v>
      </c>
      <c r="AN27" s="47">
        <f>'[3]Canola Complex'!BU217</f>
        <v>192.74600727172447</v>
      </c>
      <c r="AO27" s="47">
        <f>'[3]Canola Complex'!BV217</f>
        <v>193.23417221304541</v>
      </c>
      <c r="AP27" s="47">
        <f>'[3]Canola Complex'!BW217</f>
        <v>192.46397752770901</v>
      </c>
      <c r="AQ27" s="47">
        <f>'[3]Canola Complex'!BX217</f>
        <v>192.81827956165378</v>
      </c>
      <c r="AR27" s="47">
        <f>'[3]Canola Complex'!BY217</f>
        <v>191.67719014773451</v>
      </c>
      <c r="AS27" s="47">
        <f>'[3]Canola Complex'!BZ217</f>
        <v>191.68517213670171</v>
      </c>
      <c r="AT27" s="47">
        <f>'[3]Canola Complex'!CA217</f>
        <v>193.15196702138289</v>
      </c>
      <c r="AU27" s="47">
        <f>'[3]Canola Complex'!CB217</f>
        <v>193.33056935450017</v>
      </c>
    </row>
    <row r="28" spans="1:47">
      <c r="A28" s="42" t="s">
        <v>108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6"/>
      <c r="Q28" s="46"/>
      <c r="R28" s="46"/>
      <c r="S28" s="46"/>
      <c r="T28" s="46"/>
      <c r="U28" s="46"/>
      <c r="V28" s="46"/>
      <c r="W28" s="46">
        <f>'[4]NASS Crush'!$DI5</f>
        <v>96.025999999999996</v>
      </c>
      <c r="X28" s="46">
        <f>'[4]NASS Crush'!$DI17</f>
        <v>112.422</v>
      </c>
      <c r="Y28" s="46">
        <f>'[4]NASS Crush'!$DI29</f>
        <v>93.072000000000003</v>
      </c>
      <c r="Z28" s="46">
        <f>'[4]NASS Crush'!$DI41</f>
        <v>115.066</v>
      </c>
      <c r="AA28" s="46">
        <f>'[4]NASS Crush'!$DI53</f>
        <v>113.16500000000001</v>
      </c>
      <c r="AB28" s="46">
        <f>'[4]NASS Crush'!$DI65</f>
        <v>161.642</v>
      </c>
      <c r="AC28" s="46">
        <f>'[4]NASS Crush'!$DI77</f>
        <v>133.761</v>
      </c>
      <c r="AD28" s="46">
        <f>'[4]NASS Crush'!$DI89</f>
        <v>76.861000000000004</v>
      </c>
      <c r="AE28" s="47">
        <f>'[3]Canola Complex'!BL218</f>
        <v>114.408</v>
      </c>
      <c r="AF28" s="47">
        <f>'[3]Canola Complex'!BM218</f>
        <v>177.27594911718231</v>
      </c>
      <c r="AG28" s="47">
        <f>'[3]Canola Complex'!BN218</f>
        <v>159.24711177408273</v>
      </c>
      <c r="AH28" s="47">
        <f>'[3]Canola Complex'!BO218</f>
        <v>149.94895009113466</v>
      </c>
      <c r="AI28" s="47">
        <f>'[3]Canola Complex'!BP218</f>
        <v>155.9798179243179</v>
      </c>
      <c r="AJ28" s="47">
        <f>'[3]Canola Complex'!BQ218</f>
        <v>161.19049370348696</v>
      </c>
      <c r="AK28" s="47">
        <f>'[3]Canola Complex'!BR218</f>
        <v>171.87171767665427</v>
      </c>
      <c r="AL28" s="47">
        <f>'[3]Canola Complex'!BS218</f>
        <v>170.50980692972541</v>
      </c>
      <c r="AM28" s="47">
        <f>'[3]Canola Complex'!BT218</f>
        <v>176.86741847726535</v>
      </c>
      <c r="AN28" s="47">
        <f>'[3]Canola Complex'!BU218</f>
        <v>178.00534342538245</v>
      </c>
      <c r="AO28" s="47">
        <f>'[3]Canola Complex'!BV218</f>
        <v>179.32607029268772</v>
      </c>
      <c r="AP28" s="47">
        <f>'[3]Canola Complex'!BW218</f>
        <v>178.4984425443381</v>
      </c>
      <c r="AQ28" s="47">
        <f>'[3]Canola Complex'!BX218</f>
        <v>178.06165499111748</v>
      </c>
      <c r="AR28" s="47">
        <f>'[3]Canola Complex'!BY218</f>
        <v>177.13987877817951</v>
      </c>
      <c r="AS28" s="47">
        <f>'[3]Canola Complex'!BZ218</f>
        <v>177.37679155127009</v>
      </c>
      <c r="AT28" s="47">
        <f>'[3]Canola Complex'!CA218</f>
        <v>178.79882336989567</v>
      </c>
      <c r="AU28" s="47">
        <f>'[3]Canola Complex'!CB218</f>
        <v>178.87263707498826</v>
      </c>
    </row>
    <row r="29" spans="1:47">
      <c r="A29" s="42" t="s">
        <v>109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6"/>
      <c r="Q29" s="46"/>
      <c r="R29" s="46"/>
      <c r="S29" s="46"/>
      <c r="T29" s="46"/>
      <c r="U29" s="46"/>
      <c r="V29" s="46"/>
      <c r="W29" s="46">
        <f>'[4]NASS Crush'!$DI6</f>
        <v>88.703999999999994</v>
      </c>
      <c r="X29" s="46">
        <f>'[4]NASS Crush'!$DI18</f>
        <v>174.761</v>
      </c>
      <c r="Y29" s="46">
        <f>'[4]NASS Crush'!$DI30</f>
        <v>137.52799999999999</v>
      </c>
      <c r="Z29" s="46">
        <f>'[4]NASS Crush'!$DI42</f>
        <v>129.66300000000001</v>
      </c>
      <c r="AA29" s="46">
        <f>'[4]NASS Crush'!$DI54</f>
        <v>108.33199999999999</v>
      </c>
      <c r="AB29" s="46">
        <f>'[4]NASS Crush'!$DI66</f>
        <v>105.607</v>
      </c>
      <c r="AC29" s="46">
        <f>'[4]NASS Crush'!$DI78</f>
        <v>134.53100000000001</v>
      </c>
      <c r="AD29" s="46">
        <f>'[4]NASS Crush'!$DI90</f>
        <v>119.992</v>
      </c>
      <c r="AE29" s="47">
        <f>'[3]Canola Complex'!BL219</f>
        <v>127.999</v>
      </c>
      <c r="AF29" s="47">
        <f>'[3]Canola Complex'!BM219</f>
        <v>135.27089508886127</v>
      </c>
      <c r="AG29" s="47">
        <f>'[3]Canola Complex'!BN219</f>
        <v>142.67913288710966</v>
      </c>
      <c r="AH29" s="47">
        <f>'[3]Canola Complex'!BO219</f>
        <v>152.49754235306219</v>
      </c>
      <c r="AI29" s="47">
        <f>'[3]Canola Complex'!BP219</f>
        <v>145.81605352844988</v>
      </c>
      <c r="AJ29" s="47">
        <f>'[3]Canola Complex'!BQ219</f>
        <v>150.3586948682528</v>
      </c>
      <c r="AK29" s="47">
        <f>'[3]Canola Complex'!BR219</f>
        <v>156.65185777819559</v>
      </c>
      <c r="AL29" s="47">
        <f>'[3]Canola Complex'!BS219</f>
        <v>163.95994843040339</v>
      </c>
      <c r="AM29" s="47">
        <f>'[3]Canola Complex'!BT219</f>
        <v>163.26264488648494</v>
      </c>
      <c r="AN29" s="47">
        <f>'[3]Canola Complex'!BU219</f>
        <v>162.45341502580669</v>
      </c>
      <c r="AO29" s="47">
        <f>'[3]Canola Complex'!BV219</f>
        <v>162.85549177574279</v>
      </c>
      <c r="AP29" s="47">
        <f>'[3]Canola Complex'!BW219</f>
        <v>162.46764135214733</v>
      </c>
      <c r="AQ29" s="47">
        <f>'[3]Canola Complex'!BX219</f>
        <v>162.85934701833003</v>
      </c>
      <c r="AR29" s="47">
        <f>'[3]Canola Complex'!BY219</f>
        <v>161.86727523657007</v>
      </c>
      <c r="AS29" s="47">
        <f>'[3]Canola Complex'!BZ219</f>
        <v>161.74193699691506</v>
      </c>
      <c r="AT29" s="47">
        <f>'[3]Canola Complex'!CA219</f>
        <v>163.01398552263447</v>
      </c>
      <c r="AU29" s="47">
        <f>'[3]Canola Complex'!CB219</f>
        <v>163.20722949506984</v>
      </c>
    </row>
    <row r="30" spans="1:47">
      <c r="A30" s="42" t="s">
        <v>110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6"/>
      <c r="Q30" s="46"/>
      <c r="R30" s="46"/>
      <c r="S30" s="46"/>
      <c r="T30" s="46"/>
      <c r="U30" s="46"/>
      <c r="V30" s="46"/>
      <c r="W30" s="46">
        <f>'[4]NASS Crush'!$DI7</f>
        <v>134.93199999999999</v>
      </c>
      <c r="X30" s="46">
        <f>'[4]NASS Crush'!$DI19</f>
        <v>162.239</v>
      </c>
      <c r="Y30" s="46">
        <f>'[4]NASS Crush'!$DI31</f>
        <v>135.46299999999999</v>
      </c>
      <c r="Z30" s="46">
        <f>'[4]NASS Crush'!$DI43</f>
        <v>149.71600000000001</v>
      </c>
      <c r="AA30" s="46">
        <f>'[4]NASS Crush'!$DI55</f>
        <v>121.974</v>
      </c>
      <c r="AB30" s="46">
        <f>'[4]NASS Crush'!$DI67</f>
        <v>173.23400000000001</v>
      </c>
      <c r="AC30" s="46">
        <f>'[4]NASS Crush'!$DI79</f>
        <v>124.634</v>
      </c>
      <c r="AD30" s="46">
        <f>'[4]NASS Crush'!$DI91</f>
        <v>119.152</v>
      </c>
      <c r="AE30" s="47">
        <f>'[3]Canola Complex'!BL220</f>
        <v>163.41499999999999</v>
      </c>
      <c r="AF30" s="47">
        <f>'[3]Canola Complex'!BM220</f>
        <v>159.89199394483765</v>
      </c>
      <c r="AG30" s="47">
        <f>'[3]Canola Complex'!BN220</f>
        <v>169.07811153853262</v>
      </c>
      <c r="AH30" s="47">
        <f>'[3]Canola Complex'!BO220</f>
        <v>168.32902196609305</v>
      </c>
      <c r="AI30" s="47">
        <f>'[3]Canola Complex'!BP220</f>
        <v>168.06501746145352</v>
      </c>
      <c r="AJ30" s="47">
        <f>'[3]Canola Complex'!BQ220</f>
        <v>177.78376547700154</v>
      </c>
      <c r="AK30" s="47">
        <f>'[3]Canola Complex'!BR220</f>
        <v>181.52444137512089</v>
      </c>
      <c r="AL30" s="47">
        <f>'[3]Canola Complex'!BS220</f>
        <v>189.25010953789356</v>
      </c>
      <c r="AM30" s="47">
        <f>'[3]Canola Complex'!BT220</f>
        <v>187.98939948953083</v>
      </c>
      <c r="AN30" s="47">
        <f>'[3]Canola Complex'!BU220</f>
        <v>188.48233326840477</v>
      </c>
      <c r="AO30" s="47">
        <f>'[3]Canola Complex'!BV220</f>
        <v>189.01382407185091</v>
      </c>
      <c r="AP30" s="47">
        <f>'[3]Canola Complex'!BW220</f>
        <v>187.95320074661785</v>
      </c>
      <c r="AQ30" s="47">
        <f>'[3]Canola Complex'!BX220</f>
        <v>188.41551572353879</v>
      </c>
      <c r="AR30" s="47">
        <f>'[3]Canola Complex'!BY220</f>
        <v>187.3193500786534</v>
      </c>
      <c r="AS30" s="47">
        <f>'[3]Canola Complex'!BZ220</f>
        <v>187.34128967174038</v>
      </c>
      <c r="AT30" s="47">
        <f>'[3]Canola Complex'!CA220</f>
        <v>188.76730434879545</v>
      </c>
      <c r="AU30" s="47">
        <f>'[3]Canola Complex'!CB220</f>
        <v>188.91239387803341</v>
      </c>
    </row>
    <row r="31" spans="1:47">
      <c r="A31" s="42" t="s">
        <v>111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6"/>
      <c r="Q31" s="46"/>
      <c r="R31" s="46"/>
      <c r="S31" s="46"/>
      <c r="T31" s="46"/>
      <c r="U31" s="46"/>
      <c r="V31" s="46"/>
      <c r="W31" s="46">
        <f>'[4]NASS Crush'!$DI8</f>
        <v>120.026</v>
      </c>
      <c r="X31" s="46">
        <f>'[4]NASS Crush'!$DI20</f>
        <v>146.06</v>
      </c>
      <c r="Y31" s="46">
        <f>'[4]NASS Crush'!$DI32</f>
        <v>126.81</v>
      </c>
      <c r="Z31" s="46">
        <f>'[4]NASS Crush'!$DI44</f>
        <v>139.345</v>
      </c>
      <c r="AA31" s="46">
        <f>'[4]NASS Crush'!$DI56</f>
        <v>126.47499999999999</v>
      </c>
      <c r="AB31" s="46">
        <f>'[4]NASS Crush'!$DI68</f>
        <v>171.51900000000001</v>
      </c>
      <c r="AC31" s="46">
        <f>'[4]NASS Crush'!$DI80</f>
        <v>103.99</v>
      </c>
      <c r="AD31" s="46">
        <f>'[4]NASS Crush'!$DI92</f>
        <v>136.548</v>
      </c>
      <c r="AE31" s="47">
        <f>'[3]Canola Complex'!BL221</f>
        <v>154.31800000000001</v>
      </c>
      <c r="AF31" s="47">
        <f>'[3]Canola Complex'!BM221</f>
        <v>157.86209304612123</v>
      </c>
      <c r="AG31" s="47">
        <f>'[3]Canola Complex'!BN221</f>
        <v>164.89738410482133</v>
      </c>
      <c r="AH31" s="47">
        <f>'[3]Canola Complex'!BO221</f>
        <v>166.35355322945645</v>
      </c>
      <c r="AI31" s="47">
        <f>'[3]Canola Complex'!BP221</f>
        <v>167.94985264035179</v>
      </c>
      <c r="AJ31" s="47">
        <f>'[3]Canola Complex'!BQ221</f>
        <v>172.73373318005341</v>
      </c>
      <c r="AK31" s="47">
        <f>'[3]Canola Complex'!BR221</f>
        <v>179.00602170142744</v>
      </c>
      <c r="AL31" s="47">
        <f>'[3]Canola Complex'!BS221</f>
        <v>186.69164745743575</v>
      </c>
      <c r="AM31" s="47">
        <f>'[3]Canola Complex'!BT221</f>
        <v>185.21291784090653</v>
      </c>
      <c r="AN31" s="47">
        <f>'[3]Canola Complex'!BU221</f>
        <v>185.59191919159076</v>
      </c>
      <c r="AO31" s="47">
        <f>'[3]Canola Complex'!BV221</f>
        <v>185.89533722358391</v>
      </c>
      <c r="AP31" s="47">
        <f>'[3]Canola Complex'!BW221</f>
        <v>185.22077973065086</v>
      </c>
      <c r="AQ31" s="47">
        <f>'[3]Canola Complex'!BX221</f>
        <v>185.54994889568209</v>
      </c>
      <c r="AR31" s="47">
        <f>'[3]Canola Complex'!BY221</f>
        <v>184.44274545921968</v>
      </c>
      <c r="AS31" s="47">
        <f>'[3]Canola Complex'!BZ221</f>
        <v>184.48342360201812</v>
      </c>
      <c r="AT31" s="47">
        <f>'[3]Canola Complex'!CA221</f>
        <v>185.86801385529256</v>
      </c>
      <c r="AU31" s="47">
        <f>'[3]Canola Complex'!CB221</f>
        <v>186.04134820286149</v>
      </c>
    </row>
    <row r="32" spans="1:47">
      <c r="A32" s="42" t="s">
        <v>112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46"/>
      <c r="Q32" s="46"/>
      <c r="R32" s="46"/>
      <c r="S32" s="46"/>
      <c r="T32" s="46"/>
      <c r="U32" s="46"/>
      <c r="V32" s="46"/>
      <c r="W32" s="46">
        <f>'[4]NASS Crush'!$DI9</f>
        <v>157.24700000000001</v>
      </c>
      <c r="X32" s="46">
        <f>'[4]NASS Crush'!$DI21</f>
        <v>183.01900000000001</v>
      </c>
      <c r="Y32" s="46">
        <f>'[4]NASS Crush'!$DI33</f>
        <v>165.119</v>
      </c>
      <c r="Z32" s="46">
        <f>'[4]NASS Crush'!$DI45</f>
        <v>151.517</v>
      </c>
      <c r="AA32" s="46">
        <f>'[4]NASS Crush'!$DI57</f>
        <v>134.20699999999999</v>
      </c>
      <c r="AB32" s="46">
        <f>'[4]NASS Crush'!$DI69</f>
        <v>174.43600000000001</v>
      </c>
      <c r="AC32" s="46">
        <f>'[4]NASS Crush'!$DI81</f>
        <v>135.81200000000001</v>
      </c>
      <c r="AD32" s="46">
        <f>'[4]NASS Crush'!$DI93</f>
        <v>148.45699999999999</v>
      </c>
      <c r="AE32" s="47">
        <f>'[3]Canola Complex'!BL222</f>
        <v>170.45</v>
      </c>
      <c r="AF32" s="47">
        <f>'[3]Canola Complex'!BM222</f>
        <v>173.60974153686655</v>
      </c>
      <c r="AG32" s="47">
        <f>'[3]Canola Complex'!BN222</f>
        <v>183.23661894007208</v>
      </c>
      <c r="AH32" s="47">
        <f>'[3]Canola Complex'!BO222</f>
        <v>187.11324797187225</v>
      </c>
      <c r="AI32" s="47">
        <f>'[3]Canola Complex'!BP222</f>
        <v>185.70314235280713</v>
      </c>
      <c r="AJ32" s="47">
        <f>'[3]Canola Complex'!BQ222</f>
        <v>192.27195899701451</v>
      </c>
      <c r="AK32" s="47">
        <f>'[3]Canola Complex'!BR222</f>
        <v>198.70844851250132</v>
      </c>
      <c r="AL32" s="47">
        <f>'[3]Canola Complex'!BS222</f>
        <v>207.54912091693856</v>
      </c>
      <c r="AM32" s="47">
        <f>'[3]Canola Complex'!BT222</f>
        <v>206.20220984196106</v>
      </c>
      <c r="AN32" s="47">
        <f>'[3]Canola Complex'!BU222</f>
        <v>206.26702599010386</v>
      </c>
      <c r="AO32" s="47">
        <f>'[3]Canola Complex'!BV222</f>
        <v>206.64967847723284</v>
      </c>
      <c r="AP32" s="47">
        <f>'[3]Canola Complex'!BW222</f>
        <v>205.87349305525558</v>
      </c>
      <c r="AQ32" s="47">
        <f>'[3]Canola Complex'!BX222</f>
        <v>206.33890552590555</v>
      </c>
      <c r="AR32" s="47">
        <f>'[3]Canola Complex'!BY222</f>
        <v>205.1076515674163</v>
      </c>
      <c r="AS32" s="47">
        <f>'[3]Canola Complex'!BZ222</f>
        <v>205.08266872901061</v>
      </c>
      <c r="AT32" s="47">
        <f>'[3]Canola Complex'!CA222</f>
        <v>206.64220129672384</v>
      </c>
      <c r="AU32" s="47">
        <f>'[3]Canola Complex'!CB222</f>
        <v>206.84591047963517</v>
      </c>
    </row>
    <row r="33" spans="1:50" ht="15.75" thickBot="1">
      <c r="A33" s="42" t="s">
        <v>113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>
        <f t="shared" ref="W33:AU33" si="19">SUM(W21:W32)</f>
        <v>596.93499999999995</v>
      </c>
      <c r="X33" s="46">
        <f>SUM(X21:X32)</f>
        <v>1587.894</v>
      </c>
      <c r="Y33" s="46">
        <f t="shared" si="19"/>
        <v>1751.6469999999997</v>
      </c>
      <c r="Z33" s="46">
        <f t="shared" si="19"/>
        <v>1654.4920000000002</v>
      </c>
      <c r="AA33" s="46">
        <f t="shared" si="19"/>
        <v>1531.4369999999999</v>
      </c>
      <c r="AB33" s="46">
        <f t="shared" si="19"/>
        <v>1811.1989999999998</v>
      </c>
      <c r="AC33" s="46">
        <f t="shared" si="19"/>
        <v>1787.7820000000002</v>
      </c>
      <c r="AD33" s="46">
        <f t="shared" si="19"/>
        <v>1475.2470000000003</v>
      </c>
      <c r="AE33" s="47">
        <f t="shared" si="19"/>
        <v>1792.4069999999997</v>
      </c>
      <c r="AF33" s="47">
        <f t="shared" si="19"/>
        <v>1967.3793600958522</v>
      </c>
      <c r="AG33" s="47">
        <f t="shared" si="19"/>
        <v>2084.1392959077025</v>
      </c>
      <c r="AH33" s="47">
        <f t="shared" si="19"/>
        <v>2077.9241984356377</v>
      </c>
      <c r="AI33" s="47">
        <f t="shared" si="19"/>
        <v>2116.0409792235796</v>
      </c>
      <c r="AJ33" s="47">
        <f t="shared" si="19"/>
        <v>2140.4864105973529</v>
      </c>
      <c r="AK33" s="47">
        <f t="shared" si="19"/>
        <v>2223.2814033386276</v>
      </c>
      <c r="AL33" s="47">
        <f t="shared" si="19"/>
        <v>2292.5057539694735</v>
      </c>
      <c r="AM33" s="47">
        <f t="shared" si="19"/>
        <v>2348.9070993554756</v>
      </c>
      <c r="AN33" s="47">
        <f t="shared" si="19"/>
        <v>2350.8036468036998</v>
      </c>
      <c r="AO33" s="47">
        <f t="shared" si="19"/>
        <v>2355.6245676794447</v>
      </c>
      <c r="AP33" s="47">
        <f t="shared" si="19"/>
        <v>2345.8299146912555</v>
      </c>
      <c r="AQ33" s="47">
        <f t="shared" si="19"/>
        <v>2350.9537226315788</v>
      </c>
      <c r="AR33" s="47">
        <f t="shared" si="19"/>
        <v>2337.1401540016077</v>
      </c>
      <c r="AS33" s="47">
        <f t="shared" si="19"/>
        <v>2337.0809680443163</v>
      </c>
      <c r="AT33" s="47">
        <f t="shared" si="19"/>
        <v>2354.8145039635456</v>
      </c>
      <c r="AU33" s="47">
        <f t="shared" si="19"/>
        <v>2356.9893668670957</v>
      </c>
    </row>
    <row r="34" spans="1:50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9">
        <f>AD5</f>
        <v>1475.2470000000003</v>
      </c>
      <c r="AE34" s="49">
        <f t="shared" ref="AE34:AU34" si="20">AE5</f>
        <v>1792.4069999999997</v>
      </c>
      <c r="AF34" s="49">
        <f t="shared" si="20"/>
        <v>1967.3793600958522</v>
      </c>
      <c r="AG34" s="49">
        <f t="shared" si="20"/>
        <v>2084.1392959077025</v>
      </c>
      <c r="AH34" s="49">
        <f t="shared" si="20"/>
        <v>2077.9241984356377</v>
      </c>
      <c r="AI34" s="49">
        <f t="shared" si="20"/>
        <v>2116.0409792235796</v>
      </c>
      <c r="AJ34" s="49">
        <f t="shared" si="20"/>
        <v>2140.4864105973529</v>
      </c>
      <c r="AK34" s="49">
        <f t="shared" si="20"/>
        <v>2223.2814033386276</v>
      </c>
      <c r="AL34" s="49">
        <f t="shared" si="20"/>
        <v>2292.5057539694735</v>
      </c>
      <c r="AM34" s="49">
        <f t="shared" si="20"/>
        <v>2348.9070993554756</v>
      </c>
      <c r="AN34" s="49">
        <f t="shared" si="20"/>
        <v>2350.8036468036998</v>
      </c>
      <c r="AO34" s="49">
        <f t="shared" si="20"/>
        <v>2355.6245676794447</v>
      </c>
      <c r="AP34" s="49">
        <f t="shared" si="20"/>
        <v>2345.8299146912555</v>
      </c>
      <c r="AQ34" s="49">
        <f t="shared" si="20"/>
        <v>2350.9537226315788</v>
      </c>
      <c r="AR34" s="49">
        <f t="shared" si="20"/>
        <v>2337.1401540016077</v>
      </c>
      <c r="AS34" s="49">
        <f t="shared" si="20"/>
        <v>2337.0809680443163</v>
      </c>
      <c r="AT34" s="49">
        <f t="shared" si="20"/>
        <v>2354.8145039635456</v>
      </c>
      <c r="AU34" s="49">
        <f t="shared" si="20"/>
        <v>2356.9893668670957</v>
      </c>
    </row>
    <row r="35" spans="1:50" ht="15.75" thickBot="1">
      <c r="A35" s="42" t="s">
        <v>211</v>
      </c>
    </row>
    <row r="36" spans="1:50" ht="15.75" thickBot="1">
      <c r="A36" s="44"/>
      <c r="B36" s="44" t="str">
        <f>B$2</f>
        <v xml:space="preserve">93/94 </v>
      </c>
      <c r="C36" s="44" t="str">
        <f t="shared" ref="C36:AU36" si="21">C$2</f>
        <v xml:space="preserve">94/95 </v>
      </c>
      <c r="D36" s="44" t="str">
        <f t="shared" si="21"/>
        <v xml:space="preserve">95/96 </v>
      </c>
      <c r="E36" s="44" t="str">
        <f t="shared" si="21"/>
        <v xml:space="preserve">96/97 </v>
      </c>
      <c r="F36" s="44" t="str">
        <f t="shared" si="21"/>
        <v xml:space="preserve">97/98 </v>
      </c>
      <c r="G36" s="44" t="str">
        <f t="shared" si="21"/>
        <v xml:space="preserve">98/99 </v>
      </c>
      <c r="H36" s="44" t="str">
        <f t="shared" si="21"/>
        <v xml:space="preserve">99/00 </v>
      </c>
      <c r="I36" s="44" t="str">
        <f t="shared" si="21"/>
        <v xml:space="preserve">00/01 </v>
      </c>
      <c r="J36" s="44" t="str">
        <f t="shared" si="21"/>
        <v xml:space="preserve">01/02 </v>
      </c>
      <c r="K36" s="44" t="str">
        <f t="shared" si="21"/>
        <v xml:space="preserve">02/03 </v>
      </c>
      <c r="L36" s="44" t="str">
        <f t="shared" si="21"/>
        <v xml:space="preserve">03/04 </v>
      </c>
      <c r="M36" s="44" t="str">
        <f t="shared" si="21"/>
        <v xml:space="preserve">04/05 </v>
      </c>
      <c r="N36" s="44" t="str">
        <f t="shared" si="21"/>
        <v xml:space="preserve">05/06 </v>
      </c>
      <c r="O36" s="44" t="str">
        <f t="shared" si="21"/>
        <v xml:space="preserve">06/07 </v>
      </c>
      <c r="P36" s="44" t="str">
        <f t="shared" si="21"/>
        <v xml:space="preserve">07/08 </v>
      </c>
      <c r="Q36" s="44" t="str">
        <f t="shared" si="21"/>
        <v xml:space="preserve">08/09 </v>
      </c>
      <c r="R36" s="44" t="str">
        <f t="shared" si="21"/>
        <v xml:space="preserve">09/10 </v>
      </c>
      <c r="S36" s="44" t="str">
        <f t="shared" si="21"/>
        <v xml:space="preserve">10/11 </v>
      </c>
      <c r="T36" s="44" t="str">
        <f t="shared" si="21"/>
        <v xml:space="preserve">11/12 </v>
      </c>
      <c r="U36" s="44" t="str">
        <f t="shared" si="21"/>
        <v xml:space="preserve">12/13 </v>
      </c>
      <c r="V36" s="44" t="str">
        <f t="shared" si="21"/>
        <v xml:space="preserve">13/14 </v>
      </c>
      <c r="W36" s="44" t="str">
        <f t="shared" si="21"/>
        <v xml:space="preserve">14/15 </v>
      </c>
      <c r="X36" s="44" t="str">
        <f t="shared" si="21"/>
        <v xml:space="preserve">15/16 </v>
      </c>
      <c r="Y36" s="44" t="str">
        <f t="shared" si="21"/>
        <v xml:space="preserve">16/17 </v>
      </c>
      <c r="Z36" s="44" t="str">
        <f t="shared" si="21"/>
        <v xml:space="preserve">17/18 </v>
      </c>
      <c r="AA36" s="44" t="str">
        <f t="shared" si="21"/>
        <v>18/19</v>
      </c>
      <c r="AB36" s="44" t="str">
        <f t="shared" si="21"/>
        <v>19/20</v>
      </c>
      <c r="AC36" s="44" t="str">
        <f t="shared" si="21"/>
        <v>20/21</v>
      </c>
      <c r="AD36" s="44" t="str">
        <f t="shared" si="21"/>
        <v>21/22</v>
      </c>
      <c r="AE36" s="44" t="str">
        <f t="shared" si="21"/>
        <v>22/23</v>
      </c>
      <c r="AF36" s="44" t="str">
        <f t="shared" si="21"/>
        <v>23/24</v>
      </c>
      <c r="AG36" s="44" t="str">
        <f t="shared" si="21"/>
        <v>24/25</v>
      </c>
      <c r="AH36" s="44" t="str">
        <f t="shared" si="21"/>
        <v>25/26</v>
      </c>
      <c r="AI36" s="44" t="str">
        <f t="shared" si="21"/>
        <v>26/27</v>
      </c>
      <c r="AJ36" s="44" t="str">
        <f t="shared" si="21"/>
        <v>27/28</v>
      </c>
      <c r="AK36" s="44" t="str">
        <f t="shared" si="21"/>
        <v>28/29</v>
      </c>
      <c r="AL36" s="44" t="str">
        <f t="shared" si="21"/>
        <v>29/30</v>
      </c>
      <c r="AM36" s="44" t="str">
        <f t="shared" si="21"/>
        <v>30/31</v>
      </c>
      <c r="AN36" s="44" t="str">
        <f t="shared" si="21"/>
        <v>31/32</v>
      </c>
      <c r="AO36" s="44" t="str">
        <f t="shared" si="21"/>
        <v>32/33</v>
      </c>
      <c r="AP36" s="44" t="str">
        <f t="shared" si="21"/>
        <v>33/34</v>
      </c>
      <c r="AQ36" s="44" t="str">
        <f t="shared" si="21"/>
        <v>34/35</v>
      </c>
      <c r="AR36" s="44" t="str">
        <f t="shared" si="21"/>
        <v>35/36</v>
      </c>
      <c r="AS36" s="44" t="str">
        <f t="shared" si="21"/>
        <v>36/37</v>
      </c>
      <c r="AT36" s="44" t="str">
        <f t="shared" si="21"/>
        <v>37/38</v>
      </c>
      <c r="AU36" s="44" t="str">
        <f t="shared" si="21"/>
        <v>38/39</v>
      </c>
      <c r="AW36" s="11" t="s">
        <v>115</v>
      </c>
      <c r="AX36" s="11">
        <v>151411</v>
      </c>
    </row>
    <row r="37" spans="1:50">
      <c r="A37" s="42" t="s">
        <v>101</v>
      </c>
      <c r="B37" s="50">
        <f>'[5]Crude CO Imports'!AG$290/1000</f>
        <v>0</v>
      </c>
      <c r="C37" s="50">
        <f>'[5]Crude CO Imports'!AS$290/1000</f>
        <v>0</v>
      </c>
      <c r="D37" s="50">
        <f>'[5]Crude CO Imports'!BE$290/1000</f>
        <v>0</v>
      </c>
      <c r="E37" s="50">
        <f>'[5]Crude CO Imports'!BQ$290/1000</f>
        <v>0</v>
      </c>
      <c r="F37" s="50">
        <f>'[5]Crude CO Imports'!CC$290/1000</f>
        <v>0</v>
      </c>
      <c r="G37" s="50">
        <f>'[5]Crude CO Imports'!CO$290/1000</f>
        <v>0</v>
      </c>
      <c r="H37" s="50">
        <f>'[5]Crude CO Imports'!DA$290/1000</f>
        <v>0</v>
      </c>
      <c r="I37" s="50">
        <f>'[5]Crude CO Imports'!DM$290/1000</f>
        <v>0</v>
      </c>
      <c r="J37" s="50">
        <f>'[5]Crude CO Imports'!DY$290/1000</f>
        <v>0</v>
      </c>
      <c r="K37" s="50">
        <f>'[5]Crude CO Imports'!EK$290/1000</f>
        <v>25.712319000000001</v>
      </c>
      <c r="L37" s="50">
        <f>'[5]Crude CO Imports'!EW$290/1000</f>
        <v>11.759512000000001</v>
      </c>
      <c r="M37" s="50">
        <f>'[5]Crude CO Imports'!FI$290/1000</f>
        <v>14.9671</v>
      </c>
      <c r="N37" s="50">
        <f>'[5]Crude CO Imports'!FU$290/1000</f>
        <v>49.224402999999995</v>
      </c>
      <c r="O37" s="50">
        <f>'[5]Crude CO Imports'!GG$290/1000</f>
        <v>44.019286000000001</v>
      </c>
      <c r="P37" s="50">
        <f>'[5]Crude CO Imports'!GS$290/1000</f>
        <v>46.659249000000003</v>
      </c>
      <c r="Q37" s="50">
        <f>'[5]Crude CO Imports'!HE$290/1000</f>
        <v>76.796703999999991</v>
      </c>
      <c r="R37" s="50">
        <f>'[5]Crude CO Imports'!HQ$290/1000</f>
        <v>82.094161999999997</v>
      </c>
      <c r="S37" s="50">
        <f>'[5]Crude CO Imports'!IC$290/1000</f>
        <v>57.513321000000005</v>
      </c>
      <c r="T37" s="50">
        <f>'[5]Crude CO Imports'!IO$290/1000</f>
        <v>68.104305999999994</v>
      </c>
      <c r="U37" s="50">
        <f>'[5]Crude CO Imports'!JA$290/1000</f>
        <v>54.494788</v>
      </c>
      <c r="V37" s="50">
        <f>'[5]Crude CO Imports'!JM$290/1000</f>
        <v>84.347009</v>
      </c>
      <c r="W37" s="50">
        <f>'[5]Crude CO Imports'!JY$290/1000</f>
        <v>190.07035500000001</v>
      </c>
      <c r="X37" s="50">
        <f>'[5]Crude CO Imports'!KK$290/1000</f>
        <v>64.831531999999996</v>
      </c>
      <c r="Y37" s="50">
        <f>'[5]Crude CO Imports'!KW$290/1000</f>
        <v>92.368399000000011</v>
      </c>
      <c r="Z37" s="50">
        <f>'[5]Crude CO Imports'!LI$290/1000</f>
        <v>108.87254300000001</v>
      </c>
      <c r="AA37" s="50">
        <f>'[5]Crude CO Imports'!LU$290/1000</f>
        <v>22.825517000000001</v>
      </c>
      <c r="AB37" s="50">
        <f>'[5]Crude CO Imports'!MG$290/1000</f>
        <v>49.154014000000004</v>
      </c>
      <c r="AC37" s="50">
        <f>'[5]Crude CO Imports'!MS$290/1000</f>
        <v>9.1336560000000002</v>
      </c>
      <c r="AD37" s="50">
        <f>'[5]Crude CO Imports'!NE$290/1000</f>
        <v>69.647267000000014</v>
      </c>
      <c r="AE37" s="50">
        <f>'[5]Crude CO Imports'!NQ$290/1000</f>
        <v>130.85767999999999</v>
      </c>
      <c r="AF37" s="51">
        <f t="shared" ref="AF37:AU47" si="22">(SUM($Y37:$AC37)/SUM($Y$49:$AC$49))*AF$49</f>
        <v>120.59784302005049</v>
      </c>
      <c r="AG37" s="51">
        <f t="shared" si="22"/>
        <v>116.47060806401339</v>
      </c>
      <c r="AH37" s="51">
        <f t="shared" si="22"/>
        <v>127.42826888276214</v>
      </c>
      <c r="AI37" s="51">
        <f t="shared" si="22"/>
        <v>107.86479639169805</v>
      </c>
      <c r="AJ37" s="51">
        <f t="shared" si="22"/>
        <v>101.9350140076516</v>
      </c>
      <c r="AK37" s="51">
        <f t="shared" si="22"/>
        <v>86.288124724926774</v>
      </c>
      <c r="AL37" s="51">
        <f t="shared" si="22"/>
        <v>89.525113127546703</v>
      </c>
      <c r="AM37" s="51">
        <f t="shared" si="22"/>
        <v>77.225422318139053</v>
      </c>
      <c r="AN37" s="51">
        <f t="shared" si="22"/>
        <v>84.638581304901606</v>
      </c>
      <c r="AO37" s="51">
        <f t="shared" si="22"/>
        <v>80.584664602975735</v>
      </c>
      <c r="AP37" s="51">
        <f t="shared" si="22"/>
        <v>83.739051774266059</v>
      </c>
      <c r="AQ37" s="51">
        <f t="shared" si="22"/>
        <v>89.416036491474031</v>
      </c>
      <c r="AR37" s="51">
        <f t="shared" si="22"/>
        <v>94.65938967123077</v>
      </c>
      <c r="AS37" s="51">
        <f t="shared" si="22"/>
        <v>98.184031191295389</v>
      </c>
      <c r="AT37" s="51">
        <f t="shared" si="22"/>
        <v>103.43669555208704</v>
      </c>
      <c r="AU37" s="51">
        <f t="shared" si="22"/>
        <v>106.94134379462371</v>
      </c>
    </row>
    <row r="38" spans="1:50">
      <c r="A38" s="42" t="s">
        <v>102</v>
      </c>
      <c r="B38" s="50">
        <f>'[5]Crude CO Imports'!AH$290/1000</f>
        <v>0</v>
      </c>
      <c r="C38" s="50">
        <f>'[5]Crude CO Imports'!AT$290/1000</f>
        <v>0</v>
      </c>
      <c r="D38" s="50">
        <f>'[5]Crude CO Imports'!BF$290/1000</f>
        <v>0</v>
      </c>
      <c r="E38" s="50">
        <f>'[5]Crude CO Imports'!BR$290/1000</f>
        <v>0</v>
      </c>
      <c r="F38" s="50">
        <f>'[5]Crude CO Imports'!CD$290/1000</f>
        <v>0</v>
      </c>
      <c r="G38" s="50">
        <f>'[5]Crude CO Imports'!CP$290/1000</f>
        <v>0</v>
      </c>
      <c r="H38" s="50">
        <f>'[5]Crude CO Imports'!DB$290/1000</f>
        <v>0</v>
      </c>
      <c r="I38" s="50">
        <f>'[5]Crude CO Imports'!DN$290/1000</f>
        <v>0</v>
      </c>
      <c r="J38" s="50">
        <f>'[5]Crude CO Imports'!DZ$290/1000</f>
        <v>0</v>
      </c>
      <c r="K38" s="50">
        <f>'[5]Crude CO Imports'!EL$290/1000</f>
        <v>18.864415000000001</v>
      </c>
      <c r="L38" s="50">
        <f>'[5]Crude CO Imports'!EX$290/1000</f>
        <v>18.423385</v>
      </c>
      <c r="M38" s="50">
        <f>'[5]Crude CO Imports'!FJ$290/1000</f>
        <v>20.398009999999999</v>
      </c>
      <c r="N38" s="50">
        <f>'[5]Crude CO Imports'!FV$290/1000</f>
        <v>43.776800000000001</v>
      </c>
      <c r="O38" s="50">
        <f>'[5]Crude CO Imports'!GH$290/1000</f>
        <v>41.806913000000002</v>
      </c>
      <c r="P38" s="50">
        <f>'[5]Crude CO Imports'!GT$290/1000</f>
        <v>102.25661199999999</v>
      </c>
      <c r="Q38" s="50">
        <f>'[5]Crude CO Imports'!HF$290/1000</f>
        <v>150.83566500000001</v>
      </c>
      <c r="R38" s="50">
        <f>'[5]Crude CO Imports'!HR$290/1000</f>
        <v>70.459399000000005</v>
      </c>
      <c r="S38" s="50">
        <f>'[5]Crude CO Imports'!ID$290/1000</f>
        <v>64.753419999999991</v>
      </c>
      <c r="T38" s="50">
        <f>'[5]Crude CO Imports'!IP$290/1000</f>
        <v>74.777228000000008</v>
      </c>
      <c r="U38" s="50">
        <f>'[5]Crude CO Imports'!JB$290/1000</f>
        <v>61.843480000000007</v>
      </c>
      <c r="V38" s="50">
        <f>'[5]Crude CO Imports'!JN$290/1000</f>
        <v>73.58623200000001</v>
      </c>
      <c r="W38" s="50">
        <f>'[5]Crude CO Imports'!JZ$290/1000</f>
        <v>100.29623299999999</v>
      </c>
      <c r="X38" s="50">
        <f>'[5]Crude CO Imports'!KL$290/1000</f>
        <v>42.467233999999998</v>
      </c>
      <c r="Y38" s="50">
        <f>'[5]Crude CO Imports'!KX$290/1000</f>
        <v>95.980070000000012</v>
      </c>
      <c r="Z38" s="50">
        <f>'[5]Crude CO Imports'!LJ$290/1000</f>
        <v>96.952331000000001</v>
      </c>
      <c r="AA38" s="50">
        <f>'[5]Crude CO Imports'!LV$290/1000</f>
        <v>17.547437000000002</v>
      </c>
      <c r="AB38" s="50">
        <f>'[5]Crude CO Imports'!MH$290/1000</f>
        <v>41.560353999999997</v>
      </c>
      <c r="AC38" s="50">
        <f>'[5]Crude CO Imports'!MT$290/1000</f>
        <v>14.258023999999999</v>
      </c>
      <c r="AD38" s="50">
        <f>'[5]Crude CO Imports'!NF$290/1000</f>
        <v>58.386223999999999</v>
      </c>
      <c r="AE38" s="50">
        <f>'[5]Crude CO Imports'!NR$290/1000</f>
        <v>101.940427</v>
      </c>
      <c r="AF38" s="51">
        <f t="shared" ref="AF38:AU47" si="23">(SUM($Y38:$AC38)/SUM($Y$49:$AC$49))*AF$49</f>
        <v>113.74011268554001</v>
      </c>
      <c r="AG38" s="51">
        <f t="shared" si="23"/>
        <v>109.84757068624975</v>
      </c>
      <c r="AH38" s="51">
        <f t="shared" si="23"/>
        <v>120.18213012017924</v>
      </c>
      <c r="AI38" s="51">
        <f t="shared" si="23"/>
        <v>101.73112378431848</v>
      </c>
      <c r="AJ38" s="51">
        <f t="shared" si="23"/>
        <v>96.138535229894345</v>
      </c>
      <c r="AK38" s="51">
        <f t="shared" si="23"/>
        <v>81.381397741959333</v>
      </c>
      <c r="AL38" s="51">
        <f t="shared" si="23"/>
        <v>84.434316570819007</v>
      </c>
      <c r="AM38" s="51">
        <f t="shared" si="23"/>
        <v>72.83404094709384</v>
      </c>
      <c r="AN38" s="51">
        <f t="shared" si="23"/>
        <v>79.825654705641824</v>
      </c>
      <c r="AO38" s="51">
        <f t="shared" si="23"/>
        <v>76.002261758073274</v>
      </c>
      <c r="AP38" s="51">
        <f t="shared" si="23"/>
        <v>78.977276429411404</v>
      </c>
      <c r="AQ38" s="51">
        <f t="shared" si="23"/>
        <v>84.331442517953889</v>
      </c>
      <c r="AR38" s="51">
        <f t="shared" si="23"/>
        <v>89.276635289075529</v>
      </c>
      <c r="AS38" s="51">
        <f t="shared" si="23"/>
        <v>92.600849998302365</v>
      </c>
      <c r="AT38" s="51">
        <f t="shared" si="23"/>
        <v>97.554824475245823</v>
      </c>
      <c r="AU38" s="51">
        <f t="shared" si="22"/>
        <v>100.86018281372809</v>
      </c>
    </row>
    <row r="39" spans="1:50">
      <c r="A39" s="42" t="s">
        <v>103</v>
      </c>
      <c r="B39" s="50">
        <f>'[5]Crude CO Imports'!AI$290/1000</f>
        <v>0</v>
      </c>
      <c r="C39" s="50">
        <f>'[5]Crude CO Imports'!AU$290/1000</f>
        <v>0</v>
      </c>
      <c r="D39" s="50">
        <f>'[5]Crude CO Imports'!BG$290/1000</f>
        <v>0</v>
      </c>
      <c r="E39" s="50">
        <f>'[5]Crude CO Imports'!BS$290/1000</f>
        <v>0</v>
      </c>
      <c r="F39" s="50">
        <f>'[5]Crude CO Imports'!CE$290/1000</f>
        <v>0</v>
      </c>
      <c r="G39" s="50">
        <f>'[5]Crude CO Imports'!CQ$290/1000</f>
        <v>0</v>
      </c>
      <c r="H39" s="50">
        <f>'[5]Crude CO Imports'!DC$290/1000</f>
        <v>0</v>
      </c>
      <c r="I39" s="50">
        <f>'[5]Crude CO Imports'!DO$290/1000</f>
        <v>0</v>
      </c>
      <c r="J39" s="50">
        <f>'[5]Crude CO Imports'!EA$290/1000</f>
        <v>0</v>
      </c>
      <c r="K39" s="50">
        <f>'[5]Crude CO Imports'!EM$290/1000</f>
        <v>20.285253000000001</v>
      </c>
      <c r="L39" s="50">
        <f>'[5]Crude CO Imports'!EY$290/1000</f>
        <v>11.667924000000001</v>
      </c>
      <c r="M39" s="50">
        <f>'[5]Crude CO Imports'!FK$290/1000</f>
        <v>23.955411999999999</v>
      </c>
      <c r="N39" s="50">
        <f>'[5]Crude CO Imports'!FW$290/1000</f>
        <v>53.639131999999996</v>
      </c>
      <c r="O39" s="50">
        <f>'[5]Crude CO Imports'!GI$290/1000</f>
        <v>58.019491000000002</v>
      </c>
      <c r="P39" s="50">
        <f>'[5]Crude CO Imports'!GU$290/1000</f>
        <v>59.462243000000001</v>
      </c>
      <c r="Q39" s="50">
        <f>'[5]Crude CO Imports'!HG$290/1000</f>
        <v>88.070288000000005</v>
      </c>
      <c r="R39" s="50">
        <f>'[5]Crude CO Imports'!HS$290/1000</f>
        <v>74.147976999999997</v>
      </c>
      <c r="S39" s="50">
        <f>'[5]Crude CO Imports'!IE$290/1000</f>
        <v>84.998236000000006</v>
      </c>
      <c r="T39" s="50">
        <f>'[5]Crude CO Imports'!IQ$290/1000</f>
        <v>88.295697000000004</v>
      </c>
      <c r="U39" s="50">
        <f>'[5]Crude CO Imports'!JC$290/1000</f>
        <v>64.402032000000005</v>
      </c>
      <c r="V39" s="50">
        <f>'[5]Crude CO Imports'!JO$290/1000</f>
        <v>62.610737999999998</v>
      </c>
      <c r="W39" s="50">
        <f>'[5]Crude CO Imports'!KA$290/1000</f>
        <v>119.772527</v>
      </c>
      <c r="X39" s="50">
        <f>'[5]Crude CO Imports'!KM$290/1000</f>
        <v>25.519963000000001</v>
      </c>
      <c r="Y39" s="50">
        <f>'[5]Crude CO Imports'!KY$290/1000</f>
        <v>102.133579</v>
      </c>
      <c r="Z39" s="50">
        <f>'[5]Crude CO Imports'!LK$290/1000</f>
        <v>72.305102000000005</v>
      </c>
      <c r="AA39" s="50">
        <f>'[5]Crude CO Imports'!LW$290/1000</f>
        <v>49.995461999999996</v>
      </c>
      <c r="AB39" s="50">
        <f>'[5]Crude CO Imports'!MI$290/1000</f>
        <v>66.243288000000007</v>
      </c>
      <c r="AC39" s="50">
        <f>'[5]Crude CO Imports'!MU$290/1000</f>
        <v>49.502479000000001</v>
      </c>
      <c r="AD39" s="50">
        <f>'[5]Crude CO Imports'!NG$290/1000</f>
        <v>96.232433</v>
      </c>
      <c r="AE39" s="50">
        <f>'[5]Crude CO Imports'!NS$290/1000</f>
        <v>166.48953499999999</v>
      </c>
      <c r="AF39" s="51">
        <f t="shared" si="22"/>
        <v>145.29613407833287</v>
      </c>
      <c r="AG39" s="51">
        <f t="shared" si="22"/>
        <v>140.32364644067712</v>
      </c>
      <c r="AH39" s="51">
        <f t="shared" si="22"/>
        <v>153.52542282104832</v>
      </c>
      <c r="AI39" s="51">
        <f t="shared" si="22"/>
        <v>129.95537504144718</v>
      </c>
      <c r="AJ39" s="51">
        <f t="shared" si="22"/>
        <v>122.81118046257315</v>
      </c>
      <c r="AK39" s="51">
        <f t="shared" si="22"/>
        <v>103.95982735210634</v>
      </c>
      <c r="AL39" s="51">
        <f t="shared" si="22"/>
        <v>107.85974702876986</v>
      </c>
      <c r="AM39" s="51">
        <f t="shared" si="22"/>
        <v>93.041094553628895</v>
      </c>
      <c r="AN39" s="51">
        <f t="shared" si="22"/>
        <v>101.97245945296272</v>
      </c>
      <c r="AO39" s="51">
        <f t="shared" si="22"/>
        <v>97.088305558373705</v>
      </c>
      <c r="AP39" s="51">
        <f t="shared" si="22"/>
        <v>100.88870737234788</v>
      </c>
      <c r="AQ39" s="51">
        <f t="shared" si="22"/>
        <v>107.72833163075985</v>
      </c>
      <c r="AR39" s="51">
        <f t="shared" si="22"/>
        <v>114.04551714210707</v>
      </c>
      <c r="AS39" s="51">
        <f t="shared" si="22"/>
        <v>118.29200094358121</v>
      </c>
      <c r="AT39" s="51">
        <f t="shared" si="22"/>
        <v>124.6204045544748</v>
      </c>
      <c r="AU39" s="51">
        <f t="shared" si="22"/>
        <v>128.84280047958549</v>
      </c>
    </row>
    <row r="40" spans="1:50">
      <c r="A40" s="42" t="s">
        <v>104</v>
      </c>
      <c r="B40" s="50">
        <f>'[5]Crude CO Imports'!AJ$290/1000</f>
        <v>0</v>
      </c>
      <c r="C40" s="50">
        <f>'[5]Crude CO Imports'!AV$290/1000</f>
        <v>0</v>
      </c>
      <c r="D40" s="50">
        <f>'[5]Crude CO Imports'!BH$290/1000</f>
        <v>0</v>
      </c>
      <c r="E40" s="50">
        <f>'[5]Crude CO Imports'!BT$290/1000</f>
        <v>0</v>
      </c>
      <c r="F40" s="50">
        <f>'[5]Crude CO Imports'!CF$290/1000</f>
        <v>0</v>
      </c>
      <c r="G40" s="50">
        <f>'[5]Crude CO Imports'!CR$290/1000</f>
        <v>0</v>
      </c>
      <c r="H40" s="50">
        <f>'[5]Crude CO Imports'!DD$290/1000</f>
        <v>0</v>
      </c>
      <c r="I40" s="50">
        <f>'[5]Crude CO Imports'!DP$290/1000</f>
        <v>0</v>
      </c>
      <c r="J40" s="50">
        <f>'[5]Crude CO Imports'!EB$290/1000</f>
        <v>1.0513679999999999</v>
      </c>
      <c r="K40" s="50">
        <f>'[5]Crude CO Imports'!EN$290/1000</f>
        <v>13.485781000000001</v>
      </c>
      <c r="L40" s="50">
        <f>'[5]Crude CO Imports'!EZ$290/1000</f>
        <v>17.316989000000003</v>
      </c>
      <c r="M40" s="50">
        <f>'[5]Crude CO Imports'!FL$290/1000</f>
        <v>14.247384</v>
      </c>
      <c r="N40" s="50">
        <f>'[5]Crude CO Imports'!FX$290/1000</f>
        <v>53.593342</v>
      </c>
      <c r="O40" s="50">
        <f>'[5]Crude CO Imports'!GJ$290/1000</f>
        <v>47.894089000000001</v>
      </c>
      <c r="P40" s="50">
        <f>'[5]Crude CO Imports'!GV$290/1000</f>
        <v>109.671404</v>
      </c>
      <c r="Q40" s="50">
        <f>'[5]Crude CO Imports'!HH$290/1000</f>
        <v>88.279368000000005</v>
      </c>
      <c r="R40" s="50">
        <f>'[5]Crude CO Imports'!HT$290/1000</f>
        <v>80.775380999999996</v>
      </c>
      <c r="S40" s="50">
        <f>'[5]Crude CO Imports'!IF$290/1000</f>
        <v>129.10773799999998</v>
      </c>
      <c r="T40" s="50">
        <f>'[5]Crude CO Imports'!IR$290/1000</f>
        <v>98.369115000000008</v>
      </c>
      <c r="U40" s="50">
        <f>'[5]Crude CO Imports'!JD$290/1000</f>
        <v>67.080528000000001</v>
      </c>
      <c r="V40" s="50">
        <f>'[5]Crude CO Imports'!JP$290/1000</f>
        <v>75.527070000000009</v>
      </c>
      <c r="W40" s="50">
        <f>'[5]Crude CO Imports'!KB$290/1000</f>
        <v>92.479930999999993</v>
      </c>
      <c r="X40" s="50">
        <f>'[5]Crude CO Imports'!KN$290/1000</f>
        <v>78.34973699999999</v>
      </c>
      <c r="Y40" s="50">
        <f>'[5]Crude CO Imports'!KZ$290/1000</f>
        <v>73.040433000000007</v>
      </c>
      <c r="Z40" s="50">
        <f>'[5]Crude CO Imports'!LL$290/1000</f>
        <v>113.696545</v>
      </c>
      <c r="AA40" s="50">
        <f>'[5]Crude CO Imports'!LX$290/1000</f>
        <v>88.192374000000001</v>
      </c>
      <c r="AB40" s="50">
        <f>'[5]Crude CO Imports'!MJ$290/1000</f>
        <v>72.859178999999997</v>
      </c>
      <c r="AC40" s="50">
        <f>'[5]Crude CO Imports'!MV$290/1000</f>
        <v>39.063158999999999</v>
      </c>
      <c r="AD40" s="50">
        <f>'[5]Crude CO Imports'!NH$290/1000</f>
        <v>29.313075000000001</v>
      </c>
      <c r="AE40" s="50">
        <f>'[5]Crude CO Imports'!NT$290/1000</f>
        <v>137.414669</v>
      </c>
      <c r="AF40" s="51">
        <f t="shared" si="22"/>
        <v>165.23037771004661</v>
      </c>
      <c r="AG40" s="51">
        <f t="shared" si="22"/>
        <v>159.5756779773927</v>
      </c>
      <c r="AH40" s="51">
        <f t="shared" si="22"/>
        <v>174.58870300802627</v>
      </c>
      <c r="AI40" s="51">
        <f t="shared" si="22"/>
        <v>147.78490728440624</v>
      </c>
      <c r="AJ40" s="51">
        <f t="shared" si="22"/>
        <v>139.66054818710899</v>
      </c>
      <c r="AK40" s="51">
        <f t="shared" si="22"/>
        <v>118.22283950651453</v>
      </c>
      <c r="AL40" s="51">
        <f t="shared" si="22"/>
        <v>122.6578178030916</v>
      </c>
      <c r="AM40" s="51">
        <f t="shared" si="22"/>
        <v>105.80608557254639</v>
      </c>
      <c r="AN40" s="51">
        <f t="shared" si="22"/>
        <v>115.96281001084132</v>
      </c>
      <c r="AO40" s="51">
        <f t="shared" si="22"/>
        <v>110.40856317615363</v>
      </c>
      <c r="AP40" s="51">
        <f t="shared" si="22"/>
        <v>114.73037002363907</v>
      </c>
      <c r="AQ40" s="51">
        <f t="shared" si="22"/>
        <v>122.50837256156574</v>
      </c>
      <c r="AR40" s="51">
        <f t="shared" si="22"/>
        <v>129.69225914413371</v>
      </c>
      <c r="AS40" s="51">
        <f t="shared" si="22"/>
        <v>134.52134924283442</v>
      </c>
      <c r="AT40" s="51">
        <f t="shared" si="22"/>
        <v>141.71799301840684</v>
      </c>
      <c r="AU40" s="51">
        <f t="shared" si="22"/>
        <v>146.51969044809394</v>
      </c>
    </row>
    <row r="41" spans="1:50">
      <c r="A41" s="42" t="s">
        <v>105</v>
      </c>
      <c r="B41" s="50">
        <f>'[5]Crude CO Imports'!AK$290/1000</f>
        <v>0</v>
      </c>
      <c r="C41" s="50">
        <f>'[5]Crude CO Imports'!AW$290/1000</f>
        <v>0</v>
      </c>
      <c r="D41" s="50">
        <f>'[5]Crude CO Imports'!BI$290/1000</f>
        <v>0</v>
      </c>
      <c r="E41" s="50">
        <f>'[5]Crude CO Imports'!BU$290/1000</f>
        <v>0</v>
      </c>
      <c r="F41" s="50">
        <f>'[5]Crude CO Imports'!CG$290/1000</f>
        <v>0</v>
      </c>
      <c r="G41" s="50">
        <f>'[5]Crude CO Imports'!CS$290/1000</f>
        <v>0</v>
      </c>
      <c r="H41" s="50">
        <f>'[5]Crude CO Imports'!DE$290/1000</f>
        <v>0</v>
      </c>
      <c r="I41" s="50">
        <f>'[5]Crude CO Imports'!DQ$290/1000</f>
        <v>0</v>
      </c>
      <c r="J41" s="50">
        <f>'[5]Crude CO Imports'!EC$290/1000</f>
        <v>1.086069</v>
      </c>
      <c r="K41" s="50">
        <f>'[5]Crude CO Imports'!EO$290/1000</f>
        <v>14.372171</v>
      </c>
      <c r="L41" s="50">
        <f>'[5]Crude CO Imports'!FA$290/1000</f>
        <v>5.9484050000000002</v>
      </c>
      <c r="M41" s="50">
        <f>'[5]Crude CO Imports'!FM$290/1000</f>
        <v>25.583634999999997</v>
      </c>
      <c r="N41" s="50">
        <f>'[5]Crude CO Imports'!FY$290/1000</f>
        <v>37.510760999999995</v>
      </c>
      <c r="O41" s="50">
        <f>'[5]Crude CO Imports'!GK$290/1000</f>
        <v>39.447997000000001</v>
      </c>
      <c r="P41" s="50">
        <f>'[5]Crude CO Imports'!GW$290/1000</f>
        <v>62.356938</v>
      </c>
      <c r="Q41" s="50">
        <f>'[5]Crude CO Imports'!HI$290/1000</f>
        <v>68.885922999999991</v>
      </c>
      <c r="R41" s="50">
        <f>'[5]Crude CO Imports'!HU$290/1000</f>
        <v>70.695297000000011</v>
      </c>
      <c r="S41" s="50">
        <f>'[5]Crude CO Imports'!IG$290/1000</f>
        <v>120.76182700000001</v>
      </c>
      <c r="T41" s="50">
        <f>'[5]Crude CO Imports'!IS$290/1000</f>
        <v>96.654649000000006</v>
      </c>
      <c r="U41" s="50">
        <f>'[5]Crude CO Imports'!JE$290/1000</f>
        <v>58.574195000000003</v>
      </c>
      <c r="V41" s="50">
        <f>'[5]Crude CO Imports'!JQ$290/1000</f>
        <v>55.067062</v>
      </c>
      <c r="W41" s="50">
        <f>'[5]Crude CO Imports'!KC$290/1000</f>
        <v>74.437844999999996</v>
      </c>
      <c r="X41" s="50">
        <f>'[5]Crude CO Imports'!KO$290/1000</f>
        <v>55.347010000000004</v>
      </c>
      <c r="Y41" s="50">
        <f>'[5]Crude CO Imports'!LA$290/1000</f>
        <v>88.121510000000001</v>
      </c>
      <c r="Z41" s="50">
        <f>'[5]Crude CO Imports'!LM$290/1000</f>
        <v>56.767935999999999</v>
      </c>
      <c r="AA41" s="50">
        <f>'[5]Crude CO Imports'!LY$290/1000</f>
        <v>37.770296999999999</v>
      </c>
      <c r="AB41" s="50">
        <f>'[5]Crude CO Imports'!MK$290/1000</f>
        <v>18.372751000000001</v>
      </c>
      <c r="AC41" s="50">
        <f>'[5]Crude CO Imports'!MW$290/1000</f>
        <v>28.304276999999999</v>
      </c>
      <c r="AD41" s="50">
        <f>'[5]Crude CO Imports'!NI$290/1000</f>
        <v>62.751280000000001</v>
      </c>
      <c r="AE41" s="50">
        <f>'[5]Crude CO Imports'!NU$290/1000</f>
        <v>132.22500700000001</v>
      </c>
      <c r="AF41" s="51">
        <f t="shared" si="22"/>
        <v>97.953304262758863</v>
      </c>
      <c r="AG41" s="51">
        <f t="shared" si="22"/>
        <v>94.601036168333806</v>
      </c>
      <c r="AH41" s="51">
        <f t="shared" si="22"/>
        <v>103.50118775735149</v>
      </c>
      <c r="AI41" s="51">
        <f t="shared" si="22"/>
        <v>87.611129317129553</v>
      </c>
      <c r="AJ41" s="51">
        <f t="shared" si="22"/>
        <v>82.794776358147701</v>
      </c>
      <c r="AK41" s="51">
        <f t="shared" si="22"/>
        <v>70.085888136808393</v>
      </c>
      <c r="AL41" s="51">
        <f t="shared" si="22"/>
        <v>72.715070400409374</v>
      </c>
      <c r="AM41" s="51">
        <f t="shared" si="22"/>
        <v>62.724880476436539</v>
      </c>
      <c r="AN41" s="51">
        <f t="shared" si="22"/>
        <v>68.746077867652147</v>
      </c>
      <c r="AO41" s="51">
        <f t="shared" si="22"/>
        <v>65.453361130640488</v>
      </c>
      <c r="AP41" s="51">
        <f t="shared" si="22"/>
        <v>68.015452115141542</v>
      </c>
      <c r="AQ41" s="51">
        <f t="shared" si="22"/>
        <v>72.626474977360161</v>
      </c>
      <c r="AR41" s="51">
        <f t="shared" si="22"/>
        <v>76.885288870809518</v>
      </c>
      <c r="AS41" s="51">
        <f t="shared" si="22"/>
        <v>79.748111907989724</v>
      </c>
      <c r="AT41" s="51">
        <f t="shared" si="22"/>
        <v>84.014488631139173</v>
      </c>
      <c r="AU41" s="51">
        <f t="shared" si="22"/>
        <v>86.861072508912684</v>
      </c>
    </row>
    <row r="42" spans="1:50">
      <c r="A42" s="42" t="s">
        <v>106</v>
      </c>
      <c r="B42" s="50">
        <f>'[5]Crude CO Imports'!AL$290/1000</f>
        <v>0</v>
      </c>
      <c r="C42" s="50">
        <f>'[5]Crude CO Imports'!AX$290/1000</f>
        <v>0</v>
      </c>
      <c r="D42" s="50">
        <f>'[5]Crude CO Imports'!BJ$290/1000</f>
        <v>0</v>
      </c>
      <c r="E42" s="50">
        <f>'[5]Crude CO Imports'!BV$290/1000</f>
        <v>0</v>
      </c>
      <c r="F42" s="50">
        <f>'[5]Crude CO Imports'!CH$290/1000</f>
        <v>0</v>
      </c>
      <c r="G42" s="50">
        <f>'[5]Crude CO Imports'!CT$290/1000</f>
        <v>0</v>
      </c>
      <c r="H42" s="50">
        <f>'[5]Crude CO Imports'!DF$290/1000</f>
        <v>0</v>
      </c>
      <c r="I42" s="50">
        <f>'[5]Crude CO Imports'!DR$290/1000</f>
        <v>0</v>
      </c>
      <c r="J42" s="50">
        <f>'[5]Crude CO Imports'!ED$290/1000</f>
        <v>5.1358429999999995</v>
      </c>
      <c r="K42" s="50">
        <f>'[5]Crude CO Imports'!EP$290/1000</f>
        <v>8.8336500000000004</v>
      </c>
      <c r="L42" s="50">
        <f>'[5]Crude CO Imports'!FB$290/1000</f>
        <v>13.547841</v>
      </c>
      <c r="M42" s="50">
        <f>'[5]Crude CO Imports'!FN$290/1000</f>
        <v>25.496182000000001</v>
      </c>
      <c r="N42" s="50">
        <f>'[5]Crude CO Imports'!FZ$290/1000</f>
        <v>47.843266</v>
      </c>
      <c r="O42" s="50">
        <f>'[5]Crude CO Imports'!GL$290/1000</f>
        <v>40.623795000000001</v>
      </c>
      <c r="P42" s="50">
        <f>'[5]Crude CO Imports'!GX$290/1000</f>
        <v>58.961919000000002</v>
      </c>
      <c r="Q42" s="50">
        <f>'[5]Crude CO Imports'!HJ$290/1000</f>
        <v>64.391178999999994</v>
      </c>
      <c r="R42" s="50">
        <f>'[5]Crude CO Imports'!HV$290/1000</f>
        <v>86.579893999999996</v>
      </c>
      <c r="S42" s="50">
        <f>'[5]Crude CO Imports'!IH$290/1000</f>
        <v>118.387905</v>
      </c>
      <c r="T42" s="50">
        <f>'[5]Crude CO Imports'!IT$290/1000</f>
        <v>94.163647999999995</v>
      </c>
      <c r="U42" s="50">
        <f>'[5]Crude CO Imports'!JF$290/1000</f>
        <v>65.968387000000007</v>
      </c>
      <c r="V42" s="50">
        <f>'[5]Crude CO Imports'!JR$290/1000</f>
        <v>48.699562</v>
      </c>
      <c r="W42" s="50">
        <f>'[5]Crude CO Imports'!KD$290/1000</f>
        <v>109.69896199999999</v>
      </c>
      <c r="X42" s="50">
        <f>'[5]Crude CO Imports'!KP$290/1000</f>
        <v>68.798235000000005</v>
      </c>
      <c r="Y42" s="50">
        <f>'[5]Crude CO Imports'!LB$290/1000</f>
        <v>72.080045999999996</v>
      </c>
      <c r="Z42" s="50">
        <f>'[5]Crude CO Imports'!LN$290/1000</f>
        <v>42.594232000000005</v>
      </c>
      <c r="AA42" s="50">
        <f>'[5]Crude CO Imports'!LZ$290/1000</f>
        <v>24.758607999999999</v>
      </c>
      <c r="AB42" s="50">
        <f>'[5]Crude CO Imports'!ML$290/1000</f>
        <v>81.433138</v>
      </c>
      <c r="AC42" s="50">
        <f>'[5]Crude CO Imports'!MX$290/1000</f>
        <v>41.922381999999999</v>
      </c>
      <c r="AD42" s="50">
        <f>'[5]Crude CO Imports'!NJ$290/1000</f>
        <v>70.492448999999993</v>
      </c>
      <c r="AE42" s="51">
        <f t="shared" ref="AE42:AT51" si="24">(SUM($Y42:$AC42)/SUM($Y$49:$AC$49))*AE$49</f>
        <v>114.52455451427417</v>
      </c>
      <c r="AF42" s="51">
        <f t="shared" si="22"/>
        <v>112.24101820829861</v>
      </c>
      <c r="AG42" s="51">
        <f t="shared" si="22"/>
        <v>108.39977990544216</v>
      </c>
      <c r="AH42" s="51">
        <f t="shared" si="22"/>
        <v>118.5981298649274</v>
      </c>
      <c r="AI42" s="51">
        <f t="shared" si="22"/>
        <v>100.39030775883883</v>
      </c>
      <c r="AJ42" s="51">
        <f t="shared" si="22"/>
        <v>94.871429511336942</v>
      </c>
      <c r="AK42" s="51">
        <f t="shared" si="22"/>
        <v>80.308791068512036</v>
      </c>
      <c r="AL42" s="51">
        <f t="shared" si="22"/>
        <v>83.321472432789079</v>
      </c>
      <c r="AM42" s="51">
        <f t="shared" si="22"/>
        <v>71.874088420575518</v>
      </c>
      <c r="AN42" s="51">
        <f t="shared" si="22"/>
        <v>78.773552722568795</v>
      </c>
      <c r="AO42" s="51">
        <f t="shared" si="22"/>
        <v>75.000552087058779</v>
      </c>
      <c r="AP42" s="51">
        <f t="shared" si="22"/>
        <v>77.93635607046798</v>
      </c>
      <c r="AQ42" s="51">
        <f t="shared" si="22"/>
        <v>83.219954259752626</v>
      </c>
      <c r="AR42" s="51">
        <f t="shared" si="22"/>
        <v>88.099969399192318</v>
      </c>
      <c r="AS42" s="51">
        <f t="shared" si="22"/>
        <v>91.380370964629293</v>
      </c>
      <c r="AT42" s="51">
        <f t="shared" si="22"/>
        <v>96.26905206702412</v>
      </c>
      <c r="AU42" s="51">
        <f t="shared" si="22"/>
        <v>99.530845788648463</v>
      </c>
    </row>
    <row r="43" spans="1:50">
      <c r="A43" s="42" t="s">
        <v>107</v>
      </c>
      <c r="B43" s="50">
        <f>'[5]Crude CO Imports'!AM$290/1000</f>
        <v>0</v>
      </c>
      <c r="C43" s="50">
        <f>'[5]Crude CO Imports'!AY$290/1000</f>
        <v>0</v>
      </c>
      <c r="D43" s="50">
        <f>'[5]Crude CO Imports'!BK$290/1000</f>
        <v>0</v>
      </c>
      <c r="E43" s="50">
        <f>'[5]Crude CO Imports'!BW$290/1000</f>
        <v>0</v>
      </c>
      <c r="F43" s="50">
        <f>'[5]Crude CO Imports'!CI$290/1000</f>
        <v>0</v>
      </c>
      <c r="G43" s="50">
        <f>'[5]Crude CO Imports'!CU$290/1000</f>
        <v>0</v>
      </c>
      <c r="H43" s="50">
        <f>'[5]Crude CO Imports'!DG$290/1000</f>
        <v>0</v>
      </c>
      <c r="I43" s="50">
        <f>'[5]Crude CO Imports'!DS$290/1000</f>
        <v>0</v>
      </c>
      <c r="J43" s="50">
        <f>'[5]Crude CO Imports'!EE$290/1000</f>
        <v>9.5037939999999992</v>
      </c>
      <c r="K43" s="50">
        <f>'[5]Crude CO Imports'!EQ$290/1000</f>
        <v>30.180289000000002</v>
      </c>
      <c r="L43" s="50">
        <f>'[5]Crude CO Imports'!FC$290/1000</f>
        <v>20.497503999999999</v>
      </c>
      <c r="M43" s="50">
        <f>'[5]Crude CO Imports'!FO$290/1000</f>
        <v>29.071747999999999</v>
      </c>
      <c r="N43" s="50">
        <f>'[5]Crude CO Imports'!GA$290/1000</f>
        <v>56.025173000000002</v>
      </c>
      <c r="O43" s="50">
        <f>'[5]Crude CO Imports'!GM$290/1000</f>
        <v>57.890346000000001</v>
      </c>
      <c r="P43" s="50">
        <f>'[5]Crude CO Imports'!GY$290/1000</f>
        <v>159.61734899999999</v>
      </c>
      <c r="Q43" s="50">
        <f>'[5]Crude CO Imports'!HK$290/1000</f>
        <v>62.287770999999999</v>
      </c>
      <c r="R43" s="50">
        <f>'[5]Crude CO Imports'!HW$290/1000</f>
        <v>78.172674000000001</v>
      </c>
      <c r="S43" s="50">
        <f>'[5]Crude CO Imports'!II$290/1000</f>
        <v>123.53164599999999</v>
      </c>
      <c r="T43" s="50">
        <f>'[5]Crude CO Imports'!IU$290/1000</f>
        <v>102.816497</v>
      </c>
      <c r="U43" s="50">
        <f>'[5]Crude CO Imports'!JG$290/1000</f>
        <v>58.272910000000003</v>
      </c>
      <c r="V43" s="50">
        <f>'[5]Crude CO Imports'!JS$290/1000</f>
        <v>91.490155999999999</v>
      </c>
      <c r="W43" s="50">
        <f>'[5]Crude CO Imports'!KE$290/1000</f>
        <v>83.962374999999994</v>
      </c>
      <c r="X43" s="50">
        <f>'[5]Crude CO Imports'!KQ$290/1000</f>
        <v>117.49333800000001</v>
      </c>
      <c r="Y43" s="50">
        <f>'[5]Crude CO Imports'!LC$290/1000</f>
        <v>101.78651600000001</v>
      </c>
      <c r="Z43" s="50">
        <f>'[5]Crude CO Imports'!LO$290/1000</f>
        <v>56.509355000000006</v>
      </c>
      <c r="AA43" s="50">
        <f>'[5]Crude CO Imports'!MA$290/1000</f>
        <v>45.737824999999994</v>
      </c>
      <c r="AB43" s="50">
        <f>'[5]Crude CO Imports'!MM$290/1000</f>
        <v>91.128251000000006</v>
      </c>
      <c r="AC43" s="50">
        <f>'[5]Crude CO Imports'!MY$290/1000</f>
        <v>26.023690999999999</v>
      </c>
      <c r="AD43" s="50">
        <f>'[5]Crude CO Imports'!NK$290/1000</f>
        <v>47.648296999999999</v>
      </c>
      <c r="AE43" s="51">
        <f t="shared" si="24"/>
        <v>139.97437203653851</v>
      </c>
      <c r="AF43" s="51">
        <f t="shared" si="22"/>
        <v>137.1833848826725</v>
      </c>
      <c r="AG43" s="51">
        <f t="shared" si="22"/>
        <v>132.4885408680816</v>
      </c>
      <c r="AH43" s="51">
        <f t="shared" si="22"/>
        <v>144.95318338463363</v>
      </c>
      <c r="AI43" s="51">
        <f t="shared" si="22"/>
        <v>122.69919186061428</v>
      </c>
      <c r="AJ43" s="51">
        <f t="shared" si="22"/>
        <v>115.9539002476798</v>
      </c>
      <c r="AK43" s="51">
        <f t="shared" si="22"/>
        <v>98.155130543882294</v>
      </c>
      <c r="AL43" s="51">
        <f t="shared" si="22"/>
        <v>101.83729445972884</v>
      </c>
      <c r="AM43" s="51">
        <f t="shared" si="22"/>
        <v>87.846055678084056</v>
      </c>
      <c r="AN43" s="51">
        <f t="shared" si="22"/>
        <v>96.27872924015108</v>
      </c>
      <c r="AO43" s="51">
        <f t="shared" si="22"/>
        <v>91.667286769242793</v>
      </c>
      <c r="AP43" s="51">
        <f t="shared" si="22"/>
        <v>95.255489497845005</v>
      </c>
      <c r="AQ43" s="51">
        <f t="shared" si="22"/>
        <v>101.71321676668438</v>
      </c>
      <c r="AR43" s="51">
        <f t="shared" si="22"/>
        <v>107.67767615767667</v>
      </c>
      <c r="AS43" s="51">
        <f t="shared" si="22"/>
        <v>111.6870534575682</v>
      </c>
      <c r="AT43" s="51">
        <f t="shared" si="22"/>
        <v>117.66210457474428</v>
      </c>
      <c r="AU43" s="51">
        <f t="shared" si="22"/>
        <v>121.64873896798426</v>
      </c>
    </row>
    <row r="44" spans="1:50">
      <c r="A44" s="42" t="s">
        <v>108</v>
      </c>
      <c r="B44" s="50">
        <f>'[5]Crude CO Imports'!AN$290/1000</f>
        <v>0</v>
      </c>
      <c r="C44" s="50">
        <f>'[5]Crude CO Imports'!AZ$290/1000</f>
        <v>0</v>
      </c>
      <c r="D44" s="50">
        <f>'[5]Crude CO Imports'!BL$290/1000</f>
        <v>0</v>
      </c>
      <c r="E44" s="50">
        <f>'[5]Crude CO Imports'!BX$290/1000</f>
        <v>0</v>
      </c>
      <c r="F44" s="50">
        <f>'[5]Crude CO Imports'!CJ$290/1000</f>
        <v>0</v>
      </c>
      <c r="G44" s="50">
        <f>'[5]Crude CO Imports'!CV$290/1000</f>
        <v>0</v>
      </c>
      <c r="H44" s="50">
        <f>'[5]Crude CO Imports'!DH$290/1000</f>
        <v>0</v>
      </c>
      <c r="I44" s="50">
        <f>'[5]Crude CO Imports'!DT$290/1000</f>
        <v>0</v>
      </c>
      <c r="J44" s="50">
        <f>'[5]Crude CO Imports'!EF$290/1000</f>
        <v>2.615459</v>
      </c>
      <c r="K44" s="50">
        <f>'[5]Crude CO Imports'!ER$290/1000</f>
        <v>17.658811</v>
      </c>
      <c r="L44" s="50">
        <f>'[5]Crude CO Imports'!FD$290/1000</f>
        <v>18.834101</v>
      </c>
      <c r="M44" s="50">
        <f>'[5]Crude CO Imports'!FP$290/1000</f>
        <v>13.469662</v>
      </c>
      <c r="N44" s="50">
        <f>'[5]Crude CO Imports'!GB$290/1000</f>
        <v>82.898479000000009</v>
      </c>
      <c r="O44" s="50">
        <f>'[5]Crude CO Imports'!GN$290/1000</f>
        <v>47.209457999999998</v>
      </c>
      <c r="P44" s="50">
        <f>'[5]Crude CO Imports'!GZ$290/1000</f>
        <v>64.889026000000001</v>
      </c>
      <c r="Q44" s="50">
        <f>'[5]Crude CO Imports'!HL$290/1000</f>
        <v>59.262976999999999</v>
      </c>
      <c r="R44" s="50">
        <f>'[5]Crude CO Imports'!HX$290/1000</f>
        <v>84.85296799999999</v>
      </c>
      <c r="S44" s="50">
        <f>'[5]Crude CO Imports'!IJ$290/1000</f>
        <v>149.23686600000002</v>
      </c>
      <c r="T44" s="50">
        <f>'[5]Crude CO Imports'!IV$290/1000</f>
        <v>80.703373999999997</v>
      </c>
      <c r="U44" s="50">
        <f>'[5]Crude CO Imports'!JH$290/1000</f>
        <v>26.837228</v>
      </c>
      <c r="V44" s="50">
        <f>'[5]Crude CO Imports'!JT$290/1000</f>
        <v>91.252454</v>
      </c>
      <c r="W44" s="50">
        <f>'[5]Crude CO Imports'!KF$290/1000</f>
        <v>70.990626000000006</v>
      </c>
      <c r="X44" s="50">
        <f>'[5]Crude CO Imports'!KR$290/1000</f>
        <v>107.24135000000001</v>
      </c>
      <c r="Y44" s="50">
        <f>'[5]Crude CO Imports'!LD$290/1000</f>
        <v>99.455471000000003</v>
      </c>
      <c r="Z44" s="50">
        <f>'[5]Crude CO Imports'!LP$290/1000</f>
        <v>42.319196000000005</v>
      </c>
      <c r="AA44" s="50">
        <f>'[5]Crude CO Imports'!MB$290/1000</f>
        <v>53.091690999999997</v>
      </c>
      <c r="AB44" s="50">
        <f>'[5]Crude CO Imports'!MN$290/1000</f>
        <v>75.751340999999996</v>
      </c>
      <c r="AC44" s="50">
        <f>'[5]Crude CO Imports'!MZ$290/1000</f>
        <v>52.565209000000003</v>
      </c>
      <c r="AD44" s="50">
        <f>'[5]Crude CO Imports'!NL$290/1000</f>
        <v>121.77641300000001</v>
      </c>
      <c r="AE44" s="51">
        <f t="shared" si="24"/>
        <v>140.84479269350891</v>
      </c>
      <c r="AF44" s="51">
        <f t="shared" si="22"/>
        <v>138.03644998493158</v>
      </c>
      <c r="AG44" s="51">
        <f t="shared" si="22"/>
        <v>133.31241141742288</v>
      </c>
      <c r="AH44" s="51">
        <f t="shared" si="22"/>
        <v>145.85456442514774</v>
      </c>
      <c r="AI44" s="51">
        <f t="shared" si="22"/>
        <v>123.46218804080912</v>
      </c>
      <c r="AJ44" s="51">
        <f t="shared" si="22"/>
        <v>116.67495131269561</v>
      </c>
      <c r="AK44" s="51">
        <f t="shared" si="22"/>
        <v>98.765501227958069</v>
      </c>
      <c r="AL44" s="51">
        <f t="shared" si="22"/>
        <v>102.47056241769893</v>
      </c>
      <c r="AM44" s="51">
        <f t="shared" si="22"/>
        <v>88.392320114802629</v>
      </c>
      <c r="AN44" s="51">
        <f t="shared" si="22"/>
        <v>96.877431656444912</v>
      </c>
      <c r="AO44" s="51">
        <f t="shared" si="22"/>
        <v>92.237313259174471</v>
      </c>
      <c r="AP44" s="51">
        <f t="shared" si="22"/>
        <v>95.847828970724422</v>
      </c>
      <c r="AQ44" s="51">
        <f t="shared" si="22"/>
        <v>102.34571315636292</v>
      </c>
      <c r="AR44" s="51">
        <f t="shared" si="22"/>
        <v>108.34726211300959</v>
      </c>
      <c r="AS44" s="51">
        <f t="shared" si="22"/>
        <v>112.38157143990462</v>
      </c>
      <c r="AT44" s="51">
        <f t="shared" si="22"/>
        <v>118.39377798662952</v>
      </c>
      <c r="AU44" s="51">
        <f t="shared" si="22"/>
        <v>122.40520298172881</v>
      </c>
    </row>
    <row r="45" spans="1:50">
      <c r="A45" s="42" t="s">
        <v>109</v>
      </c>
      <c r="B45" s="50">
        <f>'[5]Crude CO Imports'!AO$290/1000</f>
        <v>0</v>
      </c>
      <c r="C45" s="50">
        <f>'[5]Crude CO Imports'!BA$290/1000</f>
        <v>0</v>
      </c>
      <c r="D45" s="50">
        <f>'[5]Crude CO Imports'!BM$290/1000</f>
        <v>0</v>
      </c>
      <c r="E45" s="50">
        <f>'[5]Crude CO Imports'!BY$290/1000</f>
        <v>0</v>
      </c>
      <c r="F45" s="50">
        <f>'[5]Crude CO Imports'!CK$290/1000</f>
        <v>0</v>
      </c>
      <c r="G45" s="50">
        <f>'[5]Crude CO Imports'!CW$290/1000</f>
        <v>0</v>
      </c>
      <c r="H45" s="50">
        <f>'[5]Crude CO Imports'!DI$290/1000</f>
        <v>0</v>
      </c>
      <c r="I45" s="50">
        <f>'[5]Crude CO Imports'!DU$290/1000</f>
        <v>0</v>
      </c>
      <c r="J45" s="50">
        <f>'[5]Crude CO Imports'!EG$290/1000</f>
        <v>30.099474999999998</v>
      </c>
      <c r="K45" s="50">
        <f>'[5]Crude CO Imports'!ES$290/1000</f>
        <v>25.548026</v>
      </c>
      <c r="L45" s="50">
        <f>'[5]Crude CO Imports'!FE$290/1000</f>
        <v>32.219445</v>
      </c>
      <c r="M45" s="50">
        <f>'[5]Crude CO Imports'!FQ$290/1000</f>
        <v>15.757405</v>
      </c>
      <c r="N45" s="50">
        <f>'[5]Crude CO Imports'!GC$290/1000</f>
        <v>66.022087999999997</v>
      </c>
      <c r="O45" s="50">
        <f>'[5]Crude CO Imports'!GO$290/1000</f>
        <v>58.883220999999999</v>
      </c>
      <c r="P45" s="50">
        <f>'[5]Crude CO Imports'!HA$290/1000</f>
        <v>40.177381999999994</v>
      </c>
      <c r="Q45" s="50">
        <f>'[5]Crude CO Imports'!HM$290/1000</f>
        <v>74.863328999999993</v>
      </c>
      <c r="R45" s="50">
        <f>'[5]Crude CO Imports'!HY$290/1000</f>
        <v>58.027017999999998</v>
      </c>
      <c r="S45" s="50">
        <f>'[5]Crude CO Imports'!IK$290/1000</f>
        <v>113.200222</v>
      </c>
      <c r="T45" s="50">
        <f>'[5]Crude CO Imports'!IW$290/1000</f>
        <v>72.847316000000006</v>
      </c>
      <c r="U45" s="50">
        <f>'[5]Crude CO Imports'!JI$290/1000</f>
        <v>52.067275000000002</v>
      </c>
      <c r="V45" s="50">
        <f>'[5]Crude CO Imports'!JU$290/1000</f>
        <v>113.60973299999999</v>
      </c>
      <c r="W45" s="50">
        <f>'[5]Crude CO Imports'!KG$290/1000</f>
        <v>115.52575</v>
      </c>
      <c r="X45" s="50">
        <f>'[5]Crude CO Imports'!KS$290/1000</f>
        <v>101.84390499999999</v>
      </c>
      <c r="Y45" s="50">
        <f>'[5]Crude CO Imports'!LE$290/1000</f>
        <v>98.470167000000004</v>
      </c>
      <c r="Z45" s="50">
        <f>'[5]Crude CO Imports'!LQ$290/1000</f>
        <v>56.843627999999995</v>
      </c>
      <c r="AA45" s="50">
        <f>'[5]Crude CO Imports'!MC$290/1000</f>
        <v>62.136707000000001</v>
      </c>
      <c r="AB45" s="50">
        <f>'[5]Crude CO Imports'!MO$290/1000</f>
        <v>37.040664</v>
      </c>
      <c r="AC45" s="50">
        <f>'[5]Crude CO Imports'!NA$290/1000</f>
        <v>67.426729000000009</v>
      </c>
      <c r="AD45" s="50">
        <f>'[5]Crude CO Imports'!NM$290/1000</f>
        <v>75.287023000000005</v>
      </c>
      <c r="AE45" s="51">
        <f t="shared" si="24"/>
        <v>140.29349344676905</v>
      </c>
      <c r="AF45" s="51">
        <f t="shared" si="22"/>
        <v>137.49614324412835</v>
      </c>
      <c r="AG45" s="51">
        <f t="shared" si="22"/>
        <v>132.79059566129882</v>
      </c>
      <c r="AH45" s="51">
        <f t="shared" si="22"/>
        <v>145.28365576772842</v>
      </c>
      <c r="AI45" s="51">
        <f t="shared" si="22"/>
        <v>122.97892834787986</v>
      </c>
      <c r="AJ45" s="51">
        <f t="shared" si="22"/>
        <v>116.21825844147196</v>
      </c>
      <c r="AK45" s="51">
        <f t="shared" si="22"/>
        <v>98.378910105989206</v>
      </c>
      <c r="AL45" s="51">
        <f t="shared" si="22"/>
        <v>102.06946882528747</v>
      </c>
      <c r="AM45" s="51">
        <f t="shared" si="22"/>
        <v>88.046332034129179</v>
      </c>
      <c r="AN45" s="51">
        <f t="shared" si="22"/>
        <v>96.49823087751011</v>
      </c>
      <c r="AO45" s="51">
        <f t="shared" si="22"/>
        <v>91.876274981871987</v>
      </c>
      <c r="AP45" s="51">
        <f t="shared" si="22"/>
        <v>95.472658295950552</v>
      </c>
      <c r="AQ45" s="51">
        <f t="shared" si="22"/>
        <v>101.94510825297158</v>
      </c>
      <c r="AR45" s="51">
        <f t="shared" si="22"/>
        <v>107.9231657524206</v>
      </c>
      <c r="AS45" s="51">
        <f t="shared" si="22"/>
        <v>111.94168385515675</v>
      </c>
      <c r="AT45" s="51">
        <f t="shared" si="22"/>
        <v>117.93035722839994</v>
      </c>
      <c r="AU45" s="51">
        <f t="shared" si="22"/>
        <v>121.92608057393264</v>
      </c>
    </row>
    <row r="46" spans="1:50">
      <c r="A46" s="42" t="s">
        <v>110</v>
      </c>
      <c r="B46" s="50">
        <f>'[5]Crude CO Imports'!AP$290/1000</f>
        <v>0</v>
      </c>
      <c r="C46" s="50">
        <f>'[5]Crude CO Imports'!BB$290/1000</f>
        <v>0</v>
      </c>
      <c r="D46" s="50">
        <f>'[5]Crude CO Imports'!BN$290/1000</f>
        <v>0</v>
      </c>
      <c r="E46" s="50">
        <f>'[5]Crude CO Imports'!BZ$290/1000</f>
        <v>0</v>
      </c>
      <c r="F46" s="50">
        <f>'[5]Crude CO Imports'!CL$290/1000</f>
        <v>0</v>
      </c>
      <c r="G46" s="50">
        <f>'[5]Crude CO Imports'!CX$290/1000</f>
        <v>0</v>
      </c>
      <c r="H46" s="50">
        <f>'[5]Crude CO Imports'!DJ$290/1000</f>
        <v>0</v>
      </c>
      <c r="I46" s="50">
        <f>'[5]Crude CO Imports'!DV$290/1000</f>
        <v>0</v>
      </c>
      <c r="J46" s="50">
        <f>'[5]Crude CO Imports'!EH$290/1000</f>
        <v>21.246140999999998</v>
      </c>
      <c r="K46" s="50">
        <f>'[5]Crude CO Imports'!ET$290/1000</f>
        <v>20.614767000000001</v>
      </c>
      <c r="L46" s="50">
        <f>'[5]Crude CO Imports'!FF$290/1000</f>
        <v>26.050665000000002</v>
      </c>
      <c r="M46" s="50">
        <f>'[5]Crude CO Imports'!FR$290/1000</f>
        <v>35.167767999999995</v>
      </c>
      <c r="N46" s="50">
        <f>'[5]Crude CO Imports'!GD$290/1000</f>
        <v>64.024462999999997</v>
      </c>
      <c r="O46" s="50">
        <f>'[5]Crude CO Imports'!GP$290/1000</f>
        <v>104.01715</v>
      </c>
      <c r="P46" s="50">
        <f>'[5]Crude CO Imports'!HB$290/1000</f>
        <v>55.522809000000002</v>
      </c>
      <c r="Q46" s="50">
        <f>'[5]Crude CO Imports'!HN$290/1000</f>
        <v>78.037096999999989</v>
      </c>
      <c r="R46" s="50">
        <f>'[5]Crude CO Imports'!HZ$290/1000</f>
        <v>66.144342000000009</v>
      </c>
      <c r="S46" s="50">
        <f>'[5]Crude CO Imports'!IL$290/1000</f>
        <v>115.436544</v>
      </c>
      <c r="T46" s="50">
        <f>'[5]Crude CO Imports'!IX$290/1000</f>
        <v>56.162660000000002</v>
      </c>
      <c r="U46" s="50">
        <f>'[5]Crude CO Imports'!JJ$290/1000</f>
        <v>71.917732000000001</v>
      </c>
      <c r="V46" s="50">
        <f>'[5]Crude CO Imports'!JV$290/1000</f>
        <v>109.90727700000001</v>
      </c>
      <c r="W46" s="50">
        <f>'[5]Crude CO Imports'!KH$290/1000</f>
        <v>98.337645999999992</v>
      </c>
      <c r="X46" s="50">
        <f>'[5]Crude CO Imports'!KT$290/1000</f>
        <v>123.94057600000001</v>
      </c>
      <c r="Y46" s="50">
        <f>'[5]Crude CO Imports'!LF$290/1000</f>
        <v>95.952973</v>
      </c>
      <c r="Z46" s="50">
        <f>'[5]Crude CO Imports'!LR$290/1000</f>
        <v>65.934226999999993</v>
      </c>
      <c r="AA46" s="50">
        <f>'[5]Crude CO Imports'!MD$290/1000</f>
        <v>79.037231000000006</v>
      </c>
      <c r="AB46" s="50">
        <f>'[5]Crude CO Imports'!MP$290/1000</f>
        <v>56.321097000000002</v>
      </c>
      <c r="AC46" s="50">
        <f>'[5]Crude CO Imports'!NB$290/1000</f>
        <v>171.38334800000001</v>
      </c>
      <c r="AD46" s="50">
        <f>'[5]Crude CO Imports'!NN$290/1000</f>
        <v>68.602356999999998</v>
      </c>
      <c r="AE46" s="51">
        <f>(SUM($Y46:$AC46)/SUM($Y$49:$AC$49))*AE$49-50</f>
        <v>154.23090224317212</v>
      </c>
      <c r="AF46" s="51">
        <f t="shared" si="22"/>
        <v>200.15868662048396</v>
      </c>
      <c r="AG46" s="51">
        <f t="shared" si="22"/>
        <v>193.30863103501889</v>
      </c>
      <c r="AH46" s="51">
        <f t="shared" si="22"/>
        <v>211.49528299320389</v>
      </c>
      <c r="AI46" s="51">
        <f t="shared" si="22"/>
        <v>179.02539081697051</v>
      </c>
      <c r="AJ46" s="51">
        <f t="shared" si="22"/>
        <v>169.18361069708325</v>
      </c>
      <c r="AK46" s="51">
        <f t="shared" si="22"/>
        <v>143.21415112718341</v>
      </c>
      <c r="AL46" s="51">
        <f t="shared" si="22"/>
        <v>148.58664644757172</v>
      </c>
      <c r="AM46" s="51">
        <f t="shared" si="22"/>
        <v>128.17260008822049</v>
      </c>
      <c r="AN46" s="51">
        <f t="shared" si="22"/>
        <v>140.47637044879428</v>
      </c>
      <c r="AO46" s="51">
        <f t="shared" si="22"/>
        <v>133.74800265707998</v>
      </c>
      <c r="AP46" s="51">
        <f t="shared" si="22"/>
        <v>138.98340303810505</v>
      </c>
      <c r="AQ46" s="51">
        <f t="shared" si="22"/>
        <v>148.40560974185172</v>
      </c>
      <c r="AR46" s="51">
        <f t="shared" si="22"/>
        <v>157.10810938583754</v>
      </c>
      <c r="AS46" s="51">
        <f t="shared" si="22"/>
        <v>162.95802842084768</v>
      </c>
      <c r="AT46" s="51">
        <f t="shared" si="22"/>
        <v>171.67598202089246</v>
      </c>
      <c r="AU46" s="51">
        <f t="shared" si="22"/>
        <v>177.49271780758721</v>
      </c>
    </row>
    <row r="47" spans="1:50">
      <c r="A47" s="42" t="s">
        <v>111</v>
      </c>
      <c r="B47" s="50">
        <f>'[5]Crude CO Imports'!AQ$290/1000</f>
        <v>0</v>
      </c>
      <c r="C47" s="50">
        <f>'[5]Crude CO Imports'!BC$290/1000</f>
        <v>0</v>
      </c>
      <c r="D47" s="50">
        <f>'[5]Crude CO Imports'!BO$290/1000</f>
        <v>0</v>
      </c>
      <c r="E47" s="50">
        <f>'[5]Crude CO Imports'!CA$290/1000</f>
        <v>0</v>
      </c>
      <c r="F47" s="50">
        <f>'[5]Crude CO Imports'!CM$290/1000</f>
        <v>0</v>
      </c>
      <c r="G47" s="50">
        <f>'[5]Crude CO Imports'!CY$290/1000</f>
        <v>0</v>
      </c>
      <c r="H47" s="50">
        <f>'[5]Crude CO Imports'!DK$290/1000</f>
        <v>0</v>
      </c>
      <c r="I47" s="50">
        <f>'[5]Crude CO Imports'!DW$290/1000</f>
        <v>0</v>
      </c>
      <c r="J47" s="50">
        <f>'[5]Crude CO Imports'!EI$290/1000</f>
        <v>21.552896</v>
      </c>
      <c r="K47" s="50">
        <f>'[5]Crude CO Imports'!EU$290/1000</f>
        <v>20.551477999999999</v>
      </c>
      <c r="L47" s="50">
        <f>'[5]Crude CO Imports'!FG$290/1000</f>
        <v>27.319076000000003</v>
      </c>
      <c r="M47" s="50">
        <f>'[5]Crude CO Imports'!FS$290/1000</f>
        <v>22.754557999999999</v>
      </c>
      <c r="N47" s="50">
        <f>'[5]Crude CO Imports'!GE$290/1000</f>
        <v>67.42406600000001</v>
      </c>
      <c r="O47" s="50">
        <f>'[5]Crude CO Imports'!GQ$290/1000</f>
        <v>44.650165999999999</v>
      </c>
      <c r="P47" s="50">
        <f>'[5]Crude CO Imports'!HC$290/1000</f>
        <v>50.486102000000002</v>
      </c>
      <c r="Q47" s="50">
        <f>'[5]Crude CO Imports'!HO$290/1000</f>
        <v>75.59881</v>
      </c>
      <c r="R47" s="50">
        <f>'[5]Crude CO Imports'!IA$290/1000</f>
        <v>69.669145999999998</v>
      </c>
      <c r="S47" s="50">
        <f>'[5]Crude CO Imports'!IM$290/1000</f>
        <v>91.427952000000005</v>
      </c>
      <c r="T47" s="50">
        <f>'[5]Crude CO Imports'!IY$290/1000</f>
        <v>60.40081</v>
      </c>
      <c r="U47" s="50">
        <f>'[5]Crude CO Imports'!JK$290/1000</f>
        <v>43.303152000000004</v>
      </c>
      <c r="V47" s="50">
        <f>'[5]Crude CO Imports'!JW$290/1000</f>
        <v>142.37488200000001</v>
      </c>
      <c r="W47" s="50">
        <f>'[5]Crude CO Imports'!KI$290/1000</f>
        <v>85.188179000000005</v>
      </c>
      <c r="X47" s="50">
        <f>'[5]Crude CO Imports'!KU$290/1000</f>
        <v>64.839944000000003</v>
      </c>
      <c r="Y47" s="50">
        <f>'[5]Crude CO Imports'!LG$290/1000</f>
        <v>89.41711500000001</v>
      </c>
      <c r="Z47" s="50">
        <f>'[5]Crude CO Imports'!LS$290/1000</f>
        <v>79.748673999999994</v>
      </c>
      <c r="AA47" s="50">
        <f>'[5]Crude CO Imports'!ME$290/1000</f>
        <v>65.098773999999992</v>
      </c>
      <c r="AB47" s="50">
        <f>'[5]Crude CO Imports'!MQ$290/1000</f>
        <v>27.267204000000003</v>
      </c>
      <c r="AC47" s="50">
        <f>'[5]Crude CO Imports'!NC$290/1000</f>
        <v>77.165299000000005</v>
      </c>
      <c r="AD47" s="50">
        <f>'[5]Crude CO Imports'!NO$290/1000</f>
        <v>123.29086599999999</v>
      </c>
      <c r="AE47" s="51">
        <f t="shared" si="24"/>
        <v>147.60594346366148</v>
      </c>
      <c r="AF47" s="51">
        <f t="shared" si="22"/>
        <v>144.66278832713539</v>
      </c>
      <c r="AG47" s="51">
        <f t="shared" si="22"/>
        <v>139.71197575976399</v>
      </c>
      <c r="AH47" s="51">
        <f t="shared" si="22"/>
        <v>152.85620560572937</v>
      </c>
      <c r="AI47" s="51">
        <f t="shared" si="22"/>
        <v>129.38889964862358</v>
      </c>
      <c r="AJ47" s="51">
        <f t="shared" si="22"/>
        <v>122.27584660913706</v>
      </c>
      <c r="AK47" s="51">
        <f t="shared" si="22"/>
        <v>103.50666653426116</v>
      </c>
      <c r="AL47" s="51">
        <f t="shared" si="22"/>
        <v>107.3895864636644</v>
      </c>
      <c r="AM47" s="51">
        <f t="shared" si="22"/>
        <v>92.635528484744128</v>
      </c>
      <c r="AN47" s="51">
        <f t="shared" si="22"/>
        <v>101.52796157045971</v>
      </c>
      <c r="AO47" s="51">
        <f t="shared" si="22"/>
        <v>96.665097699428131</v>
      </c>
      <c r="AP47" s="51">
        <f t="shared" si="22"/>
        <v>100.44893356443889</v>
      </c>
      <c r="AQ47" s="51">
        <f t="shared" si="22"/>
        <v>107.25874390528635</v>
      </c>
      <c r="AR47" s="51">
        <f t="shared" si="22"/>
        <v>113.54839280921784</v>
      </c>
      <c r="AS47" s="51">
        <f t="shared" si="22"/>
        <v>117.77636619064363</v>
      </c>
      <c r="AT47" s="51">
        <f t="shared" si="22"/>
        <v>124.07718429443308</v>
      </c>
      <c r="AU47" s="51">
        <f t="shared" si="22"/>
        <v>128.28117479853236</v>
      </c>
    </row>
    <row r="48" spans="1:50">
      <c r="A48" s="42" t="s">
        <v>112</v>
      </c>
      <c r="B48" s="50">
        <f>'[5]Crude CO Imports'!AR$290/1000</f>
        <v>0</v>
      </c>
      <c r="C48" s="50">
        <f>'[5]Crude CO Imports'!BD$290/1000</f>
        <v>0</v>
      </c>
      <c r="D48" s="50">
        <f>'[5]Crude CO Imports'!BP$290/1000</f>
        <v>0</v>
      </c>
      <c r="E48" s="50">
        <f>'[5]Crude CO Imports'!CB$290/1000</f>
        <v>0</v>
      </c>
      <c r="F48" s="50">
        <f>'[5]Crude CO Imports'!CN$290/1000</f>
        <v>0</v>
      </c>
      <c r="G48" s="50">
        <f>'[5]Crude CO Imports'!CZ$290/1000</f>
        <v>0</v>
      </c>
      <c r="H48" s="50">
        <f>'[5]Crude CO Imports'!DL$290/1000</f>
        <v>0</v>
      </c>
      <c r="I48" s="50">
        <f>'[5]Crude CO Imports'!DX$290/1000</f>
        <v>0</v>
      </c>
      <c r="J48" s="50">
        <f>'[5]Crude CO Imports'!EJ$290/1000</f>
        <v>32.46705</v>
      </c>
      <c r="K48" s="50">
        <f>'[5]Crude CO Imports'!EV$290/1000</f>
        <v>15.611047000000001</v>
      </c>
      <c r="L48" s="50">
        <f>'[5]Crude CO Imports'!FH$290/1000</f>
        <v>9.2484710000000003</v>
      </c>
      <c r="M48" s="50">
        <f>'[5]Crude CO Imports'!FT$290/1000</f>
        <v>21.526102999999999</v>
      </c>
      <c r="N48" s="50">
        <f>'[5]Crude CO Imports'!GF$290/1000</f>
        <v>30.529430999999999</v>
      </c>
      <c r="O48" s="50">
        <f>'[5]Crude CO Imports'!GR$290/1000</f>
        <v>40.052927000000004</v>
      </c>
      <c r="P48" s="50">
        <f>'[5]Crude CO Imports'!HD$290/1000</f>
        <v>48.120735000000003</v>
      </c>
      <c r="Q48" s="50">
        <f>'[5]Crude CO Imports'!HP$290/1000</f>
        <v>87.785039999999995</v>
      </c>
      <c r="R48" s="50">
        <f>'[5]Crude CO Imports'!IB$290/1000</f>
        <v>59.624519999999997</v>
      </c>
      <c r="S48" s="50">
        <f>'[5]Crude CO Imports'!IN$290/1000</f>
        <v>54.073067999999999</v>
      </c>
      <c r="T48" s="50">
        <f>'[5]Crude CO Imports'!IZ$290/1000</f>
        <v>32.982841999999998</v>
      </c>
      <c r="U48" s="50">
        <f>'[5]Crude CO Imports'!JL$290/1000</f>
        <v>36.394748</v>
      </c>
      <c r="V48" s="50">
        <f>'[5]Crude CO Imports'!JX$290/1000</f>
        <v>106.456126</v>
      </c>
      <c r="W48" s="50">
        <f>'[5]Crude CO Imports'!KJ$290/1000</f>
        <v>82.740463000000005</v>
      </c>
      <c r="X48" s="50">
        <f>'[5]Crude CO Imports'!KV$290/1000</f>
        <v>98.284440000000004</v>
      </c>
      <c r="Y48" s="50">
        <f>'[5]Crude CO Imports'!LH$290/1000</f>
        <v>86.925179</v>
      </c>
      <c r="Z48" s="50">
        <f>'[5]Crude CO Imports'!LT$290/1000</f>
        <v>42.722980999999997</v>
      </c>
      <c r="AA48" s="50">
        <f>'[5]Crude CO Imports'!MF$290/1000</f>
        <v>29.411619999999999</v>
      </c>
      <c r="AB48" s="50">
        <f>'[5]Crude CO Imports'!MR$290/1000</f>
        <v>2.6378380000000003</v>
      </c>
      <c r="AC48" s="50">
        <f>'[5]Crude CO Imports'!ND$290/1000</f>
        <v>68.782617999999999</v>
      </c>
      <c r="AD48" s="50">
        <f>'[5]Crude CO Imports'!NP$290/1000</f>
        <v>70.581092999999996</v>
      </c>
      <c r="AE48" s="51">
        <f>AE49-SUM(AE37:AE47)</f>
        <v>137.41302597582489</v>
      </c>
      <c r="AF48" s="51">
        <f t="shared" ref="AF48:AU48" si="25">AF49-SUM(AF37:AF47)</f>
        <v>98.441695961004598</v>
      </c>
      <c r="AG48" s="51">
        <f t="shared" si="25"/>
        <v>95.072713576847718</v>
      </c>
      <c r="AH48" s="51">
        <f t="shared" si="25"/>
        <v>104.01724100578122</v>
      </c>
      <c r="AI48" s="51">
        <f t="shared" si="25"/>
        <v>88.047955298186935</v>
      </c>
      <c r="AJ48" s="51">
        <f t="shared" si="25"/>
        <v>83.207588174306011</v>
      </c>
      <c r="AK48" s="51">
        <f t="shared" si="25"/>
        <v>70.43533388739138</v>
      </c>
      <c r="AL48" s="51">
        <f t="shared" si="25"/>
        <v>73.07762516043681</v>
      </c>
      <c r="AM48" s="51">
        <f t="shared" si="25"/>
        <v>63.037624504100563</v>
      </c>
      <c r="AN48" s="51">
        <f t="shared" si="25"/>
        <v>69.088843371789153</v>
      </c>
      <c r="AO48" s="51">
        <f t="shared" si="25"/>
        <v>65.779709266000168</v>
      </c>
      <c r="AP48" s="51">
        <f t="shared" si="25"/>
        <v>68.354574745209675</v>
      </c>
      <c r="AQ48" s="51">
        <f t="shared" si="25"/>
        <v>72.988588003753193</v>
      </c>
      <c r="AR48" s="51">
        <f t="shared" si="25"/>
        <v>77.268636192110534</v>
      </c>
      <c r="AS48" s="51">
        <f t="shared" si="25"/>
        <v>80.145733163339628</v>
      </c>
      <c r="AT48" s="51">
        <f t="shared" si="25"/>
        <v>84.433381889397651</v>
      </c>
      <c r="AU48" s="51">
        <f t="shared" si="25"/>
        <v>87.294158733347103</v>
      </c>
    </row>
    <row r="49" spans="1:47" ht="15.75" thickBot="1">
      <c r="A49" s="42" t="s">
        <v>113</v>
      </c>
      <c r="B49" s="50">
        <f>SUM(B37:B48)</f>
        <v>0</v>
      </c>
      <c r="C49" s="50">
        <f t="shared" ref="C49:AD49" si="26">SUM(C37:C48)</f>
        <v>0</v>
      </c>
      <c r="D49" s="50">
        <f t="shared" si="26"/>
        <v>0</v>
      </c>
      <c r="E49" s="50">
        <f t="shared" si="26"/>
        <v>0</v>
      </c>
      <c r="F49" s="50">
        <f t="shared" si="26"/>
        <v>0</v>
      </c>
      <c r="G49" s="50">
        <f t="shared" si="26"/>
        <v>0</v>
      </c>
      <c r="H49" s="50">
        <f t="shared" si="26"/>
        <v>0</v>
      </c>
      <c r="I49" s="50">
        <f t="shared" si="26"/>
        <v>0</v>
      </c>
      <c r="J49" s="50">
        <f t="shared" si="26"/>
        <v>124.758095</v>
      </c>
      <c r="K49" s="50">
        <f t="shared" si="26"/>
        <v>231.71800700000003</v>
      </c>
      <c r="L49" s="50">
        <f t="shared" si="26"/>
        <v>212.83331800000002</v>
      </c>
      <c r="M49" s="50">
        <f t="shared" si="26"/>
        <v>262.39496700000001</v>
      </c>
      <c r="N49" s="50">
        <f t="shared" si="26"/>
        <v>652.51140400000008</v>
      </c>
      <c r="O49" s="50">
        <f t="shared" si="26"/>
        <v>624.51483899999994</v>
      </c>
      <c r="P49" s="50">
        <f t="shared" si="26"/>
        <v>858.18176799999992</v>
      </c>
      <c r="Q49" s="50">
        <f t="shared" si="26"/>
        <v>975.09415100000001</v>
      </c>
      <c r="R49" s="50">
        <f t="shared" si="26"/>
        <v>881.24277800000004</v>
      </c>
      <c r="S49" s="50">
        <f t="shared" si="26"/>
        <v>1222.4287449999999</v>
      </c>
      <c r="T49" s="50">
        <f t="shared" si="26"/>
        <v>926.278142</v>
      </c>
      <c r="U49" s="50">
        <f t="shared" si="26"/>
        <v>661.15645500000005</v>
      </c>
      <c r="V49" s="50">
        <f t="shared" si="26"/>
        <v>1054.9283010000001</v>
      </c>
      <c r="W49" s="50">
        <f t="shared" si="26"/>
        <v>1223.500892</v>
      </c>
      <c r="X49" s="50">
        <f t="shared" si="26"/>
        <v>948.95726400000001</v>
      </c>
      <c r="Y49" s="50">
        <f t="shared" si="26"/>
        <v>1095.731458</v>
      </c>
      <c r="Z49" s="50">
        <f t="shared" si="26"/>
        <v>835.26675000000012</v>
      </c>
      <c r="AA49" s="50">
        <f t="shared" si="26"/>
        <v>575.60354300000006</v>
      </c>
      <c r="AB49" s="50">
        <f t="shared" si="26"/>
        <v>619.76911900000005</v>
      </c>
      <c r="AC49" s="50">
        <f t="shared" si="26"/>
        <v>645.53087099999993</v>
      </c>
      <c r="AD49" s="50">
        <f t="shared" si="26"/>
        <v>894.00877700000001</v>
      </c>
      <c r="AE49" s="51">
        <f t="shared" ref="AE49:AU49" si="27">AE6</f>
        <v>1643.8144023737491</v>
      </c>
      <c r="AF49" s="51">
        <f t="shared" si="27"/>
        <v>1611.0379389853836</v>
      </c>
      <c r="AG49" s="51">
        <f t="shared" si="27"/>
        <v>1555.9031875605428</v>
      </c>
      <c r="AH49" s="51">
        <f t="shared" si="27"/>
        <v>1702.2839756365192</v>
      </c>
      <c r="AI49" s="51">
        <f t="shared" si="27"/>
        <v>1440.9401935909227</v>
      </c>
      <c r="AJ49" s="51">
        <f t="shared" si="27"/>
        <v>1361.7256392390864</v>
      </c>
      <c r="AK49" s="51">
        <f t="shared" si="27"/>
        <v>1152.7025619574929</v>
      </c>
      <c r="AL49" s="51">
        <f t="shared" si="27"/>
        <v>1195.944721137814</v>
      </c>
      <c r="AM49" s="51">
        <f t="shared" si="27"/>
        <v>1031.6360731925013</v>
      </c>
      <c r="AN49" s="51">
        <f t="shared" si="27"/>
        <v>1130.6667032297175</v>
      </c>
      <c r="AO49" s="51">
        <f t="shared" si="27"/>
        <v>1076.5113929460731</v>
      </c>
      <c r="AP49" s="51">
        <f t="shared" si="27"/>
        <v>1118.6501018975475</v>
      </c>
      <c r="AQ49" s="51">
        <f t="shared" si="27"/>
        <v>1194.4875922657764</v>
      </c>
      <c r="AR49" s="51">
        <f t="shared" si="27"/>
        <v>1264.5323019268217</v>
      </c>
      <c r="AS49" s="51">
        <f t="shared" si="27"/>
        <v>1311.6171507760928</v>
      </c>
      <c r="AT49" s="51">
        <f t="shared" si="27"/>
        <v>1381.7862462928745</v>
      </c>
      <c r="AU49" s="51">
        <f t="shared" si="27"/>
        <v>1428.6040096967049</v>
      </c>
    </row>
    <row r="50" spans="1:47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9">
        <f>AD6</f>
        <v>894.00877700000001</v>
      </c>
      <c r="AE50" s="49">
        <f t="shared" ref="AE50:AU50" si="28">AE6</f>
        <v>1643.8144023737491</v>
      </c>
      <c r="AF50" s="49">
        <f t="shared" si="28"/>
        <v>1611.0379389853836</v>
      </c>
      <c r="AG50" s="49">
        <f t="shared" si="28"/>
        <v>1555.9031875605428</v>
      </c>
      <c r="AH50" s="49">
        <f t="shared" si="28"/>
        <v>1702.2839756365192</v>
      </c>
      <c r="AI50" s="49">
        <f t="shared" si="28"/>
        <v>1440.9401935909227</v>
      </c>
      <c r="AJ50" s="49">
        <f t="shared" si="28"/>
        <v>1361.7256392390864</v>
      </c>
      <c r="AK50" s="49">
        <f t="shared" si="28"/>
        <v>1152.7025619574929</v>
      </c>
      <c r="AL50" s="49">
        <f t="shared" si="28"/>
        <v>1195.944721137814</v>
      </c>
      <c r="AM50" s="49">
        <f t="shared" si="28"/>
        <v>1031.6360731925013</v>
      </c>
      <c r="AN50" s="49">
        <f t="shared" si="28"/>
        <v>1130.6667032297175</v>
      </c>
      <c r="AO50" s="49">
        <f t="shared" si="28"/>
        <v>1076.5113929460731</v>
      </c>
      <c r="AP50" s="49">
        <f t="shared" si="28"/>
        <v>1118.6501018975475</v>
      </c>
      <c r="AQ50" s="49">
        <f t="shared" si="28"/>
        <v>1194.4875922657764</v>
      </c>
      <c r="AR50" s="49">
        <f t="shared" si="28"/>
        <v>1264.5323019268217</v>
      </c>
      <c r="AS50" s="49">
        <f t="shared" si="28"/>
        <v>1311.6171507760928</v>
      </c>
      <c r="AT50" s="49">
        <f t="shared" si="28"/>
        <v>1381.7862462928745</v>
      </c>
      <c r="AU50" s="49">
        <f t="shared" si="28"/>
        <v>1428.6040096967049</v>
      </c>
    </row>
    <row r="51" spans="1:47" ht="15.75" thickBot="1">
      <c r="A51" s="42" t="s">
        <v>212</v>
      </c>
    </row>
    <row r="52" spans="1:47" ht="15.75" thickBot="1">
      <c r="A52" s="44"/>
      <c r="B52" s="44" t="str">
        <f>B$2</f>
        <v xml:space="preserve">93/94 </v>
      </c>
      <c r="C52" s="44" t="str">
        <f t="shared" ref="C52:AU52" si="29">C$2</f>
        <v xml:space="preserve">94/95 </v>
      </c>
      <c r="D52" s="44" t="str">
        <f t="shared" si="29"/>
        <v xml:space="preserve">95/96 </v>
      </c>
      <c r="E52" s="44" t="str">
        <f t="shared" si="29"/>
        <v xml:space="preserve">96/97 </v>
      </c>
      <c r="F52" s="44" t="str">
        <f t="shared" si="29"/>
        <v xml:space="preserve">97/98 </v>
      </c>
      <c r="G52" s="44" t="str">
        <f t="shared" si="29"/>
        <v xml:space="preserve">98/99 </v>
      </c>
      <c r="H52" s="44" t="str">
        <f t="shared" si="29"/>
        <v xml:space="preserve">99/00 </v>
      </c>
      <c r="I52" s="44" t="str">
        <f t="shared" si="29"/>
        <v xml:space="preserve">00/01 </v>
      </c>
      <c r="J52" s="44" t="str">
        <f t="shared" si="29"/>
        <v xml:space="preserve">01/02 </v>
      </c>
      <c r="K52" s="44" t="str">
        <f t="shared" si="29"/>
        <v xml:space="preserve">02/03 </v>
      </c>
      <c r="L52" s="44" t="str">
        <f t="shared" si="29"/>
        <v xml:space="preserve">03/04 </v>
      </c>
      <c r="M52" s="44" t="str">
        <f t="shared" si="29"/>
        <v xml:space="preserve">04/05 </v>
      </c>
      <c r="N52" s="44" t="str">
        <f t="shared" si="29"/>
        <v xml:space="preserve">05/06 </v>
      </c>
      <c r="O52" s="44" t="str">
        <f t="shared" si="29"/>
        <v xml:space="preserve">06/07 </v>
      </c>
      <c r="P52" s="44" t="str">
        <f t="shared" si="29"/>
        <v xml:space="preserve">07/08 </v>
      </c>
      <c r="Q52" s="44" t="str">
        <f t="shared" si="29"/>
        <v xml:space="preserve">08/09 </v>
      </c>
      <c r="R52" s="44" t="str">
        <f t="shared" si="29"/>
        <v xml:space="preserve">09/10 </v>
      </c>
      <c r="S52" s="44" t="str">
        <f t="shared" si="29"/>
        <v xml:space="preserve">10/11 </v>
      </c>
      <c r="T52" s="44" t="str">
        <f t="shared" si="29"/>
        <v xml:space="preserve">11/12 </v>
      </c>
      <c r="U52" s="44" t="str">
        <f t="shared" si="29"/>
        <v xml:space="preserve">12/13 </v>
      </c>
      <c r="V52" s="44" t="str">
        <f t="shared" si="29"/>
        <v xml:space="preserve">13/14 </v>
      </c>
      <c r="W52" s="44" t="str">
        <f t="shared" si="29"/>
        <v xml:space="preserve">14/15 </v>
      </c>
      <c r="X52" s="44" t="str">
        <f t="shared" si="29"/>
        <v xml:space="preserve">15/16 </v>
      </c>
      <c r="Y52" s="44" t="str">
        <f t="shared" si="29"/>
        <v xml:space="preserve">16/17 </v>
      </c>
      <c r="Z52" s="44" t="str">
        <f t="shared" si="29"/>
        <v xml:space="preserve">17/18 </v>
      </c>
      <c r="AA52" s="44" t="str">
        <f t="shared" si="29"/>
        <v>18/19</v>
      </c>
      <c r="AB52" s="44" t="str">
        <f t="shared" si="29"/>
        <v>19/20</v>
      </c>
      <c r="AC52" s="44" t="str">
        <f t="shared" si="29"/>
        <v>20/21</v>
      </c>
      <c r="AD52" s="44" t="str">
        <f t="shared" si="29"/>
        <v>21/22</v>
      </c>
      <c r="AE52" s="44" t="str">
        <f t="shared" si="29"/>
        <v>22/23</v>
      </c>
      <c r="AF52" s="44" t="str">
        <f t="shared" si="29"/>
        <v>23/24</v>
      </c>
      <c r="AG52" s="44" t="str">
        <f t="shared" si="29"/>
        <v>24/25</v>
      </c>
      <c r="AH52" s="44" t="str">
        <f t="shared" si="29"/>
        <v>25/26</v>
      </c>
      <c r="AI52" s="44" t="str">
        <f t="shared" si="29"/>
        <v>26/27</v>
      </c>
      <c r="AJ52" s="44" t="str">
        <f t="shared" si="29"/>
        <v>27/28</v>
      </c>
      <c r="AK52" s="44" t="str">
        <f t="shared" si="29"/>
        <v>28/29</v>
      </c>
      <c r="AL52" s="44" t="str">
        <f t="shared" si="29"/>
        <v>29/30</v>
      </c>
      <c r="AM52" s="44" t="str">
        <f t="shared" si="29"/>
        <v>30/31</v>
      </c>
      <c r="AN52" s="44" t="str">
        <f t="shared" si="29"/>
        <v>31/32</v>
      </c>
      <c r="AO52" s="44" t="str">
        <f t="shared" si="29"/>
        <v>32/33</v>
      </c>
      <c r="AP52" s="44" t="str">
        <f t="shared" si="29"/>
        <v>33/34</v>
      </c>
      <c r="AQ52" s="44" t="str">
        <f t="shared" si="29"/>
        <v>34/35</v>
      </c>
      <c r="AR52" s="44" t="str">
        <f t="shared" si="29"/>
        <v>35/36</v>
      </c>
      <c r="AS52" s="44" t="str">
        <f t="shared" si="29"/>
        <v>36/37</v>
      </c>
      <c r="AT52" s="44" t="str">
        <f t="shared" si="29"/>
        <v>37/38</v>
      </c>
      <c r="AU52" s="44" t="str">
        <f t="shared" si="29"/>
        <v>38/39</v>
      </c>
    </row>
    <row r="53" spans="1:47">
      <c r="A53" s="42" t="s">
        <v>101</v>
      </c>
      <c r="B53" s="50">
        <f>'[5]Crude CO Exports'!AG$290/1000</f>
        <v>0</v>
      </c>
      <c r="C53" s="50">
        <f>'[5]Crude CO Exports'!AS$290/1000</f>
        <v>0</v>
      </c>
      <c r="D53" s="50">
        <f>'[5]Crude CO Exports'!BE$290/1000</f>
        <v>0</v>
      </c>
      <c r="E53" s="50">
        <f>'[5]Crude CO Exports'!BQ$290/1000</f>
        <v>0</v>
      </c>
      <c r="F53" s="50">
        <f>'[5]Crude CO Exports'!CC$290/1000</f>
        <v>0</v>
      </c>
      <c r="G53" s="50">
        <f>'[5]Crude CO Exports'!CO$290/1000</f>
        <v>0</v>
      </c>
      <c r="H53" s="50">
        <f>'[5]Crude CO Exports'!DA$290/1000</f>
        <v>0</v>
      </c>
      <c r="I53" s="50">
        <f>'[5]Crude CO Exports'!DM$290/1000</f>
        <v>0</v>
      </c>
      <c r="J53" s="50">
        <f>'[5]Crude CO Exports'!DY$290/1000</f>
        <v>0</v>
      </c>
      <c r="K53" s="50">
        <f>'[5]Crude CO Exports'!EK$290/1000</f>
        <v>14.248275</v>
      </c>
      <c r="L53" s="50">
        <f>'[5]Crude CO Exports'!EW$290/1000</f>
        <v>13.675692999999999</v>
      </c>
      <c r="M53" s="50">
        <f>'[5]Crude CO Exports'!FI$290/1000</f>
        <v>28.824115000000003</v>
      </c>
      <c r="N53" s="50">
        <f>'[5]Crude CO Exports'!FU$290/1000</f>
        <v>16.524563999999998</v>
      </c>
      <c r="O53" s="50">
        <f>'[5]Crude CO Exports'!GG$290/1000</f>
        <v>36.883490999999999</v>
      </c>
      <c r="P53" s="50">
        <f>'[5]Crude CO Exports'!GS$290/1000</f>
        <v>20.060098000000004</v>
      </c>
      <c r="Q53" s="50">
        <f>'[5]Crude CO Exports'!HE$290/1000</f>
        <v>0.815585</v>
      </c>
      <c r="R53" s="50">
        <f>'[5]Crude CO Exports'!HQ$290/1000</f>
        <v>11.340408</v>
      </c>
      <c r="S53" s="50">
        <f>'[5]Crude CO Exports'!IC$290/1000</f>
        <v>53.661544999999997</v>
      </c>
      <c r="T53" s="50">
        <f>'[5]Crude CO Exports'!IO$290/1000</f>
        <v>111.475326</v>
      </c>
      <c r="U53" s="50">
        <f>'[5]Crude CO Exports'!JA$290/1000</f>
        <v>73.40602899999999</v>
      </c>
      <c r="V53" s="50">
        <f>'[5]Crude CO Exports'!JM$290/1000</f>
        <v>11.468742000000001</v>
      </c>
      <c r="W53" s="50">
        <f>'[5]Crude CO Exports'!JY$290/1000</f>
        <v>1.3186579999999999</v>
      </c>
      <c r="X53" s="50">
        <f>'[5]Crude CO Exports'!KK$290/1000</f>
        <v>11.05936</v>
      </c>
      <c r="Y53" s="50">
        <f>'[5]Crude CO Exports'!KW$290/1000</f>
        <v>19.433606999999999</v>
      </c>
      <c r="Z53" s="50">
        <f>'[5]Crude CO Exports'!LI$290/1000</f>
        <v>9.5289909999999995</v>
      </c>
      <c r="AA53" s="50">
        <f>'[5]Crude CO Exports'!LU$290/1000</f>
        <v>1.7826169999999999</v>
      </c>
      <c r="AB53" s="50">
        <f>'[5]Crude CO Exports'!MG$290/1000</f>
        <v>11.73643</v>
      </c>
      <c r="AC53" s="50">
        <f>'[5]Crude CO Exports'!MS$290/1000</f>
        <v>3.8943020000000002</v>
      </c>
      <c r="AD53" s="50">
        <f>'[5]Crude CO Exports'!NE$290/1000</f>
        <v>12.455363999999999</v>
      </c>
      <c r="AE53" s="50">
        <f>'[5]Crude CO Exports'!NP$290/1000</f>
        <v>4.0899869999999998</v>
      </c>
      <c r="AF53" s="51">
        <f t="shared" ref="AF53:AU63" si="30">AF$65*(SUM($Y53:$AC53)/SUM($Y$65:$AC$65))</f>
        <v>5.5764256366716616</v>
      </c>
      <c r="AG53" s="51">
        <f t="shared" si="30"/>
        <v>4.7706702108831589</v>
      </c>
      <c r="AH53" s="51">
        <f t="shared" si="30"/>
        <v>4.7794350767469025</v>
      </c>
      <c r="AI53" s="51">
        <f t="shared" si="30"/>
        <v>3.0586472991438645</v>
      </c>
      <c r="AJ53" s="51">
        <f t="shared" si="30"/>
        <v>3.185304995838167</v>
      </c>
      <c r="AK53" s="51">
        <f t="shared" si="30"/>
        <v>3.1659975139679637</v>
      </c>
      <c r="AL53" s="51">
        <f t="shared" si="30"/>
        <v>3.1600091827633436</v>
      </c>
      <c r="AM53" s="51">
        <f t="shared" si="30"/>
        <v>3.1544352851745896</v>
      </c>
      <c r="AN53" s="51">
        <f t="shared" si="30"/>
        <v>3.1448788553775864</v>
      </c>
      <c r="AO53" s="51">
        <f t="shared" si="30"/>
        <v>3.16212516662433</v>
      </c>
      <c r="AP53" s="51">
        <f t="shared" si="30"/>
        <v>3.157489200781562</v>
      </c>
      <c r="AQ53" s="51">
        <f t="shared" si="30"/>
        <v>3.1557875381442826</v>
      </c>
      <c r="AR53" s="51">
        <f t="shared" si="30"/>
        <v>3.1549432092204701</v>
      </c>
      <c r="AS53" s="51">
        <f t="shared" si="30"/>
        <v>3.1550447940296467</v>
      </c>
      <c r="AT53" s="51">
        <f t="shared" si="30"/>
        <v>3.1570779817600574</v>
      </c>
      <c r="AU53" s="51">
        <f t="shared" si="30"/>
        <v>3.1560685447872032</v>
      </c>
    </row>
    <row r="54" spans="1:47">
      <c r="A54" s="42" t="s">
        <v>102</v>
      </c>
      <c r="B54" s="50">
        <f>'[5]Crude CO Exports'!AH$290/1000</f>
        <v>0</v>
      </c>
      <c r="C54" s="50">
        <f>'[5]Crude CO Exports'!AT$290/1000</f>
        <v>0</v>
      </c>
      <c r="D54" s="50">
        <f>'[5]Crude CO Exports'!BF$290/1000</f>
        <v>0</v>
      </c>
      <c r="E54" s="50">
        <f>'[5]Crude CO Exports'!BR$290/1000</f>
        <v>0</v>
      </c>
      <c r="F54" s="50">
        <f>'[5]Crude CO Exports'!CD$290/1000</f>
        <v>0</v>
      </c>
      <c r="G54" s="50">
        <f>'[5]Crude CO Exports'!CP$290/1000</f>
        <v>0</v>
      </c>
      <c r="H54" s="50">
        <f>'[5]Crude CO Exports'!DB$290/1000</f>
        <v>0</v>
      </c>
      <c r="I54" s="50">
        <f>'[5]Crude CO Exports'!DN$290/1000</f>
        <v>0</v>
      </c>
      <c r="J54" s="50">
        <f>'[5]Crude CO Exports'!DZ$290/1000</f>
        <v>0</v>
      </c>
      <c r="K54" s="50">
        <f>'[5]Crude CO Exports'!EL$290/1000</f>
        <v>0.81973600000000002</v>
      </c>
      <c r="L54" s="50">
        <f>'[5]Crude CO Exports'!EX$290/1000</f>
        <v>6.5270529999999995</v>
      </c>
      <c r="M54" s="50">
        <f>'[5]Crude CO Exports'!FJ$290/1000</f>
        <v>17.754141000000001</v>
      </c>
      <c r="N54" s="50">
        <f>'[5]Crude CO Exports'!FV$290/1000</f>
        <v>30.481523000000003</v>
      </c>
      <c r="O54" s="50">
        <f>'[5]Crude CO Exports'!GH$290/1000</f>
        <v>86.526558999999992</v>
      </c>
      <c r="P54" s="50">
        <f>'[5]Crude CO Exports'!GT$290/1000</f>
        <v>3.9781930000000001</v>
      </c>
      <c r="Q54" s="50">
        <f>'[5]Crude CO Exports'!HF$290/1000</f>
        <v>15.416692999999999</v>
      </c>
      <c r="R54" s="50">
        <f>'[5]Crude CO Exports'!HR$290/1000</f>
        <v>20.809494999999998</v>
      </c>
      <c r="S54" s="50">
        <f>'[5]Crude CO Exports'!ID$290/1000</f>
        <v>74.489536999999999</v>
      </c>
      <c r="T54" s="50">
        <f>'[5]Crude CO Exports'!IP$290/1000</f>
        <v>31.202271</v>
      </c>
      <c r="U54" s="50">
        <f>'[5]Crude CO Exports'!JB$290/1000</f>
        <v>56.426507999999998</v>
      </c>
      <c r="V54" s="50">
        <f>'[5]Crude CO Exports'!JN$290/1000</f>
        <v>3.0333099999999997</v>
      </c>
      <c r="W54" s="50">
        <f>'[5]Crude CO Exports'!JZ$290/1000</f>
        <v>1.5198589999999998</v>
      </c>
      <c r="X54" s="50">
        <f>'[5]Crude CO Exports'!KL$290/1000</f>
        <v>20.057753000000002</v>
      </c>
      <c r="Y54" s="50">
        <f>'[5]Crude CO Exports'!KX$290/1000</f>
        <v>28.736511999999998</v>
      </c>
      <c r="Z54" s="50">
        <f>'[5]Crude CO Exports'!LJ$290/1000</f>
        <v>3.8301239999999996</v>
      </c>
      <c r="AA54" s="50">
        <f>'[5]Crude CO Exports'!LV$290/1000</f>
        <v>12.72983</v>
      </c>
      <c r="AB54" s="50">
        <f>'[5]Crude CO Exports'!MH$290/1000</f>
        <v>2.9517849999999997</v>
      </c>
      <c r="AC54" s="50">
        <f>'[5]Crude CO Exports'!MT$290/1000</f>
        <v>10.163943</v>
      </c>
      <c r="AD54" s="50">
        <f>'[5]Crude CO Exports'!NF$290/1000</f>
        <v>6.4207539999999996</v>
      </c>
      <c r="AE54" s="50">
        <f>'[5]Crude CO Exports'!NQ$290/1000</f>
        <v>13.400073000000001</v>
      </c>
      <c r="AF54" s="51">
        <f t="shared" ref="AF54:AU63" si="31">AF$65*(SUM($Y54:$AC54)/SUM($Y$65:$AC$65))</f>
        <v>7.0237111517278263</v>
      </c>
      <c r="AG54" s="51">
        <f t="shared" si="31"/>
        <v>6.0088328518257104</v>
      </c>
      <c r="AH54" s="51">
        <f t="shared" si="31"/>
        <v>6.0198725195486569</v>
      </c>
      <c r="AI54" s="51">
        <f t="shared" si="31"/>
        <v>3.8524776521580777</v>
      </c>
      <c r="AJ54" s="51">
        <f t="shared" si="31"/>
        <v>4.0120076333119021</v>
      </c>
      <c r="AK54" s="51">
        <f t="shared" si="31"/>
        <v>3.9876891568255073</v>
      </c>
      <c r="AL54" s="51">
        <f t="shared" si="31"/>
        <v>3.9801466356116433</v>
      </c>
      <c r="AM54" s="51">
        <f t="shared" si="31"/>
        <v>3.9731261086283252</v>
      </c>
      <c r="AN54" s="51">
        <f t="shared" si="31"/>
        <v>3.9610894373070917</v>
      </c>
      <c r="AO54" s="51">
        <f t="shared" si="31"/>
        <v>3.9828117943368939</v>
      </c>
      <c r="AP54" s="51">
        <f t="shared" si="31"/>
        <v>3.9769726265418917</v>
      </c>
      <c r="AQ54" s="51">
        <f t="shared" si="31"/>
        <v>3.9748293204851692</v>
      </c>
      <c r="AR54" s="51">
        <f t="shared" si="31"/>
        <v>3.973765857459874</v>
      </c>
      <c r="AS54" s="51">
        <f t="shared" si="31"/>
        <v>3.9738938072261849</v>
      </c>
      <c r="AT54" s="51">
        <f t="shared" si="31"/>
        <v>3.9764546812100017</v>
      </c>
      <c r="AU54" s="51">
        <f t="shared" si="30"/>
        <v>3.9751832585846238</v>
      </c>
    </row>
    <row r="55" spans="1:47">
      <c r="A55" s="42" t="s">
        <v>103</v>
      </c>
      <c r="B55" s="50">
        <f>'[5]Crude CO Exports'!AI$290/1000</f>
        <v>0</v>
      </c>
      <c r="C55" s="50">
        <f>'[5]Crude CO Exports'!AU$290/1000</f>
        <v>0</v>
      </c>
      <c r="D55" s="50">
        <f>'[5]Crude CO Exports'!BG$290/1000</f>
        <v>0</v>
      </c>
      <c r="E55" s="50">
        <f>'[5]Crude CO Exports'!BS$290/1000</f>
        <v>0</v>
      </c>
      <c r="F55" s="50">
        <f>'[5]Crude CO Exports'!CE$290/1000</f>
        <v>0</v>
      </c>
      <c r="G55" s="50">
        <f>'[5]Crude CO Exports'!CQ$290/1000</f>
        <v>0</v>
      </c>
      <c r="H55" s="50">
        <f>'[5]Crude CO Exports'!DC$290/1000</f>
        <v>0</v>
      </c>
      <c r="I55" s="50">
        <f>'[5]Crude CO Exports'!DO$290/1000</f>
        <v>0</v>
      </c>
      <c r="J55" s="50">
        <f>'[5]Crude CO Exports'!EA$290/1000</f>
        <v>0</v>
      </c>
      <c r="K55" s="50">
        <f>'[5]Crude CO Exports'!EM$290/1000</f>
        <v>6.8539669999999999</v>
      </c>
      <c r="L55" s="50">
        <f>'[5]Crude CO Exports'!EY$290/1000</f>
        <v>15.580065000000001</v>
      </c>
      <c r="M55" s="50">
        <f>'[5]Crude CO Exports'!FK$290/1000</f>
        <v>6.7763090000000004</v>
      </c>
      <c r="N55" s="50">
        <f>'[5]Crude CO Exports'!FW$290/1000</f>
        <v>25.881974</v>
      </c>
      <c r="O55" s="50">
        <f>'[5]Crude CO Exports'!GI$290/1000</f>
        <v>32.684281999999996</v>
      </c>
      <c r="P55" s="50">
        <f>'[5]Crude CO Exports'!GU$290/1000</f>
        <v>45.394359999999999</v>
      </c>
      <c r="Q55" s="50">
        <f>'[5]Crude CO Exports'!HG$290/1000</f>
        <v>38.890487999999998</v>
      </c>
      <c r="R55" s="50">
        <f>'[5]Crude CO Exports'!HS$290/1000</f>
        <v>15.297424999999999</v>
      </c>
      <c r="S55" s="50">
        <f>'[5]Crude CO Exports'!IE$290/1000</f>
        <v>78.848817999999994</v>
      </c>
      <c r="T55" s="50">
        <f>'[5]Crude CO Exports'!IQ$290/1000</f>
        <v>11.956430000000001</v>
      </c>
      <c r="U55" s="50">
        <f>'[5]Crude CO Exports'!JC$290/1000</f>
        <v>56.828232000000007</v>
      </c>
      <c r="V55" s="50">
        <f>'[5]Crude CO Exports'!JO$290/1000</f>
        <v>4.2275979999999995</v>
      </c>
      <c r="W55" s="50">
        <f>'[5]Crude CO Exports'!KA$290/1000</f>
        <v>5.6710119999999993</v>
      </c>
      <c r="X55" s="50">
        <f>'[5]Crude CO Exports'!KM$290/1000</f>
        <v>1.073458</v>
      </c>
      <c r="Y55" s="50">
        <f>'[5]Crude CO Exports'!KY$290/1000</f>
        <v>16.245559</v>
      </c>
      <c r="Z55" s="50">
        <f>'[5]Crude CO Exports'!LK$290/1000</f>
        <v>6.4529390000000006</v>
      </c>
      <c r="AA55" s="50">
        <f>'[5]Crude CO Exports'!LW$290/1000</f>
        <v>8.8027669999999993</v>
      </c>
      <c r="AB55" s="50">
        <f>'[5]Crude CO Exports'!MI$290/1000</f>
        <v>14.706322</v>
      </c>
      <c r="AC55" s="50">
        <f>'[5]Crude CO Exports'!MU$290/1000</f>
        <v>8.3697960000000009</v>
      </c>
      <c r="AD55" s="50">
        <f>'[5]Crude CO Exports'!NG$290/1000</f>
        <v>6.7384870000000001</v>
      </c>
      <c r="AE55" s="50">
        <f>'[5]Crude CO Exports'!NR$290/1000</f>
        <v>3.9140999999999999</v>
      </c>
      <c r="AF55" s="51">
        <f t="shared" si="30"/>
        <v>6.5625984466397673</v>
      </c>
      <c r="AG55" s="51">
        <f t="shared" si="30"/>
        <v>5.6143477839074851</v>
      </c>
      <c r="AH55" s="51">
        <f t="shared" si="30"/>
        <v>5.6246626879069472</v>
      </c>
      <c r="AI55" s="51">
        <f t="shared" si="30"/>
        <v>3.5995591660325617</v>
      </c>
      <c r="AJ55" s="51">
        <f t="shared" si="30"/>
        <v>3.7486158661013018</v>
      </c>
      <c r="AK55" s="51">
        <f t="shared" si="30"/>
        <v>3.7258939186056388</v>
      </c>
      <c r="AL55" s="51">
        <f t="shared" si="30"/>
        <v>3.7188465704256566</v>
      </c>
      <c r="AM55" s="51">
        <f t="shared" si="30"/>
        <v>3.7122869471040194</v>
      </c>
      <c r="AN55" s="51">
        <f t="shared" si="30"/>
        <v>3.7010404936538364</v>
      </c>
      <c r="AO55" s="51">
        <f t="shared" si="30"/>
        <v>3.7213367591780906</v>
      </c>
      <c r="AP55" s="51">
        <f t="shared" si="30"/>
        <v>3.7158809377934481</v>
      </c>
      <c r="AQ55" s="51">
        <f t="shared" si="30"/>
        <v>3.7138783416310104</v>
      </c>
      <c r="AR55" s="51">
        <f t="shared" si="30"/>
        <v>3.7128846958720807</v>
      </c>
      <c r="AS55" s="51">
        <f t="shared" si="30"/>
        <v>3.7130042456256938</v>
      </c>
      <c r="AT55" s="51">
        <f t="shared" si="30"/>
        <v>3.7153969960200639</v>
      </c>
      <c r="AU55" s="51">
        <f t="shared" si="30"/>
        <v>3.7142090433884589</v>
      </c>
    </row>
    <row r="56" spans="1:47">
      <c r="A56" s="42" t="s">
        <v>104</v>
      </c>
      <c r="B56" s="50">
        <f>'[5]Crude CO Exports'!AJ$290/1000</f>
        <v>0</v>
      </c>
      <c r="C56" s="50">
        <f>'[5]Crude CO Exports'!AV$290/1000</f>
        <v>0</v>
      </c>
      <c r="D56" s="50">
        <f>'[5]Crude CO Exports'!BH$290/1000</f>
        <v>0</v>
      </c>
      <c r="E56" s="50">
        <f>'[5]Crude CO Exports'!BT$290/1000</f>
        <v>0</v>
      </c>
      <c r="F56" s="50">
        <f>'[5]Crude CO Exports'!CF$290/1000</f>
        <v>0</v>
      </c>
      <c r="G56" s="50">
        <f>'[5]Crude CO Exports'!CR$290/1000</f>
        <v>0</v>
      </c>
      <c r="H56" s="50">
        <f>'[5]Crude CO Exports'!DD$290/1000</f>
        <v>0</v>
      </c>
      <c r="I56" s="50">
        <f>'[5]Crude CO Exports'!DP$290/1000</f>
        <v>0</v>
      </c>
      <c r="J56" s="50">
        <f>'[5]Crude CO Exports'!EB$290/1000</f>
        <v>3.8975479999999996</v>
      </c>
      <c r="K56" s="50">
        <f>'[5]Crude CO Exports'!EN$290/1000</f>
        <v>10.968667999999999</v>
      </c>
      <c r="L56" s="50">
        <f>'[5]Crude CO Exports'!EZ$290/1000</f>
        <v>7.915375</v>
      </c>
      <c r="M56" s="50">
        <f>'[5]Crude CO Exports'!FL$290/1000</f>
        <v>9.8787669999999999</v>
      </c>
      <c r="N56" s="50">
        <f>'[5]Crude CO Exports'!FX$290/1000</f>
        <v>17.335099999999997</v>
      </c>
      <c r="O56" s="50">
        <f>'[5]Crude CO Exports'!GJ$290/1000</f>
        <v>66.354574999999997</v>
      </c>
      <c r="P56" s="50">
        <f>'[5]Crude CO Exports'!GV$290/1000</f>
        <v>10.751673</v>
      </c>
      <c r="Q56" s="50">
        <f>'[5]Crude CO Exports'!HH$290/1000</f>
        <v>42.230429999999998</v>
      </c>
      <c r="R56" s="50">
        <f>'[5]Crude CO Exports'!HT$290/1000</f>
        <v>35.675547000000002</v>
      </c>
      <c r="S56" s="50">
        <f>'[5]Crude CO Exports'!IF$290/1000</f>
        <v>17.791250000000002</v>
      </c>
      <c r="T56" s="50">
        <f>'[5]Crude CO Exports'!IR$290/1000</f>
        <v>59.889381999999998</v>
      </c>
      <c r="U56" s="50">
        <f>'[5]Crude CO Exports'!JD$290/1000</f>
        <v>50.830584999999999</v>
      </c>
      <c r="V56" s="50">
        <f>'[5]Crude CO Exports'!JP$290/1000</f>
        <v>20.021713999999999</v>
      </c>
      <c r="W56" s="50">
        <f>'[5]Crude CO Exports'!KB$290/1000</f>
        <v>3.7110430000000001</v>
      </c>
      <c r="X56" s="50">
        <f>'[5]Crude CO Exports'!KN$290/1000</f>
        <v>9.1078799999999998</v>
      </c>
      <c r="Y56" s="50">
        <f>'[5]Crude CO Exports'!KZ$290/1000</f>
        <v>12.798993000000001</v>
      </c>
      <c r="Z56" s="50">
        <f>'[5]Crude CO Exports'!LL$290/1000</f>
        <v>15.18543</v>
      </c>
      <c r="AA56" s="50">
        <f>'[5]Crude CO Exports'!LX$290/1000</f>
        <v>7.2192939999999997</v>
      </c>
      <c r="AB56" s="50">
        <f>'[5]Crude CO Exports'!MJ$290/1000</f>
        <v>1.1642560000000002</v>
      </c>
      <c r="AC56" s="50">
        <f>'[5]Crude CO Exports'!MV$290/1000</f>
        <v>5.9508890000000001</v>
      </c>
      <c r="AD56" s="50">
        <f>'[5]Crude CO Exports'!NH$290/1000</f>
        <v>7.7721070000000001</v>
      </c>
      <c r="AE56" s="50">
        <f>'[5]Crude CO Exports'!NS$290/1000</f>
        <v>4.8986350000000005</v>
      </c>
      <c r="AF56" s="51">
        <f t="shared" si="30"/>
        <v>5.0885858346260875</v>
      </c>
      <c r="AG56" s="51">
        <f t="shared" si="30"/>
        <v>4.3533199290113753</v>
      </c>
      <c r="AH56" s="51">
        <f t="shared" si="30"/>
        <v>4.3613180222672669</v>
      </c>
      <c r="AI56" s="51">
        <f t="shared" si="30"/>
        <v>2.7910691065595254</v>
      </c>
      <c r="AJ56" s="51">
        <f t="shared" si="30"/>
        <v>2.9066464679801784</v>
      </c>
      <c r="AK56" s="51">
        <f t="shared" si="30"/>
        <v>2.8890280533991755</v>
      </c>
      <c r="AL56" s="51">
        <f t="shared" si="30"/>
        <v>2.8835635965362543</v>
      </c>
      <c r="AM56" s="51">
        <f t="shared" si="30"/>
        <v>2.8784773175895273</v>
      </c>
      <c r="AN56" s="51">
        <f t="shared" si="30"/>
        <v>2.8697569084129326</v>
      </c>
      <c r="AO56" s="51">
        <f t="shared" si="30"/>
        <v>2.8854944687836137</v>
      </c>
      <c r="AP56" s="51">
        <f t="shared" si="30"/>
        <v>2.8812640689443003</v>
      </c>
      <c r="AQ56" s="51">
        <f t="shared" si="30"/>
        <v>2.879711272053326</v>
      </c>
      <c r="AR56" s="51">
        <f t="shared" si="30"/>
        <v>2.8789408071567397</v>
      </c>
      <c r="AS56" s="51">
        <f t="shared" si="30"/>
        <v>2.8790335050701832</v>
      </c>
      <c r="AT56" s="51">
        <f t="shared" si="30"/>
        <v>2.880888824401632</v>
      </c>
      <c r="AU56" s="51">
        <f t="shared" si="30"/>
        <v>2.8799676955252358</v>
      </c>
    </row>
    <row r="57" spans="1:47">
      <c r="A57" s="42" t="s">
        <v>105</v>
      </c>
      <c r="B57" s="50">
        <f>'[5]Crude CO Exports'!AK$290/1000</f>
        <v>0</v>
      </c>
      <c r="C57" s="50">
        <f>'[5]Crude CO Exports'!AW$290/1000</f>
        <v>0</v>
      </c>
      <c r="D57" s="50">
        <f>'[5]Crude CO Exports'!BI$290/1000</f>
        <v>0</v>
      </c>
      <c r="E57" s="50">
        <f>'[5]Crude CO Exports'!BU$290/1000</f>
        <v>0</v>
      </c>
      <c r="F57" s="50">
        <f>'[5]Crude CO Exports'!CG$290/1000</f>
        <v>0</v>
      </c>
      <c r="G57" s="50">
        <f>'[5]Crude CO Exports'!CS$290/1000</f>
        <v>0</v>
      </c>
      <c r="H57" s="50">
        <f>'[5]Crude CO Exports'!DE$290/1000</f>
        <v>0</v>
      </c>
      <c r="I57" s="50">
        <f>'[5]Crude CO Exports'!DQ$290/1000</f>
        <v>0</v>
      </c>
      <c r="J57" s="50">
        <f>'[5]Crude CO Exports'!EC$290/1000</f>
        <v>11.123576999999999</v>
      </c>
      <c r="K57" s="50">
        <f>'[5]Crude CO Exports'!EO$290/1000</f>
        <v>19.232955</v>
      </c>
      <c r="L57" s="50">
        <f>'[5]Crude CO Exports'!FA$290/1000</f>
        <v>14.391228</v>
      </c>
      <c r="M57" s="50">
        <f>'[5]Crude CO Exports'!FM$290/1000</f>
        <v>18.627963999999999</v>
      </c>
      <c r="N57" s="50">
        <f>'[5]Crude CO Exports'!FY$290/1000</f>
        <v>26.630611000000002</v>
      </c>
      <c r="O57" s="50">
        <f>'[5]Crude CO Exports'!GK$290/1000</f>
        <v>51.203682000000001</v>
      </c>
      <c r="P57" s="50">
        <f>'[5]Crude CO Exports'!GW$290/1000</f>
        <v>31.416801</v>
      </c>
      <c r="Q57" s="50">
        <f>'[5]Crude CO Exports'!HI$290/1000</f>
        <v>41.076067000000002</v>
      </c>
      <c r="R57" s="50">
        <f>'[5]Crude CO Exports'!HU$290/1000</f>
        <v>46.731358999999998</v>
      </c>
      <c r="S57" s="50">
        <f>'[5]Crude CO Exports'!IG$290/1000</f>
        <v>50.199396</v>
      </c>
      <c r="T57" s="50">
        <f>'[5]Crude CO Exports'!IS$290/1000</f>
        <v>57.422674000000001</v>
      </c>
      <c r="U57" s="50">
        <f>'[5]Crude CO Exports'!JE$290/1000</f>
        <v>24.953716</v>
      </c>
      <c r="V57" s="50">
        <f>'[5]Crude CO Exports'!JQ$290/1000</f>
        <v>16.232690999999999</v>
      </c>
      <c r="W57" s="50">
        <f>'[5]Crude CO Exports'!KC$290/1000</f>
        <v>1.0380670000000001</v>
      </c>
      <c r="X57" s="50">
        <f>'[5]Crude CO Exports'!KO$290/1000</f>
        <v>0.29592800000000002</v>
      </c>
      <c r="Y57" s="50">
        <f>'[5]Crude CO Exports'!LA$290/1000</f>
        <v>5.7030950000000002</v>
      </c>
      <c r="Z57" s="50">
        <f>'[5]Crude CO Exports'!LM$290/1000</f>
        <v>9.2034020000000005</v>
      </c>
      <c r="AA57" s="50">
        <f>'[5]Crude CO Exports'!LY$290/1000</f>
        <v>2.0769929999999999</v>
      </c>
      <c r="AB57" s="50">
        <f>'[5]Crude CO Exports'!MK$290/1000</f>
        <v>11.788009000000001</v>
      </c>
      <c r="AC57" s="50">
        <f>'[5]Crude CO Exports'!MW$290/1000</f>
        <v>16.960504</v>
      </c>
      <c r="AD57" s="50">
        <f>'[5]Crude CO Exports'!NI$290/1000</f>
        <v>6.8899570000000008</v>
      </c>
      <c r="AE57" s="50">
        <f>'[5]Crude CO Exports'!NT$290/1000</f>
        <v>17.120311000000001</v>
      </c>
      <c r="AF57" s="51">
        <f t="shared" si="30"/>
        <v>5.4989952861888813</v>
      </c>
      <c r="AG57" s="51">
        <f t="shared" si="30"/>
        <v>4.7044280173107689</v>
      </c>
      <c r="AH57" s="51">
        <f t="shared" si="30"/>
        <v>4.7130711803706049</v>
      </c>
      <c r="AI57" s="51">
        <f t="shared" si="30"/>
        <v>3.01617705963803</v>
      </c>
      <c r="AJ57" s="51">
        <f t="shared" si="30"/>
        <v>3.1410760760440333</v>
      </c>
      <c r="AK57" s="51">
        <f t="shared" si="30"/>
        <v>3.1220366843781213</v>
      </c>
      <c r="AL57" s="51">
        <f t="shared" si="30"/>
        <v>3.116131502956927</v>
      </c>
      <c r="AM57" s="51">
        <f t="shared" si="30"/>
        <v>3.1106350006159489</v>
      </c>
      <c r="AN57" s="51">
        <f t="shared" si="30"/>
        <v>3.1012112647266128</v>
      </c>
      <c r="AO57" s="51">
        <f t="shared" si="30"/>
        <v>3.1182181057443286</v>
      </c>
      <c r="AP57" s="51">
        <f t="shared" si="30"/>
        <v>3.1136465116843874</v>
      </c>
      <c r="AQ57" s="51">
        <f t="shared" si="30"/>
        <v>3.1119684771456408</v>
      </c>
      <c r="AR57" s="51">
        <f t="shared" si="30"/>
        <v>3.1111358719833837</v>
      </c>
      <c r="AS57" s="51">
        <f t="shared" si="30"/>
        <v>3.1112360462568711</v>
      </c>
      <c r="AT57" s="51">
        <f t="shared" si="30"/>
        <v>3.1132410025629214</v>
      </c>
      <c r="AU57" s="51">
        <f t="shared" si="30"/>
        <v>3.1122455819266408</v>
      </c>
    </row>
    <row r="58" spans="1:47">
      <c r="A58" s="42" t="s">
        <v>106</v>
      </c>
      <c r="B58" s="50">
        <f>'[5]Crude CO Exports'!AL$290/1000</f>
        <v>0</v>
      </c>
      <c r="C58" s="50">
        <f>'[5]Crude CO Exports'!AX$290/1000</f>
        <v>0</v>
      </c>
      <c r="D58" s="50">
        <f>'[5]Crude CO Exports'!BJ$290/1000</f>
        <v>0</v>
      </c>
      <c r="E58" s="50">
        <f>'[5]Crude CO Exports'!BV$290/1000</f>
        <v>0</v>
      </c>
      <c r="F58" s="50">
        <f>'[5]Crude CO Exports'!CH$290/1000</f>
        <v>0</v>
      </c>
      <c r="G58" s="50">
        <f>'[5]Crude CO Exports'!CT$290/1000</f>
        <v>0</v>
      </c>
      <c r="H58" s="50">
        <f>'[5]Crude CO Exports'!DF$290/1000</f>
        <v>0</v>
      </c>
      <c r="I58" s="50">
        <f>'[5]Crude CO Exports'!DR$290/1000</f>
        <v>0</v>
      </c>
      <c r="J58" s="50">
        <f>'[5]Crude CO Exports'!ED$290/1000</f>
        <v>12.879828</v>
      </c>
      <c r="K58" s="50">
        <f>'[5]Crude CO Exports'!EP$290/1000</f>
        <v>13.459540000000001</v>
      </c>
      <c r="L58" s="50">
        <f>'[5]Crude CO Exports'!FB$290/1000</f>
        <v>23.044526999999999</v>
      </c>
      <c r="M58" s="50">
        <f>'[5]Crude CO Exports'!FN$290/1000</f>
        <v>17.10688</v>
      </c>
      <c r="N58" s="50">
        <f>'[5]Crude CO Exports'!FZ$290/1000</f>
        <v>45.510713000000003</v>
      </c>
      <c r="O58" s="50">
        <f>'[5]Crude CO Exports'!GL$290/1000</f>
        <v>23.593357999999998</v>
      </c>
      <c r="P58" s="50">
        <f>'[5]Crude CO Exports'!GX$290/1000</f>
        <v>14.758259000000001</v>
      </c>
      <c r="Q58" s="50">
        <f>'[5]Crude CO Exports'!HJ$290/1000</f>
        <v>47.582294000000005</v>
      </c>
      <c r="R58" s="50">
        <f>'[5]Crude CO Exports'!HV$290/1000</f>
        <v>34.652601000000004</v>
      </c>
      <c r="S58" s="50">
        <f>'[5]Crude CO Exports'!IH$290/1000</f>
        <v>33.274339999999995</v>
      </c>
      <c r="T58" s="50">
        <f>'[5]Crude CO Exports'!IT$290/1000</f>
        <v>6.5178180000000001</v>
      </c>
      <c r="U58" s="50">
        <f>'[5]Crude CO Exports'!JF$290/1000</f>
        <v>19.924941</v>
      </c>
      <c r="V58" s="50">
        <f>'[5]Crude CO Exports'!JR$290/1000</f>
        <v>22.859247</v>
      </c>
      <c r="W58" s="50">
        <f>'[5]Crude CO Exports'!KD$290/1000</f>
        <v>24.200258000000002</v>
      </c>
      <c r="X58" s="50">
        <f>'[5]Crude CO Exports'!KP$290/1000</f>
        <v>1.5193230000000002</v>
      </c>
      <c r="Y58" s="50">
        <f>'[5]Crude CO Exports'!LB$290/1000</f>
        <v>10.633809999999999</v>
      </c>
      <c r="Z58" s="50">
        <f>'[5]Crude CO Exports'!LN$290/1000</f>
        <v>2.8484509999999998</v>
      </c>
      <c r="AA58" s="50">
        <f>'[5]Crude CO Exports'!LZ$290/1000</f>
        <v>12.572966000000001</v>
      </c>
      <c r="AB58" s="50">
        <f>'[5]Crude CO Exports'!ML$290/1000</f>
        <v>2.8320079999999996</v>
      </c>
      <c r="AC58" s="50">
        <f>'[5]Crude CO Exports'!MX$290/1000</f>
        <v>19.988166</v>
      </c>
      <c r="AD58" s="50">
        <f>'[5]Crude CO Exports'!NJ$290/1000</f>
        <v>6.8321369999999995</v>
      </c>
      <c r="AE58" s="51">
        <f t="shared" ref="AE58:AT67" si="32">AE$65*(SUM($Y58:$AC58)/SUM($Y$65:$AC$65))</f>
        <v>5.4574209062495678</v>
      </c>
      <c r="AF58" s="51">
        <f t="shared" si="30"/>
        <v>5.8769697821805718</v>
      </c>
      <c r="AG58" s="51">
        <f t="shared" si="30"/>
        <v>5.0277877796364772</v>
      </c>
      <c r="AH58" s="51">
        <f t="shared" si="30"/>
        <v>5.0370250321674428</v>
      </c>
      <c r="AI58" s="51">
        <f t="shared" si="30"/>
        <v>3.2234945684930878</v>
      </c>
      <c r="AJ58" s="51">
        <f t="shared" si="30"/>
        <v>3.3569785427539349</v>
      </c>
      <c r="AK58" s="51">
        <f t="shared" si="30"/>
        <v>3.3366304748491133</v>
      </c>
      <c r="AL58" s="51">
        <f t="shared" si="30"/>
        <v>3.3303193996500102</v>
      </c>
      <c r="AM58" s="51">
        <f t="shared" si="30"/>
        <v>3.3244450941661072</v>
      </c>
      <c r="AN58" s="51">
        <f t="shared" si="30"/>
        <v>3.3143736159824515</v>
      </c>
      <c r="AO58" s="51">
        <f t="shared" si="30"/>
        <v>3.3325494254803236</v>
      </c>
      <c r="AP58" s="51">
        <f t="shared" si="30"/>
        <v>3.3276636020256007</v>
      </c>
      <c r="AQ58" s="51">
        <f t="shared" si="30"/>
        <v>3.3258702274608987</v>
      </c>
      <c r="AR58" s="51">
        <f t="shared" si="30"/>
        <v>3.3249803930230764</v>
      </c>
      <c r="AS58" s="51">
        <f t="shared" si="30"/>
        <v>3.3250874527944707</v>
      </c>
      <c r="AT58" s="51">
        <f t="shared" si="30"/>
        <v>3.3272302201568729</v>
      </c>
      <c r="AU58" s="51">
        <f t="shared" si="30"/>
        <v>3.3261663790921836</v>
      </c>
    </row>
    <row r="59" spans="1:47">
      <c r="A59" s="42" t="s">
        <v>107</v>
      </c>
      <c r="B59" s="50">
        <f>'[5]Crude CO Exports'!AM$290/1000</f>
        <v>0</v>
      </c>
      <c r="C59" s="50">
        <f>'[5]Crude CO Exports'!AY$290/1000</f>
        <v>0</v>
      </c>
      <c r="D59" s="50">
        <f>'[5]Crude CO Exports'!BK$290/1000</f>
        <v>0</v>
      </c>
      <c r="E59" s="50">
        <f>'[5]Crude CO Exports'!BW$290/1000</f>
        <v>0</v>
      </c>
      <c r="F59" s="50">
        <f>'[5]Crude CO Exports'!CI$290/1000</f>
        <v>0</v>
      </c>
      <c r="G59" s="50">
        <f>'[5]Crude CO Exports'!CU$290/1000</f>
        <v>0</v>
      </c>
      <c r="H59" s="50">
        <f>'[5]Crude CO Exports'!DG$290/1000</f>
        <v>0</v>
      </c>
      <c r="I59" s="50">
        <f>'[5]Crude CO Exports'!DS$290/1000</f>
        <v>0</v>
      </c>
      <c r="J59" s="50">
        <f>'[5]Crude CO Exports'!EE$290/1000</f>
        <v>3.1137030000000001</v>
      </c>
      <c r="K59" s="50">
        <f>'[5]Crude CO Exports'!EQ$290/1000</f>
        <v>6.5918190000000001</v>
      </c>
      <c r="L59" s="50">
        <f>'[5]Crude CO Exports'!FC$290/1000</f>
        <v>28.402042000000002</v>
      </c>
      <c r="M59" s="50">
        <f>'[5]Crude CO Exports'!FO$290/1000</f>
        <v>20.558826</v>
      </c>
      <c r="N59" s="50">
        <f>'[5]Crude CO Exports'!GA$290/1000</f>
        <v>10.035495000000001</v>
      </c>
      <c r="O59" s="50">
        <f>'[5]Crude CO Exports'!GM$290/1000</f>
        <v>22.436405000000001</v>
      </c>
      <c r="P59" s="50">
        <f>'[5]Crude CO Exports'!GY$290/1000</f>
        <v>2.5200000000000001E-3</v>
      </c>
      <c r="Q59" s="50">
        <f>'[5]Crude CO Exports'!HK$290/1000</f>
        <v>55.644078</v>
      </c>
      <c r="R59" s="50">
        <f>'[5]Crude CO Exports'!HW$290/1000</f>
        <v>52.873052999999999</v>
      </c>
      <c r="S59" s="50">
        <f>'[5]Crude CO Exports'!II$290/1000</f>
        <v>55.136913999999997</v>
      </c>
      <c r="T59" s="50">
        <f>'[5]Crude CO Exports'!IU$290/1000</f>
        <v>56.715491999999998</v>
      </c>
      <c r="U59" s="50">
        <f>'[5]Crude CO Exports'!JG$290/1000</f>
        <v>0.24577000000000002</v>
      </c>
      <c r="V59" s="50">
        <f>'[5]Crude CO Exports'!JS$290/1000</f>
        <v>20.703032999999998</v>
      </c>
      <c r="W59" s="50">
        <f>'[5]Crude CO Exports'!KE$290/1000</f>
        <v>0.165462</v>
      </c>
      <c r="X59" s="50">
        <f>'[5]Crude CO Exports'!KQ$290/1000</f>
        <v>9.442673000000001</v>
      </c>
      <c r="Y59" s="50">
        <f>'[5]Crude CO Exports'!LC$290/1000</f>
        <v>4.5597849999999998</v>
      </c>
      <c r="Z59" s="50">
        <f>'[5]Crude CO Exports'!LO$290/1000</f>
        <v>14.923718999999998</v>
      </c>
      <c r="AA59" s="50">
        <f>'[5]Crude CO Exports'!MA$290/1000</f>
        <v>0.91761900000000007</v>
      </c>
      <c r="AB59" s="50">
        <f>'[5]Crude CO Exports'!MM$290/1000</f>
        <v>8.4609940000000012</v>
      </c>
      <c r="AC59" s="50">
        <f>'[5]Crude CO Exports'!MY$290/1000</f>
        <v>11.355397</v>
      </c>
      <c r="AD59" s="50">
        <f>'[5]Crude CO Exports'!NK$290/1000</f>
        <v>6.3488660000000001</v>
      </c>
      <c r="AE59" s="51">
        <f t="shared" si="32"/>
        <v>4.490682372119764</v>
      </c>
      <c r="AF59" s="51">
        <f t="shared" si="30"/>
        <v>4.8359115149239207</v>
      </c>
      <c r="AG59" s="51">
        <f t="shared" si="30"/>
        <v>4.1371553231155875</v>
      </c>
      <c r="AH59" s="51">
        <f t="shared" si="30"/>
        <v>4.1447562701233815</v>
      </c>
      <c r="AI59" s="51">
        <f t="shared" si="30"/>
        <v>2.6524782464146885</v>
      </c>
      <c r="AJ59" s="51">
        <f t="shared" si="30"/>
        <v>2.7623166005513893</v>
      </c>
      <c r="AK59" s="51">
        <f t="shared" si="30"/>
        <v>2.7455730303894765</v>
      </c>
      <c r="AL59" s="51">
        <f t="shared" si="30"/>
        <v>2.7403799117657544</v>
      </c>
      <c r="AM59" s="51">
        <f t="shared" si="30"/>
        <v>2.7355461925899438</v>
      </c>
      <c r="AN59" s="51">
        <f t="shared" si="30"/>
        <v>2.7272587963422512</v>
      </c>
      <c r="AO59" s="51">
        <f t="shared" si="30"/>
        <v>2.7422149063277632</v>
      </c>
      <c r="AP59" s="51">
        <f t="shared" si="30"/>
        <v>2.7381945674830375</v>
      </c>
      <c r="AQ59" s="51">
        <f t="shared" si="30"/>
        <v>2.7367188749017499</v>
      </c>
      <c r="AR59" s="51">
        <f t="shared" si="30"/>
        <v>2.735986667528949</v>
      </c>
      <c r="AS59" s="51">
        <f t="shared" si="30"/>
        <v>2.7360747625167505</v>
      </c>
      <c r="AT59" s="51">
        <f t="shared" si="30"/>
        <v>2.7378379557516492</v>
      </c>
      <c r="AU59" s="51">
        <f t="shared" si="30"/>
        <v>2.7369625656364271</v>
      </c>
    </row>
    <row r="60" spans="1:47">
      <c r="A60" s="42" t="s">
        <v>108</v>
      </c>
      <c r="B60" s="50">
        <f>'[5]Crude CO Exports'!AN$290/1000</f>
        <v>0</v>
      </c>
      <c r="C60" s="50">
        <f>'[5]Crude CO Exports'!AZ$290/1000</f>
        <v>0</v>
      </c>
      <c r="D60" s="50">
        <f>'[5]Crude CO Exports'!BL$290/1000</f>
        <v>0</v>
      </c>
      <c r="E60" s="50">
        <f>'[5]Crude CO Exports'!BX$290/1000</f>
        <v>0</v>
      </c>
      <c r="F60" s="50">
        <f>'[5]Crude CO Exports'!CJ$290/1000</f>
        <v>0</v>
      </c>
      <c r="G60" s="50">
        <f>'[5]Crude CO Exports'!CV$290/1000</f>
        <v>0</v>
      </c>
      <c r="H60" s="50">
        <f>'[5]Crude CO Exports'!DH$290/1000</f>
        <v>0</v>
      </c>
      <c r="I60" s="50">
        <f>'[5]Crude CO Exports'!DT$290/1000</f>
        <v>0</v>
      </c>
      <c r="J60" s="50">
        <f>'[5]Crude CO Exports'!EF$290/1000</f>
        <v>15.077444</v>
      </c>
      <c r="K60" s="50">
        <f>'[5]Crude CO Exports'!ER$290/1000</f>
        <v>18.621464</v>
      </c>
      <c r="L60" s="50">
        <f>'[5]Crude CO Exports'!FD$290/1000</f>
        <v>23.144438999999998</v>
      </c>
      <c r="M60" s="50">
        <f>'[5]Crude CO Exports'!FP$290/1000</f>
        <v>14.123057000000001</v>
      </c>
      <c r="N60" s="50">
        <f>'[5]Crude CO Exports'!GB$290/1000</f>
        <v>44.121805000000002</v>
      </c>
      <c r="O60" s="50">
        <f>'[5]Crude CO Exports'!GN$290/1000</f>
        <v>41.987788999999999</v>
      </c>
      <c r="P60" s="50">
        <f>'[5]Crude CO Exports'!GZ$290/1000</f>
        <v>23.147598000000002</v>
      </c>
      <c r="Q60" s="50">
        <f>'[5]Crude CO Exports'!HL$290/1000</f>
        <v>40.133355999999999</v>
      </c>
      <c r="R60" s="50">
        <f>'[5]Crude CO Exports'!HX$290/1000</f>
        <v>74.691905000000006</v>
      </c>
      <c r="S60" s="50">
        <f>'[5]Crude CO Exports'!IJ$290/1000</f>
        <v>3.0093220000000001</v>
      </c>
      <c r="T60" s="50">
        <f>'[5]Crude CO Exports'!IV$290/1000</f>
        <v>17.545327</v>
      </c>
      <c r="U60" s="50">
        <f>'[5]Crude CO Exports'!JH$290/1000</f>
        <v>0.245278</v>
      </c>
      <c r="V60" s="50">
        <f>'[5]Crude CO Exports'!JT$290/1000</f>
        <v>11.598874</v>
      </c>
      <c r="W60" s="50">
        <f>'[5]Crude CO Exports'!KF$290/1000</f>
        <v>30.989296</v>
      </c>
      <c r="X60" s="50">
        <f>'[5]Crude CO Exports'!KR$290/1000</f>
        <v>1.547768</v>
      </c>
      <c r="Y60" s="50">
        <f>'[5]Crude CO Exports'!LD$290/1000</f>
        <v>7.8539309999999993</v>
      </c>
      <c r="Z60" s="50">
        <f>'[5]Crude CO Exports'!LP$290/1000</f>
        <v>5.344767</v>
      </c>
      <c r="AA60" s="50">
        <f>'[5]Crude CO Exports'!MB$290/1000</f>
        <v>4.7988010000000001</v>
      </c>
      <c r="AB60" s="50">
        <f>'[5]Crude CO Exports'!MN$290/1000</f>
        <v>2.1095419999999998</v>
      </c>
      <c r="AC60" s="50">
        <f>'[5]Crude CO Exports'!MZ$290/1000</f>
        <v>12.188537</v>
      </c>
      <c r="AD60" s="50">
        <f>'[5]Crude CO Exports'!NK$290/1000</f>
        <v>6.3488660000000001</v>
      </c>
      <c r="AE60" s="51">
        <f t="shared" si="32"/>
        <v>3.6061200307413057</v>
      </c>
      <c r="AF60" s="51">
        <f t="shared" si="30"/>
        <v>3.883346880449241</v>
      </c>
      <c r="AG60" s="51">
        <f t="shared" si="30"/>
        <v>3.3222297737198452</v>
      </c>
      <c r="AH60" s="51">
        <f t="shared" si="30"/>
        <v>3.3283335069581566</v>
      </c>
      <c r="AI60" s="51">
        <f t="shared" si="30"/>
        <v>2.1300003302140658</v>
      </c>
      <c r="AJ60" s="51">
        <f t="shared" si="30"/>
        <v>2.2182030255227176</v>
      </c>
      <c r="AK60" s="51">
        <f t="shared" si="30"/>
        <v>2.20475755805393</v>
      </c>
      <c r="AL60" s="51">
        <f t="shared" si="30"/>
        <v>2.2005873657447865</v>
      </c>
      <c r="AM60" s="51">
        <f t="shared" si="30"/>
        <v>2.1967057793624831</v>
      </c>
      <c r="AN60" s="51">
        <f t="shared" si="30"/>
        <v>2.1900508117795972</v>
      </c>
      <c r="AO60" s="51">
        <f t="shared" si="30"/>
        <v>2.2020609080927027</v>
      </c>
      <c r="AP60" s="51">
        <f t="shared" si="30"/>
        <v>2.1988324846066996</v>
      </c>
      <c r="AQ60" s="51">
        <f t="shared" si="30"/>
        <v>2.1976474699172539</v>
      </c>
      <c r="AR60" s="51">
        <f t="shared" si="30"/>
        <v>2.1970594907517471</v>
      </c>
      <c r="AS60" s="51">
        <f t="shared" si="30"/>
        <v>2.1971302330296005</v>
      </c>
      <c r="AT60" s="51">
        <f t="shared" si="30"/>
        <v>2.1985461172796001</v>
      </c>
      <c r="AU60" s="51">
        <f t="shared" si="30"/>
        <v>2.1978431591169802</v>
      </c>
    </row>
    <row r="61" spans="1:47">
      <c r="A61" s="42" t="s">
        <v>109</v>
      </c>
      <c r="B61" s="50">
        <f>'[5]Crude CO Exports'!AO$290/1000</f>
        <v>0</v>
      </c>
      <c r="C61" s="50">
        <f>'[5]Crude CO Exports'!BA$290/1000</f>
        <v>0</v>
      </c>
      <c r="D61" s="50">
        <f>'[5]Crude CO Exports'!BM$290/1000</f>
        <v>0</v>
      </c>
      <c r="E61" s="50">
        <f>'[5]Crude CO Exports'!BY$290/1000</f>
        <v>0</v>
      </c>
      <c r="F61" s="50">
        <f>'[5]Crude CO Exports'!CK$290/1000</f>
        <v>0</v>
      </c>
      <c r="G61" s="50">
        <f>'[5]Crude CO Exports'!CW$290/1000</f>
        <v>0</v>
      </c>
      <c r="H61" s="50">
        <f>'[5]Crude CO Exports'!DI$290/1000</f>
        <v>0</v>
      </c>
      <c r="I61" s="50">
        <f>'[5]Crude CO Exports'!DU$290/1000</f>
        <v>0</v>
      </c>
      <c r="J61" s="50">
        <f>'[5]Crude CO Exports'!EG$290/1000</f>
        <v>15.403838</v>
      </c>
      <c r="K61" s="50">
        <f>'[5]Crude CO Exports'!ES$290/1000</f>
        <v>14.258919000000001</v>
      </c>
      <c r="L61" s="50">
        <f>'[5]Crude CO Exports'!FE$290/1000</f>
        <v>9.6747409999999991</v>
      </c>
      <c r="M61" s="50">
        <f>'[5]Crude CO Exports'!FQ$290/1000</f>
        <v>21.942451999999999</v>
      </c>
      <c r="N61" s="50">
        <f>'[5]Crude CO Exports'!GC$290/1000</f>
        <v>26.66254</v>
      </c>
      <c r="O61" s="50">
        <f>'[5]Crude CO Exports'!GO$290/1000</f>
        <v>67.242971000000011</v>
      </c>
      <c r="P61" s="50">
        <f>'[5]Crude CO Exports'!HA$290/1000</f>
        <v>1.6149E-2</v>
      </c>
      <c r="Q61" s="50">
        <f>'[5]Crude CO Exports'!HM$290/1000</f>
        <v>37.831832000000006</v>
      </c>
      <c r="R61" s="50">
        <f>'[5]Crude CO Exports'!HY$290/1000</f>
        <v>28.180571</v>
      </c>
      <c r="S61" s="50">
        <f>'[5]Crude CO Exports'!IK$290/1000</f>
        <v>0.46132799999999996</v>
      </c>
      <c r="T61" s="50">
        <f>'[5]Crude CO Exports'!IW$290/1000</f>
        <v>2.197311</v>
      </c>
      <c r="U61" s="50">
        <f>'[5]Crude CO Exports'!JI$290/1000</f>
        <v>4.8060739999999997</v>
      </c>
      <c r="V61" s="50">
        <f>'[5]Crude CO Exports'!JU$290/1000</f>
        <v>4.8367740000000001</v>
      </c>
      <c r="W61" s="50">
        <f>'[5]Crude CO Exports'!KG$290/1000</f>
        <v>0</v>
      </c>
      <c r="X61" s="50">
        <f>'[5]Crude CO Exports'!KS$290/1000</f>
        <v>7.9025210000000001</v>
      </c>
      <c r="Y61" s="50">
        <f>'[5]Crude CO Exports'!LE$290/1000</f>
        <v>1.5920879999999999</v>
      </c>
      <c r="Z61" s="50">
        <f>'[5]Crude CO Exports'!LQ$290/1000</f>
        <v>10.30288</v>
      </c>
      <c r="AA61" s="50">
        <f>'[5]Crude CO Exports'!MC$290/1000</f>
        <v>8.7093480000000003</v>
      </c>
      <c r="AB61" s="50">
        <f>'[5]Crude CO Exports'!MO$290/1000</f>
        <v>19.104517000000001</v>
      </c>
      <c r="AC61" s="50">
        <f>'[5]Crude CO Exports'!NA$290/1000</f>
        <v>8.654261</v>
      </c>
      <c r="AD61" s="50">
        <f>'[5]Crude CO Exports'!NK$290/1000</f>
        <v>6.3488660000000001</v>
      </c>
      <c r="AE61" s="51">
        <f t="shared" si="32"/>
        <v>5.4002167733930833</v>
      </c>
      <c r="AF61" s="51">
        <f t="shared" si="30"/>
        <v>5.8153679805257976</v>
      </c>
      <c r="AG61" s="51">
        <f t="shared" si="30"/>
        <v>4.9750870176719424</v>
      </c>
      <c r="AH61" s="51">
        <f t="shared" si="30"/>
        <v>4.9842274462580285</v>
      </c>
      <c r="AI61" s="51">
        <f t="shared" si="30"/>
        <v>3.1897062251114967</v>
      </c>
      <c r="AJ61" s="51">
        <f t="shared" si="30"/>
        <v>3.3217910338820871</v>
      </c>
      <c r="AK61" s="51">
        <f t="shared" si="30"/>
        <v>3.301656252362867</v>
      </c>
      <c r="AL61" s="51">
        <f t="shared" si="30"/>
        <v>3.2954113292144043</v>
      </c>
      <c r="AM61" s="51">
        <f t="shared" si="30"/>
        <v>3.2895985976052518</v>
      </c>
      <c r="AN61" s="51">
        <f t="shared" si="30"/>
        <v>3.279632687635222</v>
      </c>
      <c r="AO61" s="51">
        <f t="shared" si="30"/>
        <v>3.2976179801399663</v>
      </c>
      <c r="AP61" s="51">
        <f t="shared" si="30"/>
        <v>3.2927833693915418</v>
      </c>
      <c r="AQ61" s="51">
        <f t="shared" si="30"/>
        <v>3.2910087927972773</v>
      </c>
      <c r="AR61" s="51">
        <f t="shared" si="30"/>
        <v>3.2901282855138518</v>
      </c>
      <c r="AS61" s="51">
        <f t="shared" si="30"/>
        <v>3.2902342230955726</v>
      </c>
      <c r="AT61" s="51">
        <f t="shared" si="30"/>
        <v>3.2923545301876409</v>
      </c>
      <c r="AU61" s="51">
        <f t="shared" si="30"/>
        <v>3.2913018401971765</v>
      </c>
    </row>
    <row r="62" spans="1:47">
      <c r="A62" s="42" t="s">
        <v>110</v>
      </c>
      <c r="B62" s="50">
        <f>'[5]Crude CO Exports'!AP$290/1000</f>
        <v>0</v>
      </c>
      <c r="C62" s="50">
        <f>'[5]Crude CO Exports'!BB$290/1000</f>
        <v>0</v>
      </c>
      <c r="D62" s="50">
        <f>'[5]Crude CO Exports'!BN$290/1000</f>
        <v>0</v>
      </c>
      <c r="E62" s="50">
        <f>'[5]Crude CO Exports'!BZ$290/1000</f>
        <v>0</v>
      </c>
      <c r="F62" s="50">
        <f>'[5]Crude CO Exports'!CL$290/1000</f>
        <v>0</v>
      </c>
      <c r="G62" s="50">
        <f>'[5]Crude CO Exports'!CX$290/1000</f>
        <v>0</v>
      </c>
      <c r="H62" s="50">
        <f>'[5]Crude CO Exports'!DJ$290/1000</f>
        <v>0</v>
      </c>
      <c r="I62" s="50">
        <f>'[5]Crude CO Exports'!DV$290/1000</f>
        <v>0</v>
      </c>
      <c r="J62" s="50">
        <f>'[5]Crude CO Exports'!EH$290/1000</f>
        <v>28.079501</v>
      </c>
      <c r="K62" s="50">
        <f>'[5]Crude CO Exports'!ET$290/1000</f>
        <v>16.920168</v>
      </c>
      <c r="L62" s="50">
        <f>'[5]Crude CO Exports'!FF$290/1000</f>
        <v>43.756629999999994</v>
      </c>
      <c r="M62" s="50">
        <f>'[5]Crude CO Exports'!FR$290/1000</f>
        <v>23.883742999999999</v>
      </c>
      <c r="N62" s="50">
        <f>'[5]Crude CO Exports'!GD$290/1000</f>
        <v>73.758216000000004</v>
      </c>
      <c r="O62" s="50">
        <f>'[5]Crude CO Exports'!GP$290/1000</f>
        <v>48.132364000000003</v>
      </c>
      <c r="P62" s="50">
        <f>'[5]Crude CO Exports'!HB$290/1000</f>
        <v>29.671991999999999</v>
      </c>
      <c r="Q62" s="50">
        <f>'[5]Crude CO Exports'!HN$290/1000</f>
        <v>40.415610999999998</v>
      </c>
      <c r="R62" s="50">
        <f>'[5]Crude CO Exports'!HZ$290/1000</f>
        <v>67.542804999999987</v>
      </c>
      <c r="S62" s="50">
        <f>'[5]Crude CO Exports'!IL$290/1000</f>
        <v>2.062929</v>
      </c>
      <c r="T62" s="50">
        <f>'[5]Crude CO Exports'!IX$290/1000</f>
        <v>49.214962</v>
      </c>
      <c r="U62" s="50">
        <f>'[5]Crude CO Exports'!JJ$290/1000</f>
        <v>1.408066</v>
      </c>
      <c r="V62" s="50">
        <f>'[5]Crude CO Exports'!JV$290/1000</f>
        <v>1.6146669999999999</v>
      </c>
      <c r="W62" s="50">
        <f>'[5]Crude CO Exports'!KH$290/1000</f>
        <v>4.2440810000000004</v>
      </c>
      <c r="X62" s="50">
        <f>'[5]Crude CO Exports'!KT$290/1000</f>
        <v>26.872532</v>
      </c>
      <c r="Y62" s="50">
        <f>'[5]Crude CO Exports'!LF$290/1000</f>
        <v>7.2170860000000001</v>
      </c>
      <c r="Z62" s="50">
        <f>'[5]Crude CO Exports'!LR$290/1000</f>
        <v>9.0404929999999997</v>
      </c>
      <c r="AA62" s="50">
        <f>'[5]Crude CO Exports'!MD$290/1000</f>
        <v>7.4599350000000006</v>
      </c>
      <c r="AB62" s="50">
        <f>'[5]Crude CO Exports'!MP$290/1000</f>
        <v>6.1698570000000004</v>
      </c>
      <c r="AC62" s="50">
        <f>'[5]Crude CO Exports'!NB$290/1000</f>
        <v>13.163058000000001</v>
      </c>
      <c r="AD62" s="50">
        <f>'[5]Crude CO Exports'!NL$290/1000</f>
        <v>2.9976219999999998</v>
      </c>
      <c r="AE62" s="51">
        <f t="shared" si="32"/>
        <v>4.8070052918361261</v>
      </c>
      <c r="AF62" s="51">
        <f t="shared" si="30"/>
        <v>5.1765523180650774</v>
      </c>
      <c r="AG62" s="51">
        <f t="shared" si="30"/>
        <v>4.4285758562739534</v>
      </c>
      <c r="AH62" s="51">
        <f t="shared" si="30"/>
        <v>4.4367122127253182</v>
      </c>
      <c r="AI62" s="51">
        <f t="shared" si="30"/>
        <v>2.8393183731177434</v>
      </c>
      <c r="AJ62" s="51">
        <f t="shared" si="30"/>
        <v>2.956893722659212</v>
      </c>
      <c r="AK62" s="51">
        <f t="shared" si="30"/>
        <v>2.9389707381987118</v>
      </c>
      <c r="AL62" s="51">
        <f t="shared" si="30"/>
        <v>2.9334118171624906</v>
      </c>
      <c r="AM62" s="51">
        <f t="shared" si="30"/>
        <v>2.9282376116115412</v>
      </c>
      <c r="AN62" s="51">
        <f t="shared" si="30"/>
        <v>2.9193664525499403</v>
      </c>
      <c r="AO62" s="51">
        <f t="shared" si="30"/>
        <v>2.935376068436379</v>
      </c>
      <c r="AP62" s="51">
        <f t="shared" si="30"/>
        <v>2.9310725375918123</v>
      </c>
      <c r="AQ62" s="51">
        <f t="shared" si="30"/>
        <v>2.9294928974704328</v>
      </c>
      <c r="AR62" s="51">
        <f t="shared" si="30"/>
        <v>2.9287091135320211</v>
      </c>
      <c r="AS62" s="51">
        <f t="shared" si="30"/>
        <v>2.9288034139161176</v>
      </c>
      <c r="AT62" s="51">
        <f t="shared" si="30"/>
        <v>2.930690806189352</v>
      </c>
      <c r="AU62" s="51">
        <f t="shared" si="30"/>
        <v>2.9297537537399467</v>
      </c>
    </row>
    <row r="63" spans="1:47">
      <c r="A63" s="42" t="s">
        <v>111</v>
      </c>
      <c r="B63" s="50">
        <f>'[5]Crude CO Exports'!AQ$290/1000</f>
        <v>0</v>
      </c>
      <c r="C63" s="50">
        <f>'[5]Crude CO Exports'!BC$290/1000</f>
        <v>0</v>
      </c>
      <c r="D63" s="50">
        <f>'[5]Crude CO Exports'!BO$290/1000</f>
        <v>0</v>
      </c>
      <c r="E63" s="50">
        <f>'[5]Crude CO Exports'!CA$290/1000</f>
        <v>0</v>
      </c>
      <c r="F63" s="50">
        <f>'[5]Crude CO Exports'!CM$290/1000</f>
        <v>0</v>
      </c>
      <c r="G63" s="50">
        <f>'[5]Crude CO Exports'!CY$290/1000</f>
        <v>0</v>
      </c>
      <c r="H63" s="50">
        <f>'[5]Crude CO Exports'!DK$290/1000</f>
        <v>0</v>
      </c>
      <c r="I63" s="50">
        <f>'[5]Crude CO Exports'!DW$290/1000</f>
        <v>0</v>
      </c>
      <c r="J63" s="50">
        <f>'[5]Crude CO Exports'!EI$290/1000</f>
        <v>4.1111000000000004</v>
      </c>
      <c r="K63" s="50">
        <f>'[5]Crude CO Exports'!EU$290/1000</f>
        <v>5.610366</v>
      </c>
      <c r="L63" s="50">
        <f>'[5]Crude CO Exports'!FG$290/1000</f>
        <v>7.3255150000000002</v>
      </c>
      <c r="M63" s="50">
        <f>'[5]Crude CO Exports'!FS$290/1000</f>
        <v>16.796517000000001</v>
      </c>
      <c r="N63" s="50">
        <f>'[5]Crude CO Exports'!GE$290/1000</f>
        <v>35.046529</v>
      </c>
      <c r="O63" s="50">
        <f>'[5]Crude CO Exports'!GQ$290/1000</f>
        <v>42.870379</v>
      </c>
      <c r="P63" s="50">
        <f>'[5]Crude CO Exports'!HC$290/1000</f>
        <v>1.0858030000000001</v>
      </c>
      <c r="Q63" s="50">
        <f>'[5]Crude CO Exports'!HO$290/1000</f>
        <v>39.645472999999996</v>
      </c>
      <c r="R63" s="50">
        <f>'[5]Crude CO Exports'!IA$290/1000</f>
        <v>50.159168000000001</v>
      </c>
      <c r="S63" s="50">
        <f>'[5]Crude CO Exports'!IM$290/1000</f>
        <v>17.003446</v>
      </c>
      <c r="T63" s="50">
        <f>'[5]Crude CO Exports'!IY$290/1000</f>
        <v>37.448228999999998</v>
      </c>
      <c r="U63" s="50">
        <f>'[5]Crude CO Exports'!JK$290/1000</f>
        <v>1.004027</v>
      </c>
      <c r="V63" s="50">
        <f>'[5]Crude CO Exports'!JW$290/1000</f>
        <v>7.6517140000000001</v>
      </c>
      <c r="W63" s="50">
        <f>'[5]Crude CO Exports'!KI$290/1000</f>
        <v>0.15869</v>
      </c>
      <c r="X63" s="50">
        <f>'[5]Crude CO Exports'!KU$290/1000</f>
        <v>14.423427</v>
      </c>
      <c r="Y63" s="50">
        <f>'[5]Crude CO Exports'!LG$290/1000</f>
        <v>1.845145</v>
      </c>
      <c r="Z63" s="50">
        <f>'[5]Crude CO Exports'!LS$290/1000</f>
        <v>7.0552430000000008</v>
      </c>
      <c r="AA63" s="50">
        <f>'[5]Crude CO Exports'!ME$290/1000</f>
        <v>8.3633790000000001</v>
      </c>
      <c r="AB63" s="50">
        <f>'[5]Crude CO Exports'!MQ$290/1000</f>
        <v>3.7228370000000002</v>
      </c>
      <c r="AC63" s="50">
        <f>'[5]Crude CO Exports'!NC$290/1000</f>
        <v>13.830975</v>
      </c>
      <c r="AD63" s="50">
        <f>'[5]Crude CO Exports'!NN$290/1000</f>
        <v>2.4447410000000001</v>
      </c>
      <c r="AE63" s="51">
        <f t="shared" si="32"/>
        <v>3.8877263337357775</v>
      </c>
      <c r="AF63" s="51">
        <f t="shared" si="30"/>
        <v>4.1866021656105668</v>
      </c>
      <c r="AG63" s="51">
        <f t="shared" si="30"/>
        <v>3.5816667409588652</v>
      </c>
      <c r="AH63" s="51">
        <f t="shared" si="30"/>
        <v>3.5882471221559391</v>
      </c>
      <c r="AI63" s="51">
        <f t="shared" si="30"/>
        <v>2.2963346488876688</v>
      </c>
      <c r="AJ63" s="51">
        <f t="shared" si="30"/>
        <v>2.3914252000436789</v>
      </c>
      <c r="AK63" s="51">
        <f t="shared" si="30"/>
        <v>2.3769297596528474</v>
      </c>
      <c r="AL63" s="51">
        <f t="shared" si="30"/>
        <v>2.3724339119498334</v>
      </c>
      <c r="AM63" s="51">
        <f t="shared" si="30"/>
        <v>2.3682492077618122</v>
      </c>
      <c r="AN63" s="51">
        <f t="shared" si="30"/>
        <v>2.3610745456591689</v>
      </c>
      <c r="AO63" s="51">
        <f t="shared" si="30"/>
        <v>2.3740225250134683</v>
      </c>
      <c r="AP63" s="51">
        <f t="shared" si="30"/>
        <v>2.3705419900074256</v>
      </c>
      <c r="AQ63" s="51">
        <f t="shared" si="30"/>
        <v>2.3692644360783417</v>
      </c>
      <c r="AR63" s="51">
        <f t="shared" si="30"/>
        <v>2.3686305409040433</v>
      </c>
      <c r="AS63" s="51">
        <f t="shared" si="30"/>
        <v>2.3687068075324902</v>
      </c>
      <c r="AT63" s="51">
        <f t="shared" si="30"/>
        <v>2.3702332599071534</v>
      </c>
      <c r="AU63" s="51">
        <f t="shared" si="30"/>
        <v>2.3694754068858908</v>
      </c>
    </row>
    <row r="64" spans="1:47">
      <c r="A64" s="42" t="s">
        <v>112</v>
      </c>
      <c r="B64" s="50">
        <f>'[5]Crude CO Exports'!AR$290/1000</f>
        <v>0</v>
      </c>
      <c r="C64" s="50">
        <f>'[5]Crude CO Exports'!BD$290/1000</f>
        <v>0</v>
      </c>
      <c r="D64" s="50">
        <f>'[5]Crude CO Exports'!BP$290/1000</f>
        <v>0</v>
      </c>
      <c r="E64" s="50">
        <f>'[5]Crude CO Exports'!CB$290/1000</f>
        <v>0</v>
      </c>
      <c r="F64" s="50">
        <f>'[5]Crude CO Exports'!CN$290/1000</f>
        <v>0</v>
      </c>
      <c r="G64" s="50">
        <f>'[5]Crude CO Exports'!CZ$290/1000</f>
        <v>0</v>
      </c>
      <c r="H64" s="50">
        <f>'[5]Crude CO Exports'!DL$290/1000</f>
        <v>0</v>
      </c>
      <c r="I64" s="50">
        <f>'[5]Crude CO Exports'!DX$290/1000</f>
        <v>0</v>
      </c>
      <c r="J64" s="50">
        <f>'[5]Crude CO Exports'!EJ$290/1000</f>
        <v>14.605064</v>
      </c>
      <c r="K64" s="50">
        <f>'[5]Crude CO Exports'!EV$290/1000</f>
        <v>0.66550199999999993</v>
      </c>
      <c r="L64" s="50">
        <f>'[5]Crude CO Exports'!FH$290/1000</f>
        <v>29.590284</v>
      </c>
      <c r="M64" s="50">
        <f>'[5]Crude CO Exports'!FT$290/1000</f>
        <v>8.5384959999999985</v>
      </c>
      <c r="N64" s="50">
        <f>'[5]Crude CO Exports'!GF$290/1000</f>
        <v>28.528079000000002</v>
      </c>
      <c r="O64" s="50">
        <f>'[5]Crude CO Exports'!GR$290/1000</f>
        <v>30.147188</v>
      </c>
      <c r="P64" s="50">
        <f>'[5]Crude CO Exports'!HD$290/1000</f>
        <v>70.388688999999999</v>
      </c>
      <c r="Q64" s="50">
        <f>'[5]Crude CO Exports'!HP$290/1000</f>
        <v>65.529662999999999</v>
      </c>
      <c r="R64" s="50">
        <f>'[5]Crude CO Exports'!IB$290/1000</f>
        <v>48.265175999999997</v>
      </c>
      <c r="S64" s="50">
        <f>'[5]Crude CO Exports'!IN$290/1000</f>
        <v>32.491028</v>
      </c>
      <c r="T64" s="50">
        <f>'[5]Crude CO Exports'!IZ$290/1000</f>
        <v>35.467802999999996</v>
      </c>
      <c r="U64" s="50">
        <f>'[5]Crude CO Exports'!JL$290/1000</f>
        <v>24.750263999999998</v>
      </c>
      <c r="V64" s="50">
        <f>'[5]Crude CO Exports'!JX$290/1000</f>
        <v>9.3103259999999999</v>
      </c>
      <c r="W64" s="50">
        <f>'[5]Crude CO Exports'!KJ$290/1000</f>
        <v>46.301904</v>
      </c>
      <c r="X64" s="50">
        <f>'[5]Crude CO Exports'!KV$290/1000</f>
        <v>24.936340999999999</v>
      </c>
      <c r="Y64" s="50">
        <f>'[5]Crude CO Exports'!LH$290/1000</f>
        <v>9.6217229999999994</v>
      </c>
      <c r="Z64" s="50">
        <f>'[5]Crude CO Exports'!LT$290/1000</f>
        <v>9.8859310000000011</v>
      </c>
      <c r="AA64" s="50">
        <f>'[5]Crude CO Exports'!MF$290/1000</f>
        <v>5.5153449999999999</v>
      </c>
      <c r="AB64" s="50">
        <f>'[5]Crude CO Exports'!MR$290/1000</f>
        <v>9.445257999999999</v>
      </c>
      <c r="AC64" s="50">
        <f>'[5]Crude CO Exports'!ND$290/1000</f>
        <v>20.625150000000001</v>
      </c>
      <c r="AD64" s="50">
        <f>'[5]Crude CO Exports'!NO$290/1000</f>
        <v>1.2696969999999999</v>
      </c>
      <c r="AE64" s="51">
        <f>AE65-SUM(AE53:AE63)</f>
        <v>-9.644901601519642</v>
      </c>
      <c r="AF64" s="51">
        <f t="shared" ref="AF64:AU64" si="33">AF65-SUM(AF53:AF63)</f>
        <v>6.624647194943222</v>
      </c>
      <c r="AG64" s="51">
        <f t="shared" si="33"/>
        <v>5.667430911781949</v>
      </c>
      <c r="AH64" s="51">
        <f t="shared" si="33"/>
        <v>5.6778433422242074</v>
      </c>
      <c r="AI64" s="51">
        <f t="shared" si="33"/>
        <v>3.6335926578746367</v>
      </c>
      <c r="AJ64" s="51">
        <f t="shared" si="33"/>
        <v>3.7840586749602139</v>
      </c>
      <c r="AK64" s="51">
        <f t="shared" si="33"/>
        <v>3.761121893597668</v>
      </c>
      <c r="AL64" s="51">
        <f t="shared" si="33"/>
        <v>3.754007913406447</v>
      </c>
      <c r="AM64" s="51">
        <f t="shared" si="33"/>
        <v>3.747386269466034</v>
      </c>
      <c r="AN64" s="51">
        <f t="shared" si="33"/>
        <v>3.7360334818609999</v>
      </c>
      <c r="AO64" s="51">
        <f t="shared" si="33"/>
        <v>3.7565216466582712</v>
      </c>
      <c r="AP64" s="51">
        <f t="shared" si="33"/>
        <v>3.7510142409978755</v>
      </c>
      <c r="AQ64" s="51">
        <f t="shared" si="33"/>
        <v>3.7489927104779284</v>
      </c>
      <c r="AR64" s="51">
        <f t="shared" si="33"/>
        <v>3.7479896698922204</v>
      </c>
      <c r="AS64" s="51">
        <f t="shared" si="33"/>
        <v>3.7481103499774662</v>
      </c>
      <c r="AT64" s="51">
        <f t="shared" si="33"/>
        <v>3.7505257236007523</v>
      </c>
      <c r="AU64" s="51">
        <f t="shared" si="33"/>
        <v>3.7493265389892514</v>
      </c>
    </row>
    <row r="65" spans="1:47" ht="15.75" thickBot="1">
      <c r="A65" s="42" t="s">
        <v>113</v>
      </c>
      <c r="B65" s="50">
        <f>SUM(B53:B64)</f>
        <v>0</v>
      </c>
      <c r="C65" s="50">
        <f t="shared" ref="C65:AD65" si="34">SUM(C53:C64)</f>
        <v>0</v>
      </c>
      <c r="D65" s="50">
        <f t="shared" si="34"/>
        <v>0</v>
      </c>
      <c r="E65" s="50">
        <f t="shared" si="34"/>
        <v>0</v>
      </c>
      <c r="F65" s="50">
        <f t="shared" si="34"/>
        <v>0</v>
      </c>
      <c r="G65" s="50">
        <f t="shared" si="34"/>
        <v>0</v>
      </c>
      <c r="H65" s="50">
        <f t="shared" si="34"/>
        <v>0</v>
      </c>
      <c r="I65" s="50">
        <f t="shared" si="34"/>
        <v>0</v>
      </c>
      <c r="J65" s="50">
        <f t="shared" si="34"/>
        <v>108.29160300000001</v>
      </c>
      <c r="K65" s="50">
        <f t="shared" si="34"/>
        <v>128.25137900000001</v>
      </c>
      <c r="L65" s="50">
        <f t="shared" si="34"/>
        <v>223.027592</v>
      </c>
      <c r="M65" s="50">
        <f t="shared" si="34"/>
        <v>204.81126700000002</v>
      </c>
      <c r="N65" s="50">
        <f t="shared" si="34"/>
        <v>380.51714900000002</v>
      </c>
      <c r="O65" s="50">
        <f t="shared" si="34"/>
        <v>550.06304299999999</v>
      </c>
      <c r="P65" s="50">
        <f t="shared" si="34"/>
        <v>250.672135</v>
      </c>
      <c r="Q65" s="50">
        <f t="shared" si="34"/>
        <v>465.21157000000005</v>
      </c>
      <c r="R65" s="50">
        <f t="shared" si="34"/>
        <v>486.21951300000001</v>
      </c>
      <c r="S65" s="50">
        <f t="shared" si="34"/>
        <v>418.42985299999998</v>
      </c>
      <c r="T65" s="50">
        <f t="shared" si="34"/>
        <v>477.05302500000005</v>
      </c>
      <c r="U65" s="50">
        <f t="shared" si="34"/>
        <v>314.82949000000002</v>
      </c>
      <c r="V65" s="50">
        <f t="shared" si="34"/>
        <v>133.55868999999998</v>
      </c>
      <c r="W65" s="50">
        <f t="shared" si="34"/>
        <v>119.31833</v>
      </c>
      <c r="X65" s="50">
        <f t="shared" si="34"/>
        <v>128.23896400000001</v>
      </c>
      <c r="Y65" s="50">
        <f t="shared" si="34"/>
        <v>126.24133400000001</v>
      </c>
      <c r="Z65" s="50">
        <f t="shared" si="34"/>
        <v>103.60236999999999</v>
      </c>
      <c r="AA65" s="50">
        <f t="shared" si="34"/>
        <v>80.948893999999981</v>
      </c>
      <c r="AB65" s="50">
        <f t="shared" si="34"/>
        <v>94.191814999999991</v>
      </c>
      <c r="AC65" s="50">
        <f t="shared" si="34"/>
        <v>145.14497799999998</v>
      </c>
      <c r="AD65" s="50">
        <f t="shared" si="34"/>
        <v>72.867463999999998</v>
      </c>
      <c r="AE65" s="51">
        <f>AE12</f>
        <v>61.42737610655599</v>
      </c>
      <c r="AF65" s="51">
        <f t="shared" ref="AF65:AU65" si="35">AF12</f>
        <v>66.149714192552622</v>
      </c>
      <c r="AG65" s="51">
        <f t="shared" si="35"/>
        <v>56.59153219609712</v>
      </c>
      <c r="AH65" s="51">
        <f t="shared" si="35"/>
        <v>56.69550441945286</v>
      </c>
      <c r="AI65" s="51">
        <f t="shared" si="35"/>
        <v>36.28285533364545</v>
      </c>
      <c r="AJ65" s="51">
        <f t="shared" si="35"/>
        <v>37.785317839648819</v>
      </c>
      <c r="AK65" s="51">
        <f t="shared" si="35"/>
        <v>37.556285034281018</v>
      </c>
      <c r="AL65" s="51">
        <f t="shared" si="35"/>
        <v>37.485249137187552</v>
      </c>
      <c r="AM65" s="51">
        <f t="shared" si="35"/>
        <v>37.419129411675584</v>
      </c>
      <c r="AN65" s="51">
        <f t="shared" si="35"/>
        <v>37.305767351287692</v>
      </c>
      <c r="AO65" s="51">
        <f t="shared" si="35"/>
        <v>37.510349754816133</v>
      </c>
      <c r="AP65" s="51">
        <f t="shared" si="35"/>
        <v>37.455356137849591</v>
      </c>
      <c r="AQ65" s="51">
        <f t="shared" si="35"/>
        <v>37.435170358563312</v>
      </c>
      <c r="AR65" s="51">
        <f t="shared" si="35"/>
        <v>37.425154602838461</v>
      </c>
      <c r="AS65" s="51">
        <f t="shared" si="35"/>
        <v>37.426359641071045</v>
      </c>
      <c r="AT65" s="51">
        <f t="shared" si="35"/>
        <v>37.450478099027698</v>
      </c>
      <c r="AU65" s="51">
        <f t="shared" si="35"/>
        <v>37.438503767870017</v>
      </c>
    </row>
    <row r="66" spans="1:47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9">
        <f>AD12</f>
        <v>72.867463999999998</v>
      </c>
      <c r="AE66" s="49">
        <f t="shared" ref="AE66:AU66" si="36">AE12</f>
        <v>61.42737610655599</v>
      </c>
      <c r="AF66" s="49">
        <f t="shared" si="36"/>
        <v>66.149714192552622</v>
      </c>
      <c r="AG66" s="49">
        <f t="shared" si="36"/>
        <v>56.59153219609712</v>
      </c>
      <c r="AH66" s="49">
        <f t="shared" si="36"/>
        <v>56.69550441945286</v>
      </c>
      <c r="AI66" s="49">
        <f t="shared" si="36"/>
        <v>36.28285533364545</v>
      </c>
      <c r="AJ66" s="49">
        <f t="shared" si="36"/>
        <v>37.785317839648819</v>
      </c>
      <c r="AK66" s="49">
        <f t="shared" si="36"/>
        <v>37.556285034281018</v>
      </c>
      <c r="AL66" s="49">
        <f t="shared" si="36"/>
        <v>37.485249137187552</v>
      </c>
      <c r="AM66" s="49">
        <f t="shared" si="36"/>
        <v>37.419129411675584</v>
      </c>
      <c r="AN66" s="49">
        <f t="shared" si="36"/>
        <v>37.305767351287692</v>
      </c>
      <c r="AO66" s="49">
        <f t="shared" si="36"/>
        <v>37.510349754816133</v>
      </c>
      <c r="AP66" s="49">
        <f t="shared" si="36"/>
        <v>37.455356137849591</v>
      </c>
      <c r="AQ66" s="49">
        <f t="shared" si="36"/>
        <v>37.435170358563312</v>
      </c>
      <c r="AR66" s="49">
        <f t="shared" si="36"/>
        <v>37.425154602838461</v>
      </c>
      <c r="AS66" s="49">
        <f t="shared" si="36"/>
        <v>37.426359641071045</v>
      </c>
      <c r="AT66" s="49">
        <f t="shared" si="36"/>
        <v>37.450478099027698</v>
      </c>
      <c r="AU66" s="49">
        <f t="shared" si="36"/>
        <v>37.438503767870017</v>
      </c>
    </row>
    <row r="67" spans="1:47" ht="15.75" thickBot="1">
      <c r="A67" s="42" t="s">
        <v>213</v>
      </c>
      <c r="X67" s="87">
        <f>X65/(X65+'Canola Refined'!X66)</f>
        <v>0.52805342079281914</v>
      </c>
      <c r="Y67" s="87">
        <f>Y65/(Y65+'Canola Refined'!Y66)</f>
        <v>0.47506722530981504</v>
      </c>
      <c r="Z67" s="87">
        <f>Z65/(Z65+'Canola Refined'!Z66)</f>
        <v>0.46109768442084609</v>
      </c>
      <c r="AA67" s="87">
        <f>AA65/(AA65+'Canola Refined'!AA66)</f>
        <v>0.40605647094213165</v>
      </c>
      <c r="AB67" s="87">
        <f>AB65/(AB65+'Canola Refined'!AB66)</f>
        <v>0.39883066491162533</v>
      </c>
      <c r="AC67" s="87">
        <f>AC65/(AC65+'Canola Refined'!AC66)</f>
        <v>0.43908712458529187</v>
      </c>
      <c r="AD67" s="87">
        <f>AD65/(AD65+'Canola Refined'!AD66)</f>
        <v>0.30743324225237995</v>
      </c>
    </row>
    <row r="68" spans="1:47" ht="15.75" thickBot="1">
      <c r="A68" s="44"/>
      <c r="B68" s="44" t="str">
        <f t="shared" ref="B68:AU68" si="37">B2</f>
        <v xml:space="preserve">93/94 </v>
      </c>
      <c r="C68" s="44" t="str">
        <f t="shared" si="37"/>
        <v xml:space="preserve">94/95 </v>
      </c>
      <c r="D68" s="44" t="str">
        <f t="shared" si="37"/>
        <v xml:space="preserve">95/96 </v>
      </c>
      <c r="E68" s="44" t="str">
        <f t="shared" si="37"/>
        <v xml:space="preserve">96/97 </v>
      </c>
      <c r="F68" s="44" t="str">
        <f t="shared" si="37"/>
        <v xml:space="preserve">97/98 </v>
      </c>
      <c r="G68" s="44" t="str">
        <f t="shared" si="37"/>
        <v xml:space="preserve">98/99 </v>
      </c>
      <c r="H68" s="44" t="str">
        <f t="shared" si="37"/>
        <v xml:space="preserve">99/00 </v>
      </c>
      <c r="I68" s="44" t="str">
        <f t="shared" si="37"/>
        <v xml:space="preserve">00/01 </v>
      </c>
      <c r="J68" s="44" t="str">
        <f t="shared" si="37"/>
        <v xml:space="preserve">01/02 </v>
      </c>
      <c r="K68" s="44" t="str">
        <f t="shared" si="37"/>
        <v xml:space="preserve">02/03 </v>
      </c>
      <c r="L68" s="44" t="str">
        <f t="shared" si="37"/>
        <v xml:space="preserve">03/04 </v>
      </c>
      <c r="M68" s="44" t="str">
        <f t="shared" si="37"/>
        <v xml:space="preserve">04/05 </v>
      </c>
      <c r="N68" s="44" t="str">
        <f t="shared" si="37"/>
        <v xml:space="preserve">05/06 </v>
      </c>
      <c r="O68" s="44" t="str">
        <f t="shared" si="37"/>
        <v xml:space="preserve">06/07 </v>
      </c>
      <c r="P68" s="44" t="str">
        <f t="shared" si="37"/>
        <v xml:space="preserve">07/08 </v>
      </c>
      <c r="Q68" s="44" t="str">
        <f t="shared" si="37"/>
        <v xml:space="preserve">08/09 </v>
      </c>
      <c r="R68" s="44" t="str">
        <f t="shared" si="37"/>
        <v xml:space="preserve">09/10 </v>
      </c>
      <c r="S68" s="44" t="str">
        <f t="shared" si="37"/>
        <v xml:space="preserve">10/11 </v>
      </c>
      <c r="T68" s="44" t="str">
        <f t="shared" si="37"/>
        <v xml:space="preserve">11/12 </v>
      </c>
      <c r="U68" s="44" t="str">
        <f t="shared" si="37"/>
        <v xml:space="preserve">12/13 </v>
      </c>
      <c r="V68" s="44" t="str">
        <f t="shared" si="37"/>
        <v xml:space="preserve">13/14 </v>
      </c>
      <c r="W68" s="44" t="str">
        <f t="shared" si="37"/>
        <v xml:space="preserve">14/15 </v>
      </c>
      <c r="X68" s="44" t="str">
        <f t="shared" si="37"/>
        <v xml:space="preserve">15/16 </v>
      </c>
      <c r="Y68" s="44" t="str">
        <f t="shared" si="37"/>
        <v xml:space="preserve">16/17 </v>
      </c>
      <c r="Z68" s="44" t="str">
        <f t="shared" si="37"/>
        <v xml:space="preserve">17/18 </v>
      </c>
      <c r="AA68" s="44" t="str">
        <f t="shared" si="37"/>
        <v>18/19</v>
      </c>
      <c r="AB68" s="44" t="str">
        <f t="shared" si="37"/>
        <v>19/20</v>
      </c>
      <c r="AC68" s="44" t="str">
        <f t="shared" si="37"/>
        <v>20/21</v>
      </c>
      <c r="AD68" s="44" t="str">
        <f t="shared" si="37"/>
        <v>21/22</v>
      </c>
      <c r="AE68" s="44" t="str">
        <f t="shared" si="37"/>
        <v>22/23</v>
      </c>
      <c r="AF68" s="44" t="str">
        <f t="shared" si="37"/>
        <v>23/24</v>
      </c>
      <c r="AG68" s="44" t="str">
        <f t="shared" si="37"/>
        <v>24/25</v>
      </c>
      <c r="AH68" s="44" t="str">
        <f t="shared" si="37"/>
        <v>25/26</v>
      </c>
      <c r="AI68" s="44" t="str">
        <f t="shared" si="37"/>
        <v>26/27</v>
      </c>
      <c r="AJ68" s="44" t="str">
        <f t="shared" si="37"/>
        <v>27/28</v>
      </c>
      <c r="AK68" s="44" t="str">
        <f t="shared" si="37"/>
        <v>28/29</v>
      </c>
      <c r="AL68" s="44" t="str">
        <f t="shared" si="37"/>
        <v>29/30</v>
      </c>
      <c r="AM68" s="44" t="str">
        <f t="shared" si="37"/>
        <v>30/31</v>
      </c>
      <c r="AN68" s="44" t="str">
        <f t="shared" si="37"/>
        <v>31/32</v>
      </c>
      <c r="AO68" s="44" t="str">
        <f t="shared" si="37"/>
        <v>32/33</v>
      </c>
      <c r="AP68" s="44" t="str">
        <f t="shared" si="37"/>
        <v>33/34</v>
      </c>
      <c r="AQ68" s="44" t="str">
        <f t="shared" si="37"/>
        <v>34/35</v>
      </c>
      <c r="AR68" s="44" t="str">
        <f t="shared" si="37"/>
        <v>35/36</v>
      </c>
      <c r="AS68" s="44" t="str">
        <f t="shared" si="37"/>
        <v>36/37</v>
      </c>
      <c r="AT68" s="44" t="str">
        <f t="shared" si="37"/>
        <v>37/38</v>
      </c>
      <c r="AU68" s="44" t="str">
        <f t="shared" si="37"/>
        <v>38/39</v>
      </c>
    </row>
    <row r="69" spans="1:47">
      <c r="A69" s="42" t="s">
        <v>101</v>
      </c>
      <c r="X69" s="50">
        <f>'[4]NASS Crush'!$DK10</f>
        <v>85.388999999999996</v>
      </c>
      <c r="Y69" s="50">
        <f>'[4]NASS Crush'!$DK22</f>
        <v>171.63900000000001</v>
      </c>
      <c r="Z69" s="50">
        <f>'[4]NASS Crush'!$DK34</f>
        <v>149.511</v>
      </c>
      <c r="AA69" s="50">
        <f>'[4]NASS Crush'!$DK46</f>
        <v>136.809</v>
      </c>
      <c r="AB69" s="50">
        <f>'[4]NASS Crush'!$DK58</f>
        <v>126.65600000000001</v>
      </c>
      <c r="AC69" s="50">
        <f>'[4]NASS Crush'!$DK70</f>
        <v>159.03</v>
      </c>
      <c r="AD69" s="50">
        <f>'[4]NASS Crush'!$DK82</f>
        <v>152.40600000000001</v>
      </c>
      <c r="AE69" s="50">
        <f>'[4]NASS Crush'!$DK94</f>
        <v>165.41</v>
      </c>
      <c r="AF69" s="51">
        <f>'Canola Refined'!AF22*(1+AVERAGE('[4]NASS Crush'!$DM82,'[4]NASS Crush'!$DM70,'[4]NASS Crush'!$DM58,'[4]NASS Crush'!$DM46,'[4]NASS Crush'!$DM34))</f>
        <v>29.172905672603868</v>
      </c>
      <c r="AG69" s="51">
        <f>'Canola Refined'!AG22*(1+AVERAGE('[4]NASS Crush'!$DM82,'[4]NASS Crush'!$DM70,'[4]NASS Crush'!$DM58,'[4]NASS Crush'!$DM46,'[4]NASS Crush'!$DM34))</f>
        <v>124.5842095032172</v>
      </c>
      <c r="AH69" s="51">
        <f>'Canola Refined'!AH22*(1+AVERAGE('[4]NASS Crush'!$DM82,'[4]NASS Crush'!$DM70,'[4]NASS Crush'!$DM58,'[4]NASS Crush'!$DM46,'[4]NASS Crush'!$DM34))</f>
        <v>48.647331543267889</v>
      </c>
      <c r="AI69" s="51">
        <f>'Canola Refined'!AI22*(1+AVERAGE('[4]NASS Crush'!$DM82,'[4]NASS Crush'!$DM70,'[4]NASS Crush'!$DM58,'[4]NASS Crush'!$DM46,'[4]NASS Crush'!$DM34))</f>
        <v>86.572769356585653</v>
      </c>
      <c r="AJ69" s="51">
        <f>'Canola Refined'!AJ22*(1+AVERAGE('[4]NASS Crush'!$DM82,'[4]NASS Crush'!$DM70,'[4]NASS Crush'!$DM58,'[4]NASS Crush'!$DM46,'[4]NASS Crush'!$DM34))</f>
        <v>91.41951244115846</v>
      </c>
      <c r="AK69" s="51">
        <f>'Canola Refined'!AK22*(1+AVERAGE('[4]NASS Crush'!$DM82,'[4]NASS Crush'!$DM70,'[4]NASS Crush'!$DM58,'[4]NASS Crush'!$DM46,'[4]NASS Crush'!$DM34))</f>
        <v>136.40470909287041</v>
      </c>
      <c r="AL69" s="51">
        <f>'Canola Refined'!AL22*(1+AVERAGE('[4]NASS Crush'!$DM82,'[4]NASS Crush'!$DM70,'[4]NASS Crush'!$DM58,'[4]NASS Crush'!$DM46,'[4]NASS Crush'!$DM34))</f>
        <v>154.04068738449581</v>
      </c>
      <c r="AM69" s="51">
        <f>'Canola Refined'!AM22*(1+AVERAGE('[4]NASS Crush'!$DM82,'[4]NASS Crush'!$DM70,'[4]NASS Crush'!$DM58,'[4]NASS Crush'!$DM46,'[4]NASS Crush'!$DM34))</f>
        <v>120.33649067972306</v>
      </c>
      <c r="AN69" s="51">
        <f>'Canola Refined'!AN22*(1+AVERAGE('[4]NASS Crush'!$DM82,'[4]NASS Crush'!$DM70,'[4]NASS Crush'!$DM58,'[4]NASS Crush'!$DM46,'[4]NASS Crush'!$DM34))</f>
        <v>92.880950847593212</v>
      </c>
      <c r="AO69" s="51">
        <f>'Canola Refined'!AO22*(1+AVERAGE('[4]NASS Crush'!$DM82,'[4]NASS Crush'!$DM70,'[4]NASS Crush'!$DM58,'[4]NASS Crush'!$DM46,'[4]NASS Crush'!$DM34))</f>
        <v>109.45842485164728</v>
      </c>
      <c r="AP69" s="51">
        <f>'Canola Refined'!AP22*(1+AVERAGE('[4]NASS Crush'!$DM82,'[4]NASS Crush'!$DM70,'[4]NASS Crush'!$DM58,'[4]NASS Crush'!$DM46,'[4]NASS Crush'!$DM34))</f>
        <v>96.489116697661117</v>
      </c>
      <c r="AQ69" s="51">
        <f>'Canola Refined'!AQ22*(1+AVERAGE('[4]NASS Crush'!$DM82,'[4]NASS Crush'!$DM70,'[4]NASS Crush'!$DM58,'[4]NASS Crush'!$DM46,'[4]NASS Crush'!$DM34))</f>
        <v>207.62200767096141</v>
      </c>
      <c r="AR69" s="51">
        <f>'Canola Refined'!AR22*(1+AVERAGE('[4]NASS Crush'!$DM82,'[4]NASS Crush'!$DM70,'[4]NASS Crush'!$DM58,'[4]NASS Crush'!$DM46,'[4]NASS Crush'!$DM34))</f>
        <v>272.96635942083941</v>
      </c>
      <c r="AS69" s="51">
        <f>'Canola Refined'!AS22*(1+AVERAGE('[4]NASS Crush'!$DM82,'[4]NASS Crush'!$DM70,'[4]NASS Crush'!$DM58,'[4]NASS Crush'!$DM46,'[4]NASS Crush'!$DM34))</f>
        <v>270.78399831825391</v>
      </c>
      <c r="AT69" s="51">
        <f>'Canola Refined'!AT22*(1+AVERAGE('[4]NASS Crush'!$DM82,'[4]NASS Crush'!$DM70,'[4]NASS Crush'!$DM58,'[4]NASS Crush'!$DM46,'[4]NASS Crush'!$DM34))</f>
        <v>271.91106576743834</v>
      </c>
      <c r="AU69" s="51">
        <f>'Canola Refined'!AU22*(1+AVERAGE('[4]NASS Crush'!$DM82,'[4]NASS Crush'!$DM70,'[4]NASS Crush'!$DM58,'[4]NASS Crush'!$DM46,'[4]NASS Crush'!$DM34))</f>
        <v>260.18780083936485</v>
      </c>
    </row>
    <row r="70" spans="1:47">
      <c r="A70" s="42" t="s">
        <v>102</v>
      </c>
      <c r="X70" s="50">
        <f>'[4]NASS Crush'!$DK11</f>
        <v>99.480999999999995</v>
      </c>
      <c r="Y70" s="50">
        <f>'[4]NASS Crush'!$DK23</f>
        <v>167.22200000000001</v>
      </c>
      <c r="Z70" s="50">
        <f>'[4]NASS Crush'!$DK35</f>
        <v>129.749</v>
      </c>
      <c r="AA70" s="50">
        <f>'[4]NASS Crush'!$DK47</f>
        <v>157.65299999999999</v>
      </c>
      <c r="AB70" s="50">
        <f>'[4]NASS Crush'!$DK59</f>
        <v>99.525999999999996</v>
      </c>
      <c r="AC70" s="50">
        <f>'[4]NASS Crush'!$DK71</f>
        <v>152.24199999999999</v>
      </c>
      <c r="AD70" s="50">
        <f>'[4]NASS Crush'!$DK83</f>
        <v>144.298</v>
      </c>
      <c r="AE70" s="50">
        <f>'[4]NASS Crush'!$DK95</f>
        <v>148.74700000000001</v>
      </c>
      <c r="AF70" s="51">
        <f>'Canola Refined'!AF23*(1+AVERAGE('[4]NASS Crush'!$DM83,'[4]NASS Crush'!$DM71,'[4]NASS Crush'!$DM59,'[4]NASS Crush'!$DM47,'[4]NASS Crush'!$DM35))</f>
        <v>68.435961093917612</v>
      </c>
      <c r="AG70" s="51">
        <f>'Canola Refined'!AG23*(1+AVERAGE('[4]NASS Crush'!$DM83,'[4]NASS Crush'!$DM71,'[4]NASS Crush'!$DM59,'[4]NASS Crush'!$DM47,'[4]NASS Crush'!$DM35))</f>
        <v>26.95468090368815</v>
      </c>
      <c r="AH70" s="51">
        <f>'Canola Refined'!AH23*(1+AVERAGE('[4]NASS Crush'!$DM83,'[4]NASS Crush'!$DM71,'[4]NASS Crush'!$DM59,'[4]NASS Crush'!$DM47,'[4]NASS Crush'!$DM35))</f>
        <v>49.298320259687166</v>
      </c>
      <c r="AI70" s="51">
        <f>'Canola Refined'!AI23*(1+AVERAGE('[4]NASS Crush'!$DM83,'[4]NASS Crush'!$DM71,'[4]NASS Crush'!$DM59,'[4]NASS Crush'!$DM47,'[4]NASS Crush'!$DM35))</f>
        <v>54.082712879873419</v>
      </c>
      <c r="AJ70" s="51">
        <f>'Canola Refined'!AJ23*(1+AVERAGE('[4]NASS Crush'!$DM83,'[4]NASS Crush'!$DM71,'[4]NASS Crush'!$DM59,'[4]NASS Crush'!$DM47,'[4]NASS Crush'!$DM35))</f>
        <v>155.15968949846908</v>
      </c>
      <c r="AK70" s="51">
        <f>'Canola Refined'!AK23*(1+AVERAGE('[4]NASS Crush'!$DM83,'[4]NASS Crush'!$DM71,'[4]NASS Crush'!$DM59,'[4]NASS Crush'!$DM47,'[4]NASS Crush'!$DM35))</f>
        <v>107.43571577840466</v>
      </c>
      <c r="AL70" s="51">
        <f>'Canola Refined'!AL23*(1+AVERAGE('[4]NASS Crush'!$DM83,'[4]NASS Crush'!$DM71,'[4]NASS Crush'!$DM59,'[4]NASS Crush'!$DM47,'[4]NASS Crush'!$DM35))</f>
        <v>143.8158901269278</v>
      </c>
      <c r="AM70" s="51">
        <f>'Canola Refined'!AM23*(1+AVERAGE('[4]NASS Crush'!$DM83,'[4]NASS Crush'!$DM71,'[4]NASS Crush'!$DM59,'[4]NASS Crush'!$DM47,'[4]NASS Crush'!$DM35))</f>
        <v>122.58277918646901</v>
      </c>
      <c r="AN70" s="51">
        <f>'Canola Refined'!AN23*(1+AVERAGE('[4]NASS Crush'!$DM83,'[4]NASS Crush'!$DM71,'[4]NASS Crush'!$DM59,'[4]NASS Crush'!$DM47,'[4]NASS Crush'!$DM35))</f>
        <v>75.486164005744953</v>
      </c>
      <c r="AO70" s="51">
        <f>'Canola Refined'!AO23*(1+AVERAGE('[4]NASS Crush'!$DM83,'[4]NASS Crush'!$DM71,'[4]NASS Crush'!$DM59,'[4]NASS Crush'!$DM47,'[4]NASS Crush'!$DM35))</f>
        <v>96.115745458496491</v>
      </c>
      <c r="AP70" s="51">
        <f>'Canola Refined'!AP23*(1+AVERAGE('[4]NASS Crush'!$DM83,'[4]NASS Crush'!$DM71,'[4]NASS Crush'!$DM59,'[4]NASS Crush'!$DM47,'[4]NASS Crush'!$DM35))</f>
        <v>110.44718693922883</v>
      </c>
      <c r="AQ70" s="51">
        <f>'Canola Refined'!AQ23*(1+AVERAGE('[4]NASS Crush'!$DM83,'[4]NASS Crush'!$DM71,'[4]NASS Crush'!$DM59,'[4]NASS Crush'!$DM47,'[4]NASS Crush'!$DM35))</f>
        <v>203.98987032451149</v>
      </c>
      <c r="AR70" s="51">
        <f>'Canola Refined'!AR23*(1+AVERAGE('[4]NASS Crush'!$DM83,'[4]NASS Crush'!$DM71,'[4]NASS Crush'!$DM59,'[4]NASS Crush'!$DM47,'[4]NASS Crush'!$DM35))</f>
        <v>281.31259468584904</v>
      </c>
      <c r="AS70" s="51">
        <f>'Canola Refined'!AS23*(1+AVERAGE('[4]NASS Crush'!$DM83,'[4]NASS Crush'!$DM71,'[4]NASS Crush'!$DM59,'[4]NASS Crush'!$DM47,'[4]NASS Crush'!$DM35))</f>
        <v>298.64636791733585</v>
      </c>
      <c r="AT70" s="51">
        <f>'Canola Refined'!AT23*(1+AVERAGE('[4]NASS Crush'!$DM83,'[4]NASS Crush'!$DM71,'[4]NASS Crush'!$DM59,'[4]NASS Crush'!$DM47,'[4]NASS Crush'!$DM35))</f>
        <v>302.88260059035099</v>
      </c>
      <c r="AU70" s="51">
        <f>'Canola Refined'!AU23*(1+AVERAGE('[4]NASS Crush'!$DM83,'[4]NASS Crush'!$DM71,'[4]NASS Crush'!$DM59,'[4]NASS Crush'!$DM47,'[4]NASS Crush'!$DM35))</f>
        <v>299.41838736351258</v>
      </c>
    </row>
    <row r="71" spans="1:47">
      <c r="A71" s="42" t="s">
        <v>103</v>
      </c>
      <c r="X71" s="50">
        <f>'[4]NASS Crush'!$DK12</f>
        <v>102.98</v>
      </c>
      <c r="Y71" s="50">
        <f>'[4]NASS Crush'!$DK24</f>
        <v>120.438</v>
      </c>
      <c r="Z71" s="50">
        <f>'[4]NASS Crush'!$DK36</f>
        <v>122.898</v>
      </c>
      <c r="AA71" s="50">
        <f>'[4]NASS Crush'!$DK48</f>
        <v>130.35900000000001</v>
      </c>
      <c r="AB71" s="50">
        <f>'[4]NASS Crush'!$DK60</f>
        <v>108.75700000000001</v>
      </c>
      <c r="AC71" s="50">
        <f>'[4]NASS Crush'!$DK72</f>
        <v>148.43899999999999</v>
      </c>
      <c r="AD71" s="50">
        <f>'[4]NASS Crush'!$DK84</f>
        <v>152.553</v>
      </c>
      <c r="AE71" s="50">
        <f>'[4]NASS Crush'!$DK96</f>
        <v>139.23400000000001</v>
      </c>
      <c r="AF71" s="51">
        <f>'Canola Refined'!AF24*(1+AVERAGE('[4]NASS Crush'!$DM84,'[4]NASS Crush'!$DM72,'[4]NASS Crush'!$DM60,'[4]NASS Crush'!$DM48,'[4]NASS Crush'!$DM36))</f>
        <v>70.40068075762106</v>
      </c>
      <c r="AG71" s="51">
        <f>'Canola Refined'!AG24*(1+AVERAGE('[4]NASS Crush'!$DM84,'[4]NASS Crush'!$DM72,'[4]NASS Crush'!$DM60,'[4]NASS Crush'!$DM48,'[4]NASS Crush'!$DM36))</f>
        <v>218.02952355271108</v>
      </c>
      <c r="AH71" s="51">
        <f>'Canola Refined'!AH24*(1+AVERAGE('[4]NASS Crush'!$DM84,'[4]NASS Crush'!$DM72,'[4]NASS Crush'!$DM60,'[4]NASS Crush'!$DM48,'[4]NASS Crush'!$DM36))</f>
        <v>123.2259791343042</v>
      </c>
      <c r="AI71" s="51">
        <f>'Canola Refined'!AI24*(1+AVERAGE('[4]NASS Crush'!$DM84,'[4]NASS Crush'!$DM72,'[4]NASS Crush'!$DM60,'[4]NASS Crush'!$DM48,'[4]NASS Crush'!$DM36))</f>
        <v>107.68487537933886</v>
      </c>
      <c r="AJ71" s="51">
        <f>'Canola Refined'!AJ24*(1+AVERAGE('[4]NASS Crush'!$DM84,'[4]NASS Crush'!$DM72,'[4]NASS Crush'!$DM60,'[4]NASS Crush'!$DM48,'[4]NASS Crush'!$DM36))</f>
        <v>208.4547682027281</v>
      </c>
      <c r="AK71" s="51">
        <f>'Canola Refined'!AK24*(1+AVERAGE('[4]NASS Crush'!$DM84,'[4]NASS Crush'!$DM72,'[4]NASS Crush'!$DM60,'[4]NASS Crush'!$DM48,'[4]NASS Crush'!$DM36))</f>
        <v>223.66111425108576</v>
      </c>
      <c r="AL71" s="51">
        <f>'Canola Refined'!AL24*(1+AVERAGE('[4]NASS Crush'!$DM84,'[4]NASS Crush'!$DM72,'[4]NASS Crush'!$DM60,'[4]NASS Crush'!$DM48,'[4]NASS Crush'!$DM36))</f>
        <v>82.810058061532487</v>
      </c>
      <c r="AM71" s="51">
        <f>'Canola Refined'!AM24*(1+AVERAGE('[4]NASS Crush'!$DM84,'[4]NASS Crush'!$DM72,'[4]NASS Crush'!$DM60,'[4]NASS Crush'!$DM48,'[4]NASS Crush'!$DM36))</f>
        <v>154.81941535163676</v>
      </c>
      <c r="AN71" s="51">
        <f>'Canola Refined'!AN24*(1+AVERAGE('[4]NASS Crush'!$DM84,'[4]NASS Crush'!$DM72,'[4]NASS Crush'!$DM60,'[4]NASS Crush'!$DM48,'[4]NASS Crush'!$DM36))</f>
        <v>113.03030459338895</v>
      </c>
      <c r="AO71" s="51">
        <f>'Canola Refined'!AO24*(1+AVERAGE('[4]NASS Crush'!$DM84,'[4]NASS Crush'!$DM72,'[4]NASS Crush'!$DM60,'[4]NASS Crush'!$DM48,'[4]NASS Crush'!$DM36))</f>
        <v>132.32464582671818</v>
      </c>
      <c r="AP71" s="51">
        <f>'Canola Refined'!AP24*(1+AVERAGE('[4]NASS Crush'!$DM84,'[4]NASS Crush'!$DM72,'[4]NASS Crush'!$DM60,'[4]NASS Crush'!$DM48,'[4]NASS Crush'!$DM36))</f>
        <v>121.37944811268757</v>
      </c>
      <c r="AQ71" s="51">
        <f>'Canola Refined'!AQ24*(1+AVERAGE('[4]NASS Crush'!$DM84,'[4]NASS Crush'!$DM72,'[4]NASS Crush'!$DM60,'[4]NASS Crush'!$DM48,'[4]NASS Crush'!$DM36))</f>
        <v>255.42324251445393</v>
      </c>
      <c r="AR71" s="51">
        <f>'Canola Refined'!AR24*(1+AVERAGE('[4]NASS Crush'!$DM84,'[4]NASS Crush'!$DM72,'[4]NASS Crush'!$DM60,'[4]NASS Crush'!$DM48,'[4]NASS Crush'!$DM36))</f>
        <v>298.88640001107126</v>
      </c>
      <c r="AS71" s="51">
        <f>'Canola Refined'!AS24*(1+AVERAGE('[4]NASS Crush'!$DM84,'[4]NASS Crush'!$DM72,'[4]NASS Crush'!$DM60,'[4]NASS Crush'!$DM48,'[4]NASS Crush'!$DM36))</f>
        <v>373.60409662420921</v>
      </c>
      <c r="AT71" s="51">
        <f>'Canola Refined'!AT24*(1+AVERAGE('[4]NASS Crush'!$DM84,'[4]NASS Crush'!$DM72,'[4]NASS Crush'!$DM60,'[4]NASS Crush'!$DM48,'[4]NASS Crush'!$DM36))</f>
        <v>338.66393849483103</v>
      </c>
      <c r="AU71" s="51">
        <f>'Canola Refined'!AU24*(1+AVERAGE('[4]NASS Crush'!$DM84,'[4]NASS Crush'!$DM72,'[4]NASS Crush'!$DM60,'[4]NASS Crush'!$DM48,'[4]NASS Crush'!$DM36))</f>
        <v>376.23517369530163</v>
      </c>
    </row>
    <row r="72" spans="1:47">
      <c r="A72" s="42" t="s">
        <v>104</v>
      </c>
      <c r="X72" s="50">
        <f>'[4]NASS Crush'!$DK13</f>
        <v>130.85499999999999</v>
      </c>
      <c r="Y72" s="50">
        <f>'[4]NASS Crush'!$DK25</f>
        <v>117.494</v>
      </c>
      <c r="Z72" s="50">
        <f>'[4]NASS Crush'!$DK37</f>
        <v>103.151</v>
      </c>
      <c r="AA72" s="50">
        <f>'[4]NASS Crush'!$DK49</f>
        <v>128.94900000000001</v>
      </c>
      <c r="AB72" s="50">
        <f>'[4]NASS Crush'!$DK61</f>
        <v>103.581</v>
      </c>
      <c r="AC72" s="50">
        <f>'[4]NASS Crush'!$DK73</f>
        <v>142.92500000000001</v>
      </c>
      <c r="AD72" s="50">
        <f>'[4]NASS Crush'!$DK85</f>
        <v>126.895</v>
      </c>
      <c r="AE72" s="50">
        <f>'[4]NASS Crush'!$DK97</f>
        <v>161.77799999999999</v>
      </c>
      <c r="AF72" s="51">
        <f>'Canola Refined'!AF25*(1+AVERAGE('[4]NASS Crush'!$DM85,'[4]NASS Crush'!$DM73,'[4]NASS Crush'!$DM61,'[4]NASS Crush'!$DM49,'[4]NASS Crush'!$DM37))</f>
        <v>135.75118641792074</v>
      </c>
      <c r="AG72" s="51">
        <f>'Canola Refined'!AG25*(1+AVERAGE('[4]NASS Crush'!$DM85,'[4]NASS Crush'!$DM73,'[4]NASS Crush'!$DM61,'[4]NASS Crush'!$DM49,'[4]NASS Crush'!$DM37))</f>
        <v>94.204855880161972</v>
      </c>
      <c r="AH72" s="51">
        <f>'Canola Refined'!AH25*(1+AVERAGE('[4]NASS Crush'!$DM85,'[4]NASS Crush'!$DM73,'[4]NASS Crush'!$DM61,'[4]NASS Crush'!$DM49,'[4]NASS Crush'!$DM37))</f>
        <v>77.020548464874722</v>
      </c>
      <c r="AI72" s="51">
        <f>'Canola Refined'!AI25*(1+AVERAGE('[4]NASS Crush'!$DM85,'[4]NASS Crush'!$DM73,'[4]NASS Crush'!$DM61,'[4]NASS Crush'!$DM49,'[4]NASS Crush'!$DM37))</f>
        <v>72.651212013906814</v>
      </c>
      <c r="AJ72" s="51">
        <f>'Canola Refined'!AJ25*(1+AVERAGE('[4]NASS Crush'!$DM85,'[4]NASS Crush'!$DM73,'[4]NASS Crush'!$DM61,'[4]NASS Crush'!$DM49,'[4]NASS Crush'!$DM37))</f>
        <v>61.886071198084522</v>
      </c>
      <c r="AK72" s="51">
        <f>'Canola Refined'!AK25*(1+AVERAGE('[4]NASS Crush'!$DM85,'[4]NASS Crush'!$DM73,'[4]NASS Crush'!$DM61,'[4]NASS Crush'!$DM49,'[4]NASS Crush'!$DM37))</f>
        <v>47.207235345598839</v>
      </c>
      <c r="AL72" s="51">
        <f>'Canola Refined'!AL25*(1+AVERAGE('[4]NASS Crush'!$DM85,'[4]NASS Crush'!$DM73,'[4]NASS Crush'!$DM61,'[4]NASS Crush'!$DM49,'[4]NASS Crush'!$DM37))</f>
        <v>37.482911332860184</v>
      </c>
      <c r="AM72" s="51">
        <f>'Canola Refined'!AM25*(1+AVERAGE('[4]NASS Crush'!$DM85,'[4]NASS Crush'!$DM73,'[4]NASS Crush'!$DM61,'[4]NASS Crush'!$DM49,'[4]NASS Crush'!$DM37))</f>
        <v>42.853291988080066</v>
      </c>
      <c r="AN72" s="51">
        <f>'Canola Refined'!AN25*(1+AVERAGE('[4]NASS Crush'!$DM85,'[4]NASS Crush'!$DM73,'[4]NASS Crush'!$DM61,'[4]NASS Crush'!$DM49,'[4]NASS Crush'!$DM37))</f>
        <v>30.627981279825807</v>
      </c>
      <c r="AO72" s="51">
        <f>'Canola Refined'!AO25*(1+AVERAGE('[4]NASS Crush'!$DM85,'[4]NASS Crush'!$DM73,'[4]NASS Crush'!$DM61,'[4]NASS Crush'!$DM49,'[4]NASS Crush'!$DM37))</f>
        <v>30.938392293537341</v>
      </c>
      <c r="AP72" s="51">
        <f>'Canola Refined'!AP25*(1+AVERAGE('[4]NASS Crush'!$DM85,'[4]NASS Crush'!$DM73,'[4]NASS Crush'!$DM61,'[4]NASS Crush'!$DM49,'[4]NASS Crush'!$DM37))</f>
        <v>18.176445668162412</v>
      </c>
      <c r="AQ72" s="51">
        <f>'Canola Refined'!AQ25*(1+AVERAGE('[4]NASS Crush'!$DM85,'[4]NASS Crush'!$DM73,'[4]NASS Crush'!$DM61,'[4]NASS Crush'!$DM49,'[4]NASS Crush'!$DM37))</f>
        <v>94.035097673283673</v>
      </c>
      <c r="AR72" s="51">
        <f>'Canola Refined'!AR25*(1+AVERAGE('[4]NASS Crush'!$DM85,'[4]NASS Crush'!$DM73,'[4]NASS Crush'!$DM61,'[4]NASS Crush'!$DM49,'[4]NASS Crush'!$DM37))</f>
        <v>166.42661278002132</v>
      </c>
      <c r="AS72" s="51">
        <f>'Canola Refined'!AS25*(1+AVERAGE('[4]NASS Crush'!$DM85,'[4]NASS Crush'!$DM73,'[4]NASS Crush'!$DM61,'[4]NASS Crush'!$DM49,'[4]NASS Crush'!$DM37))</f>
        <v>163.93387529195874</v>
      </c>
      <c r="AT72" s="51">
        <f>'Canola Refined'!AT25*(1+AVERAGE('[4]NASS Crush'!$DM85,'[4]NASS Crush'!$DM73,'[4]NASS Crush'!$DM61,'[4]NASS Crush'!$DM49,'[4]NASS Crush'!$DM37))</f>
        <v>132.78225994052258</v>
      </c>
      <c r="AU72" s="51">
        <f>'Canola Refined'!AU25*(1+AVERAGE('[4]NASS Crush'!$DM85,'[4]NASS Crush'!$DM73,'[4]NASS Crush'!$DM61,'[4]NASS Crush'!$DM49,'[4]NASS Crush'!$DM37))</f>
        <v>133.82428122566213</v>
      </c>
    </row>
    <row r="73" spans="1:47">
      <c r="A73" s="42" t="s">
        <v>105</v>
      </c>
      <c r="X73" s="50">
        <f>'[4]NASS Crush'!$DK14</f>
        <v>117.491</v>
      </c>
      <c r="Y73" s="50">
        <f>'[4]NASS Crush'!$DK26</f>
        <v>120.57899999999999</v>
      </c>
      <c r="Z73" s="50">
        <f>'[4]NASS Crush'!$DK38</f>
        <v>115.194</v>
      </c>
      <c r="AA73" s="50">
        <f>'[4]NASS Crush'!$DK50</f>
        <v>105.717</v>
      </c>
      <c r="AB73" s="50">
        <f>'[4]NASS Crush'!$DK62</f>
        <v>145.03200000000001</v>
      </c>
      <c r="AC73" s="50">
        <f>'[4]NASS Crush'!$DK74</f>
        <v>140.84</v>
      </c>
      <c r="AD73" s="50">
        <f>'[4]NASS Crush'!$DK86</f>
        <v>100.227</v>
      </c>
      <c r="AE73" s="50">
        <f>'[4]NASS Crush'!$DK98</f>
        <v>151.767</v>
      </c>
      <c r="AF73" s="51">
        <f>'Canola Refined'!AF26*(1+AVERAGE('[4]NASS Crush'!$DM86,'[4]NASS Crush'!$DM74,'[4]NASS Crush'!$DM62,'[4]NASS Crush'!$DM50,'[4]NASS Crush'!$DM38))</f>
        <v>87.029275825895468</v>
      </c>
      <c r="AG73" s="51">
        <f>'Canola Refined'!AG26*(1+AVERAGE('[4]NASS Crush'!$DM86,'[4]NASS Crush'!$DM74,'[4]NASS Crush'!$DM62,'[4]NASS Crush'!$DM50,'[4]NASS Crush'!$DM38))</f>
        <v>81.730940175395261</v>
      </c>
      <c r="AH73" s="51">
        <f>'Canola Refined'!AH26*(1+AVERAGE('[4]NASS Crush'!$DM86,'[4]NASS Crush'!$DM74,'[4]NASS Crush'!$DM62,'[4]NASS Crush'!$DM50,'[4]NASS Crush'!$DM38))</f>
        <v>75.188867046361224</v>
      </c>
      <c r="AI73" s="51">
        <f>'Canola Refined'!AI26*(1+AVERAGE('[4]NASS Crush'!$DM86,'[4]NASS Crush'!$DM74,'[4]NASS Crush'!$DM62,'[4]NASS Crush'!$DM50,'[4]NASS Crush'!$DM38))</f>
        <v>57.109851215591398</v>
      </c>
      <c r="AJ73" s="51">
        <f>'Canola Refined'!AJ26*(1+AVERAGE('[4]NASS Crush'!$DM86,'[4]NASS Crush'!$DM74,'[4]NASS Crush'!$DM62,'[4]NASS Crush'!$DM50,'[4]NASS Crush'!$DM38))</f>
        <v>44.482724360658978</v>
      </c>
      <c r="AK73" s="51">
        <f>'Canola Refined'!AK26*(1+AVERAGE('[4]NASS Crush'!$DM86,'[4]NASS Crush'!$DM74,'[4]NASS Crush'!$DM62,'[4]NASS Crush'!$DM50,'[4]NASS Crush'!$DM38))</f>
        <v>34.215012291936169</v>
      </c>
      <c r="AL73" s="51">
        <f>'Canola Refined'!AL26*(1+AVERAGE('[4]NASS Crush'!$DM86,'[4]NASS Crush'!$DM74,'[4]NASS Crush'!$DM62,'[4]NASS Crush'!$DM50,'[4]NASS Crush'!$DM38))</f>
        <v>36.231288656713225</v>
      </c>
      <c r="AM73" s="51">
        <f>'Canola Refined'!AM26*(1+AVERAGE('[4]NASS Crush'!$DM86,'[4]NASS Crush'!$DM74,'[4]NASS Crush'!$DM62,'[4]NASS Crush'!$DM50,'[4]NASS Crush'!$DM38))</f>
        <v>36.503441523461255</v>
      </c>
      <c r="AN73" s="51">
        <f>'Canola Refined'!AN26*(1+AVERAGE('[4]NASS Crush'!$DM86,'[4]NASS Crush'!$DM74,'[4]NASS Crush'!$DM62,'[4]NASS Crush'!$DM50,'[4]NASS Crush'!$DM38))</f>
        <v>22.450162954421838</v>
      </c>
      <c r="AO73" s="51">
        <f>'Canola Refined'!AO26*(1+AVERAGE('[4]NASS Crush'!$DM86,'[4]NASS Crush'!$DM74,'[4]NASS Crush'!$DM62,'[4]NASS Crush'!$DM50,'[4]NASS Crush'!$DM38))</f>
        <v>21.889063054732482</v>
      </c>
      <c r="AP73" s="51">
        <f>'Canola Refined'!AP26*(1+AVERAGE('[4]NASS Crush'!$DM86,'[4]NASS Crush'!$DM74,'[4]NASS Crush'!$DM62,'[4]NASS Crush'!$DM50,'[4]NASS Crush'!$DM38))</f>
        <v>10.124893472687415</v>
      </c>
      <c r="AQ73" s="51">
        <f>'Canola Refined'!AQ26*(1+AVERAGE('[4]NASS Crush'!$DM86,'[4]NASS Crush'!$DM74,'[4]NASS Crush'!$DM62,'[4]NASS Crush'!$DM50,'[4]NASS Crush'!$DM38))</f>
        <v>104.77223772967442</v>
      </c>
      <c r="AR73" s="51">
        <f>'Canola Refined'!AR26*(1+AVERAGE('[4]NASS Crush'!$DM86,'[4]NASS Crush'!$DM74,'[4]NASS Crush'!$DM62,'[4]NASS Crush'!$DM50,'[4]NASS Crush'!$DM38))</f>
        <v>166.71435023823258</v>
      </c>
      <c r="AS73" s="51">
        <f>'Canola Refined'!AS26*(1+AVERAGE('[4]NASS Crush'!$DM86,'[4]NASS Crush'!$DM74,'[4]NASS Crush'!$DM62,'[4]NASS Crush'!$DM50,'[4]NASS Crush'!$DM38))</f>
        <v>163.4688286251569</v>
      </c>
      <c r="AT73" s="51">
        <f>'Canola Refined'!AT26*(1+AVERAGE('[4]NASS Crush'!$DM86,'[4]NASS Crush'!$DM74,'[4]NASS Crush'!$DM62,'[4]NASS Crush'!$DM50,'[4]NASS Crush'!$DM38))</f>
        <v>131.69914511880336</v>
      </c>
      <c r="AU73" s="51">
        <f>'Canola Refined'!AU26*(1+AVERAGE('[4]NASS Crush'!$DM86,'[4]NASS Crush'!$DM74,'[4]NASS Crush'!$DM62,'[4]NASS Crush'!$DM50,'[4]NASS Crush'!$DM38))</f>
        <v>134.77851722492107</v>
      </c>
    </row>
    <row r="74" spans="1:47">
      <c r="A74" s="42" t="s">
        <v>106</v>
      </c>
      <c r="X74" s="50">
        <f>'[4]NASS Crush'!$DK15</f>
        <v>125.623</v>
      </c>
      <c r="Y74" s="50">
        <f>'[4]NASS Crush'!$DK27</f>
        <v>128.357</v>
      </c>
      <c r="Z74" s="50">
        <f>'[4]NASS Crush'!$DK39</f>
        <v>123.88800000000001</v>
      </c>
      <c r="AA74" s="50">
        <f>'[4]NASS Crush'!$DK51</f>
        <v>126.726</v>
      </c>
      <c r="AB74" s="50">
        <f>'[4]NASS Crush'!$DK63</f>
        <v>126.79600000000001</v>
      </c>
      <c r="AC74" s="50">
        <f>'[4]NASS Crush'!$DK75</f>
        <v>160.68600000000001</v>
      </c>
      <c r="AD74" s="50">
        <f>'[4]NASS Crush'!$DK87</f>
        <v>155.43299999999999</v>
      </c>
      <c r="AE74" s="50">
        <f>'[4]NASS Crush'!$DK99</f>
        <v>156.64500000000001</v>
      </c>
      <c r="AF74" s="51">
        <f>'Canola Refined'!AF27*(1+AVERAGE('[4]NASS Crush'!$DM87,'[4]NASS Crush'!$DM75,'[4]NASS Crush'!$DM63,'[4]NASS Crush'!$DM51,'[4]NASS Crush'!$DM39))</f>
        <v>14.433172315880807</v>
      </c>
      <c r="AG74" s="51">
        <f>'Canola Refined'!AG27*(1+AVERAGE('[4]NASS Crush'!$DM87,'[4]NASS Crush'!$DM75,'[4]NASS Crush'!$DM63,'[4]NASS Crush'!$DM51,'[4]NASS Crush'!$DM39))</f>
        <v>-7.8137457700838837</v>
      </c>
      <c r="AH74" s="51">
        <f>'Canola Refined'!AH27*(1+AVERAGE('[4]NASS Crush'!$DM87,'[4]NASS Crush'!$DM75,'[4]NASS Crush'!$DM63,'[4]NASS Crush'!$DM51,'[4]NASS Crush'!$DM39))</f>
        <v>-10.57268691239859</v>
      </c>
      <c r="AI74" s="51">
        <f>'Canola Refined'!AI27*(1+AVERAGE('[4]NASS Crush'!$DM87,'[4]NASS Crush'!$DM75,'[4]NASS Crush'!$DM63,'[4]NASS Crush'!$DM51,'[4]NASS Crush'!$DM39))</f>
        <v>-5.7121018397145917</v>
      </c>
      <c r="AJ74" s="51">
        <f>'Canola Refined'!AJ27*(1+AVERAGE('[4]NASS Crush'!$DM87,'[4]NASS Crush'!$DM75,'[4]NASS Crush'!$DM63,'[4]NASS Crush'!$DM51,'[4]NASS Crush'!$DM39))</f>
        <v>-19.56842512842228</v>
      </c>
      <c r="AK74" s="51">
        <f>'Canola Refined'!AK27*(1+AVERAGE('[4]NASS Crush'!$DM87,'[4]NASS Crush'!$DM75,'[4]NASS Crush'!$DM63,'[4]NASS Crush'!$DM51,'[4]NASS Crush'!$DM39))</f>
        <v>-8.3050676343134597</v>
      </c>
      <c r="AL74" s="51">
        <f>'Canola Refined'!AL27*(1+AVERAGE('[4]NASS Crush'!$DM87,'[4]NASS Crush'!$DM75,'[4]NASS Crush'!$DM63,'[4]NASS Crush'!$DM51,'[4]NASS Crush'!$DM39))</f>
        <v>-19.759050319894044</v>
      </c>
      <c r="AM74" s="51">
        <f>'Canola Refined'!AM27*(1+AVERAGE('[4]NASS Crush'!$DM87,'[4]NASS Crush'!$DM75,'[4]NASS Crush'!$DM63,'[4]NASS Crush'!$DM51,'[4]NASS Crush'!$DM39))</f>
        <v>-6.8713075929941771</v>
      </c>
      <c r="AN74" s="51">
        <f>'Canola Refined'!AN27*(1+AVERAGE('[4]NASS Crush'!$DM87,'[4]NASS Crush'!$DM75,'[4]NASS Crush'!$DM63,'[4]NASS Crush'!$DM51,'[4]NASS Crush'!$DM39))</f>
        <v>-26.34848271415407</v>
      </c>
      <c r="AO74" s="51">
        <f>'Canola Refined'!AO27*(1+AVERAGE('[4]NASS Crush'!$DM87,'[4]NASS Crush'!$DM75,'[4]NASS Crush'!$DM63,'[4]NASS Crush'!$DM51,'[4]NASS Crush'!$DM39))</f>
        <v>-23.640881510503004</v>
      </c>
      <c r="AP74" s="51">
        <f>'Canola Refined'!AP27*(1+AVERAGE('[4]NASS Crush'!$DM87,'[4]NASS Crush'!$DM75,'[4]NASS Crush'!$DM63,'[4]NASS Crush'!$DM51,'[4]NASS Crush'!$DM39))</f>
        <v>-37.546527295375078</v>
      </c>
      <c r="AQ74" s="51">
        <f>'Canola Refined'!AQ27*(1+AVERAGE('[4]NASS Crush'!$DM87,'[4]NASS Crush'!$DM75,'[4]NASS Crush'!$DM63,'[4]NASS Crush'!$DM51,'[4]NASS Crush'!$DM39))</f>
        <v>36.080380958053944</v>
      </c>
      <c r="AR74" s="51">
        <f>'Canola Refined'!AR27*(1+AVERAGE('[4]NASS Crush'!$DM87,'[4]NASS Crush'!$DM75,'[4]NASS Crush'!$DM63,'[4]NASS Crush'!$DM51,'[4]NASS Crush'!$DM39))</f>
        <v>113.31545594681054</v>
      </c>
      <c r="AS74" s="51">
        <f>'Canola Refined'!AS27*(1+AVERAGE('[4]NASS Crush'!$DM87,'[4]NASS Crush'!$DM75,'[4]NASS Crush'!$DM63,'[4]NASS Crush'!$DM51,'[4]NASS Crush'!$DM39))</f>
        <v>122.79729796395242</v>
      </c>
      <c r="AT74" s="51">
        <f>'Canola Refined'!AT27*(1+AVERAGE('[4]NASS Crush'!$DM87,'[4]NASS Crush'!$DM75,'[4]NASS Crush'!$DM63,'[4]NASS Crush'!$DM51,'[4]NASS Crush'!$DM39))</f>
        <v>93.814683972531995</v>
      </c>
      <c r="AU74" s="51">
        <f>'Canola Refined'!AU27*(1+AVERAGE('[4]NASS Crush'!$DM87,'[4]NASS Crush'!$DM75,'[4]NASS Crush'!$DM63,'[4]NASS Crush'!$DM51,'[4]NASS Crush'!$DM39))</f>
        <v>106.61086830106896</v>
      </c>
    </row>
    <row r="75" spans="1:47">
      <c r="A75" s="42" t="s">
        <v>107</v>
      </c>
      <c r="X75" s="50">
        <f>'[4]NASS Crush'!$DK16</f>
        <v>119.36</v>
      </c>
      <c r="Y75" s="50">
        <f>'[4]NASS Crush'!$DK28</f>
        <v>129.821</v>
      </c>
      <c r="Z75" s="50">
        <f>'[4]NASS Crush'!$DK40</f>
        <v>112.715</v>
      </c>
      <c r="AA75" s="50">
        <f>'[4]NASS Crush'!$DK52</f>
        <v>106.34</v>
      </c>
      <c r="AB75" s="50">
        <f>'[4]NASS Crush'!$DK64</f>
        <v>139.72</v>
      </c>
      <c r="AC75" s="50">
        <f>'[4]NASS Crush'!$DK76</f>
        <v>150.34200000000001</v>
      </c>
      <c r="AD75" s="50">
        <f>'[4]NASS Crush'!$DK88</f>
        <v>128.62200000000001</v>
      </c>
      <c r="AE75" s="51">
        <f>'Canola Refined'!AE28*(1+AVERAGE('[4]NASS Crush'!$DM88,'[4]NASS Crush'!$DM76,'[4]NASS Crush'!$DM64,'[4]NASS Crush'!$DM52,'[4]NASS Crush'!$DM40))*0.75</f>
        <v>58.092171806388421</v>
      </c>
      <c r="AF75" s="51">
        <f>'Canola Refined'!AF28*(1+AVERAGE('[4]NASS Crush'!$DM88,'[4]NASS Crush'!$DM76,'[4]NASS Crush'!$DM64,'[4]NASS Crush'!$DM52,'[4]NASS Crush'!$DM40))</f>
        <v>70.720790539927052</v>
      </c>
      <c r="AG75" s="51">
        <f>'Canola Refined'!AG28*(1+AVERAGE('[4]NASS Crush'!$DM88,'[4]NASS Crush'!$DM76,'[4]NASS Crush'!$DM64,'[4]NASS Crush'!$DM52,'[4]NASS Crush'!$DM40))</f>
        <v>79.722104400256768</v>
      </c>
      <c r="AH75" s="51">
        <f>'Canola Refined'!AH28*(1+AVERAGE('[4]NASS Crush'!$DM88,'[4]NASS Crush'!$DM76,'[4]NASS Crush'!$DM64,'[4]NASS Crush'!$DM52,'[4]NASS Crush'!$DM40))</f>
        <v>35.395517748384705</v>
      </c>
      <c r="AI75" s="51">
        <f>'Canola Refined'!AI28*(1+AVERAGE('[4]NASS Crush'!$DM88,'[4]NASS Crush'!$DM76,'[4]NASS Crush'!$DM64,'[4]NASS Crush'!$DM52,'[4]NASS Crush'!$DM40))</f>
        <v>30.810508376621225</v>
      </c>
      <c r="AJ75" s="51">
        <f>'Canola Refined'!AJ28*(1+AVERAGE('[4]NASS Crush'!$DM88,'[4]NASS Crush'!$DM76,'[4]NASS Crush'!$DM64,'[4]NASS Crush'!$DM52,'[4]NASS Crush'!$DM40))</f>
        <v>20.682618351647761</v>
      </c>
      <c r="AK75" s="51">
        <f>'Canola Refined'!AK28*(1+AVERAGE('[4]NASS Crush'!$DM88,'[4]NASS Crush'!$DM76,'[4]NASS Crush'!$DM64,'[4]NASS Crush'!$DM52,'[4]NASS Crush'!$DM40))</f>
        <v>17.308082179236269</v>
      </c>
      <c r="AL75" s="51">
        <f>'Canola Refined'!AL28*(1+AVERAGE('[4]NASS Crush'!$DM88,'[4]NASS Crush'!$DM76,'[4]NASS Crush'!$DM64,'[4]NASS Crush'!$DM52,'[4]NASS Crush'!$DM40))</f>
        <v>11.221433640131856</v>
      </c>
      <c r="AM75" s="51">
        <f>'Canola Refined'!AM28*(1+AVERAGE('[4]NASS Crush'!$DM88,'[4]NASS Crush'!$DM76,'[4]NASS Crush'!$DM64,'[4]NASS Crush'!$DM52,'[4]NASS Crush'!$DM40))</f>
        <v>15.233501456671483</v>
      </c>
      <c r="AN75" s="51">
        <f>'Canola Refined'!AN28*(1+AVERAGE('[4]NASS Crush'!$DM88,'[4]NASS Crush'!$DM76,'[4]NASS Crush'!$DM64,'[4]NASS Crush'!$DM52,'[4]NASS Crush'!$DM40))</f>
        <v>0.52318518190794794</v>
      </c>
      <c r="AO75" s="51">
        <f>'Canola Refined'!AO28*(1+AVERAGE('[4]NASS Crush'!$DM88,'[4]NASS Crush'!$DM76,'[4]NASS Crush'!$DM64,'[4]NASS Crush'!$DM52,'[4]NASS Crush'!$DM40))</f>
        <v>0.32540984402311118</v>
      </c>
      <c r="AP75" s="51">
        <f>'Canola Refined'!AP28*(1+AVERAGE('[4]NASS Crush'!$DM88,'[4]NASS Crush'!$DM76,'[4]NASS Crush'!$DM64,'[4]NASS Crush'!$DM52,'[4]NASS Crush'!$DM40))</f>
        <v>-12.763995833644888</v>
      </c>
      <c r="AQ75" s="51">
        <f>'Canola Refined'!AQ28*(1+AVERAGE('[4]NASS Crush'!$DM88,'[4]NASS Crush'!$DM76,'[4]NASS Crush'!$DM64,'[4]NASS Crush'!$DM52,'[4]NASS Crush'!$DM40))</f>
        <v>65.507565948507974</v>
      </c>
      <c r="AR75" s="51">
        <f>'Canola Refined'!AR28*(1+AVERAGE('[4]NASS Crush'!$DM88,'[4]NASS Crush'!$DM76,'[4]NASS Crush'!$DM64,'[4]NASS Crush'!$DM52,'[4]NASS Crush'!$DM40))</f>
        <v>138.90122192203083</v>
      </c>
      <c r="AS75" s="51">
        <f>'Canola Refined'!AS28*(1+AVERAGE('[4]NASS Crush'!$DM88,'[4]NASS Crush'!$DM76,'[4]NASS Crush'!$DM64,'[4]NASS Crush'!$DM52,'[4]NASS Crush'!$DM40))</f>
        <v>134.95285160869139</v>
      </c>
      <c r="AT75" s="51">
        <f>'Canola Refined'!AT28*(1+AVERAGE('[4]NASS Crush'!$DM88,'[4]NASS Crush'!$DM76,'[4]NASS Crush'!$DM64,'[4]NASS Crush'!$DM52,'[4]NASS Crush'!$DM40))</f>
        <v>101.67517295103666</v>
      </c>
      <c r="AU75" s="51">
        <f>'Canola Refined'!AU28*(1+AVERAGE('[4]NASS Crush'!$DM88,'[4]NASS Crush'!$DM76,'[4]NASS Crush'!$DM64,'[4]NASS Crush'!$DM52,'[4]NASS Crush'!$DM40))</f>
        <v>103.82420423110426</v>
      </c>
    </row>
    <row r="76" spans="1:47">
      <c r="A76" s="42" t="s">
        <v>108</v>
      </c>
      <c r="W76" s="50">
        <f>'[4]NASS Crush'!$DK5</f>
        <v>141.22</v>
      </c>
      <c r="X76" s="50">
        <f>'[4]NASS Crush'!$DK17</f>
        <v>140.46100000000001</v>
      </c>
      <c r="Y76" s="50">
        <f>'[4]NASS Crush'!$DK29</f>
        <v>102.291</v>
      </c>
      <c r="Z76" s="50">
        <f>'[4]NASS Crush'!$DK41</f>
        <v>86.73</v>
      </c>
      <c r="AA76" s="50">
        <f>'[4]NASS Crush'!$DK53</f>
        <v>118.24</v>
      </c>
      <c r="AB76" s="50">
        <f>'[4]NASS Crush'!$DK65</f>
        <v>126.876</v>
      </c>
      <c r="AC76" s="50">
        <f>'[4]NASS Crush'!$DK77</f>
        <v>153.601</v>
      </c>
      <c r="AD76" s="50">
        <f>'[4]NASS Crush'!$DK89</f>
        <v>93.710999999999999</v>
      </c>
      <c r="AE76" s="51">
        <f>'Canola Refined'!AE29*(1+AVERAGE('[4]NASS Crush'!$DM89,'[4]NASS Crush'!$DM77,'[4]NASS Crush'!$DM65,'[4]NASS Crush'!$DM53,'[4]NASS Crush'!$DM41))*0.75</f>
        <v>52.841343630559351</v>
      </c>
      <c r="AF76" s="51">
        <f>'Canola Refined'!AF29*(1+AVERAGE('[4]NASS Crush'!$DM89,'[4]NASS Crush'!$DM77,'[4]NASS Crush'!$DM65,'[4]NASS Crush'!$DM53,'[4]NASS Crush'!$DM41))</f>
        <v>60.405194094327399</v>
      </c>
      <c r="AG76" s="51">
        <f>'Canola Refined'!AG29*(1+AVERAGE('[4]NASS Crush'!$DM89,'[4]NASS Crush'!$DM77,'[4]NASS Crush'!$DM65,'[4]NASS Crush'!$DM53,'[4]NASS Crush'!$DM41))</f>
        <v>39.167721485340707</v>
      </c>
      <c r="AH76" s="51">
        <f>'Canola Refined'!AH29*(1+AVERAGE('[4]NASS Crush'!$DM89,'[4]NASS Crush'!$DM77,'[4]NASS Crush'!$DM65,'[4]NASS Crush'!$DM53,'[4]NASS Crush'!$DM41))</f>
        <v>9.5057594729708885</v>
      </c>
      <c r="AI76" s="51">
        <f>'Canola Refined'!AI29*(1+AVERAGE('[4]NASS Crush'!$DM89,'[4]NASS Crush'!$DM77,'[4]NASS Crush'!$DM65,'[4]NASS Crush'!$DM53,'[4]NASS Crush'!$DM41))</f>
        <v>5.1937803789126678</v>
      </c>
      <c r="AJ76" s="51">
        <f>'Canola Refined'!AJ29*(1+AVERAGE('[4]NASS Crush'!$DM89,'[4]NASS Crush'!$DM77,'[4]NASS Crush'!$DM65,'[4]NASS Crush'!$DM53,'[4]NASS Crush'!$DM41))</f>
        <v>-1.1892584571877729</v>
      </c>
      <c r="AK76" s="51">
        <f>'Canola Refined'!AK29*(1+AVERAGE('[4]NASS Crush'!$DM89,'[4]NASS Crush'!$DM77,'[4]NASS Crush'!$DM65,'[4]NASS Crush'!$DM53,'[4]NASS Crush'!$DM41))</f>
        <v>-1.9875080511068433</v>
      </c>
      <c r="AL76" s="51">
        <f>'Canola Refined'!AL29*(1+AVERAGE('[4]NASS Crush'!$DM89,'[4]NASS Crush'!$DM77,'[4]NASS Crush'!$DM65,'[4]NASS Crush'!$DM53,'[4]NASS Crush'!$DM41))</f>
        <v>-8.8563190320641834</v>
      </c>
      <c r="AM76" s="51">
        <f>'Canola Refined'!AM29*(1+AVERAGE('[4]NASS Crush'!$DM89,'[4]NASS Crush'!$DM77,'[4]NASS Crush'!$DM65,'[4]NASS Crush'!$DM53,'[4]NASS Crush'!$DM41))</f>
        <v>-3.6287111012522302</v>
      </c>
      <c r="AN76" s="51">
        <f>'Canola Refined'!AN29*(1+AVERAGE('[4]NASS Crush'!$DM89,'[4]NASS Crush'!$DM77,'[4]NASS Crush'!$DM65,'[4]NASS Crush'!$DM53,'[4]NASS Crush'!$DM41))</f>
        <v>-20.11654331023195</v>
      </c>
      <c r="AO76" s="51">
        <f>'Canola Refined'!AO29*(1+AVERAGE('[4]NASS Crush'!$DM89,'[4]NASS Crush'!$DM77,'[4]NASS Crush'!$DM65,'[4]NASS Crush'!$DM53,'[4]NASS Crush'!$DM41))</f>
        <v>-19.330486332886956</v>
      </c>
      <c r="AP76" s="51">
        <f>'Canola Refined'!AP29*(1+AVERAGE('[4]NASS Crush'!$DM89,'[4]NASS Crush'!$DM77,'[4]NASS Crush'!$DM65,'[4]NASS Crush'!$DM53,'[4]NASS Crush'!$DM41))</f>
        <v>-31.85358569486689</v>
      </c>
      <c r="AQ76" s="51">
        <f>'Canola Refined'!AQ29*(1+AVERAGE('[4]NASS Crush'!$DM89,'[4]NASS Crush'!$DM77,'[4]NASS Crush'!$DM65,'[4]NASS Crush'!$DM53,'[4]NASS Crush'!$DM41))</f>
        <v>47.803222237842142</v>
      </c>
      <c r="AR76" s="51">
        <f>'Canola Refined'!AR29*(1+AVERAGE('[4]NASS Crush'!$DM89,'[4]NASS Crush'!$DM77,'[4]NASS Crush'!$DM65,'[4]NASS Crush'!$DM53,'[4]NASS Crush'!$DM41))</f>
        <v>124.4806492859408</v>
      </c>
      <c r="AS76" s="51">
        <f>'Canola Refined'!AS29*(1+AVERAGE('[4]NASS Crush'!$DM89,'[4]NASS Crush'!$DM77,'[4]NASS Crush'!$DM65,'[4]NASS Crush'!$DM53,'[4]NASS Crush'!$DM41))</f>
        <v>121.07779168750474</v>
      </c>
      <c r="AT76" s="51">
        <f>'Canola Refined'!AT29*(1+AVERAGE('[4]NASS Crush'!$DM89,'[4]NASS Crush'!$DM77,'[4]NASS Crush'!$DM65,'[4]NASS Crush'!$DM53,'[4]NASS Crush'!$DM41))</f>
        <v>95.074959094800946</v>
      </c>
      <c r="AU76" s="51">
        <f>'Canola Refined'!AU29*(1+AVERAGE('[4]NASS Crush'!$DM89,'[4]NASS Crush'!$DM77,'[4]NASS Crush'!$DM65,'[4]NASS Crush'!$DM53,'[4]NASS Crush'!$DM41))</f>
        <v>109.39914163399554</v>
      </c>
    </row>
    <row r="77" spans="1:47">
      <c r="A77" s="42" t="s">
        <v>109</v>
      </c>
      <c r="W77" s="50">
        <f>'[4]NASS Crush'!$DK6</f>
        <v>110.56100000000001</v>
      </c>
      <c r="X77" s="50">
        <f>'[4]NASS Crush'!$DK18</f>
        <v>164.125</v>
      </c>
      <c r="Y77" s="50">
        <f>'[4]NASS Crush'!$DK30</f>
        <v>126.836</v>
      </c>
      <c r="Z77" s="50">
        <f>'[4]NASS Crush'!$DK42</f>
        <v>128.34100000000001</v>
      </c>
      <c r="AA77" s="50">
        <f>'[4]NASS Crush'!$DK54</f>
        <v>112.974</v>
      </c>
      <c r="AB77" s="50">
        <f>'[4]NASS Crush'!$DK66</f>
        <v>119.752</v>
      </c>
      <c r="AC77" s="50">
        <f>'[4]NASS Crush'!$DK78</f>
        <v>161.25700000000001</v>
      </c>
      <c r="AD77" s="50">
        <f>'[4]NASS Crush'!$DK90</f>
        <v>127.61799999999999</v>
      </c>
      <c r="AE77" s="51">
        <f>'Canola Refined'!AE30*(1+AVERAGE('[4]NASS Crush'!$DM90,'[4]NASS Crush'!$DM78,'[4]NASS Crush'!$DM66,'[4]NASS Crush'!$DM54,'[4]NASS Crush'!$DM42))*0.75</f>
        <v>116.05424678628816</v>
      </c>
      <c r="AF77" s="51">
        <f>'Canola Refined'!AF30*(1+AVERAGE('[4]NASS Crush'!$DM90,'[4]NASS Crush'!$DM78,'[4]NASS Crush'!$DM66,'[4]NASS Crush'!$DM54,'[4]NASS Crush'!$DM42))</f>
        <v>132.62427870437861</v>
      </c>
      <c r="AG77" s="51">
        <f>'Canola Refined'!AG30*(1+AVERAGE('[4]NASS Crush'!$DM90,'[4]NASS Crush'!$DM78,'[4]NASS Crush'!$DM66,'[4]NASS Crush'!$DM54,'[4]NASS Crush'!$DM42))</f>
        <v>113.88006700177472</v>
      </c>
      <c r="AH77" s="51">
        <f>'Canola Refined'!AH30*(1+AVERAGE('[4]NASS Crush'!$DM90,'[4]NASS Crush'!$DM78,'[4]NASS Crush'!$DM66,'[4]NASS Crush'!$DM54,'[4]NASS Crush'!$DM42))</f>
        <v>53.670533756720445</v>
      </c>
      <c r="AI77" s="51">
        <f>'Canola Refined'!AI30*(1+AVERAGE('[4]NASS Crush'!$DM90,'[4]NASS Crush'!$DM78,'[4]NASS Crush'!$DM66,'[4]NASS Crush'!$DM54,'[4]NASS Crush'!$DM42))</f>
        <v>46.902534775096889</v>
      </c>
      <c r="AJ77" s="51">
        <f>'Canola Refined'!AJ30*(1+AVERAGE('[4]NASS Crush'!$DM90,'[4]NASS Crush'!$DM78,'[4]NASS Crush'!$DM66,'[4]NASS Crush'!$DM54,'[4]NASS Crush'!$DM42))</f>
        <v>38.757498592912469</v>
      </c>
      <c r="AK77" s="51">
        <f>'Canola Refined'!AK30*(1+AVERAGE('[4]NASS Crush'!$DM90,'[4]NASS Crush'!$DM78,'[4]NASS Crush'!$DM66,'[4]NASS Crush'!$DM54,'[4]NASS Crush'!$DM42))</f>
        <v>45.924444918249797</v>
      </c>
      <c r="AL77" s="51">
        <f>'Canola Refined'!AL30*(1+AVERAGE('[4]NASS Crush'!$DM90,'[4]NASS Crush'!$DM78,'[4]NASS Crush'!$DM66,'[4]NASS Crush'!$DM54,'[4]NASS Crush'!$DM42))</f>
        <v>17.221101375394092</v>
      </c>
      <c r="AM77" s="51">
        <f>'Canola Refined'!AM30*(1+AVERAGE('[4]NASS Crush'!$DM90,'[4]NASS Crush'!$DM78,'[4]NASS Crush'!$DM66,'[4]NASS Crush'!$DM54,'[4]NASS Crush'!$DM42))</f>
        <v>23.361038602428437</v>
      </c>
      <c r="AN77" s="51">
        <f>'Canola Refined'!AN30*(1+AVERAGE('[4]NASS Crush'!$DM90,'[4]NASS Crush'!$DM78,'[4]NASS Crush'!$DM66,'[4]NASS Crush'!$DM54,'[4]NASS Crush'!$DM42))</f>
        <v>9.8194597836849358</v>
      </c>
      <c r="AO77" s="51">
        <f>'Canola Refined'!AO30*(1+AVERAGE('[4]NASS Crush'!$DM90,'[4]NASS Crush'!$DM78,'[4]NASS Crush'!$DM66,'[4]NASS Crush'!$DM54,'[4]NASS Crush'!$DM42))</f>
        <v>9.5904512180428867</v>
      </c>
      <c r="AP77" s="51">
        <f>'Canola Refined'!AP30*(1+AVERAGE('[4]NASS Crush'!$DM90,'[4]NASS Crush'!$DM78,'[4]NASS Crush'!$DM66,'[4]NASS Crush'!$DM54,'[4]NASS Crush'!$DM42))</f>
        <v>-1.07237283904032</v>
      </c>
      <c r="AQ77" s="51">
        <f>'Canola Refined'!AQ30*(1+AVERAGE('[4]NASS Crush'!$DM90,'[4]NASS Crush'!$DM78,'[4]NASS Crush'!$DM66,'[4]NASS Crush'!$DM54,'[4]NASS Crush'!$DM42))</f>
        <v>88.289708497696253</v>
      </c>
      <c r="AR77" s="51">
        <f>'Canola Refined'!AR30*(1+AVERAGE('[4]NASS Crush'!$DM90,'[4]NASS Crush'!$DM78,'[4]NASS Crush'!$DM66,'[4]NASS Crush'!$DM54,'[4]NASS Crush'!$DM42))</f>
        <v>156.78373130388195</v>
      </c>
      <c r="AS77" s="51">
        <f>'Canola Refined'!AS30*(1+AVERAGE('[4]NASS Crush'!$DM90,'[4]NASS Crush'!$DM78,'[4]NASS Crush'!$DM66,'[4]NASS Crush'!$DM54,'[4]NASS Crush'!$DM42))</f>
        <v>155.74515991764221</v>
      </c>
      <c r="AT77" s="51">
        <f>'Canola Refined'!AT30*(1+AVERAGE('[4]NASS Crush'!$DM90,'[4]NASS Crush'!$DM78,'[4]NASS Crush'!$DM66,'[4]NASS Crush'!$DM54,'[4]NASS Crush'!$DM42))</f>
        <v>124.7585275283509</v>
      </c>
      <c r="AU77" s="51">
        <f>'Canola Refined'!AU30*(1+AVERAGE('[4]NASS Crush'!$DM90,'[4]NASS Crush'!$DM78,'[4]NASS Crush'!$DM66,'[4]NASS Crush'!$DM54,'[4]NASS Crush'!$DM42))</f>
        <v>139.65041324444331</v>
      </c>
    </row>
    <row r="78" spans="1:47">
      <c r="A78" s="42" t="s">
        <v>110</v>
      </c>
      <c r="W78" s="50">
        <f>'[4]NASS Crush'!$DK7</f>
        <v>145.28800000000001</v>
      </c>
      <c r="X78" s="50">
        <f>'[4]NASS Crush'!$DK19</f>
        <v>142.79900000000001</v>
      </c>
      <c r="Y78" s="50">
        <f>'[4]NASS Crush'!$DK31</f>
        <v>118.48</v>
      </c>
      <c r="Z78" s="50">
        <f>'[4]NASS Crush'!$DK43</f>
        <v>140.85900000000001</v>
      </c>
      <c r="AA78" s="50">
        <f>'[4]NASS Crush'!$DK55</f>
        <v>106.28700000000001</v>
      </c>
      <c r="AB78" s="50">
        <f>'[4]NASS Crush'!$DK67</f>
        <v>167.67099999999999</v>
      </c>
      <c r="AC78" s="50">
        <f>'[4]NASS Crush'!$DK79</f>
        <v>151.30799999999999</v>
      </c>
      <c r="AD78" s="50">
        <f>'[4]NASS Crush'!$DK91</f>
        <v>124.878</v>
      </c>
      <c r="AE78" s="51">
        <f>'Canola Refined'!AE31*(1+AVERAGE('[4]NASS Crush'!$DM91,'[4]NASS Crush'!$DM79,'[4]NASS Crush'!$DM67,'[4]NASS Crush'!$DM55,'[4]NASS Crush'!$DM43))*0.75</f>
        <v>75.654902951237233</v>
      </c>
      <c r="AF78" s="51">
        <f>'Canola Refined'!AF31*(1+AVERAGE('[4]NASS Crush'!$DM91,'[4]NASS Crush'!$DM79,'[4]NASS Crush'!$DM67,'[4]NASS Crush'!$DM55,'[4]NASS Crush'!$DM43))</f>
        <v>93.898698625810439</v>
      </c>
      <c r="AG78" s="51">
        <f>'Canola Refined'!AG31*(1+AVERAGE('[4]NASS Crush'!$DM91,'[4]NASS Crush'!$DM79,'[4]NASS Crush'!$DM67,'[4]NASS Crush'!$DM55,'[4]NASS Crush'!$DM43))</f>
        <v>58.364575320802693</v>
      </c>
      <c r="AH78" s="51">
        <f>'Canola Refined'!AH31*(1+AVERAGE('[4]NASS Crush'!$DM91,'[4]NASS Crush'!$DM79,'[4]NASS Crush'!$DM67,'[4]NASS Crush'!$DM55,'[4]NASS Crush'!$DM43))</f>
        <v>74.610165300775947</v>
      </c>
      <c r="AI78" s="51">
        <f>'Canola Refined'!AI31*(1+AVERAGE('[4]NASS Crush'!$DM91,'[4]NASS Crush'!$DM79,'[4]NASS Crush'!$DM67,'[4]NASS Crush'!$DM55,'[4]NASS Crush'!$DM43))</f>
        <v>42.371082690180565</v>
      </c>
      <c r="AJ78" s="51">
        <f>'Canola Refined'!AJ31*(1+AVERAGE('[4]NASS Crush'!$DM91,'[4]NASS Crush'!$DM79,'[4]NASS Crush'!$DM67,'[4]NASS Crush'!$DM55,'[4]NASS Crush'!$DM43))</f>
        <v>57.105200294517395</v>
      </c>
      <c r="AK78" s="51">
        <f>'Canola Refined'!AK31*(1+AVERAGE('[4]NASS Crush'!$DM91,'[4]NASS Crush'!$DM79,'[4]NASS Crush'!$DM67,'[4]NASS Crush'!$DM55,'[4]NASS Crush'!$DM43))</f>
        <v>45.330742017690078</v>
      </c>
      <c r="AL78" s="51">
        <f>'Canola Refined'!AL31*(1+AVERAGE('[4]NASS Crush'!$DM91,'[4]NASS Crush'!$DM79,'[4]NASS Crush'!$DM67,'[4]NASS Crush'!$DM55,'[4]NASS Crush'!$DM43))</f>
        <v>35.668032382583604</v>
      </c>
      <c r="AM78" s="51">
        <f>'Canola Refined'!AM31*(1+AVERAGE('[4]NASS Crush'!$DM91,'[4]NASS Crush'!$DM79,'[4]NASS Crush'!$DM67,'[4]NASS Crush'!$DM55,'[4]NASS Crush'!$DM43))</f>
        <v>44.096643172196593</v>
      </c>
      <c r="AN78" s="51">
        <f>'Canola Refined'!AN31*(1+AVERAGE('[4]NASS Crush'!$DM91,'[4]NASS Crush'!$DM79,'[4]NASS Crush'!$DM67,'[4]NASS Crush'!$DM55,'[4]NASS Crush'!$DM43))</f>
        <v>28.031279879433086</v>
      </c>
      <c r="AO78" s="51">
        <f>'Canola Refined'!AO31*(1+AVERAGE('[4]NASS Crush'!$DM91,'[4]NASS Crush'!$DM79,'[4]NASS Crush'!$DM67,'[4]NASS Crush'!$DM55,'[4]NASS Crush'!$DM43))</f>
        <v>28.987602854337965</v>
      </c>
      <c r="AP78" s="51">
        <f>'Canola Refined'!AP31*(1+AVERAGE('[4]NASS Crush'!$DM91,'[4]NASS Crush'!$DM79,'[4]NASS Crush'!$DM67,'[4]NASS Crush'!$DM55,'[4]NASS Crush'!$DM43))</f>
        <v>19.015515028211656</v>
      </c>
      <c r="AQ78" s="51">
        <f>'Canola Refined'!AQ31*(1+AVERAGE('[4]NASS Crush'!$DM91,'[4]NASS Crush'!$DM79,'[4]NASS Crush'!$DM67,'[4]NASS Crush'!$DM55,'[4]NASS Crush'!$DM43))</f>
        <v>89.473315291879146</v>
      </c>
      <c r="AR78" s="51">
        <f>'Canola Refined'!AR31*(1+AVERAGE('[4]NASS Crush'!$DM91,'[4]NASS Crush'!$DM79,'[4]NASS Crush'!$DM67,'[4]NASS Crush'!$DM55,'[4]NASS Crush'!$DM43))</f>
        <v>175.70844720876642</v>
      </c>
      <c r="AS78" s="51">
        <f>'Canola Refined'!AS31*(1+AVERAGE('[4]NASS Crush'!$DM91,'[4]NASS Crush'!$DM79,'[4]NASS Crush'!$DM67,'[4]NASS Crush'!$DM55,'[4]NASS Crush'!$DM43))</f>
        <v>172.39997194430379</v>
      </c>
      <c r="AT78" s="51">
        <f>'Canola Refined'!AT31*(1+AVERAGE('[4]NASS Crush'!$DM91,'[4]NASS Crush'!$DM79,'[4]NASS Crush'!$DM67,'[4]NASS Crush'!$DM55,'[4]NASS Crush'!$DM43))</f>
        <v>146.79503270734244</v>
      </c>
      <c r="AU78" s="51">
        <f>'Canola Refined'!AU31*(1+AVERAGE('[4]NASS Crush'!$DM91,'[4]NASS Crush'!$DM79,'[4]NASS Crush'!$DM67,'[4]NASS Crush'!$DM55,'[4]NASS Crush'!$DM43))</f>
        <v>161.36518108158725</v>
      </c>
    </row>
    <row r="79" spans="1:47">
      <c r="A79" s="42" t="s">
        <v>111</v>
      </c>
      <c r="W79" s="50">
        <f>'[4]NASS Crush'!$DK8</f>
        <v>132.50299999999999</v>
      </c>
      <c r="X79" s="50">
        <f>'[4]NASS Crush'!$DK20</f>
        <v>118.238</v>
      </c>
      <c r="Y79" s="50">
        <f>'[4]NASS Crush'!$DK32</f>
        <v>140.43700000000001</v>
      </c>
      <c r="Z79" s="50">
        <f>'[4]NASS Crush'!$DK44</f>
        <v>116.348</v>
      </c>
      <c r="AA79" s="50">
        <f>'[4]NASS Crush'!$DK56</f>
        <v>75.838999999999999</v>
      </c>
      <c r="AB79" s="50">
        <f>'[4]NASS Crush'!$DK68</f>
        <v>131.124</v>
      </c>
      <c r="AC79" s="50">
        <f>'[4]NASS Crush'!$DK80</f>
        <v>120.96</v>
      </c>
      <c r="AD79" s="50">
        <f>'[4]NASS Crush'!$DK92</f>
        <v>139.738</v>
      </c>
      <c r="AE79" s="51">
        <f>'Canola Refined'!AE32*(1+AVERAGE('[4]NASS Crush'!$DM92,'[4]NASS Crush'!$DM80,'[4]NASS Crush'!$DM68,'[4]NASS Crush'!$DM56,'[4]NASS Crush'!$DM44))*0.75</f>
        <v>80.436700726722464</v>
      </c>
      <c r="AF79" s="51">
        <f>'Canola Refined'!AF32*(1+AVERAGE('[4]NASS Crush'!$DM92,'[4]NASS Crush'!$DM80,'[4]NASS Crush'!$DM68,'[4]NASS Crush'!$DM56,'[4]NASS Crush'!$DM44))</f>
        <v>83.0368306547646</v>
      </c>
      <c r="AG79" s="51">
        <f>'Canola Refined'!AG32*(1+AVERAGE('[4]NASS Crush'!$DM92,'[4]NASS Crush'!$DM80,'[4]NASS Crush'!$DM68,'[4]NASS Crush'!$DM56,'[4]NASS Crush'!$DM44))</f>
        <v>50.454179665165078</v>
      </c>
      <c r="AH79" s="51">
        <f>'Canola Refined'!AH32*(1+AVERAGE('[4]NASS Crush'!$DM92,'[4]NASS Crush'!$DM80,'[4]NASS Crush'!$DM68,'[4]NASS Crush'!$DM56,'[4]NASS Crush'!$DM44))</f>
        <v>52.382701036769177</v>
      </c>
      <c r="AI79" s="51">
        <f>'Canola Refined'!AI32*(1+AVERAGE('[4]NASS Crush'!$DM92,'[4]NASS Crush'!$DM80,'[4]NASS Crush'!$DM68,'[4]NASS Crush'!$DM56,'[4]NASS Crush'!$DM44))</f>
        <v>36.936520325040469</v>
      </c>
      <c r="AJ79" s="51">
        <f>'Canola Refined'!AJ32*(1+AVERAGE('[4]NASS Crush'!$DM92,'[4]NASS Crush'!$DM80,'[4]NASS Crush'!$DM68,'[4]NASS Crush'!$DM56,'[4]NASS Crush'!$DM44))</f>
        <v>27.288417218069199</v>
      </c>
      <c r="AK79" s="51">
        <f>'Canola Refined'!AK32*(1+AVERAGE('[4]NASS Crush'!$DM92,'[4]NASS Crush'!$DM80,'[4]NASS Crush'!$DM68,'[4]NASS Crush'!$DM56,'[4]NASS Crush'!$DM44))</f>
        <v>23.308992193194662</v>
      </c>
      <c r="AL79" s="51">
        <f>'Canola Refined'!AL32*(1+AVERAGE('[4]NASS Crush'!$DM92,'[4]NASS Crush'!$DM80,'[4]NASS Crush'!$DM68,'[4]NASS Crush'!$DM56,'[4]NASS Crush'!$DM44))</f>
        <v>12.8263214009938</v>
      </c>
      <c r="AM79" s="51">
        <f>'Canola Refined'!AM32*(1+AVERAGE('[4]NASS Crush'!$DM92,'[4]NASS Crush'!$DM80,'[4]NASS Crush'!$DM68,'[4]NASS Crush'!$DM56,'[4]NASS Crush'!$DM44))</f>
        <v>25.416880602751032</v>
      </c>
      <c r="AN79" s="51">
        <f>'Canola Refined'!AN32*(1+AVERAGE('[4]NASS Crush'!$DM92,'[4]NASS Crush'!$DM80,'[4]NASS Crush'!$DM68,'[4]NASS Crush'!$DM56,'[4]NASS Crush'!$DM44))</f>
        <v>7.3802019551420122</v>
      </c>
      <c r="AO79" s="51">
        <f>'Canola Refined'!AO32*(1+AVERAGE('[4]NASS Crush'!$DM92,'[4]NASS Crush'!$DM80,'[4]NASS Crush'!$DM68,'[4]NASS Crush'!$DM56,'[4]NASS Crush'!$DM44))</f>
        <v>5.9056457757632375</v>
      </c>
      <c r="AP79" s="51">
        <f>'Canola Refined'!AP32*(1+AVERAGE('[4]NASS Crush'!$DM92,'[4]NASS Crush'!$DM80,'[4]NASS Crush'!$DM68,'[4]NASS Crush'!$DM56,'[4]NASS Crush'!$DM44))</f>
        <v>-6.3143365333053776</v>
      </c>
      <c r="AQ79" s="51">
        <f>'Canola Refined'!AQ32*(1+AVERAGE('[4]NASS Crush'!$DM92,'[4]NASS Crush'!$DM80,'[4]NASS Crush'!$DM68,'[4]NASS Crush'!$DM56,'[4]NASS Crush'!$DM44))</f>
        <v>73.815954332307797</v>
      </c>
      <c r="AR79" s="51">
        <f>'Canola Refined'!AR32*(1+AVERAGE('[4]NASS Crush'!$DM92,'[4]NASS Crush'!$DM80,'[4]NASS Crush'!$DM68,'[4]NASS Crush'!$DM56,'[4]NASS Crush'!$DM44))</f>
        <v>152.17114315759915</v>
      </c>
      <c r="AS79" s="51">
        <f>'Canola Refined'!AS32*(1+AVERAGE('[4]NASS Crush'!$DM92,'[4]NASS Crush'!$DM80,'[4]NASS Crush'!$DM68,'[4]NASS Crush'!$DM56,'[4]NASS Crush'!$DM44))</f>
        <v>148.20061233902473</v>
      </c>
      <c r="AT79" s="51">
        <f>'Canola Refined'!AT32*(1+AVERAGE('[4]NASS Crush'!$DM92,'[4]NASS Crush'!$DM80,'[4]NASS Crush'!$DM68,'[4]NASS Crush'!$DM56,'[4]NASS Crush'!$DM44))</f>
        <v>113.92726592819243</v>
      </c>
      <c r="AU79" s="51">
        <f>'Canola Refined'!AU32*(1+AVERAGE('[4]NASS Crush'!$DM92,'[4]NASS Crush'!$DM80,'[4]NASS Crush'!$DM68,'[4]NASS Crush'!$DM56,'[4]NASS Crush'!$DM44))</f>
        <v>127.600088948859</v>
      </c>
    </row>
    <row r="80" spans="1:47">
      <c r="A80" s="42" t="s">
        <v>112</v>
      </c>
      <c r="W80" s="50">
        <f>'[4]NASS Crush'!$DK9</f>
        <v>141.649</v>
      </c>
      <c r="X80" s="50">
        <f>'[4]NASS Crush'!$DK21</f>
        <v>176.68</v>
      </c>
      <c r="Y80" s="50">
        <f>'[4]NASS Crush'!$DK33</f>
        <v>154.565</v>
      </c>
      <c r="Z80" s="50">
        <f>'[4]NASS Crush'!$DK45</f>
        <v>166.792</v>
      </c>
      <c r="AA80" s="50">
        <f>'[4]NASS Crush'!$DK57</f>
        <v>124.663</v>
      </c>
      <c r="AB80" s="50">
        <f>'[4]NASS Crush'!$DK69</f>
        <v>169.51</v>
      </c>
      <c r="AC80" s="50">
        <f>'[4]NASS Crush'!$DK81</f>
        <v>143.631</v>
      </c>
      <c r="AD80" s="50">
        <f>'[4]NASS Crush'!$DK93</f>
        <v>161.809</v>
      </c>
      <c r="AE80" s="51">
        <f>'Canola Refined'!AE33*(1+AVERAGE('[4]NASS Crush'!$DM93,'[4]NASS Crush'!$DM81,'[4]NASS Crush'!$DM69,'[4]NASS Crush'!$DM57,'[4]NASS Crush'!$DM45))*0.75</f>
        <v>34.401473119190761</v>
      </c>
      <c r="AF80" s="51">
        <f>'Canola Refined'!AF33*(1+AVERAGE('[4]NASS Crush'!$DM93,'[4]NASS Crush'!$DM81,'[4]NASS Crush'!$DM69,'[4]NASS Crush'!$DM57,'[4]NASS Crush'!$DM45))</f>
        <v>34.816879852362625</v>
      </c>
      <c r="AG80" s="51">
        <f>'Canola Refined'!AG33*(1+AVERAGE('[4]NASS Crush'!$DM93,'[4]NASS Crush'!$DM81,'[4]NASS Crush'!$DM69,'[4]NASS Crush'!$DM57,'[4]NASS Crush'!$DM45))</f>
        <v>-132.06614105846134</v>
      </c>
      <c r="AH80" s="51">
        <f>'Canola Refined'!AH33*(1+AVERAGE('[4]NASS Crush'!$DM93,'[4]NASS Crush'!$DM81,'[4]NASS Crush'!$DM69,'[4]NASS Crush'!$DM57,'[4]NASS Crush'!$DM45))</f>
        <v>1.5578236772881122</v>
      </c>
      <c r="AI80" s="51">
        <f>'Canola Refined'!AI33*(1+AVERAGE('[4]NASS Crush'!$DM93,'[4]NASS Crush'!$DM81,'[4]NASS Crush'!$DM69,'[4]NASS Crush'!$DM57,'[4]NASS Crush'!$DM45))</f>
        <v>-237.83101395278308</v>
      </c>
      <c r="AJ80" s="51">
        <f>'Canola Refined'!AJ33*(1+AVERAGE('[4]NASS Crush'!$DM93,'[4]NASS Crush'!$DM81,'[4]NASS Crush'!$DM69,'[4]NASS Crush'!$DM57,'[4]NASS Crush'!$DM45))</f>
        <v>-252.16402542655979</v>
      </c>
      <c r="AK80" s="51">
        <f>'Canola Refined'!AK33*(1+AVERAGE('[4]NASS Crush'!$DM93,'[4]NASS Crush'!$DM81,'[4]NASS Crush'!$DM69,'[4]NASS Crush'!$DM57,'[4]NASS Crush'!$DM45))</f>
        <v>-319.18987160884956</v>
      </c>
      <c r="AL80" s="51">
        <f>'Canola Refined'!AL33*(1+AVERAGE('[4]NASS Crush'!$DM93,'[4]NASS Crush'!$DM81,'[4]NASS Crush'!$DM69,'[4]NASS Crush'!$DM57,'[4]NASS Crush'!$DM45))</f>
        <v>-250.83658682045237</v>
      </c>
      <c r="AM80" s="51">
        <f>'Canola Refined'!AM33*(1+AVERAGE('[4]NASS Crush'!$DM93,'[4]NASS Crush'!$DM81,'[4]NASS Crush'!$DM69,'[4]NASS Crush'!$DM57,'[4]NASS Crush'!$DM45))</f>
        <v>-230.53168530108627</v>
      </c>
      <c r="AN80" s="51">
        <f>'Canola Refined'!AN33*(1+AVERAGE('[4]NASS Crush'!$DM93,'[4]NASS Crush'!$DM81,'[4]NASS Crush'!$DM69,'[4]NASS Crush'!$DM57,'[4]NASS Crush'!$DM45))</f>
        <v>-175.1985484997534</v>
      </c>
      <c r="AO80" s="51">
        <f>'Canola Refined'!AO33*(1+AVERAGE('[4]NASS Crush'!$DM93,'[4]NASS Crush'!$DM81,'[4]NASS Crush'!$DM69,'[4]NASS Crush'!$DM57,'[4]NASS Crush'!$DM45))</f>
        <v>-235.40284102413148</v>
      </c>
      <c r="AP80" s="51">
        <f>'Canola Refined'!AP33*(1+AVERAGE('[4]NASS Crush'!$DM93,'[4]NASS Crush'!$DM81,'[4]NASS Crush'!$DM69,'[4]NASS Crush'!$DM57,'[4]NASS Crush'!$DM45))</f>
        <v>-280.54992816037935</v>
      </c>
      <c r="AQ80" s="51">
        <f>'Canola Refined'!AQ33*(1+AVERAGE('[4]NASS Crush'!$DM93,'[4]NASS Crush'!$DM81,'[4]NASS Crush'!$DM69,'[4]NASS Crush'!$DM57,'[4]NASS Crush'!$DM45))</f>
        <v>-249.88023593495649</v>
      </c>
      <c r="AR80" s="51">
        <f>'Canola Refined'!AR33*(1+AVERAGE('[4]NASS Crush'!$DM93,'[4]NASS Crush'!$DM81,'[4]NASS Crush'!$DM69,'[4]NASS Crush'!$DM57,'[4]NASS Crush'!$DM45))</f>
        <v>-130.24158135517618</v>
      </c>
      <c r="AS80" s="51">
        <f>'Canola Refined'!AS33*(1+AVERAGE('[4]NASS Crush'!$DM93,'[4]NASS Crush'!$DM81,'[4]NASS Crush'!$DM69,'[4]NASS Crush'!$DM57,'[4]NASS Crush'!$DM45))</f>
        <v>-164.10911149562091</v>
      </c>
      <c r="AT80" s="51">
        <f>'Canola Refined'!AT33*(1+AVERAGE('[4]NASS Crush'!$DM93,'[4]NASS Crush'!$DM81,'[4]NASS Crush'!$DM69,'[4]NASS Crush'!$DM57,'[4]NASS Crush'!$DM45))</f>
        <v>-190.91573555434738</v>
      </c>
      <c r="AU80" s="51">
        <f>'Canola Refined'!AU33*(1+AVERAGE('[4]NASS Crush'!$DM93,'[4]NASS Crush'!$DM81,'[4]NASS Crush'!$DM69,'[4]NASS Crush'!$DM57,'[4]NASS Crush'!$DM45))</f>
        <v>-214.81283233524016</v>
      </c>
    </row>
    <row r="81" spans="1:47" ht="15.75" thickBot="1">
      <c r="A81" s="42" t="s">
        <v>113</v>
      </c>
      <c r="X81" s="50">
        <f>SUM(X69:X80)</f>
        <v>1523.4820000000002</v>
      </c>
      <c r="Y81" s="50">
        <f>SUM(Y69:Y80)</f>
        <v>1598.1590000000001</v>
      </c>
      <c r="Z81" s="50">
        <f t="shared" ref="Z81:AU81" si="38">SUM(Z69:Z80)</f>
        <v>1496.1759999999999</v>
      </c>
      <c r="AA81" s="50">
        <f t="shared" si="38"/>
        <v>1430.556</v>
      </c>
      <c r="AB81" s="50">
        <f t="shared" si="38"/>
        <v>1565.0010000000002</v>
      </c>
      <c r="AC81" s="50">
        <f t="shared" si="38"/>
        <v>1785.2610000000002</v>
      </c>
      <c r="AD81" s="50">
        <f t="shared" si="38"/>
        <v>1608.1879999999999</v>
      </c>
      <c r="AE81" s="51">
        <f t="shared" si="38"/>
        <v>1341.0618390203865</v>
      </c>
      <c r="AF81" s="51">
        <f t="shared" si="38"/>
        <v>880.72585455541025</v>
      </c>
      <c r="AG81" s="51">
        <f t="shared" si="38"/>
        <v>747.21297105996848</v>
      </c>
      <c r="AH81" s="51">
        <f t="shared" si="38"/>
        <v>589.93086052900583</v>
      </c>
      <c r="AI81" s="51">
        <f t="shared" si="38"/>
        <v>296.77273159865024</v>
      </c>
      <c r="AJ81" s="51">
        <f t="shared" si="38"/>
        <v>432.31479114607623</v>
      </c>
      <c r="AK81" s="51">
        <f t="shared" si="38"/>
        <v>351.31360077399688</v>
      </c>
      <c r="AL81" s="51">
        <f t="shared" si="38"/>
        <v>251.86576818922228</v>
      </c>
      <c r="AM81" s="51">
        <f t="shared" si="38"/>
        <v>344.1717785680849</v>
      </c>
      <c r="AN81" s="51">
        <f t="shared" si="38"/>
        <v>158.56611595700329</v>
      </c>
      <c r="AO81" s="51">
        <f t="shared" si="38"/>
        <v>157.1611723097775</v>
      </c>
      <c r="AP81" s="51">
        <f t="shared" si="38"/>
        <v>5.531859562027023</v>
      </c>
      <c r="AQ81" s="51">
        <f t="shared" si="38"/>
        <v>1016.9323672442156</v>
      </c>
      <c r="AR81" s="51">
        <f t="shared" si="38"/>
        <v>1917.4253846058673</v>
      </c>
      <c r="AS81" s="51">
        <f t="shared" si="38"/>
        <v>1961.5017407424132</v>
      </c>
      <c r="AT81" s="51">
        <f t="shared" si="38"/>
        <v>1663.0689165398546</v>
      </c>
      <c r="AU81" s="51">
        <f t="shared" si="38"/>
        <v>1738.0812254545799</v>
      </c>
    </row>
    <row r="82" spans="1:47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88">
        <f t="shared" ref="X82:AC82" si="39">X9</f>
        <v>1523.4820000000002</v>
      </c>
      <c r="Y82" s="88">
        <f t="shared" si="39"/>
        <v>1598.1590000000001</v>
      </c>
      <c r="Z82" s="88">
        <f t="shared" si="39"/>
        <v>1496.1759999999999</v>
      </c>
      <c r="AA82" s="88">
        <f t="shared" si="39"/>
        <v>1430.556</v>
      </c>
      <c r="AB82" s="88">
        <f t="shared" si="39"/>
        <v>1565.0010000000002</v>
      </c>
      <c r="AC82" s="88">
        <f t="shared" si="39"/>
        <v>1785.2610000000002</v>
      </c>
      <c r="AD82" s="88">
        <f>AD9</f>
        <v>1608.1879999999999</v>
      </c>
      <c r="AE82" s="88">
        <f t="shared" ref="AE82:AU82" si="40">AE9</f>
        <v>1341.0618390203865</v>
      </c>
      <c r="AF82" s="88">
        <f t="shared" si="40"/>
        <v>880.72585455541025</v>
      </c>
      <c r="AG82" s="88">
        <f t="shared" si="40"/>
        <v>747.21297105996848</v>
      </c>
      <c r="AH82" s="88">
        <f t="shared" si="40"/>
        <v>589.93086052900583</v>
      </c>
      <c r="AI82" s="88">
        <f t="shared" si="40"/>
        <v>296.77273159865024</v>
      </c>
      <c r="AJ82" s="88">
        <f t="shared" si="40"/>
        <v>432.31479114607623</v>
      </c>
      <c r="AK82" s="88">
        <f t="shared" si="40"/>
        <v>351.31360077399688</v>
      </c>
      <c r="AL82" s="88">
        <f t="shared" si="40"/>
        <v>251.86576818922228</v>
      </c>
      <c r="AM82" s="88">
        <f t="shared" si="40"/>
        <v>344.1717785680849</v>
      </c>
      <c r="AN82" s="88">
        <f t="shared" si="40"/>
        <v>158.56611595700329</v>
      </c>
      <c r="AO82" s="88">
        <f t="shared" si="40"/>
        <v>157.1611723097775</v>
      </c>
      <c r="AP82" s="88">
        <f t="shared" si="40"/>
        <v>5.531859562027023</v>
      </c>
      <c r="AQ82" s="88">
        <f t="shared" si="40"/>
        <v>1016.9323672442156</v>
      </c>
      <c r="AR82" s="88">
        <f t="shared" si="40"/>
        <v>1917.4253846058673</v>
      </c>
      <c r="AS82" s="88">
        <f t="shared" si="40"/>
        <v>1961.5017407424132</v>
      </c>
      <c r="AT82" s="88">
        <f t="shared" si="40"/>
        <v>1663.0689165398546</v>
      </c>
      <c r="AU82" s="88">
        <f t="shared" si="40"/>
        <v>1738.0812254545799</v>
      </c>
    </row>
    <row r="83" spans="1:47" ht="15.75" thickBot="1">
      <c r="A83" s="42" t="s">
        <v>214</v>
      </c>
      <c r="X83" s="89"/>
      <c r="Y83" s="89"/>
      <c r="Z83" s="89"/>
      <c r="AA83" s="89"/>
      <c r="AB83" s="89"/>
      <c r="AC83" s="90">
        <f>AC81-'Canola Refined'!AC34</f>
        <v>57.906000000000404</v>
      </c>
      <c r="AD83" s="90">
        <f>AD81-'Canola Refined'!AD34</f>
        <v>46.893999999999778</v>
      </c>
      <c r="AE83" s="90">
        <f>AE81-'Canola Refined'!AE34</f>
        <v>-94.456413915948588</v>
      </c>
      <c r="AF83" s="90">
        <f>AF81-'Canola Refined'!AF34</f>
        <v>26.876766463142985</v>
      </c>
      <c r="AG83" s="90">
        <f>AG81-'Canola Refined'!AG34</f>
        <v>22.047178068978951</v>
      </c>
      <c r="AH83" s="90">
        <f>AH81-'Canola Refined'!AH34</f>
        <v>17.974992180440609</v>
      </c>
      <c r="AI83" s="90">
        <f>AI81-'Canola Refined'!AI34</f>
        <v>8.4260791288983228</v>
      </c>
      <c r="AJ83" s="90">
        <f>AJ81-'Canola Refined'!AJ34</f>
        <v>12.307409482313915</v>
      </c>
      <c r="AK83" s="90">
        <f>AK81-'Canola Refined'!AK34</f>
        <v>9.5685115545203416</v>
      </c>
      <c r="AL83" s="89"/>
      <c r="AM83" s="89"/>
      <c r="AN83" s="89"/>
      <c r="AO83" s="89"/>
      <c r="AP83" s="89"/>
      <c r="AQ83" s="89"/>
      <c r="AR83" s="89"/>
      <c r="AS83" s="89"/>
      <c r="AT83" s="89"/>
      <c r="AU83" s="89"/>
    </row>
    <row r="84" spans="1:47" ht="15.75" thickBot="1">
      <c r="A84" s="44"/>
      <c r="B84" s="44" t="str">
        <f>B2</f>
        <v xml:space="preserve">93/94 </v>
      </c>
      <c r="C84" s="44" t="str">
        <f t="shared" ref="C84:AU84" si="41">C2</f>
        <v xml:space="preserve">94/95 </v>
      </c>
      <c r="D84" s="44" t="str">
        <f t="shared" si="41"/>
        <v xml:space="preserve">95/96 </v>
      </c>
      <c r="E84" s="44" t="str">
        <f t="shared" si="41"/>
        <v xml:space="preserve">96/97 </v>
      </c>
      <c r="F84" s="44" t="str">
        <f t="shared" si="41"/>
        <v xml:space="preserve">97/98 </v>
      </c>
      <c r="G84" s="44" t="str">
        <f t="shared" si="41"/>
        <v xml:space="preserve">98/99 </v>
      </c>
      <c r="H84" s="44" t="str">
        <f t="shared" si="41"/>
        <v xml:space="preserve">99/00 </v>
      </c>
      <c r="I84" s="44" t="str">
        <f t="shared" si="41"/>
        <v xml:space="preserve">00/01 </v>
      </c>
      <c r="J84" s="44" t="str">
        <f t="shared" si="41"/>
        <v xml:space="preserve">01/02 </v>
      </c>
      <c r="K84" s="44" t="str">
        <f t="shared" si="41"/>
        <v xml:space="preserve">02/03 </v>
      </c>
      <c r="L84" s="44" t="str">
        <f t="shared" si="41"/>
        <v xml:space="preserve">03/04 </v>
      </c>
      <c r="M84" s="44" t="str">
        <f t="shared" si="41"/>
        <v xml:space="preserve">04/05 </v>
      </c>
      <c r="N84" s="44" t="str">
        <f t="shared" si="41"/>
        <v xml:space="preserve">05/06 </v>
      </c>
      <c r="O84" s="44" t="str">
        <f t="shared" si="41"/>
        <v xml:space="preserve">06/07 </v>
      </c>
      <c r="P84" s="44" t="str">
        <f t="shared" si="41"/>
        <v xml:space="preserve">07/08 </v>
      </c>
      <c r="Q84" s="44" t="str">
        <f t="shared" si="41"/>
        <v xml:space="preserve">08/09 </v>
      </c>
      <c r="R84" s="44" t="str">
        <f t="shared" si="41"/>
        <v xml:space="preserve">09/10 </v>
      </c>
      <c r="S84" s="44" t="str">
        <f t="shared" si="41"/>
        <v xml:space="preserve">10/11 </v>
      </c>
      <c r="T84" s="44" t="str">
        <f t="shared" si="41"/>
        <v xml:space="preserve">11/12 </v>
      </c>
      <c r="U84" s="44" t="str">
        <f t="shared" si="41"/>
        <v xml:space="preserve">12/13 </v>
      </c>
      <c r="V84" s="44" t="str">
        <f t="shared" si="41"/>
        <v xml:space="preserve">13/14 </v>
      </c>
      <c r="W84" s="44" t="str">
        <f t="shared" si="41"/>
        <v xml:space="preserve">14/15 </v>
      </c>
      <c r="X84" s="44" t="str">
        <f t="shared" si="41"/>
        <v xml:space="preserve">15/16 </v>
      </c>
      <c r="Y84" s="44" t="str">
        <f t="shared" si="41"/>
        <v xml:space="preserve">16/17 </v>
      </c>
      <c r="Z84" s="44" t="str">
        <f t="shared" si="41"/>
        <v xml:space="preserve">17/18 </v>
      </c>
      <c r="AA84" s="44" t="str">
        <f t="shared" si="41"/>
        <v>18/19</v>
      </c>
      <c r="AB84" s="44" t="str">
        <f t="shared" si="41"/>
        <v>19/20</v>
      </c>
      <c r="AC84" s="44" t="str">
        <f t="shared" si="41"/>
        <v>20/21</v>
      </c>
      <c r="AD84" s="44" t="str">
        <f t="shared" si="41"/>
        <v>21/22</v>
      </c>
      <c r="AE84" s="44" t="str">
        <f t="shared" si="41"/>
        <v>22/23</v>
      </c>
      <c r="AF84" s="44" t="str">
        <f t="shared" si="41"/>
        <v>23/24</v>
      </c>
      <c r="AG84" s="44" t="str">
        <f t="shared" si="41"/>
        <v>24/25</v>
      </c>
      <c r="AH84" s="44" t="str">
        <f t="shared" si="41"/>
        <v>25/26</v>
      </c>
      <c r="AI84" s="44" t="str">
        <f t="shared" si="41"/>
        <v>26/27</v>
      </c>
      <c r="AJ84" s="44" t="str">
        <f t="shared" si="41"/>
        <v>27/28</v>
      </c>
      <c r="AK84" s="44" t="str">
        <f t="shared" si="41"/>
        <v>28/29</v>
      </c>
      <c r="AL84" s="44" t="str">
        <f t="shared" si="41"/>
        <v>29/30</v>
      </c>
      <c r="AM84" s="44" t="str">
        <f t="shared" si="41"/>
        <v>30/31</v>
      </c>
      <c r="AN84" s="44" t="str">
        <f t="shared" si="41"/>
        <v>31/32</v>
      </c>
      <c r="AO84" s="44" t="str">
        <f t="shared" si="41"/>
        <v>32/33</v>
      </c>
      <c r="AP84" s="44" t="str">
        <f t="shared" si="41"/>
        <v>33/34</v>
      </c>
      <c r="AQ84" s="44" t="str">
        <f t="shared" si="41"/>
        <v>34/35</v>
      </c>
      <c r="AR84" s="44" t="str">
        <f t="shared" si="41"/>
        <v>35/36</v>
      </c>
      <c r="AS84" s="44" t="str">
        <f t="shared" si="41"/>
        <v>36/37</v>
      </c>
      <c r="AT84" s="44" t="str">
        <f t="shared" si="41"/>
        <v>37/38</v>
      </c>
      <c r="AU84" s="44" t="str">
        <f t="shared" si="41"/>
        <v>38/39</v>
      </c>
    </row>
    <row r="85" spans="1:47">
      <c r="A85" s="42" t="s">
        <v>101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>
        <f>('[3]Canola Complex'!BD355*0.05)+('[3]Canola Complex'!BD387*0.15)</f>
        <v>72.860251293079259</v>
      </c>
      <c r="X85" s="46">
        <f>('[3]Canola Complex'!BE355*0.05)+('[3]Canola Complex'!BE387*0.15)</f>
        <v>52.851874918973593</v>
      </c>
      <c r="Y85" s="46">
        <f>('[3]Canola Complex'!BF355*0.05)+('[3]Canola Complex'!BF387*0.15)</f>
        <v>59.058273587878794</v>
      </c>
      <c r="Z85" s="46">
        <f>('[3]Canola Complex'!BG355*0.05)+('[3]Canola Complex'!BG387*0.15)</f>
        <v>64.273345001243968</v>
      </c>
      <c r="AA85" s="46">
        <f>('[3]Canola Complex'!BH355*0.05)+('[3]Canola Complex'!BH387*0.15)</f>
        <v>51.047734650000002</v>
      </c>
      <c r="AB85" s="46">
        <f>('[3]Canola Complex'!BI355*0.05)+('[3]Canola Complex'!BI387*0.15)</f>
        <v>57.366923399999997</v>
      </c>
      <c r="AC85" s="46">
        <f>('[3]Canola Complex'!BJ355*0.05)+('[3]Canola Complex'!BJ387*0.15)</f>
        <v>54.91900034976743</v>
      </c>
      <c r="AD85" s="46">
        <f>('[3]Canola Complex'!BK355*0.05)+('[3]Canola Complex'!BK387*0.15)</f>
        <v>59.758111649999996</v>
      </c>
      <c r="AE85" s="46">
        <f>('[3]Canola Complex'!BL355*0.05)+('[3]Canola Complex'!BL387*0.15)</f>
        <v>62.298392849999978</v>
      </c>
      <c r="AF85" s="51">
        <f t="shared" ref="AF85:AF95" si="42">(SUM(AA85:AE85)/SUM(AA$97:AE$97))*AF$97</f>
        <v>151.26070125114205</v>
      </c>
      <c r="AG85" s="51">
        <f t="shared" ref="AG85:AG95" si="43">(SUM(AB85:AF85)/SUM(AB$97:AF$97))*AG$97</f>
        <v>142.01860739320915</v>
      </c>
      <c r="AH85" s="51">
        <f t="shared" ref="AH85:AU95" si="44">(SUM(AC85:AG85)/SUM(AC$97:AG$97))*AH$97</f>
        <v>138.03610774062329</v>
      </c>
      <c r="AI85" s="51">
        <f t="shared" si="44"/>
        <v>134.25813045784361</v>
      </c>
      <c r="AJ85" s="51">
        <f t="shared" si="44"/>
        <v>130.68788192175413</v>
      </c>
      <c r="AK85" s="51">
        <f t="shared" si="44"/>
        <v>144.26428436464386</v>
      </c>
      <c r="AL85" s="51">
        <f t="shared" si="44"/>
        <v>143.8466111745546</v>
      </c>
      <c r="AM85" s="51">
        <f t="shared" si="44"/>
        <v>144.14225755182179</v>
      </c>
      <c r="AN85" s="51">
        <f t="shared" si="44"/>
        <v>145.33165702767812</v>
      </c>
      <c r="AO85" s="51">
        <f t="shared" si="44"/>
        <v>147.55681084176095</v>
      </c>
      <c r="AP85" s="51">
        <f t="shared" si="44"/>
        <v>150.98839230957506</v>
      </c>
      <c r="AQ85" s="51">
        <f t="shared" si="44"/>
        <v>152.30719223166236</v>
      </c>
      <c r="AR85" s="51">
        <f t="shared" si="44"/>
        <v>153.98787247219965</v>
      </c>
      <c r="AS85" s="51">
        <f t="shared" si="44"/>
        <v>156.61484045800398</v>
      </c>
      <c r="AT85" s="51">
        <f t="shared" si="44"/>
        <v>159.40496212092984</v>
      </c>
      <c r="AU85" s="51">
        <f t="shared" si="44"/>
        <v>162.17613116770951</v>
      </c>
    </row>
    <row r="86" spans="1:47">
      <c r="A86" s="42" t="s">
        <v>102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>
        <f>('[3]Canola Complex'!BD356*0.05)+('[3]Canola Complex'!BD388*0.15)</f>
        <v>44.35885032946755</v>
      </c>
      <c r="X86" s="46">
        <f>('[3]Canola Complex'!BE356*0.05)+('[3]Canola Complex'!BE388*0.15)</f>
        <v>52.55406725252368</v>
      </c>
      <c r="Y86" s="46">
        <f>('[3]Canola Complex'!BF356*0.05)+('[3]Canola Complex'!BF388*0.15)</f>
        <v>55.367253107179202</v>
      </c>
      <c r="Z86" s="46">
        <f>('[3]Canola Complex'!BG356*0.05)+('[3]Canola Complex'!BG388*0.15)</f>
        <v>50.729271280361992</v>
      </c>
      <c r="AA86" s="46">
        <f>('[3]Canola Complex'!BH356*0.05)+('[3]Canola Complex'!BH388*0.15)</f>
        <v>50.196578151562505</v>
      </c>
      <c r="AB86" s="46">
        <f>('[3]Canola Complex'!BI356*0.05)+('[3]Canola Complex'!BI388*0.15)</f>
        <v>50.655744150000004</v>
      </c>
      <c r="AC86" s="46">
        <f>('[3]Canola Complex'!BJ356*0.05)+('[3]Canola Complex'!BJ388*0.15)</f>
        <v>54.079816204711577</v>
      </c>
      <c r="AD86" s="46">
        <f>('[3]Canola Complex'!BK356*0.05)+('[3]Canola Complex'!BK388*0.15)</f>
        <v>50.034415799999998</v>
      </c>
      <c r="AE86" s="46">
        <f>('[3]Canola Complex'!BL356*0.05)+('[3]Canola Complex'!BL388*0.15)</f>
        <v>66.43598879999999</v>
      </c>
      <c r="AF86" s="51">
        <f t="shared" si="42"/>
        <v>143.84707088175458</v>
      </c>
      <c r="AG86" s="51">
        <f t="shared" si="43"/>
        <v>134.4499559463143</v>
      </c>
      <c r="AH86" s="51">
        <f t="shared" si="44"/>
        <v>131.75224422045301</v>
      </c>
      <c r="AI86" s="51">
        <f t="shared" si="44"/>
        <v>127.74328554436086</v>
      </c>
      <c r="AJ86" s="51">
        <f t="shared" si="44"/>
        <v>125.76664730819401</v>
      </c>
      <c r="AK86" s="51">
        <f t="shared" si="44"/>
        <v>137.48843427133204</v>
      </c>
      <c r="AL86" s="51">
        <f t="shared" si="44"/>
        <v>137.15490099978868</v>
      </c>
      <c r="AM86" s="51">
        <f t="shared" si="44"/>
        <v>137.63743543177537</v>
      </c>
      <c r="AN86" s="51">
        <f t="shared" si="44"/>
        <v>138.78454102282643</v>
      </c>
      <c r="AO86" s="51">
        <f t="shared" si="44"/>
        <v>141.00665813206595</v>
      </c>
      <c r="AP86" s="51">
        <f t="shared" si="44"/>
        <v>144.10265673751209</v>
      </c>
      <c r="AQ86" s="51">
        <f t="shared" si="44"/>
        <v>145.40226164579886</v>
      </c>
      <c r="AR86" s="51">
        <f t="shared" si="44"/>
        <v>147.04217901775556</v>
      </c>
      <c r="AS86" s="51">
        <f t="shared" si="44"/>
        <v>149.55132857922649</v>
      </c>
      <c r="AT86" s="51">
        <f t="shared" si="44"/>
        <v>152.21404009964607</v>
      </c>
      <c r="AU86" s="51">
        <f t="shared" si="44"/>
        <v>154.83790848735293</v>
      </c>
    </row>
    <row r="87" spans="1:47">
      <c r="A87" s="42" t="s">
        <v>103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>
        <f>('[3]Canola Complex'!BD357*0.05)+('[3]Canola Complex'!BD389*0.15)</f>
        <v>43.762176837291399</v>
      </c>
      <c r="X87" s="46">
        <f>('[3]Canola Complex'!BE357*0.05)+('[3]Canola Complex'!BE389*0.15)</f>
        <v>48.295237962819719</v>
      </c>
      <c r="Y87" s="46">
        <f>('[3]Canola Complex'!BF357*0.05)+('[3]Canola Complex'!BF389*0.15)</f>
        <v>64.264476740315999</v>
      </c>
      <c r="Z87" s="46">
        <f>('[3]Canola Complex'!BG357*0.05)+('[3]Canola Complex'!BG389*0.15)</f>
        <v>49.59992246964002</v>
      </c>
      <c r="AA87" s="46">
        <f>('[3]Canola Complex'!BH357*0.05)+('[3]Canola Complex'!BH389*0.15)</f>
        <v>45.013627427343742</v>
      </c>
      <c r="AB87" s="46">
        <f>('[3]Canola Complex'!BI357*0.05)+('[3]Canola Complex'!BI389*0.15)</f>
        <v>57.475271999999997</v>
      </c>
      <c r="AC87" s="46">
        <f>('[3]Canola Complex'!BJ357*0.05)+('[3]Canola Complex'!BJ389*0.15)</f>
        <v>51.602858476694998</v>
      </c>
      <c r="AD87" s="46">
        <f>('[3]Canola Complex'!BK357*0.05)+('[3]Canola Complex'!BK389*0.15)</f>
        <v>51.290742299999984</v>
      </c>
      <c r="AE87" s="46">
        <f>('[3]Canola Complex'!BL357*0.05)+('[3]Canola Complex'!BL389*0.15)</f>
        <v>72.353321724984468</v>
      </c>
      <c r="AF87" s="51">
        <f t="shared" si="42"/>
        <v>147.20379553622169</v>
      </c>
      <c r="AG87" s="51">
        <f t="shared" si="43"/>
        <v>139.92770257727307</v>
      </c>
      <c r="AH87" s="51">
        <f t="shared" si="44"/>
        <v>135.72411308400922</v>
      </c>
      <c r="AI87" s="51">
        <f t="shared" si="44"/>
        <v>132.59079819924824</v>
      </c>
      <c r="AJ87" s="51">
        <f t="shared" si="44"/>
        <v>130.67285212887015</v>
      </c>
      <c r="AK87" s="51">
        <f t="shared" si="44"/>
        <v>142.16284309820773</v>
      </c>
      <c r="AL87" s="51">
        <f t="shared" si="44"/>
        <v>142.13808189654438</v>
      </c>
      <c r="AM87" s="51">
        <f t="shared" si="44"/>
        <v>142.51449786772062</v>
      </c>
      <c r="AN87" s="51">
        <f t="shared" si="44"/>
        <v>143.847468777757</v>
      </c>
      <c r="AO87" s="51">
        <f t="shared" si="44"/>
        <v>146.11161328522911</v>
      </c>
      <c r="AP87" s="51">
        <f t="shared" si="44"/>
        <v>149.24619828584898</v>
      </c>
      <c r="AQ87" s="51">
        <f t="shared" si="44"/>
        <v>150.64068980732083</v>
      </c>
      <c r="AR87" s="51">
        <f t="shared" si="44"/>
        <v>152.33097734896634</v>
      </c>
      <c r="AS87" s="51">
        <f t="shared" si="44"/>
        <v>154.94571360194661</v>
      </c>
      <c r="AT87" s="51">
        <f t="shared" si="44"/>
        <v>157.69255756374866</v>
      </c>
      <c r="AU87" s="51">
        <f t="shared" si="44"/>
        <v>160.40461176941736</v>
      </c>
    </row>
    <row r="88" spans="1:47">
      <c r="A88" s="42" t="s">
        <v>104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>
        <f>('[3]Canola Complex'!BD358*0.05)+('[3]Canola Complex'!BD390*0.15)</f>
        <v>48.725499227880817</v>
      </c>
      <c r="X88" s="46">
        <f>('[3]Canola Complex'!BE358*0.05)+('[3]Canola Complex'!BE390*0.15)</f>
        <v>53.089580268912883</v>
      </c>
      <c r="Y88" s="46">
        <f>('[3]Canola Complex'!BF358*0.05)+('[3]Canola Complex'!BF390*0.15)</f>
        <v>76.519162535865746</v>
      </c>
      <c r="Z88" s="46">
        <f>('[3]Canola Complex'!BG358*0.05)+('[3]Canola Complex'!BG390*0.15)</f>
        <v>51.162371640332999</v>
      </c>
      <c r="AA88" s="46">
        <f>('[3]Canola Complex'!BH358*0.05)+('[3]Canola Complex'!BH390*0.15)</f>
        <v>54.59271489999999</v>
      </c>
      <c r="AB88" s="46">
        <f>('[3]Canola Complex'!BI358*0.05)+('[3]Canola Complex'!BI390*0.15)</f>
        <v>57.635848349999996</v>
      </c>
      <c r="AC88" s="46">
        <f>('[3]Canola Complex'!BJ358*0.05)+('[3]Canola Complex'!BJ390*0.15)</f>
        <v>32.667809291406144</v>
      </c>
      <c r="AD88" s="46">
        <f>('[3]Canola Complex'!BK358*0.05)+('[3]Canola Complex'!BK390*0.15)</f>
        <v>52.204519799999986</v>
      </c>
      <c r="AE88" s="46">
        <f>('[3]Canola Complex'!BL358*0.05)+('[3]Canola Complex'!BL390*0.15)</f>
        <v>66.018224168630553</v>
      </c>
      <c r="AF88" s="51">
        <f t="shared" si="42"/>
        <v>139.45674115567607</v>
      </c>
      <c r="AG88" s="51">
        <f t="shared" si="43"/>
        <v>128.16307117596216</v>
      </c>
      <c r="AH88" s="51">
        <f t="shared" si="44"/>
        <v>122.84731651365138</v>
      </c>
      <c r="AI88" s="51">
        <f t="shared" si="44"/>
        <v>123.4174498727978</v>
      </c>
      <c r="AJ88" s="51">
        <f t="shared" si="44"/>
        <v>120.7033858955881</v>
      </c>
      <c r="AK88" s="51">
        <f t="shared" si="44"/>
        <v>131.4856385824055</v>
      </c>
      <c r="AL88" s="51">
        <f t="shared" si="44"/>
        <v>130.77221468669322</v>
      </c>
      <c r="AM88" s="51">
        <f t="shared" si="44"/>
        <v>131.23856687209408</v>
      </c>
      <c r="AN88" s="51">
        <f t="shared" si="44"/>
        <v>132.91176602058823</v>
      </c>
      <c r="AO88" s="51">
        <f t="shared" si="44"/>
        <v>134.81491084528523</v>
      </c>
      <c r="AP88" s="51">
        <f t="shared" si="44"/>
        <v>137.6793297877727</v>
      </c>
      <c r="AQ88" s="51">
        <f t="shared" si="44"/>
        <v>138.89484511447938</v>
      </c>
      <c r="AR88" s="51">
        <f t="shared" si="44"/>
        <v>140.51219907716569</v>
      </c>
      <c r="AS88" s="51">
        <f t="shared" si="44"/>
        <v>142.96974219401693</v>
      </c>
      <c r="AT88" s="51">
        <f t="shared" si="44"/>
        <v>145.46608005063169</v>
      </c>
      <c r="AU88" s="51">
        <f t="shared" si="44"/>
        <v>147.96117670172237</v>
      </c>
    </row>
    <row r="89" spans="1:47">
      <c r="A89" s="42" t="s">
        <v>105</v>
      </c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>
        <f>('[3]Canola Complex'!BD359*0.05)+('[3]Canola Complex'!BD391*0.15)</f>
        <v>47.960916889982322</v>
      </c>
      <c r="X89" s="46">
        <f>('[3]Canola Complex'!BE359*0.05)+('[3]Canola Complex'!BE391*0.15)</f>
        <v>49.190101232987175</v>
      </c>
      <c r="Y89" s="46">
        <f>('[3]Canola Complex'!BF359*0.05)+('[3]Canola Complex'!BF391*0.15)</f>
        <v>55.599520735860274</v>
      </c>
      <c r="Z89" s="46">
        <f>('[3]Canola Complex'!BG359*0.05)+('[3]Canola Complex'!BG391*0.15)</f>
        <v>65.094564569830354</v>
      </c>
      <c r="AA89" s="46">
        <f>('[3]Canola Complex'!BH359*0.05)+('[3]Canola Complex'!BH391*0.15)</f>
        <v>46.933392450000014</v>
      </c>
      <c r="AB89" s="46">
        <f>('[3]Canola Complex'!BI359*0.05)+('[3]Canola Complex'!BI391*0.15)</f>
        <v>46.172324249999996</v>
      </c>
      <c r="AC89" s="46">
        <f>('[3]Canola Complex'!BJ359*0.05)+('[3]Canola Complex'!BJ391*0.15)</f>
        <v>51.097216949999996</v>
      </c>
      <c r="AD89" s="46">
        <f>('[3]Canola Complex'!BK359*0.05)+('[3]Canola Complex'!BK391*0.15)</f>
        <v>50.367880531481973</v>
      </c>
      <c r="AE89" s="46">
        <f>('[3]Canola Complex'!BL359*0.05)+('[3]Canola Complex'!BL391*0.15)</f>
        <v>71.82405878514399</v>
      </c>
      <c r="AF89" s="51">
        <f t="shared" si="42"/>
        <v>141.19293701371507</v>
      </c>
      <c r="AG89" s="51">
        <f t="shared" si="43"/>
        <v>132.82993370453761</v>
      </c>
      <c r="AH89" s="51">
        <f t="shared" si="44"/>
        <v>131.30160368115727</v>
      </c>
      <c r="AI89" s="51">
        <f t="shared" si="44"/>
        <v>127.98511239615807</v>
      </c>
      <c r="AJ89" s="51">
        <f t="shared" si="44"/>
        <v>125.95503863291582</v>
      </c>
      <c r="AK89" s="51">
        <f t="shared" si="44"/>
        <v>136.59860429597964</v>
      </c>
      <c r="AL89" s="51">
        <f t="shared" si="44"/>
        <v>136.62684369615619</v>
      </c>
      <c r="AM89" s="51">
        <f t="shared" si="44"/>
        <v>137.33744513506514</v>
      </c>
      <c r="AN89" s="51">
        <f t="shared" si="44"/>
        <v>138.51612751426575</v>
      </c>
      <c r="AO89" s="51">
        <f t="shared" si="44"/>
        <v>140.63209568216303</v>
      </c>
      <c r="AP89" s="51">
        <f t="shared" si="44"/>
        <v>143.61108175505717</v>
      </c>
      <c r="AQ89" s="51">
        <f t="shared" si="44"/>
        <v>144.99382897640126</v>
      </c>
      <c r="AR89" s="51">
        <f t="shared" si="44"/>
        <v>146.65884044509409</v>
      </c>
      <c r="AS89" s="51">
        <f t="shared" si="44"/>
        <v>149.14916657962243</v>
      </c>
      <c r="AT89" s="51">
        <f t="shared" si="44"/>
        <v>151.78277962982509</v>
      </c>
      <c r="AU89" s="51">
        <f t="shared" si="44"/>
        <v>154.393982572</v>
      </c>
    </row>
    <row r="90" spans="1:47">
      <c r="A90" s="42" t="s">
        <v>106</v>
      </c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>
        <f>('[3]Canola Complex'!BD360*0.05)+('[3]Canola Complex'!BD392*0.15)</f>
        <v>33.796447522514626</v>
      </c>
      <c r="X90" s="46">
        <f>('[3]Canola Complex'!BE360*0.05)+('[3]Canola Complex'!BE392*0.15)</f>
        <v>51.567171112811543</v>
      </c>
      <c r="Y90" s="46">
        <f>('[3]Canola Complex'!BF360*0.05)+('[3]Canola Complex'!BF392*0.15)</f>
        <v>41.275108535023982</v>
      </c>
      <c r="Z90" s="46">
        <f>('[3]Canola Complex'!BG360*0.05)+('[3]Canola Complex'!BG392*0.15)</f>
        <v>48.359331597282186</v>
      </c>
      <c r="AA90" s="46">
        <f>('[3]Canola Complex'!BH360*0.05)+('[3]Canola Complex'!BH392*0.15)</f>
        <v>53.2678887</v>
      </c>
      <c r="AB90" s="46">
        <f>('[3]Canola Complex'!BI360*0.05)+('[3]Canola Complex'!BI392*0.15)</f>
        <v>62.394986100000004</v>
      </c>
      <c r="AC90" s="46">
        <f>('[3]Canola Complex'!BJ360*0.05)+('[3]Canola Complex'!BJ392*0.15)</f>
        <v>54.679997100000001</v>
      </c>
      <c r="AD90" s="46">
        <f>('[3]Canola Complex'!BK360*0.05)+('[3]Canola Complex'!BK392*0.15)</f>
        <v>63.949881590443461</v>
      </c>
      <c r="AE90" s="46">
        <f>('[3]Canola Complex'!BL360*0.05)+('[3]Canola Complex'!BL392*0.15)</f>
        <v>64.888091062868142</v>
      </c>
      <c r="AF90" s="51">
        <f t="shared" si="42"/>
        <v>158.56995170480599</v>
      </c>
      <c r="AG90" s="51">
        <f t="shared" si="43"/>
        <v>148.97207737943043</v>
      </c>
      <c r="AH90" s="51">
        <f t="shared" si="44"/>
        <v>144.14315167344458</v>
      </c>
      <c r="AI90" s="51">
        <f t="shared" si="44"/>
        <v>140.84551514613739</v>
      </c>
      <c r="AJ90" s="51">
        <f t="shared" si="44"/>
        <v>136.83788583748347</v>
      </c>
      <c r="AK90" s="51">
        <f t="shared" si="44"/>
        <v>151.12403493277947</v>
      </c>
      <c r="AL90" s="51">
        <f t="shared" si="44"/>
        <v>150.66212138489223</v>
      </c>
      <c r="AM90" s="51">
        <f t="shared" si="44"/>
        <v>150.9249364433023</v>
      </c>
      <c r="AN90" s="51">
        <f t="shared" si="44"/>
        <v>152.25124658338032</v>
      </c>
      <c r="AO90" s="51">
        <f t="shared" si="44"/>
        <v>154.54171357954954</v>
      </c>
      <c r="AP90" s="51">
        <f t="shared" si="44"/>
        <v>158.14330964990876</v>
      </c>
      <c r="AQ90" s="51">
        <f t="shared" si="44"/>
        <v>159.51971953610689</v>
      </c>
      <c r="AR90" s="51">
        <f t="shared" si="44"/>
        <v>161.27923256478755</v>
      </c>
      <c r="AS90" s="51">
        <f t="shared" si="44"/>
        <v>164.03945861006005</v>
      </c>
      <c r="AT90" s="51">
        <f t="shared" si="44"/>
        <v>166.95559776261234</v>
      </c>
      <c r="AU90" s="51">
        <f t="shared" si="44"/>
        <v>169.85897720236574</v>
      </c>
    </row>
    <row r="91" spans="1:47">
      <c r="A91" s="42" t="s">
        <v>107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>
        <f>('[3]Canola Complex'!BD361*0.05)+('[3]Canola Complex'!BD393*0.15)</f>
        <v>52.931014425615174</v>
      </c>
      <c r="X91" s="46">
        <f>('[3]Canola Complex'!BE361*0.05)+('[3]Canola Complex'!BE393*0.15)</f>
        <v>60.011068037653843</v>
      </c>
      <c r="Y91" s="46">
        <f>('[3]Canola Complex'!BF361*0.05)+('[3]Canola Complex'!BF393*0.15)</f>
        <v>59.098745347815004</v>
      </c>
      <c r="Z91" s="46">
        <f>('[3]Canola Complex'!BG361*0.05)+('[3]Canola Complex'!BG393*0.15)</f>
        <v>37.628766232540436</v>
      </c>
      <c r="AA91" s="46">
        <f>('[3]Canola Complex'!BH361*0.05)+('[3]Canola Complex'!BH393*0.15)</f>
        <v>52.231825350000001</v>
      </c>
      <c r="AB91" s="46">
        <f>('[3]Canola Complex'!BI361*0.05)+('[3]Canola Complex'!BI393*0.15)</f>
        <v>45.011890500000007</v>
      </c>
      <c r="AC91" s="46">
        <f>('[3]Canola Complex'!BJ361*0.05)+('[3]Canola Complex'!BJ393*0.15)</f>
        <v>31.233332160428727</v>
      </c>
      <c r="AD91" s="46">
        <f>('[3]Canola Complex'!BK361*0.05)+('[3]Canola Complex'!BK393*0.15)</f>
        <v>51.276604949999985</v>
      </c>
      <c r="AE91" s="51">
        <f t="shared" ref="AE91" si="45">(SUM(Z91:AD91)/SUM(Z$97:AD$97))*AE$97</f>
        <v>167.26353933916641</v>
      </c>
      <c r="AF91" s="51">
        <f t="shared" si="42"/>
        <v>183.92387221795843</v>
      </c>
      <c r="AG91" s="51">
        <f t="shared" si="43"/>
        <v>176.30982295406477</v>
      </c>
      <c r="AH91" s="51">
        <f t="shared" si="44"/>
        <v>179.05827489327274</v>
      </c>
      <c r="AI91" s="51">
        <f t="shared" si="44"/>
        <v>183.86390605332849</v>
      </c>
      <c r="AJ91" s="51">
        <f t="shared" si="44"/>
        <v>185.33560758443326</v>
      </c>
      <c r="AK91" s="51">
        <f t="shared" si="44"/>
        <v>188.23802142874638</v>
      </c>
      <c r="AL91" s="51">
        <f t="shared" si="44"/>
        <v>190.49856686897647</v>
      </c>
      <c r="AM91" s="51">
        <f t="shared" si="44"/>
        <v>193.34454145285511</v>
      </c>
      <c r="AN91" s="51">
        <f t="shared" si="44"/>
        <v>196.21061298799194</v>
      </c>
      <c r="AO91" s="51">
        <f t="shared" si="44"/>
        <v>198.67236465062567</v>
      </c>
      <c r="AP91" s="51">
        <f t="shared" si="44"/>
        <v>201.34047167555855</v>
      </c>
      <c r="AQ91" s="51">
        <f t="shared" si="44"/>
        <v>203.95979712965567</v>
      </c>
      <c r="AR91" s="51">
        <f t="shared" si="44"/>
        <v>206.65377988251089</v>
      </c>
      <c r="AS91" s="51">
        <f t="shared" si="44"/>
        <v>210.19930900497332</v>
      </c>
      <c r="AT91" s="51">
        <f t="shared" si="44"/>
        <v>213.70227059436368</v>
      </c>
      <c r="AU91" s="51">
        <f t="shared" si="44"/>
        <v>217.23826475585452</v>
      </c>
    </row>
    <row r="92" spans="1:47">
      <c r="A92" s="42" t="s">
        <v>108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>
        <f>('[3]Canola Complex'!BD362*0.05)+('[3]Canola Complex'!BD394*0.15)</f>
        <v>35.459552880795513</v>
      </c>
      <c r="X92" s="46">
        <f>('[3]Canola Complex'!BE362*0.05)+('[3]Canola Complex'!BE394*0.15)</f>
        <v>46.483526800363173</v>
      </c>
      <c r="Y92" s="46">
        <f>('[3]Canola Complex'!BF362*0.05)+('[3]Canola Complex'!BF394*0.15)</f>
        <v>50.029536178934997</v>
      </c>
      <c r="Z92" s="46">
        <f>('[3]Canola Complex'!BG362*0.05)+('[3]Canola Complex'!BG394*0.15)</f>
        <v>44.191965731737483</v>
      </c>
      <c r="AA92" s="46">
        <f>('[3]Canola Complex'!BH362*0.05)+('[3]Canola Complex'!BH394*0.15)</f>
        <v>49.47758685688158</v>
      </c>
      <c r="AB92" s="46">
        <f>('[3]Canola Complex'!BI362*0.05)+('[3]Canola Complex'!BI394*0.15)</f>
        <v>51.361654049999999</v>
      </c>
      <c r="AC92" s="46">
        <f>('[3]Canola Complex'!BJ362*0.05)+('[3]Canola Complex'!BJ394*0.15)</f>
        <v>42.445036657802532</v>
      </c>
      <c r="AD92" s="46">
        <f>('[3]Canola Complex'!BK362*0.05)+('[3]Canola Complex'!BK394*0.15)</f>
        <v>51.647908949999994</v>
      </c>
      <c r="AE92" s="51">
        <f>(SUM(Z92:AD92)/SUM(Z$97:AD$97))*AE$97</f>
        <v>183.99257950436765</v>
      </c>
      <c r="AF92" s="51">
        <f t="shared" si="42"/>
        <v>200.8353239897653</v>
      </c>
      <c r="AG92" s="51">
        <f t="shared" si="43"/>
        <v>195.30438645582961</v>
      </c>
      <c r="AH92" s="51">
        <f t="shared" si="44"/>
        <v>197.90850531732573</v>
      </c>
      <c r="AI92" s="51">
        <f t="shared" si="44"/>
        <v>201.29762658007775</v>
      </c>
      <c r="AJ92" s="51">
        <f t="shared" si="44"/>
        <v>203.84358010718341</v>
      </c>
      <c r="AK92" s="51">
        <f t="shared" si="44"/>
        <v>207.03049317304351</v>
      </c>
      <c r="AL92" s="51">
        <f t="shared" si="44"/>
        <v>209.81939303654815</v>
      </c>
      <c r="AM92" s="51">
        <f t="shared" si="44"/>
        <v>212.72191619895722</v>
      </c>
      <c r="AN92" s="51">
        <f t="shared" si="44"/>
        <v>215.68665541715478</v>
      </c>
      <c r="AO92" s="51">
        <f t="shared" si="44"/>
        <v>218.56292456935145</v>
      </c>
      <c r="AP92" s="51">
        <f t="shared" si="44"/>
        <v>221.50801386855943</v>
      </c>
      <c r="AQ92" s="51">
        <f t="shared" si="44"/>
        <v>224.40274469722695</v>
      </c>
      <c r="AR92" s="51">
        <f t="shared" si="44"/>
        <v>227.31950898826003</v>
      </c>
      <c r="AS92" s="51">
        <f t="shared" si="44"/>
        <v>231.21070501285223</v>
      </c>
      <c r="AT92" s="51">
        <f t="shared" si="44"/>
        <v>235.09251133821152</v>
      </c>
      <c r="AU92" s="51">
        <f t="shared" si="44"/>
        <v>238.98144675247835</v>
      </c>
    </row>
    <row r="93" spans="1:47">
      <c r="A93" s="42" t="s">
        <v>109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>
        <f>('[3]Canola Complex'!BD363*0.05)+('[3]Canola Complex'!BD395*0.15)</f>
        <v>60.8910990253693</v>
      </c>
      <c r="X93" s="46">
        <f>('[3]Canola Complex'!BE363*0.05)+('[3]Canola Complex'!BE395*0.15)</f>
        <v>61.1238845751312</v>
      </c>
      <c r="Y93" s="46">
        <f>('[3]Canola Complex'!BF363*0.05)+('[3]Canola Complex'!BF395*0.15)</f>
        <v>50.441392598318991</v>
      </c>
      <c r="Z93" s="46">
        <f>('[3]Canola Complex'!BG363*0.05)+('[3]Canola Complex'!BG395*0.15)</f>
        <v>56.279307364062753</v>
      </c>
      <c r="AA93" s="46">
        <f>('[3]Canola Complex'!BH363*0.05)+('[3]Canola Complex'!BH395*0.15)</f>
        <v>50.579502327636526</v>
      </c>
      <c r="AB93" s="46">
        <f>('[3]Canola Complex'!BI363*0.05)+('[3]Canola Complex'!BI395*0.15)</f>
        <v>51.715800750000007</v>
      </c>
      <c r="AC93" s="46">
        <f>('[3]Canola Complex'!BJ363*0.05)+('[3]Canola Complex'!BJ395*0.15)</f>
        <v>26.903867275687276</v>
      </c>
      <c r="AD93" s="46">
        <f>('[3]Canola Complex'!BK363*0.05)+('[3]Canola Complex'!BK395*0.15)</f>
        <v>47.5305465</v>
      </c>
      <c r="AE93" s="51">
        <f t="shared" ref="AE93:AE95" si="46">(SUM(Z93:AD93)/SUM(Z$97:AD$97))*AE$97</f>
        <v>179.28733258768591</v>
      </c>
      <c r="AF93" s="51">
        <f t="shared" si="42"/>
        <v>188.69391996080438</v>
      </c>
      <c r="AG93" s="51">
        <f t="shared" si="43"/>
        <v>181.98986847919909</v>
      </c>
      <c r="AH93" s="51">
        <f t="shared" si="44"/>
        <v>183.28469417578515</v>
      </c>
      <c r="AI93" s="51">
        <f t="shared" si="44"/>
        <v>189.43302551681111</v>
      </c>
      <c r="AJ93" s="51">
        <f t="shared" si="44"/>
        <v>192.05230022792205</v>
      </c>
      <c r="AK93" s="51">
        <f t="shared" si="44"/>
        <v>193.82457313306529</v>
      </c>
      <c r="AL93" s="51">
        <f t="shared" si="44"/>
        <v>196.2958876242329</v>
      </c>
      <c r="AM93" s="51">
        <f t="shared" si="44"/>
        <v>199.16287168423031</v>
      </c>
      <c r="AN93" s="51">
        <f t="shared" si="44"/>
        <v>202.35741043882641</v>
      </c>
      <c r="AO93" s="51">
        <f t="shared" si="44"/>
        <v>204.93605064755772</v>
      </c>
      <c r="AP93" s="51">
        <f t="shared" si="44"/>
        <v>207.5064008441681</v>
      </c>
      <c r="AQ93" s="51">
        <f t="shared" si="44"/>
        <v>210.24301036595728</v>
      </c>
      <c r="AR93" s="51">
        <f t="shared" si="44"/>
        <v>213.03479474799391</v>
      </c>
      <c r="AS93" s="51">
        <f t="shared" si="44"/>
        <v>216.72147785665948</v>
      </c>
      <c r="AT93" s="51">
        <f t="shared" si="44"/>
        <v>220.32084752585249</v>
      </c>
      <c r="AU93" s="51">
        <f t="shared" si="44"/>
        <v>223.94316002540091</v>
      </c>
    </row>
    <row r="94" spans="1:47">
      <c r="A94" s="42" t="s">
        <v>110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>
        <f>('[3]Canola Complex'!BD364*0.05)+('[3]Canola Complex'!BD396*0.15)</f>
        <v>54.216083896973487</v>
      </c>
      <c r="X94" s="46">
        <f>('[3]Canola Complex'!BE364*0.05)+('[3]Canola Complex'!BE396*0.15)</f>
        <v>57.191937828301867</v>
      </c>
      <c r="Y94" s="46">
        <f>('[3]Canola Complex'!BF364*0.05)+('[3]Canola Complex'!BF396*0.15)</f>
        <v>48.007122418185013</v>
      </c>
      <c r="Z94" s="46">
        <f>('[3]Canola Complex'!BG364*0.05)+('[3]Canola Complex'!BG396*0.15)</f>
        <v>55.165149459780729</v>
      </c>
      <c r="AA94" s="46">
        <f>('[3]Canola Complex'!BH364*0.05)+('[3]Canola Complex'!BH396*0.15)</f>
        <v>55.732606499999996</v>
      </c>
      <c r="AB94" s="46">
        <f>('[3]Canola Complex'!BI364*0.05)+('[3]Canola Complex'!BI396*0.15)</f>
        <v>59.173083475478457</v>
      </c>
      <c r="AC94" s="46">
        <f>('[3]Canola Complex'!BJ364*0.05)+('[3]Canola Complex'!BJ396*0.15)</f>
        <v>72.266487749999996</v>
      </c>
      <c r="AD94" s="46">
        <f>('[3]Canola Complex'!BK364*0.05)+('[3]Canola Complex'!BK396*0.15)</f>
        <v>50.781495899999989</v>
      </c>
      <c r="AE94" s="51">
        <f t="shared" si="46"/>
        <v>225.53844040464674</v>
      </c>
      <c r="AF94" s="51">
        <f t="shared" si="42"/>
        <v>245.65717851036749</v>
      </c>
      <c r="AG94" s="51">
        <f t="shared" si="43"/>
        <v>240.65501729476412</v>
      </c>
      <c r="AH94" s="51">
        <f t="shared" si="44"/>
        <v>245.07171970692312</v>
      </c>
      <c r="AI94" s="51">
        <f t="shared" si="44"/>
        <v>244.48735126226342</v>
      </c>
      <c r="AJ94" s="51">
        <f t="shared" si="44"/>
        <v>250.06642282544053</v>
      </c>
      <c r="AK94" s="51">
        <f t="shared" si="44"/>
        <v>254.01238121084495</v>
      </c>
      <c r="AL94" s="51">
        <f t="shared" si="44"/>
        <v>257.59156013222321</v>
      </c>
      <c r="AM94" s="51">
        <f t="shared" si="44"/>
        <v>260.97071075729076</v>
      </c>
      <c r="AN94" s="51">
        <f t="shared" si="44"/>
        <v>264.1338127828638</v>
      </c>
      <c r="AO94" s="51">
        <f t="shared" si="44"/>
        <v>268.07810160597148</v>
      </c>
      <c r="AP94" s="51">
        <f t="shared" si="44"/>
        <v>271.68158644706511</v>
      </c>
      <c r="AQ94" s="51">
        <f t="shared" si="44"/>
        <v>275.21376871042406</v>
      </c>
      <c r="AR94" s="51">
        <f t="shared" si="44"/>
        <v>278.73621990315195</v>
      </c>
      <c r="AS94" s="51">
        <f t="shared" si="44"/>
        <v>283.47960569208368</v>
      </c>
      <c r="AT94" s="51">
        <f t="shared" si="44"/>
        <v>288.30433073599005</v>
      </c>
      <c r="AU94" s="51">
        <f t="shared" si="44"/>
        <v>293.06412261400158</v>
      </c>
    </row>
    <row r="95" spans="1:47">
      <c r="A95" s="42" t="s">
        <v>111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>
        <f>('[3]Canola Complex'!BD365*0.05)+('[3]Canola Complex'!BD397*0.15)</f>
        <v>62.590679393475568</v>
      </c>
      <c r="X95" s="46">
        <f>('[3]Canola Complex'!BE365*0.05)+('[3]Canola Complex'!BE397*0.15)</f>
        <v>43.177176327747382</v>
      </c>
      <c r="Y95" s="46">
        <f>('[3]Canola Complex'!BF365*0.05)+('[3]Canola Complex'!BF397*0.15)</f>
        <v>57.679923407424013</v>
      </c>
      <c r="Z95" s="46">
        <f>('[3]Canola Complex'!BG365*0.05)+('[3]Canola Complex'!BG397*0.15)</f>
        <v>57.512310576379754</v>
      </c>
      <c r="AA95" s="46">
        <f>('[3]Canola Complex'!BH365*0.05)+('[3]Canola Complex'!BH397*0.15)</f>
        <v>53.113443600000011</v>
      </c>
      <c r="AB95" s="46">
        <f>('[3]Canola Complex'!BI365*0.05)+('[3]Canola Complex'!BI397*0.15)</f>
        <v>49.74533189946586</v>
      </c>
      <c r="AC95" s="46">
        <f>('[3]Canola Complex'!BJ365*0.05)+('[3]Canola Complex'!BJ397*0.15)</f>
        <v>49.968398999999998</v>
      </c>
      <c r="AD95" s="46">
        <f>('[3]Canola Complex'!BK365*0.05)+('[3]Canola Complex'!BK397*0.15)</f>
        <v>61.32727349999999</v>
      </c>
      <c r="AE95" s="51">
        <f t="shared" si="46"/>
        <v>209.03228388427306</v>
      </c>
      <c r="AF95" s="51">
        <f t="shared" si="42"/>
        <v>224.29477307315258</v>
      </c>
      <c r="AG95" s="51">
        <f t="shared" si="43"/>
        <v>218.90725954989466</v>
      </c>
      <c r="AH95" s="51">
        <f t="shared" si="44"/>
        <v>224.12254973574986</v>
      </c>
      <c r="AI95" s="51">
        <f t="shared" si="44"/>
        <v>227.49929082152363</v>
      </c>
      <c r="AJ95" s="51">
        <f t="shared" si="44"/>
        <v>229.76122039095645</v>
      </c>
      <c r="AK95" s="51">
        <f t="shared" si="44"/>
        <v>233.01228106097477</v>
      </c>
      <c r="AL95" s="51">
        <f t="shared" si="44"/>
        <v>236.51532554276858</v>
      </c>
      <c r="AM95" s="51">
        <f t="shared" si="44"/>
        <v>240.04708208941159</v>
      </c>
      <c r="AN95" s="51">
        <f t="shared" si="44"/>
        <v>243.22761913525912</v>
      </c>
      <c r="AO95" s="51">
        <f t="shared" si="44"/>
        <v>246.36740171236883</v>
      </c>
      <c r="AP95" s="51">
        <f t="shared" si="44"/>
        <v>249.69013130164245</v>
      </c>
      <c r="AQ95" s="51">
        <f t="shared" si="44"/>
        <v>253.02773541397755</v>
      </c>
      <c r="AR95" s="51">
        <f t="shared" si="44"/>
        <v>256.33087368775318</v>
      </c>
      <c r="AS95" s="51">
        <f t="shared" si="44"/>
        <v>260.68176769977043</v>
      </c>
      <c r="AT95" s="51">
        <f t="shared" si="44"/>
        <v>265.04817835238237</v>
      </c>
      <c r="AU95" s="51">
        <f t="shared" si="44"/>
        <v>269.4420774663763</v>
      </c>
    </row>
    <row r="96" spans="1:47">
      <c r="A96" s="42" t="s">
        <v>112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>
        <f>('[3]Canola Complex'!BD366*0.05)+('[3]Canola Complex'!BD398*0.15)</f>
        <v>52.056128063717992</v>
      </c>
      <c r="X96" s="46">
        <f>('[3]Canola Complex'!BE366*0.05)+('[3]Canola Complex'!BE398*0.15)</f>
        <v>69.028453125452998</v>
      </c>
      <c r="Y96" s="46">
        <f>('[3]Canola Complex'!BF366*0.05)+('[3]Canola Complex'!BF398*0.15)</f>
        <v>63.570542039706005</v>
      </c>
      <c r="Z96" s="46">
        <f>('[3]Canola Complex'!BG366*0.05)+('[3]Canola Complex'!BG398*0.15)</f>
        <v>49.617919109872268</v>
      </c>
      <c r="AA96" s="46">
        <f>('[3]Canola Complex'!BH366*0.05)+('[3]Canola Complex'!BH398*0.15)</f>
        <v>49.340409299999997</v>
      </c>
      <c r="AB96" s="46">
        <f>('[3]Canola Complex'!BI366*0.05)+('[3]Canola Complex'!BI398*0.15)</f>
        <v>58.410544196480515</v>
      </c>
      <c r="AC96" s="46">
        <f>('[3]Canola Complex'!BJ366*0.05)+('[3]Canola Complex'!BJ398*0.15)</f>
        <v>50.451977249999985</v>
      </c>
      <c r="AD96" s="46">
        <f>('[3]Canola Complex'!BK366*0.05)+('[3]Canola Complex'!BK398*0.15)</f>
        <v>50.78175329999997</v>
      </c>
      <c r="AE96" s="51">
        <f>AE97-SUM(AE85:AE95)</f>
        <v>1017.5189193882334</v>
      </c>
      <c r="AF96" s="51">
        <f t="shared" ref="AF96:AU96" si="47">AF97-SUM(AF85:AF95)</f>
        <v>650.06373470463654</v>
      </c>
      <c r="AG96" s="51">
        <f t="shared" si="47"/>
        <v>672.97229708952113</v>
      </c>
      <c r="AH96" s="51">
        <f t="shared" si="47"/>
        <v>716.74971925760474</v>
      </c>
      <c r="AI96" s="51">
        <f t="shared" si="47"/>
        <v>754.07850814944959</v>
      </c>
      <c r="AJ96" s="51">
        <f t="shared" si="47"/>
        <v>793.31717713925877</v>
      </c>
      <c r="AK96" s="51">
        <f t="shared" si="47"/>
        <v>743.25841044797676</v>
      </c>
      <c r="AL96" s="51">
        <f t="shared" si="47"/>
        <v>768.07849295662163</v>
      </c>
      <c r="AM96" s="51">
        <f t="shared" si="47"/>
        <v>787.45773851547551</v>
      </c>
      <c r="AN96" s="51">
        <f t="shared" si="47"/>
        <v>801.74108229140802</v>
      </c>
      <c r="AO96" s="51">
        <f t="shared" si="47"/>
        <v>811.21935444807127</v>
      </c>
      <c r="AP96" s="51">
        <f t="shared" si="47"/>
        <v>814.50242733733148</v>
      </c>
      <c r="AQ96" s="51">
        <f t="shared" si="47"/>
        <v>828.89440637098869</v>
      </c>
      <c r="AR96" s="51">
        <f t="shared" si="47"/>
        <v>841.11352186436125</v>
      </c>
      <c r="AS96" s="51">
        <f t="shared" si="47"/>
        <v>855.4368847107844</v>
      </c>
      <c r="AT96" s="51">
        <f t="shared" si="47"/>
        <v>869.01584422580618</v>
      </c>
      <c r="AU96" s="51">
        <f t="shared" si="47"/>
        <v>882.69814048532044</v>
      </c>
    </row>
    <row r="97" spans="1:47" ht="15.75" thickBot="1">
      <c r="A97" s="42" t="s">
        <v>113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>
        <f t="shared" ref="W97:AB97" si="48">SUM(W85:W96)</f>
        <v>609.60869978616302</v>
      </c>
      <c r="X97" s="46">
        <f t="shared" si="48"/>
        <v>644.56407944367902</v>
      </c>
      <c r="Y97" s="46">
        <f t="shared" si="48"/>
        <v>680.91105723250803</v>
      </c>
      <c r="Z97" s="46">
        <f t="shared" si="48"/>
        <v>629.61422503306483</v>
      </c>
      <c r="AA97" s="46">
        <f t="shared" si="48"/>
        <v>611.52731021342436</v>
      </c>
      <c r="AB97" s="46">
        <f t="shared" si="48"/>
        <v>647.11940312142485</v>
      </c>
      <c r="AC97" s="46">
        <f>SUM(AC85:AC96)</f>
        <v>572.31579846649868</v>
      </c>
      <c r="AD97" s="46">
        <f>SUM(AD85:AD96)</f>
        <v>640.95113477192535</v>
      </c>
      <c r="AE97" s="51">
        <f t="shared" ref="AE97:AU97" si="49">AE10</f>
        <v>2386.4511725000002</v>
      </c>
      <c r="AF97" s="51">
        <f t="shared" si="49"/>
        <v>2575</v>
      </c>
      <c r="AG97" s="51">
        <f t="shared" si="49"/>
        <v>2512.5</v>
      </c>
      <c r="AH97" s="51">
        <f t="shared" si="49"/>
        <v>2550</v>
      </c>
      <c r="AI97" s="51">
        <f t="shared" si="49"/>
        <v>2587.5</v>
      </c>
      <c r="AJ97" s="51">
        <f t="shared" si="49"/>
        <v>2625</v>
      </c>
      <c r="AK97" s="51">
        <f t="shared" si="49"/>
        <v>2662.5</v>
      </c>
      <c r="AL97" s="51">
        <f t="shared" si="49"/>
        <v>2700</v>
      </c>
      <c r="AM97" s="51">
        <f t="shared" si="49"/>
        <v>2737.5</v>
      </c>
      <c r="AN97" s="51">
        <f t="shared" si="49"/>
        <v>2775</v>
      </c>
      <c r="AO97" s="51">
        <f t="shared" si="49"/>
        <v>2812.5</v>
      </c>
      <c r="AP97" s="51">
        <f t="shared" si="49"/>
        <v>2850</v>
      </c>
      <c r="AQ97" s="51">
        <f t="shared" si="49"/>
        <v>2887.5</v>
      </c>
      <c r="AR97" s="51">
        <f t="shared" si="49"/>
        <v>2925</v>
      </c>
      <c r="AS97" s="51">
        <f t="shared" si="49"/>
        <v>2975</v>
      </c>
      <c r="AT97" s="51">
        <f t="shared" si="49"/>
        <v>3025</v>
      </c>
      <c r="AU97" s="51">
        <f t="shared" si="49"/>
        <v>3075</v>
      </c>
    </row>
    <row r="98" spans="1:47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9">
        <f>AD10</f>
        <v>640.95113477192535</v>
      </c>
      <c r="AE98" s="49">
        <f>AE10</f>
        <v>2386.4511725000002</v>
      </c>
      <c r="AF98" s="49">
        <f t="shared" ref="AF98:AU98" si="50">AF10</f>
        <v>2575</v>
      </c>
      <c r="AG98" s="49">
        <f t="shared" si="50"/>
        <v>2512.5</v>
      </c>
      <c r="AH98" s="49">
        <f t="shared" si="50"/>
        <v>2550</v>
      </c>
      <c r="AI98" s="49">
        <f t="shared" si="50"/>
        <v>2587.5</v>
      </c>
      <c r="AJ98" s="49">
        <f t="shared" si="50"/>
        <v>2625</v>
      </c>
      <c r="AK98" s="49">
        <f t="shared" si="50"/>
        <v>2662.5</v>
      </c>
      <c r="AL98" s="49">
        <f t="shared" si="50"/>
        <v>2700</v>
      </c>
      <c r="AM98" s="49">
        <f t="shared" si="50"/>
        <v>2737.5</v>
      </c>
      <c r="AN98" s="49">
        <f t="shared" si="50"/>
        <v>2775</v>
      </c>
      <c r="AO98" s="49">
        <f t="shared" si="50"/>
        <v>2812.5</v>
      </c>
      <c r="AP98" s="49">
        <f t="shared" si="50"/>
        <v>2850</v>
      </c>
      <c r="AQ98" s="49">
        <f t="shared" si="50"/>
        <v>2887.5</v>
      </c>
      <c r="AR98" s="49">
        <f t="shared" si="50"/>
        <v>2925</v>
      </c>
      <c r="AS98" s="49">
        <f t="shared" si="50"/>
        <v>2975</v>
      </c>
      <c r="AT98" s="49">
        <f t="shared" si="50"/>
        <v>3025</v>
      </c>
      <c r="AU98" s="49">
        <f t="shared" si="50"/>
        <v>3075</v>
      </c>
    </row>
    <row r="99" spans="1:47" ht="15.75" thickBot="1">
      <c r="A99" s="42" t="s">
        <v>215</v>
      </c>
    </row>
    <row r="100" spans="1:47" ht="15.75" thickBot="1">
      <c r="A100" s="44"/>
      <c r="B100" s="44" t="str">
        <f>B$2</f>
        <v xml:space="preserve">93/94 </v>
      </c>
      <c r="C100" s="44" t="str">
        <f t="shared" ref="C100:AU100" si="51">C$2</f>
        <v xml:space="preserve">94/95 </v>
      </c>
      <c r="D100" s="44" t="str">
        <f t="shared" si="51"/>
        <v xml:space="preserve">95/96 </v>
      </c>
      <c r="E100" s="44" t="str">
        <f t="shared" si="51"/>
        <v xml:space="preserve">96/97 </v>
      </c>
      <c r="F100" s="44" t="str">
        <f t="shared" si="51"/>
        <v xml:space="preserve">97/98 </v>
      </c>
      <c r="G100" s="44" t="str">
        <f t="shared" si="51"/>
        <v xml:space="preserve">98/99 </v>
      </c>
      <c r="H100" s="44" t="str">
        <f t="shared" si="51"/>
        <v xml:space="preserve">99/00 </v>
      </c>
      <c r="I100" s="44" t="str">
        <f t="shared" si="51"/>
        <v xml:space="preserve">00/01 </v>
      </c>
      <c r="J100" s="44" t="str">
        <f t="shared" si="51"/>
        <v xml:space="preserve">01/02 </v>
      </c>
      <c r="K100" s="44" t="str">
        <f t="shared" si="51"/>
        <v xml:space="preserve">02/03 </v>
      </c>
      <c r="L100" s="44" t="str">
        <f t="shared" si="51"/>
        <v xml:space="preserve">03/04 </v>
      </c>
      <c r="M100" s="44" t="str">
        <f t="shared" si="51"/>
        <v xml:space="preserve">04/05 </v>
      </c>
      <c r="N100" s="44" t="str">
        <f t="shared" si="51"/>
        <v xml:space="preserve">05/06 </v>
      </c>
      <c r="O100" s="44" t="str">
        <f t="shared" si="51"/>
        <v xml:space="preserve">06/07 </v>
      </c>
      <c r="P100" s="44" t="str">
        <f t="shared" si="51"/>
        <v xml:space="preserve">07/08 </v>
      </c>
      <c r="Q100" s="44" t="str">
        <f t="shared" si="51"/>
        <v xml:space="preserve">08/09 </v>
      </c>
      <c r="R100" s="44" t="str">
        <f t="shared" si="51"/>
        <v xml:space="preserve">09/10 </v>
      </c>
      <c r="S100" s="44" t="str">
        <f t="shared" si="51"/>
        <v xml:space="preserve">10/11 </v>
      </c>
      <c r="T100" s="44" t="str">
        <f t="shared" si="51"/>
        <v xml:space="preserve">11/12 </v>
      </c>
      <c r="U100" s="44" t="str">
        <f t="shared" si="51"/>
        <v xml:space="preserve">12/13 </v>
      </c>
      <c r="V100" s="44" t="str">
        <f t="shared" si="51"/>
        <v xml:space="preserve">13/14 </v>
      </c>
      <c r="W100" s="44" t="str">
        <f t="shared" si="51"/>
        <v xml:space="preserve">14/15 </v>
      </c>
      <c r="X100" s="44" t="str">
        <f t="shared" si="51"/>
        <v xml:space="preserve">15/16 </v>
      </c>
      <c r="Y100" s="44" t="str">
        <f t="shared" si="51"/>
        <v xml:space="preserve">16/17 </v>
      </c>
      <c r="Z100" s="44" t="str">
        <f t="shared" si="51"/>
        <v xml:space="preserve">17/18 </v>
      </c>
      <c r="AA100" s="44" t="str">
        <f t="shared" si="51"/>
        <v>18/19</v>
      </c>
      <c r="AB100" s="44" t="str">
        <f t="shared" si="51"/>
        <v>19/20</v>
      </c>
      <c r="AC100" s="44" t="str">
        <f t="shared" si="51"/>
        <v>20/21</v>
      </c>
      <c r="AD100" s="44" t="str">
        <f t="shared" si="51"/>
        <v>21/22</v>
      </c>
      <c r="AE100" s="44" t="str">
        <f t="shared" si="51"/>
        <v>22/23</v>
      </c>
      <c r="AF100" s="44" t="str">
        <f t="shared" si="51"/>
        <v>23/24</v>
      </c>
      <c r="AG100" s="44" t="str">
        <f t="shared" si="51"/>
        <v>24/25</v>
      </c>
      <c r="AH100" s="44" t="str">
        <f t="shared" si="51"/>
        <v>25/26</v>
      </c>
      <c r="AI100" s="44" t="str">
        <f t="shared" si="51"/>
        <v>26/27</v>
      </c>
      <c r="AJ100" s="44" t="str">
        <f t="shared" si="51"/>
        <v>27/28</v>
      </c>
      <c r="AK100" s="44" t="str">
        <f t="shared" si="51"/>
        <v>28/29</v>
      </c>
      <c r="AL100" s="44" t="str">
        <f t="shared" si="51"/>
        <v>29/30</v>
      </c>
      <c r="AM100" s="44" t="str">
        <f t="shared" si="51"/>
        <v>30/31</v>
      </c>
      <c r="AN100" s="44" t="str">
        <f t="shared" si="51"/>
        <v>31/32</v>
      </c>
      <c r="AO100" s="44" t="str">
        <f t="shared" si="51"/>
        <v>32/33</v>
      </c>
      <c r="AP100" s="44" t="str">
        <f t="shared" si="51"/>
        <v>33/34</v>
      </c>
      <c r="AQ100" s="44" t="str">
        <f t="shared" si="51"/>
        <v>34/35</v>
      </c>
      <c r="AR100" s="44" t="str">
        <f t="shared" si="51"/>
        <v>35/36</v>
      </c>
      <c r="AS100" s="44" t="str">
        <f t="shared" si="51"/>
        <v>36/37</v>
      </c>
      <c r="AT100" s="44" t="str">
        <f t="shared" si="51"/>
        <v>37/38</v>
      </c>
      <c r="AU100" s="44" t="str">
        <f t="shared" si="51"/>
        <v>38/39</v>
      </c>
    </row>
    <row r="101" spans="1:47">
      <c r="A101" s="42" t="s">
        <v>101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>
        <f>W128+X21+X37-X53-X69-X117</f>
        <v>28.989171999999996</v>
      </c>
      <c r="Y101" s="46">
        <f t="shared" ref="Y101:AC101" si="52">X128+Y21+Y37-Y53-Y69-Y117</f>
        <v>87.371792000000028</v>
      </c>
      <c r="Z101" s="46">
        <f t="shared" si="52"/>
        <v>168.08255199999999</v>
      </c>
      <c r="AA101" s="46">
        <f t="shared" si="52"/>
        <v>39.722899999999981</v>
      </c>
      <c r="AB101" s="46">
        <f t="shared" si="52"/>
        <v>81.706583999999992</v>
      </c>
      <c r="AC101" s="46">
        <f t="shared" si="52"/>
        <v>7.9603539999999882</v>
      </c>
      <c r="AD101" s="46">
        <f>AC128+AD21+AD37-AD53-AD69-AD85-AD117</f>
        <v>-15.052208649999997</v>
      </c>
      <c r="AE101" s="46">
        <f>AD128+AE21+AE37-AE53-AE69-AE85-AE117</f>
        <v>71.575300150000018</v>
      </c>
      <c r="AF101" s="47">
        <f t="shared" ref="AF101:AU101" si="53">AF$113*(SUM(AA101:AE101)/SUM(AA$113:AE$113))</f>
        <v>5.100805353697055</v>
      </c>
      <c r="AG101" s="47">
        <f t="shared" si="53"/>
        <v>3.4999211166974042</v>
      </c>
      <c r="AH101" s="47">
        <f t="shared" si="53"/>
        <v>2.5806593449226161</v>
      </c>
      <c r="AI101" s="47">
        <f t="shared" si="53"/>
        <v>1.7671186815129409</v>
      </c>
      <c r="AJ101" s="47">
        <f t="shared" si="53"/>
        <v>0</v>
      </c>
      <c r="AK101" s="47">
        <f t="shared" si="53"/>
        <v>0</v>
      </c>
      <c r="AL101" s="47">
        <f t="shared" si="53"/>
        <v>0</v>
      </c>
      <c r="AM101" s="47">
        <f t="shared" si="53"/>
        <v>0</v>
      </c>
      <c r="AN101" s="47">
        <f t="shared" si="53"/>
        <v>0</v>
      </c>
      <c r="AO101" s="47" t="e">
        <f t="shared" si="53"/>
        <v>#DIV/0!</v>
      </c>
      <c r="AP101" s="47" t="e">
        <f t="shared" si="53"/>
        <v>#DIV/0!</v>
      </c>
      <c r="AQ101" s="47" t="e">
        <f t="shared" si="53"/>
        <v>#DIV/0!</v>
      </c>
      <c r="AR101" s="47" t="e">
        <f t="shared" si="53"/>
        <v>#DIV/0!</v>
      </c>
      <c r="AS101" s="47" t="e">
        <f t="shared" si="53"/>
        <v>#DIV/0!</v>
      </c>
      <c r="AT101" s="47" t="e">
        <f t="shared" si="53"/>
        <v>#DIV/0!</v>
      </c>
      <c r="AU101" s="47" t="e">
        <f t="shared" si="53"/>
        <v>#DIV/0!</v>
      </c>
    </row>
    <row r="102" spans="1:47">
      <c r="A102" s="42" t="s">
        <v>102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>
        <f t="shared" ref="X102:AD112" si="54">X117+X22+X38-X54-X70-X118</f>
        <v>0.15048100000001341</v>
      </c>
      <c r="Y102" s="46">
        <f t="shared" si="54"/>
        <v>71.53755799999999</v>
      </c>
      <c r="Z102" s="46">
        <f t="shared" si="54"/>
        <v>80.725206999999983</v>
      </c>
      <c r="AA102" s="46">
        <f t="shared" si="54"/>
        <v>-9.1183930000000117</v>
      </c>
      <c r="AB102" s="46">
        <f t="shared" si="54"/>
        <v>75.802569000000005</v>
      </c>
      <c r="AC102" s="46">
        <f t="shared" si="54"/>
        <v>26.257081000000028</v>
      </c>
      <c r="AD102" s="46">
        <f>AD117+AD22+AD38-AD54-AD70-AD86-AD118</f>
        <v>-5.8269457999999901</v>
      </c>
      <c r="AE102" s="46">
        <f>AE117+AE22+AE38-AE54-AE70-AE86-AE118</f>
        <v>16.473365199999982</v>
      </c>
      <c r="AF102" s="47">
        <f t="shared" ref="AF102:AU102" si="55">AF$113*(SUM(AA102:AE102)/SUM(AA$113:AE$113))</f>
        <v>2.8420862162690961</v>
      </c>
      <c r="AG102" s="47">
        <f t="shared" si="55"/>
        <v>2.6730596749492097</v>
      </c>
      <c r="AH102" s="47">
        <f t="shared" si="55"/>
        <v>1.4978356188360984</v>
      </c>
      <c r="AI102" s="47">
        <f t="shared" si="55"/>
        <v>0.46091866431740119</v>
      </c>
      <c r="AJ102" s="47">
        <f t="shared" si="55"/>
        <v>0</v>
      </c>
      <c r="AK102" s="47">
        <f t="shared" si="55"/>
        <v>0</v>
      </c>
      <c r="AL102" s="47">
        <f t="shared" si="55"/>
        <v>0</v>
      </c>
      <c r="AM102" s="47">
        <f t="shared" si="55"/>
        <v>0</v>
      </c>
      <c r="AN102" s="47">
        <f t="shared" si="55"/>
        <v>0</v>
      </c>
      <c r="AO102" s="47" t="e">
        <f t="shared" si="55"/>
        <v>#DIV/0!</v>
      </c>
      <c r="AP102" s="47" t="e">
        <f t="shared" si="55"/>
        <v>#DIV/0!</v>
      </c>
      <c r="AQ102" s="47" t="e">
        <f t="shared" si="55"/>
        <v>#DIV/0!</v>
      </c>
      <c r="AR102" s="47" t="e">
        <f t="shared" si="55"/>
        <v>#DIV/0!</v>
      </c>
      <c r="AS102" s="47" t="e">
        <f t="shared" si="55"/>
        <v>#DIV/0!</v>
      </c>
      <c r="AT102" s="47" t="e">
        <f t="shared" si="55"/>
        <v>#DIV/0!</v>
      </c>
      <c r="AU102" s="47" t="e">
        <f t="shared" si="55"/>
        <v>#DIV/0!</v>
      </c>
    </row>
    <row r="103" spans="1:47">
      <c r="A103" s="42" t="s">
        <v>103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>
        <f t="shared" si="54"/>
        <v>46.155504999999948</v>
      </c>
      <c r="Y103" s="46">
        <f t="shared" si="54"/>
        <v>117.41701999999998</v>
      </c>
      <c r="Z103" s="46">
        <f t="shared" si="54"/>
        <v>111.28716300000002</v>
      </c>
      <c r="AA103" s="46">
        <f t="shared" si="54"/>
        <v>33.58269499999993</v>
      </c>
      <c r="AB103" s="46">
        <f t="shared" si="54"/>
        <v>92.116966000000019</v>
      </c>
      <c r="AC103" s="46">
        <f t="shared" si="54"/>
        <v>59.583682999999994</v>
      </c>
      <c r="AD103" s="46">
        <f t="shared" ref="AD103:AE106" si="56">AD118+AD23+AD39-AD55-AD71-AD87-AD119</f>
        <v>26.277203699999994</v>
      </c>
      <c r="AE103" s="46">
        <f t="shared" si="56"/>
        <v>71.036113275015467</v>
      </c>
      <c r="AF103" s="47">
        <f t="shared" ref="AF103:AU106" si="57">AF$113*(SUM(AA103:AE103)/SUM(AA$113:AE$113))</f>
        <v>7.7534712895709088</v>
      </c>
      <c r="AG103" s="47">
        <f t="shared" si="57"/>
        <v>5.939988212978264</v>
      </c>
      <c r="AH103" s="47">
        <f t="shared" si="57"/>
        <v>6.0236827145521223</v>
      </c>
      <c r="AI103" s="47">
        <f t="shared" si="57"/>
        <v>3.0545499935148386</v>
      </c>
      <c r="AJ103" s="47">
        <f t="shared" si="57"/>
        <v>0</v>
      </c>
      <c r="AK103" s="47">
        <f t="shared" si="57"/>
        <v>0</v>
      </c>
      <c r="AL103" s="47">
        <f t="shared" si="57"/>
        <v>0</v>
      </c>
      <c r="AM103" s="47">
        <f t="shared" si="57"/>
        <v>0</v>
      </c>
      <c r="AN103" s="47">
        <f t="shared" si="57"/>
        <v>0</v>
      </c>
      <c r="AO103" s="47" t="e">
        <f t="shared" si="57"/>
        <v>#DIV/0!</v>
      </c>
      <c r="AP103" s="47" t="e">
        <f t="shared" si="57"/>
        <v>#DIV/0!</v>
      </c>
      <c r="AQ103" s="47" t="e">
        <f t="shared" si="57"/>
        <v>#DIV/0!</v>
      </c>
      <c r="AR103" s="47" t="e">
        <f t="shared" si="57"/>
        <v>#DIV/0!</v>
      </c>
      <c r="AS103" s="47" t="e">
        <f t="shared" si="57"/>
        <v>#DIV/0!</v>
      </c>
      <c r="AT103" s="47" t="e">
        <f t="shared" si="57"/>
        <v>#DIV/0!</v>
      </c>
      <c r="AU103" s="47" t="e">
        <f t="shared" si="57"/>
        <v>#DIV/0!</v>
      </c>
    </row>
    <row r="104" spans="1:47">
      <c r="A104" s="42" t="s">
        <v>104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>
        <f t="shared" si="54"/>
        <v>51.495856999999972</v>
      </c>
      <c r="Y104" s="46">
        <f t="shared" si="54"/>
        <v>132.24243999999999</v>
      </c>
      <c r="Z104" s="46">
        <f t="shared" si="54"/>
        <v>121.163115</v>
      </c>
      <c r="AA104" s="46">
        <f t="shared" si="54"/>
        <v>95.140079999999983</v>
      </c>
      <c r="AB104" s="46">
        <f t="shared" si="54"/>
        <v>95.661922999999987</v>
      </c>
      <c r="AC104" s="46">
        <f t="shared" si="54"/>
        <v>45.961269999999985</v>
      </c>
      <c r="AD104" s="46">
        <f t="shared" si="56"/>
        <v>-39.852551799999979</v>
      </c>
      <c r="AE104" s="46">
        <f t="shared" si="56"/>
        <v>76.843809831369455</v>
      </c>
      <c r="AF104" s="47">
        <f t="shared" si="57"/>
        <v>7.5108739410382741</v>
      </c>
      <c r="AG104" s="47">
        <f t="shared" si="57"/>
        <v>4.3057727578345615</v>
      </c>
      <c r="AH104" s="47">
        <f t="shared" si="57"/>
        <v>3.3463737740269561</v>
      </c>
      <c r="AI104" s="47">
        <f t="shared" si="57"/>
        <v>1.3612511833818204</v>
      </c>
      <c r="AJ104" s="47">
        <f t="shared" si="57"/>
        <v>0</v>
      </c>
      <c r="AK104" s="47">
        <f t="shared" si="57"/>
        <v>0</v>
      </c>
      <c r="AL104" s="47">
        <f t="shared" si="57"/>
        <v>0</v>
      </c>
      <c r="AM104" s="47">
        <f t="shared" si="57"/>
        <v>0</v>
      </c>
      <c r="AN104" s="47">
        <f t="shared" si="57"/>
        <v>0</v>
      </c>
      <c r="AO104" s="47" t="e">
        <f t="shared" si="57"/>
        <v>#DIV/0!</v>
      </c>
      <c r="AP104" s="47" t="e">
        <f t="shared" si="57"/>
        <v>#DIV/0!</v>
      </c>
      <c r="AQ104" s="47" t="e">
        <f t="shared" si="57"/>
        <v>#DIV/0!</v>
      </c>
      <c r="AR104" s="47" t="e">
        <f t="shared" si="57"/>
        <v>#DIV/0!</v>
      </c>
      <c r="AS104" s="47" t="e">
        <f t="shared" si="57"/>
        <v>#DIV/0!</v>
      </c>
      <c r="AT104" s="47" t="e">
        <f t="shared" si="57"/>
        <v>#DIV/0!</v>
      </c>
      <c r="AU104" s="47" t="e">
        <f t="shared" si="57"/>
        <v>#DIV/0!</v>
      </c>
    </row>
    <row r="105" spans="1:47">
      <c r="A105" s="42" t="s">
        <v>105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>
        <f t="shared" si="54"/>
        <v>48.003082000000006</v>
      </c>
      <c r="Y105" s="46">
        <f t="shared" si="54"/>
        <v>117.78241499999996</v>
      </c>
      <c r="Z105" s="46">
        <f t="shared" si="54"/>
        <v>52.603534000000025</v>
      </c>
      <c r="AA105" s="46">
        <f t="shared" si="54"/>
        <v>47.760304000000019</v>
      </c>
      <c r="AB105" s="46">
        <f t="shared" si="54"/>
        <v>6.9907419999999689</v>
      </c>
      <c r="AC105" s="46">
        <f t="shared" si="54"/>
        <v>18.522772999999994</v>
      </c>
      <c r="AD105" s="46">
        <f t="shared" si="56"/>
        <v>-5.9565575314819696</v>
      </c>
      <c r="AE105" s="46">
        <f t="shared" si="56"/>
        <v>44.268637214856028</v>
      </c>
      <c r="AF105" s="47">
        <f t="shared" si="57"/>
        <v>3.0615296683884026</v>
      </c>
      <c r="AG105" s="47">
        <f t="shared" si="57"/>
        <v>1.5473485831463625</v>
      </c>
      <c r="AH105" s="47">
        <f t="shared" si="57"/>
        <v>2.16962625626129</v>
      </c>
      <c r="AI105" s="47">
        <f t="shared" si="57"/>
        <v>1.1768854416149861</v>
      </c>
      <c r="AJ105" s="47">
        <f t="shared" si="57"/>
        <v>0</v>
      </c>
      <c r="AK105" s="47">
        <f t="shared" si="57"/>
        <v>0</v>
      </c>
      <c r="AL105" s="47">
        <f t="shared" si="57"/>
        <v>0</v>
      </c>
      <c r="AM105" s="47">
        <f t="shared" si="57"/>
        <v>0</v>
      </c>
      <c r="AN105" s="47">
        <f t="shared" si="57"/>
        <v>0</v>
      </c>
      <c r="AO105" s="47" t="e">
        <f t="shared" si="57"/>
        <v>#DIV/0!</v>
      </c>
      <c r="AP105" s="47" t="e">
        <f t="shared" si="57"/>
        <v>#DIV/0!</v>
      </c>
      <c r="AQ105" s="47" t="e">
        <f t="shared" si="57"/>
        <v>#DIV/0!</v>
      </c>
      <c r="AR105" s="47" t="e">
        <f t="shared" si="57"/>
        <v>#DIV/0!</v>
      </c>
      <c r="AS105" s="47" t="e">
        <f t="shared" si="57"/>
        <v>#DIV/0!</v>
      </c>
      <c r="AT105" s="47" t="e">
        <f t="shared" si="57"/>
        <v>#DIV/0!</v>
      </c>
      <c r="AU105" s="47" t="e">
        <f t="shared" si="57"/>
        <v>#DIV/0!</v>
      </c>
    </row>
    <row r="106" spans="1:47">
      <c r="A106" s="42" t="s">
        <v>106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>
        <f t="shared" si="54"/>
        <v>53.153912000000048</v>
      </c>
      <c r="Y106" s="46">
        <f t="shared" si="54"/>
        <v>18.117235999999991</v>
      </c>
      <c r="Z106" s="46">
        <f t="shared" si="54"/>
        <v>41.855780999999951</v>
      </c>
      <c r="AA106" s="46">
        <f t="shared" si="54"/>
        <v>22.04664200000002</v>
      </c>
      <c r="AB106" s="46">
        <f t="shared" si="54"/>
        <v>103.96113000000003</v>
      </c>
      <c r="AC106" s="46">
        <f t="shared" si="54"/>
        <v>39.503215999999981</v>
      </c>
      <c r="AD106" s="46">
        <f t="shared" si="56"/>
        <v>-36.388569590443439</v>
      </c>
      <c r="AE106" s="46">
        <f t="shared" si="56"/>
        <v>39.211042545156474</v>
      </c>
      <c r="AF106" s="47">
        <f t="shared" si="57"/>
        <v>4.6184857672535067</v>
      </c>
      <c r="AG106" s="47">
        <f t="shared" si="57"/>
        <v>3.4910023672538468</v>
      </c>
      <c r="AH106" s="47">
        <f t="shared" si="57"/>
        <v>1.7809055991063045</v>
      </c>
      <c r="AI106" s="47">
        <f t="shared" si="57"/>
        <v>0.33181179607811928</v>
      </c>
      <c r="AJ106" s="47">
        <f t="shared" si="57"/>
        <v>0</v>
      </c>
      <c r="AK106" s="47">
        <f t="shared" si="57"/>
        <v>0</v>
      </c>
      <c r="AL106" s="47">
        <f t="shared" si="57"/>
        <v>0</v>
      </c>
      <c r="AM106" s="47">
        <f t="shared" si="57"/>
        <v>0</v>
      </c>
      <c r="AN106" s="47">
        <f t="shared" si="57"/>
        <v>0</v>
      </c>
      <c r="AO106" s="47" t="e">
        <f t="shared" si="57"/>
        <v>#DIV/0!</v>
      </c>
      <c r="AP106" s="47" t="e">
        <f t="shared" si="57"/>
        <v>#DIV/0!</v>
      </c>
      <c r="AQ106" s="47" t="e">
        <f t="shared" si="57"/>
        <v>#DIV/0!</v>
      </c>
      <c r="AR106" s="47" t="e">
        <f t="shared" si="57"/>
        <v>#DIV/0!</v>
      </c>
      <c r="AS106" s="47" t="e">
        <f t="shared" si="57"/>
        <v>#DIV/0!</v>
      </c>
      <c r="AT106" s="47" t="e">
        <f t="shared" si="57"/>
        <v>#DIV/0!</v>
      </c>
      <c r="AU106" s="47" t="e">
        <f t="shared" si="57"/>
        <v>#DIV/0!</v>
      </c>
    </row>
    <row r="107" spans="1:47">
      <c r="A107" s="42" t="s">
        <v>107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>
        <f t="shared" si="54"/>
        <v>103.51666499999999</v>
      </c>
      <c r="Y107" s="46">
        <f t="shared" si="54"/>
        <v>110.46573100000006</v>
      </c>
      <c r="Z107" s="46">
        <f t="shared" si="54"/>
        <v>75.206636000000032</v>
      </c>
      <c r="AA107" s="46">
        <f t="shared" si="54"/>
        <v>73.625206000000006</v>
      </c>
      <c r="AB107" s="46">
        <f t="shared" si="54"/>
        <v>88.667256999999964</v>
      </c>
      <c r="AC107" s="46">
        <f t="shared" si="54"/>
        <v>7.8652939999999631</v>
      </c>
      <c r="AD107" s="46">
        <f>AD122+AD27+AD43-AD59-AD75-AD91-AD123</f>
        <v>-33.984173950000006</v>
      </c>
      <c r="AE107" s="47">
        <f t="shared" ref="AE107:AE108" si="58">AE$113*(SUM(Z107:AD107)/SUM(Z$113:AD$113))</f>
        <v>32.646255349695991</v>
      </c>
      <c r="AF107" s="47">
        <f t="shared" ref="AF107:AU107" si="59">AF$113*(SUM(AA107:AE107)/SUM(AA$113:AE$113))</f>
        <v>4.6318302757928445</v>
      </c>
      <c r="AG107" s="47">
        <f t="shared" si="59"/>
        <v>2.3093582969583997</v>
      </c>
      <c r="AH107" s="47">
        <f t="shared" si="59"/>
        <v>0.47558554117933871</v>
      </c>
      <c r="AI107" s="47">
        <f t="shared" si="59"/>
        <v>0.15866098619030658</v>
      </c>
      <c r="AJ107" s="47">
        <f t="shared" si="59"/>
        <v>0</v>
      </c>
      <c r="AK107" s="47">
        <f t="shared" si="59"/>
        <v>0</v>
      </c>
      <c r="AL107" s="47">
        <f t="shared" si="59"/>
        <v>0</v>
      </c>
      <c r="AM107" s="47">
        <f t="shared" si="59"/>
        <v>0</v>
      </c>
      <c r="AN107" s="47">
        <f t="shared" si="59"/>
        <v>0</v>
      </c>
      <c r="AO107" s="47" t="e">
        <f t="shared" si="59"/>
        <v>#DIV/0!</v>
      </c>
      <c r="AP107" s="47" t="e">
        <f t="shared" si="59"/>
        <v>#DIV/0!</v>
      </c>
      <c r="AQ107" s="47" t="e">
        <f t="shared" si="59"/>
        <v>#DIV/0!</v>
      </c>
      <c r="AR107" s="47" t="e">
        <f t="shared" si="59"/>
        <v>#DIV/0!</v>
      </c>
      <c r="AS107" s="47" t="e">
        <f t="shared" si="59"/>
        <v>#DIV/0!</v>
      </c>
      <c r="AT107" s="47" t="e">
        <f t="shared" si="59"/>
        <v>#DIV/0!</v>
      </c>
      <c r="AU107" s="47" t="e">
        <f t="shared" si="59"/>
        <v>#DIV/0!</v>
      </c>
    </row>
    <row r="108" spans="1:47">
      <c r="A108" s="42" t="s">
        <v>108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>
        <f>W123+W28+W44-W60-W76-W124</f>
        <v>-75.347669999999994</v>
      </c>
      <c r="X108" s="46">
        <f t="shared" si="54"/>
        <v>75.654582000000005</v>
      </c>
      <c r="Y108" s="46">
        <f t="shared" si="54"/>
        <v>115.96353999999999</v>
      </c>
      <c r="Z108" s="46">
        <f t="shared" si="54"/>
        <v>60.022429000000045</v>
      </c>
      <c r="AA108" s="46">
        <f t="shared" si="54"/>
        <v>53.522890000000004</v>
      </c>
      <c r="AB108" s="46">
        <f t="shared" si="54"/>
        <v>114.10379900000004</v>
      </c>
      <c r="AC108" s="46">
        <f t="shared" si="54"/>
        <v>17.733671999999999</v>
      </c>
      <c r="AD108" s="46">
        <f t="shared" si="54"/>
        <v>111.893547</v>
      </c>
      <c r="AE108" s="47">
        <f t="shared" si="58"/>
        <v>55.178931030188302</v>
      </c>
      <c r="AF108" s="47">
        <f t="shared" ref="AF108:AU108" si="60">AF$113*(SUM(AA108:AE108)/SUM(AA$113:AE$113))</f>
        <v>9.6695335659472654</v>
      </c>
      <c r="AG108" s="47">
        <f t="shared" si="60"/>
        <v>7.1385940090962663</v>
      </c>
      <c r="AH108" s="47">
        <f t="shared" si="60"/>
        <v>7.1191580275757991</v>
      </c>
      <c r="AI108" s="47">
        <f t="shared" si="60"/>
        <v>4.9851836076981542</v>
      </c>
      <c r="AJ108" s="47">
        <f t="shared" si="60"/>
        <v>0</v>
      </c>
      <c r="AK108" s="47">
        <f t="shared" si="60"/>
        <v>0</v>
      </c>
      <c r="AL108" s="47">
        <f t="shared" si="60"/>
        <v>0</v>
      </c>
      <c r="AM108" s="47">
        <f t="shared" si="60"/>
        <v>0</v>
      </c>
      <c r="AN108" s="47">
        <f t="shared" si="60"/>
        <v>0</v>
      </c>
      <c r="AO108" s="47" t="e">
        <f t="shared" si="60"/>
        <v>#DIV/0!</v>
      </c>
      <c r="AP108" s="47" t="e">
        <f t="shared" si="60"/>
        <v>#DIV/0!</v>
      </c>
      <c r="AQ108" s="47" t="e">
        <f t="shared" si="60"/>
        <v>#DIV/0!</v>
      </c>
      <c r="AR108" s="47" t="e">
        <f t="shared" si="60"/>
        <v>#DIV/0!</v>
      </c>
      <c r="AS108" s="47" t="e">
        <f t="shared" si="60"/>
        <v>#DIV/0!</v>
      </c>
      <c r="AT108" s="47" t="e">
        <f t="shared" si="60"/>
        <v>#DIV/0!</v>
      </c>
      <c r="AU108" s="47" t="e">
        <f t="shared" si="60"/>
        <v>#DIV/0!</v>
      </c>
    </row>
    <row r="109" spans="1:47">
      <c r="A109" s="42" t="s">
        <v>109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>
        <f>W124+W29+W45-W61-W77-W125</f>
        <v>110.83274999999999</v>
      </c>
      <c r="X109" s="46">
        <f t="shared" si="54"/>
        <v>67.577383999999995</v>
      </c>
      <c r="Y109" s="46">
        <f t="shared" si="54"/>
        <v>97.625078999999999</v>
      </c>
      <c r="Z109" s="46">
        <f t="shared" si="54"/>
        <v>79.77274799999995</v>
      </c>
      <c r="AA109" s="46">
        <f t="shared" si="54"/>
        <v>59.537358999999967</v>
      </c>
      <c r="AB109" s="46">
        <f t="shared" si="54"/>
        <v>11.943147000000003</v>
      </c>
      <c r="AC109" s="46">
        <f t="shared" si="54"/>
        <v>42.836468000000011</v>
      </c>
      <c r="AD109" s="46">
        <f t="shared" si="54"/>
        <v>59.565157000000028</v>
      </c>
      <c r="AE109" s="47">
        <f t="shared" ref="AE109" si="61">AE$113*(SUM(Z109:AD109)/SUM(Z$113:AD$113))</f>
        <v>39.175292691751238</v>
      </c>
      <c r="AF109" s="47">
        <f t="shared" ref="AF109:AF111" si="62">AF$113*(SUM(AA109:AE109)/SUM(AA$113:AE$113))</f>
        <v>5.8455560370898594</v>
      </c>
      <c r="AG109" s="47">
        <f t="shared" ref="AG109:AU111" si="63">AG$113*(SUM(AB109:AF109)/SUM(AB$113:AF$113))</f>
        <v>3.6867210218242152</v>
      </c>
      <c r="AH109" s="47">
        <f t="shared" si="63"/>
        <v>5.3357840011515041</v>
      </c>
      <c r="AI109" s="47">
        <f t="shared" si="63"/>
        <v>2.9652355307819582</v>
      </c>
      <c r="AJ109" s="47">
        <f t="shared" si="63"/>
        <v>0</v>
      </c>
      <c r="AK109" s="47">
        <f t="shared" si="63"/>
        <v>0</v>
      </c>
      <c r="AL109" s="47">
        <f t="shared" si="63"/>
        <v>0</v>
      </c>
      <c r="AM109" s="47">
        <f t="shared" si="63"/>
        <v>0</v>
      </c>
      <c r="AN109" s="47">
        <f t="shared" si="63"/>
        <v>0</v>
      </c>
      <c r="AO109" s="47" t="e">
        <f t="shared" si="63"/>
        <v>#DIV/0!</v>
      </c>
      <c r="AP109" s="47" t="e">
        <f t="shared" si="63"/>
        <v>#DIV/0!</v>
      </c>
      <c r="AQ109" s="47" t="e">
        <f t="shared" si="63"/>
        <v>#DIV/0!</v>
      </c>
      <c r="AR109" s="47" t="e">
        <f t="shared" si="63"/>
        <v>#DIV/0!</v>
      </c>
      <c r="AS109" s="47" t="e">
        <f t="shared" si="63"/>
        <v>#DIV/0!</v>
      </c>
      <c r="AT109" s="47" t="e">
        <f t="shared" si="63"/>
        <v>#DIV/0!</v>
      </c>
      <c r="AU109" s="47" t="e">
        <f t="shared" si="63"/>
        <v>#DIV/0!</v>
      </c>
    </row>
    <row r="110" spans="1:47">
      <c r="A110" s="42" t="s">
        <v>110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>
        <f>W125+W30+W46-W62-W78-W126</f>
        <v>65.007565</v>
      </c>
      <c r="X110" s="46">
        <f t="shared" si="54"/>
        <v>96.508044000000041</v>
      </c>
      <c r="Y110" s="46">
        <f t="shared" si="54"/>
        <v>109.85888699999995</v>
      </c>
      <c r="Z110" s="46">
        <f t="shared" si="54"/>
        <v>93.36173399999997</v>
      </c>
      <c r="AA110" s="46">
        <f t="shared" si="54"/>
        <v>80.369296000000062</v>
      </c>
      <c r="AB110" s="46">
        <f t="shared" si="54"/>
        <v>63.083240000000053</v>
      </c>
      <c r="AC110" s="46">
        <f t="shared" si="54"/>
        <v>142.64929000000004</v>
      </c>
      <c r="AD110" s="46">
        <f t="shared" si="54"/>
        <v>58.571734999999961</v>
      </c>
      <c r="AE110" s="47">
        <f>AE$113*(SUM(Z110:AD110)/SUM(Z$113:AD$113))-25</f>
        <v>42.651609772278832</v>
      </c>
      <c r="AF110" s="47">
        <f t="shared" si="62"/>
        <v>10.62685801364271</v>
      </c>
      <c r="AG110" s="47">
        <f t="shared" si="63"/>
        <v>7.3468727557144176</v>
      </c>
      <c r="AH110" s="47">
        <f t="shared" si="63"/>
        <v>9.2460002207150804</v>
      </c>
      <c r="AI110" s="47">
        <f t="shared" si="63"/>
        <v>3.3524246503455846</v>
      </c>
      <c r="AJ110" s="47">
        <f t="shared" si="63"/>
        <v>0</v>
      </c>
      <c r="AK110" s="47">
        <f t="shared" si="63"/>
        <v>0</v>
      </c>
      <c r="AL110" s="47">
        <f t="shared" si="63"/>
        <v>0</v>
      </c>
      <c r="AM110" s="47">
        <f t="shared" si="63"/>
        <v>0</v>
      </c>
      <c r="AN110" s="47">
        <f t="shared" si="63"/>
        <v>0</v>
      </c>
      <c r="AO110" s="47" t="e">
        <f t="shared" si="63"/>
        <v>#DIV/0!</v>
      </c>
      <c r="AP110" s="47" t="e">
        <f t="shared" si="63"/>
        <v>#DIV/0!</v>
      </c>
      <c r="AQ110" s="47" t="e">
        <f t="shared" si="63"/>
        <v>#DIV/0!</v>
      </c>
      <c r="AR110" s="47" t="e">
        <f t="shared" si="63"/>
        <v>#DIV/0!</v>
      </c>
      <c r="AS110" s="47" t="e">
        <f t="shared" si="63"/>
        <v>#DIV/0!</v>
      </c>
      <c r="AT110" s="47" t="e">
        <f t="shared" si="63"/>
        <v>#DIV/0!</v>
      </c>
      <c r="AU110" s="47" t="e">
        <f t="shared" si="63"/>
        <v>#DIV/0!</v>
      </c>
    </row>
    <row r="111" spans="1:47">
      <c r="A111" s="42" t="s">
        <v>111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>
        <f>W126+W31+W47-W63-W79-W127</f>
        <v>75.175489000000042</v>
      </c>
      <c r="X111" s="46">
        <f t="shared" si="54"/>
        <v>86.933516999999995</v>
      </c>
      <c r="Y111" s="46">
        <f t="shared" si="54"/>
        <v>87.214970000000051</v>
      </c>
      <c r="Z111" s="46">
        <f t="shared" si="54"/>
        <v>29.337430999999981</v>
      </c>
      <c r="AA111" s="46">
        <f t="shared" si="54"/>
        <v>110.68439499999997</v>
      </c>
      <c r="AB111" s="46">
        <f t="shared" si="54"/>
        <v>49.642367000000007</v>
      </c>
      <c r="AC111" s="46">
        <f t="shared" si="54"/>
        <v>66.321324000000004</v>
      </c>
      <c r="AD111" s="46">
        <f t="shared" si="54"/>
        <v>121.090125</v>
      </c>
      <c r="AE111" s="47">
        <f>AE$113*(SUM(Z111:AD111)/SUM(Z$113:AD$113))-10-25</f>
        <v>23.236800729072534</v>
      </c>
      <c r="AF111" s="47">
        <f t="shared" si="62"/>
        <v>10.17826641215656</v>
      </c>
      <c r="AG111" s="47">
        <f t="shared" si="63"/>
        <v>6.2569537436353047</v>
      </c>
      <c r="AH111" s="47">
        <f t="shared" si="63"/>
        <v>8.0184951520449665</v>
      </c>
      <c r="AI111" s="47">
        <f t="shared" si="63"/>
        <v>4.4052540641440938</v>
      </c>
      <c r="AJ111" s="47">
        <f t="shared" si="63"/>
        <v>0</v>
      </c>
      <c r="AK111" s="47">
        <f t="shared" si="63"/>
        <v>0</v>
      </c>
      <c r="AL111" s="47">
        <f t="shared" si="63"/>
        <v>0</v>
      </c>
      <c r="AM111" s="47">
        <f t="shared" si="63"/>
        <v>0</v>
      </c>
      <c r="AN111" s="47">
        <f t="shared" si="63"/>
        <v>0</v>
      </c>
      <c r="AO111" s="47" t="e">
        <f t="shared" si="63"/>
        <v>#DIV/0!</v>
      </c>
      <c r="AP111" s="47" t="e">
        <f t="shared" si="63"/>
        <v>#DIV/0!</v>
      </c>
      <c r="AQ111" s="47" t="e">
        <f t="shared" si="63"/>
        <v>#DIV/0!</v>
      </c>
      <c r="AR111" s="47" t="e">
        <f t="shared" si="63"/>
        <v>#DIV/0!</v>
      </c>
      <c r="AS111" s="47" t="e">
        <f t="shared" si="63"/>
        <v>#DIV/0!</v>
      </c>
      <c r="AT111" s="47" t="e">
        <f t="shared" si="63"/>
        <v>#DIV/0!</v>
      </c>
      <c r="AU111" s="47" t="e">
        <f t="shared" si="63"/>
        <v>#DIV/0!</v>
      </c>
    </row>
    <row r="112" spans="1:47">
      <c r="A112" s="42" t="s">
        <v>112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>
        <f>W127+W32+W48-W64-W80-W128</f>
        <v>16.134559000000024</v>
      </c>
      <c r="X112" s="46">
        <f t="shared" si="54"/>
        <v>89.992098999999996</v>
      </c>
      <c r="Y112" s="46">
        <f t="shared" si="54"/>
        <v>70.381456000000071</v>
      </c>
      <c r="Z112" s="46">
        <f t="shared" si="54"/>
        <v>90.434049999999971</v>
      </c>
      <c r="AA112" s="46">
        <f t="shared" si="54"/>
        <v>40.362274999999997</v>
      </c>
      <c r="AB112" s="46">
        <f t="shared" si="54"/>
        <v>11.668580000000013</v>
      </c>
      <c r="AC112" s="46">
        <f t="shared" si="54"/>
        <v>32.96646800000002</v>
      </c>
      <c r="AD112" s="46">
        <f t="shared" si="54"/>
        <v>42.500395999999988</v>
      </c>
      <c r="AE112" s="47">
        <f>AE113-SUM(AE101:AE111)</f>
        <v>-12.297157789384414</v>
      </c>
      <c r="AF112" s="47">
        <f t="shared" ref="AF112:AU112" si="64">AF113-SUM(AF101:AF111)</f>
        <v>3.1607034591535239</v>
      </c>
      <c r="AG112" s="47">
        <f t="shared" si="64"/>
        <v>1.8044074599117508</v>
      </c>
      <c r="AH112" s="47">
        <f t="shared" si="64"/>
        <v>2.4058937496279214</v>
      </c>
      <c r="AI112" s="47">
        <f t="shared" si="64"/>
        <v>0.9807054004197937</v>
      </c>
      <c r="AJ112" s="47">
        <f t="shared" si="64"/>
        <v>0</v>
      </c>
      <c r="AK112" s="47">
        <f t="shared" si="64"/>
        <v>0</v>
      </c>
      <c r="AL112" s="47">
        <f t="shared" si="64"/>
        <v>0</v>
      </c>
      <c r="AM112" s="47">
        <f t="shared" si="64"/>
        <v>0</v>
      </c>
      <c r="AN112" s="47">
        <f t="shared" si="64"/>
        <v>0</v>
      </c>
      <c r="AO112" s="47" t="e">
        <f t="shared" si="64"/>
        <v>#DIV/0!</v>
      </c>
      <c r="AP112" s="47" t="e">
        <f t="shared" si="64"/>
        <v>#DIV/0!</v>
      </c>
      <c r="AQ112" s="47" t="e">
        <f t="shared" si="64"/>
        <v>#DIV/0!</v>
      </c>
      <c r="AR112" s="47" t="e">
        <f t="shared" si="64"/>
        <v>#DIV/0!</v>
      </c>
      <c r="AS112" s="47" t="e">
        <f t="shared" si="64"/>
        <v>#DIV/0!</v>
      </c>
      <c r="AT112" s="47" t="e">
        <f t="shared" si="64"/>
        <v>#DIV/0!</v>
      </c>
      <c r="AU112" s="47" t="e">
        <f t="shared" si="64"/>
        <v>#DIV/0!</v>
      </c>
    </row>
    <row r="113" spans="1:47" ht="15.75" thickBot="1">
      <c r="A113" s="42" t="s">
        <v>113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>
        <f t="shared" ref="W113:AD113" si="65">SUM(W101:W112)</f>
        <v>191.80269300000006</v>
      </c>
      <c r="X113" s="46">
        <f t="shared" si="65"/>
        <v>748.13030000000003</v>
      </c>
      <c r="Y113" s="46">
        <f t="shared" si="65"/>
        <v>1135.978124</v>
      </c>
      <c r="Z113" s="46">
        <f t="shared" si="65"/>
        <v>1003.8523799999999</v>
      </c>
      <c r="AA113" s="46">
        <f t="shared" si="65"/>
        <v>647.23564899999997</v>
      </c>
      <c r="AB113" s="46">
        <f t="shared" si="65"/>
        <v>795.3483040000001</v>
      </c>
      <c r="AC113" s="46">
        <f t="shared" si="65"/>
        <v>508.16089300000004</v>
      </c>
      <c r="AD113" s="46">
        <f t="shared" si="65"/>
        <v>282.83715637807455</v>
      </c>
      <c r="AE113" s="47">
        <v>500</v>
      </c>
      <c r="AF113" s="47">
        <v>75</v>
      </c>
      <c r="AG113" s="47">
        <v>50</v>
      </c>
      <c r="AH113" s="47">
        <v>50</v>
      </c>
      <c r="AI113" s="47">
        <v>25</v>
      </c>
      <c r="AJ113" s="47">
        <v>0</v>
      </c>
      <c r="AK113" s="47">
        <v>0</v>
      </c>
      <c r="AL113" s="47">
        <v>0</v>
      </c>
      <c r="AM113" s="47">
        <v>0</v>
      </c>
      <c r="AN113" s="47">
        <v>0</v>
      </c>
      <c r="AO113" s="47">
        <v>-325</v>
      </c>
      <c r="AP113" s="47">
        <v>-325</v>
      </c>
      <c r="AQ113" s="47">
        <v>-300</v>
      </c>
      <c r="AR113" s="47">
        <v>-225</v>
      </c>
      <c r="AS113" s="47">
        <v>-175</v>
      </c>
      <c r="AT113" s="47">
        <v>-75</v>
      </c>
      <c r="AU113" s="47">
        <v>0</v>
      </c>
    </row>
    <row r="114" spans="1:47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9"/>
      <c r="W114" s="49"/>
      <c r="X114" s="49"/>
      <c r="Y114" s="49"/>
      <c r="Z114" s="49">
        <f>Z11</f>
        <v>1003.8523799999999</v>
      </c>
      <c r="AA114" s="49">
        <f t="shared" ref="AA114:AU114" si="66">AA11</f>
        <v>647.23564899999997</v>
      </c>
      <c r="AB114" s="49">
        <f t="shared" si="66"/>
        <v>795.3483040000001</v>
      </c>
      <c r="AC114" s="49">
        <f t="shared" si="66"/>
        <v>508.16089300000004</v>
      </c>
      <c r="AD114" s="49">
        <f t="shared" si="66"/>
        <v>282.83715637807455</v>
      </c>
      <c r="AE114" s="49">
        <f t="shared" si="66"/>
        <v>500</v>
      </c>
      <c r="AF114" s="49">
        <f t="shared" si="66"/>
        <v>75</v>
      </c>
      <c r="AG114" s="49">
        <f t="shared" si="66"/>
        <v>50.000000000000455</v>
      </c>
      <c r="AH114" s="49">
        <f t="shared" si="66"/>
        <v>50.000000000000455</v>
      </c>
      <c r="AI114" s="49">
        <f t="shared" si="66"/>
        <v>25.000000000000455</v>
      </c>
      <c r="AJ114" s="49">
        <f t="shared" si="66"/>
        <v>0</v>
      </c>
      <c r="AK114" s="49">
        <f t="shared" si="66"/>
        <v>0</v>
      </c>
      <c r="AL114" s="49">
        <f t="shared" si="66"/>
        <v>0</v>
      </c>
      <c r="AM114" s="49">
        <f t="shared" si="66"/>
        <v>0</v>
      </c>
      <c r="AN114" s="49">
        <f t="shared" si="66"/>
        <v>0</v>
      </c>
      <c r="AO114" s="49" t="e">
        <f t="shared" si="66"/>
        <v>#DIV/0!</v>
      </c>
      <c r="AP114" s="49" t="e">
        <f t="shared" si="66"/>
        <v>#DIV/0!</v>
      </c>
      <c r="AQ114" s="49" t="e">
        <f t="shared" si="66"/>
        <v>#DIV/0!</v>
      </c>
      <c r="AR114" s="49" t="e">
        <f t="shared" si="66"/>
        <v>#DIV/0!</v>
      </c>
      <c r="AS114" s="49" t="e">
        <f t="shared" si="66"/>
        <v>#DIV/0!</v>
      </c>
      <c r="AT114" s="49" t="e">
        <f t="shared" si="66"/>
        <v>#DIV/0!</v>
      </c>
      <c r="AU114" s="49" t="e">
        <f t="shared" si="66"/>
        <v>#DIV/0!</v>
      </c>
    </row>
    <row r="115" spans="1:47" ht="15.75" thickBot="1">
      <c r="A115" s="42" t="s">
        <v>216</v>
      </c>
      <c r="AC115" s="91"/>
      <c r="AD115" s="55">
        <f>AD114-AD113</f>
        <v>0</v>
      </c>
      <c r="AE115" s="55">
        <f>AE114-AE113</f>
        <v>0</v>
      </c>
      <c r="AF115" s="55">
        <f t="shared" ref="AF115:AN115" si="67">AF114-AF113</f>
        <v>0</v>
      </c>
      <c r="AG115" s="55">
        <f t="shared" si="67"/>
        <v>4.5474735088646412E-13</v>
      </c>
      <c r="AH115" s="55">
        <f t="shared" si="67"/>
        <v>4.5474735088646412E-13</v>
      </c>
      <c r="AI115" s="55">
        <f t="shared" si="67"/>
        <v>4.5474735088646412E-13</v>
      </c>
      <c r="AJ115" s="55">
        <f t="shared" si="67"/>
        <v>0</v>
      </c>
      <c r="AK115" s="55">
        <f t="shared" si="67"/>
        <v>0</v>
      </c>
      <c r="AL115" s="55">
        <f t="shared" si="67"/>
        <v>0</v>
      </c>
      <c r="AM115" s="55">
        <f t="shared" si="67"/>
        <v>0</v>
      </c>
      <c r="AN115" s="55">
        <f t="shared" si="67"/>
        <v>0</v>
      </c>
      <c r="AO115" s="55" t="e">
        <f>AO114-AO113</f>
        <v>#DIV/0!</v>
      </c>
      <c r="AP115" s="55" t="e">
        <f t="shared" ref="AP115:AU115" si="68">AP114-AP113</f>
        <v>#DIV/0!</v>
      </c>
      <c r="AQ115" s="55" t="e">
        <f t="shared" si="68"/>
        <v>#DIV/0!</v>
      </c>
      <c r="AR115" s="55" t="e">
        <f t="shared" si="68"/>
        <v>#DIV/0!</v>
      </c>
      <c r="AS115" s="55" t="e">
        <f t="shared" si="68"/>
        <v>#DIV/0!</v>
      </c>
      <c r="AT115" s="55" t="e">
        <f t="shared" si="68"/>
        <v>#DIV/0!</v>
      </c>
      <c r="AU115" s="55" t="e">
        <f t="shared" si="68"/>
        <v>#DIV/0!</v>
      </c>
    </row>
    <row r="116" spans="1:47" ht="15.75" thickBot="1">
      <c r="A116" s="44"/>
      <c r="B116" s="44" t="str">
        <f>B$2</f>
        <v xml:space="preserve">93/94 </v>
      </c>
      <c r="C116" s="44" t="str">
        <f t="shared" ref="C116:AU116" si="69">C$2</f>
        <v xml:space="preserve">94/95 </v>
      </c>
      <c r="D116" s="44" t="str">
        <f t="shared" si="69"/>
        <v xml:space="preserve">95/96 </v>
      </c>
      <c r="E116" s="44" t="str">
        <f t="shared" si="69"/>
        <v xml:space="preserve">96/97 </v>
      </c>
      <c r="F116" s="44" t="str">
        <f t="shared" si="69"/>
        <v xml:space="preserve">97/98 </v>
      </c>
      <c r="G116" s="44" t="str">
        <f t="shared" si="69"/>
        <v xml:space="preserve">98/99 </v>
      </c>
      <c r="H116" s="44" t="str">
        <f t="shared" si="69"/>
        <v xml:space="preserve">99/00 </v>
      </c>
      <c r="I116" s="44" t="str">
        <f t="shared" si="69"/>
        <v xml:space="preserve">00/01 </v>
      </c>
      <c r="J116" s="44" t="str">
        <f t="shared" si="69"/>
        <v xml:space="preserve">01/02 </v>
      </c>
      <c r="K116" s="44" t="str">
        <f t="shared" si="69"/>
        <v xml:space="preserve">02/03 </v>
      </c>
      <c r="L116" s="44" t="str">
        <f t="shared" si="69"/>
        <v xml:space="preserve">03/04 </v>
      </c>
      <c r="M116" s="44" t="str">
        <f t="shared" si="69"/>
        <v xml:space="preserve">04/05 </v>
      </c>
      <c r="N116" s="44" t="str">
        <f t="shared" si="69"/>
        <v xml:space="preserve">05/06 </v>
      </c>
      <c r="O116" s="44" t="str">
        <f t="shared" si="69"/>
        <v xml:space="preserve">06/07 </v>
      </c>
      <c r="P116" s="44" t="str">
        <f t="shared" si="69"/>
        <v xml:space="preserve">07/08 </v>
      </c>
      <c r="Q116" s="44" t="str">
        <f t="shared" si="69"/>
        <v xml:space="preserve">08/09 </v>
      </c>
      <c r="R116" s="44" t="str">
        <f t="shared" si="69"/>
        <v xml:space="preserve">09/10 </v>
      </c>
      <c r="S116" s="44" t="str">
        <f t="shared" si="69"/>
        <v xml:space="preserve">10/11 </v>
      </c>
      <c r="T116" s="44" t="str">
        <f t="shared" si="69"/>
        <v xml:space="preserve">11/12 </v>
      </c>
      <c r="U116" s="44" t="str">
        <f t="shared" si="69"/>
        <v xml:space="preserve">12/13 </v>
      </c>
      <c r="V116" s="44" t="str">
        <f t="shared" si="69"/>
        <v xml:space="preserve">13/14 </v>
      </c>
      <c r="W116" s="44" t="str">
        <f t="shared" si="69"/>
        <v xml:space="preserve">14/15 </v>
      </c>
      <c r="X116" s="44" t="str">
        <f t="shared" si="69"/>
        <v xml:space="preserve">15/16 </v>
      </c>
      <c r="Y116" s="44" t="str">
        <f t="shared" si="69"/>
        <v xml:space="preserve">16/17 </v>
      </c>
      <c r="Z116" s="44" t="str">
        <f t="shared" si="69"/>
        <v xml:space="preserve">17/18 </v>
      </c>
      <c r="AA116" s="44" t="str">
        <f t="shared" si="69"/>
        <v>18/19</v>
      </c>
      <c r="AB116" s="44" t="str">
        <f t="shared" si="69"/>
        <v>19/20</v>
      </c>
      <c r="AC116" s="44" t="str">
        <f t="shared" si="69"/>
        <v>20/21</v>
      </c>
      <c r="AD116" s="44" t="str">
        <f t="shared" si="69"/>
        <v>21/22</v>
      </c>
      <c r="AE116" s="44" t="str">
        <f t="shared" si="69"/>
        <v>22/23</v>
      </c>
      <c r="AF116" s="44" t="str">
        <f t="shared" si="69"/>
        <v>23/24</v>
      </c>
      <c r="AG116" s="44" t="str">
        <f t="shared" si="69"/>
        <v>24/25</v>
      </c>
      <c r="AH116" s="44" t="str">
        <f t="shared" si="69"/>
        <v>25/26</v>
      </c>
      <c r="AI116" s="44" t="str">
        <f t="shared" si="69"/>
        <v>26/27</v>
      </c>
      <c r="AJ116" s="44" t="str">
        <f t="shared" si="69"/>
        <v>27/28</v>
      </c>
      <c r="AK116" s="44" t="str">
        <f t="shared" si="69"/>
        <v>28/29</v>
      </c>
      <c r="AL116" s="44" t="str">
        <f t="shared" si="69"/>
        <v>29/30</v>
      </c>
      <c r="AM116" s="44" t="str">
        <f t="shared" si="69"/>
        <v>30/31</v>
      </c>
      <c r="AN116" s="44" t="str">
        <f t="shared" si="69"/>
        <v>31/32</v>
      </c>
      <c r="AO116" s="44" t="str">
        <f t="shared" si="69"/>
        <v>32/33</v>
      </c>
      <c r="AP116" s="44" t="str">
        <f t="shared" si="69"/>
        <v>33/34</v>
      </c>
      <c r="AQ116" s="44" t="str">
        <f t="shared" si="69"/>
        <v>34/35</v>
      </c>
      <c r="AR116" s="44" t="str">
        <f t="shared" si="69"/>
        <v>35/36</v>
      </c>
      <c r="AS116" s="44" t="str">
        <f t="shared" si="69"/>
        <v>36/37</v>
      </c>
      <c r="AT116" s="44" t="str">
        <f t="shared" si="69"/>
        <v>37/38</v>
      </c>
      <c r="AU116" s="44" t="str">
        <f t="shared" si="69"/>
        <v>38/39</v>
      </c>
    </row>
    <row r="117" spans="1:47">
      <c r="A117" s="42" t="s">
        <v>101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>
        <f>'[4]NASS Crush'!$DO10</f>
        <v>126</v>
      </c>
      <c r="Y117" s="66">
        <f>'[4]NASS Crush'!$DO22</f>
        <v>233</v>
      </c>
      <c r="Z117" s="66">
        <f>'[4]NASS Crush'!$DO34</f>
        <v>166.73400000000001</v>
      </c>
      <c r="AA117" s="66">
        <f>'[4]NASS Crush'!$DO46</f>
        <v>105.828</v>
      </c>
      <c r="AB117" s="66">
        <f>'[4]NASS Crush'!$DO58</f>
        <v>49.976999999999997</v>
      </c>
      <c r="AC117" s="66">
        <f>'[4]NASS Crush'!$DO70</f>
        <v>57.142000000000003</v>
      </c>
      <c r="AD117" s="66">
        <f>'[4]NASS Crush'!$DO82</f>
        <v>51.295999999999999</v>
      </c>
      <c r="AE117" s="66">
        <f>'[4]NASS Crush'!$DO94</f>
        <v>59.847999999999999</v>
      </c>
      <c r="AF117" s="47">
        <f t="shared" ref="AF117:AU117" si="70">AE128+AF21+AF37-AF53-AF69-AF85-AF101</f>
        <v>-696.81298014725758</v>
      </c>
      <c r="AG117" s="47">
        <f t="shared" si="70"/>
        <v>-769.35872626295009</v>
      </c>
      <c r="AH117" s="47">
        <f t="shared" si="70"/>
        <v>-404.51621828223978</v>
      </c>
      <c r="AI117" s="47">
        <f t="shared" si="70"/>
        <v>84.272479012864338</v>
      </c>
      <c r="AJ117" s="47">
        <f t="shared" si="70"/>
        <v>684.63684159493346</v>
      </c>
      <c r="AK117" s="47">
        <f t="shared" si="70"/>
        <v>1024.8892842621851</v>
      </c>
      <c r="AL117" s="47">
        <f t="shared" si="70"/>
        <v>1344.347486549093</v>
      </c>
      <c r="AM117" s="47">
        <f t="shared" si="70"/>
        <v>1872.8643757357802</v>
      </c>
      <c r="AN117" s="47">
        <f t="shared" si="70"/>
        <v>2167.6686591575408</v>
      </c>
      <c r="AO117" s="47" t="e">
        <f t="shared" si="70"/>
        <v>#DIV/0!</v>
      </c>
      <c r="AP117" s="47" t="e">
        <f t="shared" si="70"/>
        <v>#DIV/0!</v>
      </c>
      <c r="AQ117" s="47" t="e">
        <f t="shared" si="70"/>
        <v>#DIV/0!</v>
      </c>
      <c r="AR117" s="47" t="e">
        <f t="shared" si="70"/>
        <v>#DIV/0!</v>
      </c>
      <c r="AS117" s="47" t="e">
        <f t="shared" si="70"/>
        <v>#DIV/0!</v>
      </c>
      <c r="AT117" s="47" t="e">
        <f t="shared" si="70"/>
        <v>#DIV/0!</v>
      </c>
      <c r="AU117" s="47" t="e">
        <f t="shared" si="70"/>
        <v>#DIV/0!</v>
      </c>
    </row>
    <row r="118" spans="1:47">
      <c r="A118" s="42" t="s">
        <v>102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>
        <f>'[4]NASS Crush'!$DO11</f>
        <v>157</v>
      </c>
      <c r="Y118" s="66">
        <f>'[4]NASS Crush'!$DO23</f>
        <v>239.673</v>
      </c>
      <c r="Z118" s="66">
        <f>'[4]NASS Crush'!$DO35</f>
        <v>179.148</v>
      </c>
      <c r="AA118" s="66">
        <f>'[4]NASS Crush'!$DO47</f>
        <v>96.08</v>
      </c>
      <c r="AB118" s="66">
        <f>'[4]NASS Crush'!$DO59</f>
        <v>39.936999999999998</v>
      </c>
      <c r="AC118" s="66">
        <f>'[4]NASS Crush'!$DO71</f>
        <v>56.25</v>
      </c>
      <c r="AD118" s="66">
        <f>'[4]NASS Crush'!$DO83</f>
        <v>39.881999999999998</v>
      </c>
      <c r="AE118" s="66">
        <f>'[4]NASS Crush'!$DO95</f>
        <v>61.701000000000001</v>
      </c>
      <c r="AF118" s="47">
        <f t="shared" ref="AF118:AU128" si="71">AF117+AF22+AF38-AF54-AF70-AF86-AF102</f>
        <v>-629.13069680538661</v>
      </c>
      <c r="AG118" s="47">
        <f t="shared" si="71"/>
        <v>-650.58826240283702</v>
      </c>
      <c r="AH118" s="47">
        <f t="shared" si="71"/>
        <v>-291.84516215599365</v>
      </c>
      <c r="AI118" s="47">
        <f t="shared" si="71"/>
        <v>185.5337650395231</v>
      </c>
      <c r="AJ118" s="47">
        <f t="shared" si="71"/>
        <v>680.63111043069171</v>
      </c>
      <c r="AK118" s="47">
        <f t="shared" si="71"/>
        <v>1050.7056969579089</v>
      </c>
      <c r="AL118" s="47">
        <f t="shared" si="71"/>
        <v>1341.2227120594214</v>
      </c>
      <c r="AM118" s="47">
        <f t="shared" si="71"/>
        <v>1887.416233963037</v>
      </c>
      <c r="AN118" s="47">
        <f t="shared" si="71"/>
        <v>2235.1256208112809</v>
      </c>
      <c r="AO118" s="47" t="e">
        <f t="shared" si="71"/>
        <v>#DIV/0!</v>
      </c>
      <c r="AP118" s="47" t="e">
        <f t="shared" si="71"/>
        <v>#DIV/0!</v>
      </c>
      <c r="AQ118" s="47" t="e">
        <f t="shared" si="71"/>
        <v>#DIV/0!</v>
      </c>
      <c r="AR118" s="47" t="e">
        <f t="shared" si="71"/>
        <v>#DIV/0!</v>
      </c>
      <c r="AS118" s="47" t="e">
        <f t="shared" si="71"/>
        <v>#DIV/0!</v>
      </c>
      <c r="AT118" s="47" t="e">
        <f t="shared" si="71"/>
        <v>#DIV/0!</v>
      </c>
      <c r="AU118" s="47" t="e">
        <f t="shared" si="71"/>
        <v>#DIV/0!</v>
      </c>
    </row>
    <row r="119" spans="1:47">
      <c r="A119" s="42" t="s">
        <v>103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>
        <f>'[4]NASS Crush'!$DO12</f>
        <v>168</v>
      </c>
      <c r="Y119" s="66">
        <f>'[4]NASS Crush'!$DO24</f>
        <v>237.62200000000001</v>
      </c>
      <c r="Z119" s="66">
        <f>'[4]NASS Crush'!$DO36</f>
        <v>158.512</v>
      </c>
      <c r="AA119" s="66">
        <f>'[4]NASS Crush'!$DO48</f>
        <v>107.71599999999999</v>
      </c>
      <c r="AB119" s="66">
        <f>'[4]NASS Crush'!$DO60</f>
        <v>37.28</v>
      </c>
      <c r="AC119" s="66">
        <f>'[4]NASS Crush'!$DO72</f>
        <v>66.052000000000007</v>
      </c>
      <c r="AD119" s="66">
        <f>'[4]NASS Crush'!$DO84</f>
        <v>39.951000000000001</v>
      </c>
      <c r="AE119" s="66">
        <f>'[4]NASS Crush'!$DO96</f>
        <v>87.566999999999993</v>
      </c>
      <c r="AF119" s="47">
        <f t="shared" si="71"/>
        <v>-560.83510875710715</v>
      </c>
      <c r="AG119" s="47">
        <f t="shared" si="71"/>
        <v>-696.22520212161737</v>
      </c>
      <c r="AH119" s="47">
        <f t="shared" si="71"/>
        <v>-226.11910297598632</v>
      </c>
      <c r="AI119" s="47">
        <f t="shared" si="71"/>
        <v>254.15703849162455</v>
      </c>
      <c r="AJ119" s="47">
        <f t="shared" si="71"/>
        <v>642.29388780955833</v>
      </c>
      <c r="AK119" s="47">
        <f t="shared" si="71"/>
        <v>974.50841557857802</v>
      </c>
      <c r="AL119" s="47">
        <f t="shared" si="71"/>
        <v>1417.7430929173793</v>
      </c>
      <c r="AM119" s="47">
        <f t="shared" si="71"/>
        <v>1884.0349831182971</v>
      </c>
      <c r="AN119" s="47">
        <f t="shared" si="71"/>
        <v>2280.598988686068</v>
      </c>
      <c r="AO119" s="47" t="e">
        <f t="shared" si="71"/>
        <v>#DIV/0!</v>
      </c>
      <c r="AP119" s="47" t="e">
        <f t="shared" si="71"/>
        <v>#DIV/0!</v>
      </c>
      <c r="AQ119" s="47" t="e">
        <f t="shared" si="71"/>
        <v>#DIV/0!</v>
      </c>
      <c r="AR119" s="47" t="e">
        <f t="shared" si="71"/>
        <v>#DIV/0!</v>
      </c>
      <c r="AS119" s="47" t="e">
        <f t="shared" si="71"/>
        <v>#DIV/0!</v>
      </c>
      <c r="AT119" s="47" t="e">
        <f t="shared" si="71"/>
        <v>#DIV/0!</v>
      </c>
      <c r="AU119" s="47" t="e">
        <f t="shared" si="71"/>
        <v>#DIV/0!</v>
      </c>
    </row>
    <row r="120" spans="1:47">
      <c r="A120" s="42" t="s">
        <v>104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>
        <f>'[4]NASS Crush'!$DO13</f>
        <v>181</v>
      </c>
      <c r="Y120" s="66">
        <f>'[4]NASS Crush'!$DO25</f>
        <v>199</v>
      </c>
      <c r="Z120" s="66">
        <f>'[4]NASS Crush'!$DO37</f>
        <v>168.87</v>
      </c>
      <c r="AA120" s="66">
        <f>'[4]NASS Crush'!$DO49</f>
        <v>100.172</v>
      </c>
      <c r="AB120" s="66">
        <f>'[4]NASS Crush'!$DO61</f>
        <v>48.991</v>
      </c>
      <c r="AC120" s="66">
        <f>'[4]NASS Crush'!$DO73</f>
        <v>67.096000000000004</v>
      </c>
      <c r="AD120" s="66">
        <f>'[4]NASS Crush'!$DO85</f>
        <v>35.247999999999998</v>
      </c>
      <c r="AE120" s="66">
        <f>'[4]NASS Crush'!$DO97</f>
        <v>81.224000000000004</v>
      </c>
      <c r="AF120" s="47">
        <f t="shared" si="71"/>
        <v>-517.39811839632171</v>
      </c>
      <c r="AG120" s="47">
        <f t="shared" si="71"/>
        <v>-588.98404070332015</v>
      </c>
      <c r="AH120" s="47">
        <f t="shared" si="71"/>
        <v>-81.192206345341376</v>
      </c>
      <c r="AI120" s="47">
        <f t="shared" si="71"/>
        <v>385.20597775722246</v>
      </c>
      <c r="AJ120" s="47">
        <f t="shared" si="71"/>
        <v>782.74514105594665</v>
      </c>
      <c r="AK120" s="47">
        <f t="shared" si="71"/>
        <v>1101.6707219914438</v>
      </c>
      <c r="AL120" s="47">
        <f t="shared" si="71"/>
        <v>1565.1497355282431</v>
      </c>
      <c r="AM120" s="47">
        <f t="shared" si="71"/>
        <v>2016.7880429341199</v>
      </c>
      <c r="AN120" s="47">
        <f t="shared" si="71"/>
        <v>2434.6257822562757</v>
      </c>
      <c r="AO120" s="47" t="e">
        <f t="shared" si="71"/>
        <v>#DIV/0!</v>
      </c>
      <c r="AP120" s="47" t="e">
        <f t="shared" si="71"/>
        <v>#DIV/0!</v>
      </c>
      <c r="AQ120" s="47" t="e">
        <f t="shared" si="71"/>
        <v>#DIV/0!</v>
      </c>
      <c r="AR120" s="47" t="e">
        <f t="shared" si="71"/>
        <v>#DIV/0!</v>
      </c>
      <c r="AS120" s="47" t="e">
        <f t="shared" si="71"/>
        <v>#DIV/0!</v>
      </c>
      <c r="AT120" s="47" t="e">
        <f t="shared" si="71"/>
        <v>#DIV/0!</v>
      </c>
      <c r="AU120" s="47" t="e">
        <f t="shared" si="71"/>
        <v>#DIV/0!</v>
      </c>
    </row>
    <row r="121" spans="1:47">
      <c r="A121" s="42" t="s">
        <v>105</v>
      </c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>
        <f>'[4]NASS Crush'!$DO14</f>
        <v>185</v>
      </c>
      <c r="Y121" s="66">
        <f>'[4]NASS Crush'!$DO26</f>
        <v>183</v>
      </c>
      <c r="Z121" s="66">
        <f>'[4]NASS Crush'!$DO38</f>
        <v>177</v>
      </c>
      <c r="AA121" s="66">
        <f>'[4]NASS Crush'!$DO50</f>
        <v>97.983000000000004</v>
      </c>
      <c r="AB121" s="66">
        <f>'[4]NASS Crush'!$DO62</f>
        <v>50.341999999999999</v>
      </c>
      <c r="AC121" s="66">
        <f>'[4]NASS Crush'!$DO74</f>
        <v>55.844000000000001</v>
      </c>
      <c r="AD121" s="66">
        <f>'[4]NASS Crush'!$DO86</f>
        <v>47.545999999999999</v>
      </c>
      <c r="AE121" s="66">
        <f>'[4]NASS Crush'!$DO98</f>
        <v>70.893000000000001</v>
      </c>
      <c r="AF121" s="47">
        <f t="shared" si="71"/>
        <v>-488.91255192775066</v>
      </c>
      <c r="AG121" s="47">
        <f t="shared" si="71"/>
        <v>-549.04882439865435</v>
      </c>
      <c r="AH121" s="47">
        <f t="shared" si="71"/>
        <v>-29.484007193401276</v>
      </c>
      <c r="AI121" s="47">
        <f t="shared" si="71"/>
        <v>453.78487113504326</v>
      </c>
      <c r="AJ121" s="47">
        <f t="shared" si="71"/>
        <v>864.45462849567116</v>
      </c>
      <c r="AK121" s="47">
        <f t="shared" si="71"/>
        <v>1176.1033584986092</v>
      </c>
      <c r="AL121" s="47">
        <f t="shared" si="71"/>
        <v>1643.2686847854261</v>
      </c>
      <c r="AM121" s="47">
        <f t="shared" si="71"/>
        <v>2091.4612870911565</v>
      </c>
      <c r="AN121" s="47">
        <f t="shared" si="71"/>
        <v>2529.0412323776281</v>
      </c>
      <c r="AO121" s="47" t="e">
        <f t="shared" si="71"/>
        <v>#DIV/0!</v>
      </c>
      <c r="AP121" s="47" t="e">
        <f t="shared" si="71"/>
        <v>#DIV/0!</v>
      </c>
      <c r="AQ121" s="47" t="e">
        <f t="shared" si="71"/>
        <v>#DIV/0!</v>
      </c>
      <c r="AR121" s="47" t="e">
        <f t="shared" si="71"/>
        <v>#DIV/0!</v>
      </c>
      <c r="AS121" s="47" t="e">
        <f t="shared" si="71"/>
        <v>#DIV/0!</v>
      </c>
      <c r="AT121" s="47" t="e">
        <f t="shared" si="71"/>
        <v>#DIV/0!</v>
      </c>
      <c r="AU121" s="47" t="e">
        <f t="shared" si="71"/>
        <v>#DIV/0!</v>
      </c>
    </row>
    <row r="122" spans="1:47">
      <c r="A122" s="42" t="s">
        <v>106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f>'[4]NASS Crush'!$DO15</f>
        <v>197</v>
      </c>
      <c r="Y122" s="66">
        <f>'[4]NASS Crush'!$DO27</f>
        <v>254.34800000000001</v>
      </c>
      <c r="Z122" s="66">
        <f>'[4]NASS Crush'!$DO39</f>
        <v>191</v>
      </c>
      <c r="AA122" s="66">
        <f>'[4]NASS Crush'!$DO51</f>
        <v>84.037000000000006</v>
      </c>
      <c r="AB122" s="66">
        <f>'[4]NASS Crush'!$DO63</f>
        <v>59.058</v>
      </c>
      <c r="AC122" s="66">
        <f>'[4]NASS Crush'!$DO75</f>
        <v>49.784999999999997</v>
      </c>
      <c r="AD122" s="66">
        <f>'[4]NASS Crush'!$DO87</f>
        <v>52.639000000000003</v>
      </c>
      <c r="AE122" s="66">
        <f>'[4]NASS Crush'!$DO99</f>
        <v>74.091999999999999</v>
      </c>
      <c r="AF122" s="47">
        <f t="shared" si="71"/>
        <v>-388.51165840830606</v>
      </c>
      <c r="AG122" s="47">
        <f t="shared" si="71"/>
        <v>-403.94304045675426</v>
      </c>
      <c r="AH122" s="47">
        <f t="shared" si="71"/>
        <v>131.98003106030203</v>
      </c>
      <c r="AI122" s="47">
        <f t="shared" si="71"/>
        <v>605.2176833413879</v>
      </c>
      <c r="AJ122" s="47">
        <f t="shared" si="71"/>
        <v>1026.9862718805396</v>
      </c>
      <c r="AK122" s="47">
        <f t="shared" si="71"/>
        <v>1306.3241552522552</v>
      </c>
      <c r="AL122" s="47">
        <f t="shared" si="71"/>
        <v>1794.0245178253936</v>
      </c>
      <c r="AM122" s="47">
        <f t="shared" si="71"/>
        <v>2225.6295510698392</v>
      </c>
      <c r="AN122" s="47">
        <f t="shared" si="71"/>
        <v>2688.2423631922911</v>
      </c>
      <c r="AO122" s="47" t="e">
        <f t="shared" si="71"/>
        <v>#DIV/0!</v>
      </c>
      <c r="AP122" s="47" t="e">
        <f t="shared" si="71"/>
        <v>#DIV/0!</v>
      </c>
      <c r="AQ122" s="47" t="e">
        <f t="shared" si="71"/>
        <v>#DIV/0!</v>
      </c>
      <c r="AR122" s="47" t="e">
        <f t="shared" si="71"/>
        <v>#DIV/0!</v>
      </c>
      <c r="AS122" s="47" t="e">
        <f t="shared" si="71"/>
        <v>#DIV/0!</v>
      </c>
      <c r="AT122" s="47" t="e">
        <f t="shared" si="71"/>
        <v>#DIV/0!</v>
      </c>
      <c r="AU122" s="47" t="e">
        <f t="shared" si="71"/>
        <v>#DIV/0!</v>
      </c>
    </row>
    <row r="123" spans="1:47">
      <c r="A123" s="42" t="s">
        <v>107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>
        <f>'[4]NASS Crush'!$DO16</f>
        <v>202</v>
      </c>
      <c r="Y123" s="66">
        <f>'[4]NASS Crush'!$DO28</f>
        <v>252.57</v>
      </c>
      <c r="Z123" s="66">
        <f>'[4]NASS Crush'!$DO40</f>
        <v>175.88</v>
      </c>
      <c r="AA123" s="66">
        <f>'[4]NASS Crush'!$DO52</f>
        <v>87.825000000000003</v>
      </c>
      <c r="AB123" s="66">
        <f>'[4]NASS Crush'!$DO64</f>
        <v>60.325000000000003</v>
      </c>
      <c r="AC123" s="66">
        <f>'[4]NASS Crush'!$DO76</f>
        <v>66.275999999999996</v>
      </c>
      <c r="AD123" s="66">
        <f>'[4]NASS Crush'!$DO88</f>
        <v>61.319000000000003</v>
      </c>
      <c r="AE123" s="47">
        <f t="shared" ref="AE123:AE128" si="72">AE122+AE27+AE43-AE59-AE75-AE91-AE107</f>
        <v>88.144723169167946</v>
      </c>
      <c r="AF123" s="47">
        <f t="shared" si="71"/>
        <v>-353.30744559351928</v>
      </c>
      <c r="AG123" s="47">
        <f t="shared" si="71"/>
        <v>-361.85419082829242</v>
      </c>
      <c r="AH123" s="47">
        <f t="shared" si="71"/>
        <v>226.48013522609816</v>
      </c>
      <c r="AI123" s="47">
        <f t="shared" si="71"/>
        <v>683.37933627348173</v>
      </c>
      <c r="AJ123" s="47">
        <f t="shared" si="71"/>
        <v>1107.3740642579553</v>
      </c>
      <c r="AK123" s="47">
        <f t="shared" si="71"/>
        <v>1377.4214654069865</v>
      </c>
      <c r="AL123" s="47">
        <f t="shared" si="71"/>
        <v>1876.8001367668685</v>
      </c>
      <c r="AM123" s="47">
        <f t="shared" si="71"/>
        <v>2294.7135299098782</v>
      </c>
      <c r="AN123" s="47">
        <f t="shared" si="71"/>
        <v>2777.8060427379246</v>
      </c>
      <c r="AO123" s="47" t="e">
        <f t="shared" si="71"/>
        <v>#DIV/0!</v>
      </c>
      <c r="AP123" s="47" t="e">
        <f t="shared" si="71"/>
        <v>#DIV/0!</v>
      </c>
      <c r="AQ123" s="47" t="e">
        <f t="shared" si="71"/>
        <v>#DIV/0!</v>
      </c>
      <c r="AR123" s="47" t="e">
        <f t="shared" si="71"/>
        <v>#DIV/0!</v>
      </c>
      <c r="AS123" s="47" t="e">
        <f t="shared" si="71"/>
        <v>#DIV/0!</v>
      </c>
      <c r="AT123" s="47" t="e">
        <f t="shared" si="71"/>
        <v>#DIV/0!</v>
      </c>
      <c r="AU123" s="47" t="e">
        <f t="shared" si="71"/>
        <v>#DIV/0!</v>
      </c>
    </row>
    <row r="124" spans="1:47">
      <c r="A124" s="42" t="s">
        <v>108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>
        <f>'[4]NASS Crush'!$DO5</f>
        <v>70.155000000000001</v>
      </c>
      <c r="X124" s="66">
        <f>'[4]NASS Crush'!$DO17</f>
        <v>204</v>
      </c>
      <c r="Y124" s="66">
        <f>'[4]NASS Crush'!$DO29</f>
        <v>218.989</v>
      </c>
      <c r="Z124" s="66">
        <f>'[4]NASS Crush'!$DO41</f>
        <v>181.16800000000001</v>
      </c>
      <c r="AA124" s="66">
        <f>'[4]NASS Crush'!$DO53</f>
        <v>77.52</v>
      </c>
      <c r="AB124" s="66">
        <f>'[4]NASS Crush'!$DO65</f>
        <v>54.628999999999998</v>
      </c>
      <c r="AC124" s="66">
        <f>'[4]NASS Crush'!$DO77</f>
        <v>69.078999999999994</v>
      </c>
      <c r="AD124" s="66">
        <f>'[4]NASS Crush'!$DO89</f>
        <v>48.003</v>
      </c>
      <c r="AE124" s="47">
        <f t="shared" si="72"/>
        <v>47.778541666820296</v>
      </c>
      <c r="AF124" s="47">
        <f t="shared" si="71"/>
        <v>-312.78844502189463</v>
      </c>
      <c r="AG124" s="47">
        <f t="shared" si="71"/>
        <v>-314.22759936077324</v>
      </c>
      <c r="AH124" s="47">
        <f t="shared" si="71"/>
        <v>304.42189341754994</v>
      </c>
      <c r="AI124" s="47">
        <f t="shared" si="71"/>
        <v>749.21475134170612</v>
      </c>
      <c r="AJ124" s="47">
        <f t="shared" si="71"/>
        <v>1180.3669845986194</v>
      </c>
      <c r="AK124" s="47">
        <f t="shared" si="71"/>
        <v>1440.8109416316083</v>
      </c>
      <c r="AL124" s="47">
        <f t="shared" si="71"/>
        <v>1946.6168447440641</v>
      </c>
      <c r="AM124" s="47">
        <f t="shared" si="71"/>
        <v>2348.6833576248782</v>
      </c>
      <c r="AN124" s="47">
        <f t="shared" si="71"/>
        <v>2854.9286549010494</v>
      </c>
      <c r="AO124" s="47" t="e">
        <f t="shared" si="71"/>
        <v>#DIV/0!</v>
      </c>
      <c r="AP124" s="47" t="e">
        <f t="shared" si="71"/>
        <v>#DIV/0!</v>
      </c>
      <c r="AQ124" s="47" t="e">
        <f t="shared" si="71"/>
        <v>#DIV/0!</v>
      </c>
      <c r="AR124" s="47" t="e">
        <f t="shared" si="71"/>
        <v>#DIV/0!</v>
      </c>
      <c r="AS124" s="47" t="e">
        <f t="shared" si="71"/>
        <v>#DIV/0!</v>
      </c>
      <c r="AT124" s="47" t="e">
        <f t="shared" si="71"/>
        <v>#DIV/0!</v>
      </c>
      <c r="AU124" s="47" t="e">
        <f t="shared" si="71"/>
        <v>#DIV/0!</v>
      </c>
    </row>
    <row r="125" spans="1:47">
      <c r="A125" s="42" t="s">
        <v>109</v>
      </c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>
        <f>'[4]NASS Crush'!$DO6</f>
        <v>52.991</v>
      </c>
      <c r="X125" s="66">
        <f>'[4]NASS Crush'!$DO18</f>
        <v>241</v>
      </c>
      <c r="Y125" s="66">
        <f>'[4]NASS Crush'!$DO30</f>
        <v>228.934</v>
      </c>
      <c r="Z125" s="66">
        <f>'[4]NASS Crush'!$DO42</f>
        <v>149.25800000000001</v>
      </c>
      <c r="AA125" s="66">
        <f>'[4]NASS Crush'!$DO54</f>
        <v>66.768000000000001</v>
      </c>
      <c r="AB125" s="66">
        <f>'[4]NASS Crush'!$DO66</f>
        <v>46.476999999999997</v>
      </c>
      <c r="AC125" s="66">
        <f>'[4]NASS Crush'!$DO78</f>
        <v>58.289000000000001</v>
      </c>
      <c r="AD125" s="66">
        <f>'[4]NASS Crush'!$DO90</f>
        <v>49.75</v>
      </c>
      <c r="AE125" s="47">
        <f t="shared" si="72"/>
        <v>-23.846053725529046</v>
      </c>
      <c r="AF125" s="47">
        <f t="shared" si="71"/>
        <v>-373.00052937170369</v>
      </c>
      <c r="AG125" s="47">
        <f t="shared" si="71"/>
        <v>-343.28961433283467</v>
      </c>
      <c r="AH125" s="47">
        <f t="shared" si="71"/>
        <v>354.92785215842537</v>
      </c>
      <c r="AI125" s="47">
        <f t="shared" si="71"/>
        <v>775.51923117023443</v>
      </c>
      <c r="AJ125" s="47">
        <f t="shared" si="71"/>
        <v>1212.8123480536274</v>
      </c>
      <c r="AK125" s="47">
        <f t="shared" si="71"/>
        <v>1452.7910352121153</v>
      </c>
      <c r="AL125" s="47">
        <f t="shared" si="71"/>
        <v>1995.8338616709138</v>
      </c>
      <c r="AM125" s="47">
        <f t="shared" si="71"/>
        <v>2374.1788256612285</v>
      </c>
      <c r="AN125" s="47">
        <f t="shared" si="71"/>
        <v>2898.4237978942201</v>
      </c>
      <c r="AO125" s="47" t="e">
        <f t="shared" si="71"/>
        <v>#DIV/0!</v>
      </c>
      <c r="AP125" s="47" t="e">
        <f t="shared" si="71"/>
        <v>#DIV/0!</v>
      </c>
      <c r="AQ125" s="47" t="e">
        <f t="shared" si="71"/>
        <v>#DIV/0!</v>
      </c>
      <c r="AR125" s="47" t="e">
        <f t="shared" si="71"/>
        <v>#DIV/0!</v>
      </c>
      <c r="AS125" s="47" t="e">
        <f t="shared" si="71"/>
        <v>#DIV/0!</v>
      </c>
      <c r="AT125" s="47" t="e">
        <f t="shared" si="71"/>
        <v>#DIV/0!</v>
      </c>
      <c r="AU125" s="47" t="e">
        <f t="shared" si="71"/>
        <v>#DIV/0!</v>
      </c>
    </row>
    <row r="126" spans="1:47">
      <c r="A126" s="42" t="s">
        <v>110</v>
      </c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>
        <f>'[4]NASS Crush'!$DO7</f>
        <v>71.721000000000004</v>
      </c>
      <c r="X126" s="66">
        <f>'[4]NASS Crush'!$DO19</f>
        <v>261</v>
      </c>
      <c r="Y126" s="66">
        <f>'[4]NASS Crush'!$DO31</f>
        <v>224.79400000000001</v>
      </c>
      <c r="Z126" s="66">
        <f>'[4]NASS Crush'!$DO43</f>
        <v>121.64700000000001</v>
      </c>
      <c r="AA126" s="66">
        <f>'[4]NASS Crush'!$DO55</f>
        <v>73.662999999999997</v>
      </c>
      <c r="AB126" s="66">
        <f>'[4]NASS Crush'!$DO67</f>
        <v>39.107999999999997</v>
      </c>
      <c r="AC126" s="66">
        <f>'[4]NASS Crush'!$DO79</f>
        <v>47.186</v>
      </c>
      <c r="AD126" s="66">
        <f>'[4]NASS Crush'!$DO91</f>
        <v>51.057000000000002</v>
      </c>
      <c r="AE126" s="47">
        <f t="shared" si="72"/>
        <v>-54.852109902355849</v>
      </c>
      <c r="AF126" s="47">
        <f t="shared" si="71"/>
        <v>-368.30913627426781</v>
      </c>
      <c r="AG126" s="47">
        <f t="shared" si="71"/>
        <v>-291.69791298683833</v>
      </c>
      <c r="AH126" s="47">
        <f t="shared" si="71"/>
        <v>401.38755967658284</v>
      </c>
      <c r="AI126" s="47">
        <f t="shared" si="71"/>
        <v>829.55946247275108</v>
      </c>
      <c r="AJ126" s="47">
        <f t="shared" si="71"/>
        <v>1249.6512073850949</v>
      </c>
      <c r="AK126" s="47">
        <f t="shared" si="71"/>
        <v>1475.2475337476858</v>
      </c>
      <c r="AL126" s="47">
        <f t="shared" si="71"/>
        <v>2037.47761332441</v>
      </c>
      <c r="AM126" s="47">
        <f t="shared" si="71"/>
        <v>2382.3452336978808</v>
      </c>
      <c r="AN126" s="47">
        <f t="shared" si="71"/>
        <v>2932.2980424965717</v>
      </c>
      <c r="AO126" s="47" t="e">
        <f t="shared" si="71"/>
        <v>#DIV/0!</v>
      </c>
      <c r="AP126" s="47" t="e">
        <f t="shared" si="71"/>
        <v>#DIV/0!</v>
      </c>
      <c r="AQ126" s="47" t="e">
        <f t="shared" si="71"/>
        <v>#DIV/0!</v>
      </c>
      <c r="AR126" s="47" t="e">
        <f t="shared" si="71"/>
        <v>#DIV/0!</v>
      </c>
      <c r="AS126" s="47" t="e">
        <f t="shared" si="71"/>
        <v>#DIV/0!</v>
      </c>
      <c r="AT126" s="47" t="e">
        <f t="shared" si="71"/>
        <v>#DIV/0!</v>
      </c>
      <c r="AU126" s="47" t="e">
        <f t="shared" si="71"/>
        <v>#DIV/0!</v>
      </c>
    </row>
    <row r="127" spans="1:47">
      <c r="A127" s="42" t="s">
        <v>111</v>
      </c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>
        <f>'[4]NASS Crush'!$DO8</f>
        <v>69.097999999999999</v>
      </c>
      <c r="X127" s="66">
        <f>'[4]NASS Crush'!$DO20</f>
        <v>252.30500000000001</v>
      </c>
      <c r="Y127" s="66">
        <f>'[4]NASS Crush'!$DO32</f>
        <v>211.524</v>
      </c>
      <c r="Z127" s="66">
        <f>'[4]NASS Crush'!$DO44</f>
        <v>188</v>
      </c>
      <c r="AA127" s="66">
        <f>'[4]NASS Crush'!$DO56</f>
        <v>70.349999999999994</v>
      </c>
      <c r="AB127" s="66">
        <f>'[4]NASS Crush'!$DO68</f>
        <v>53.405000000000001</v>
      </c>
      <c r="AC127" s="66">
        <f>'[4]NASS Crush'!$DO80</f>
        <v>27.228999999999999</v>
      </c>
      <c r="AD127" s="66">
        <f>'[4]NASS Crush'!$DO92</f>
        <v>47.622999999999998</v>
      </c>
      <c r="AE127" s="47">
        <f t="shared" si="72"/>
        <v>-69.521678112498165</v>
      </c>
      <c r="AF127" s="47">
        <f t="shared" si="71"/>
        <v>-387.48072720669552</v>
      </c>
      <c r="AG127" s="47">
        <f t="shared" si="71"/>
        <v>-266.2886128219069</v>
      </c>
      <c r="AH127" s="47">
        <f t="shared" si="71"/>
        <v>432.48532546504867</v>
      </c>
      <c r="AI127" s="47">
        <f t="shared" si="71"/>
        <v>855.76081490213062</v>
      </c>
      <c r="AJ127" s="47">
        <f t="shared" si="71"/>
        <v>1285.2197243652161</v>
      </c>
      <c r="AK127" s="47">
        <f t="shared" si="71"/>
        <v>1499.0620189695521</v>
      </c>
      <c r="AL127" s="47">
        <f t="shared" si="71"/>
        <v>2079.8447663897978</v>
      </c>
      <c r="AM127" s="47">
        <f t="shared" si="71"/>
        <v>2392.3614681236068</v>
      </c>
      <c r="AN127" s="47">
        <f t="shared" si="71"/>
        <v>2966.4490276225624</v>
      </c>
      <c r="AO127" s="47" t="e">
        <f t="shared" si="71"/>
        <v>#DIV/0!</v>
      </c>
      <c r="AP127" s="47" t="e">
        <f t="shared" si="71"/>
        <v>#DIV/0!</v>
      </c>
      <c r="AQ127" s="47" t="e">
        <f t="shared" si="71"/>
        <v>#DIV/0!</v>
      </c>
      <c r="AR127" s="47" t="e">
        <f t="shared" si="71"/>
        <v>#DIV/0!</v>
      </c>
      <c r="AS127" s="47" t="e">
        <f t="shared" si="71"/>
        <v>#DIV/0!</v>
      </c>
      <c r="AT127" s="47" t="e">
        <f t="shared" si="71"/>
        <v>#DIV/0!</v>
      </c>
      <c r="AU127" s="47" t="e">
        <f t="shared" si="71"/>
        <v>#DIV/0!</v>
      </c>
    </row>
    <row r="128" spans="1:47" ht="15.75" thickBot="1">
      <c r="A128" s="42" t="s">
        <v>112</v>
      </c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>
        <f>'[4]NASS Crush'!$DO9</f>
        <v>105</v>
      </c>
      <c r="X128" s="66">
        <f>'[4]NASS Crush'!$DO21</f>
        <v>242</v>
      </c>
      <c r="Y128" s="66">
        <f>'[4]NASS Crush'!$DO33</f>
        <v>229</v>
      </c>
      <c r="Z128" s="66">
        <f>'[4]NASS Crush'!$DO45</f>
        <v>115.128</v>
      </c>
      <c r="AA128" s="66">
        <f>'[4]NASS Crush'!$DO57</f>
        <v>63.427999999999997</v>
      </c>
      <c r="AB128" s="66">
        <f>'[4]NASS Crush'!$DO69</f>
        <v>39.854999999999997</v>
      </c>
      <c r="AC128" s="66">
        <f>'[4]NASS Crush'!$DO81</f>
        <v>34.600999999999999</v>
      </c>
      <c r="AD128" s="66">
        <f>'[4]NASS Crush'!$DO93</f>
        <v>61.082000000000001</v>
      </c>
      <c r="AE128" s="47">
        <f t="shared" si="72"/>
        <v>-791.6369852531933</v>
      </c>
      <c r="AF128" s="47">
        <f t="shared" si="71"/>
        <v>-810.09525491992031</v>
      </c>
      <c r="AG128" s="47">
        <f t="shared" si="71"/>
        <v>-536.35727470774054</v>
      </c>
      <c r="AH128" s="47">
        <f t="shared" si="71"/>
        <v>-2.7754655840428768</v>
      </c>
      <c r="AI128" s="47">
        <f t="shared" si="71"/>
        <v>608.65012029816353</v>
      </c>
      <c r="AJ128" s="47">
        <f t="shared" si="71"/>
        <v>1015.7620611488774</v>
      </c>
      <c r="AK128" s="47">
        <f t="shared" si="71"/>
        <v>1340.37614063672</v>
      </c>
      <c r="AL128" s="47">
        <f t="shared" si="71"/>
        <v>1839.4755984175972</v>
      </c>
      <c r="AM128" s="47">
        <f t="shared" si="71"/>
        <v>2100.9278629858136</v>
      </c>
      <c r="AN128" s="47">
        <f t="shared" si="71"/>
        <v>2611.52632971094</v>
      </c>
      <c r="AO128" s="47" t="e">
        <f t="shared" si="71"/>
        <v>#DIV/0!</v>
      </c>
      <c r="AP128" s="47" t="e">
        <f t="shared" si="71"/>
        <v>#DIV/0!</v>
      </c>
      <c r="AQ128" s="47" t="e">
        <f t="shared" si="71"/>
        <v>#DIV/0!</v>
      </c>
      <c r="AR128" s="47" t="e">
        <f t="shared" si="71"/>
        <v>#DIV/0!</v>
      </c>
      <c r="AS128" s="47" t="e">
        <f t="shared" si="71"/>
        <v>#DIV/0!</v>
      </c>
      <c r="AT128" s="47" t="e">
        <f t="shared" si="71"/>
        <v>#DIV/0!</v>
      </c>
      <c r="AU128" s="47" t="e">
        <f t="shared" si="71"/>
        <v>#DIV/0!</v>
      </c>
    </row>
    <row r="129" spans="1:47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9"/>
      <c r="W129" s="49"/>
      <c r="X129" s="49"/>
      <c r="Y129" s="49"/>
      <c r="Z129" s="49"/>
      <c r="AA129" s="49"/>
      <c r="AB129" s="49"/>
      <c r="AC129" s="49"/>
      <c r="AD129" s="49">
        <f>AD14</f>
        <v>61.082000000000001</v>
      </c>
      <c r="AE129" s="49">
        <f t="shared" ref="AE129:AU129" si="73">AE14</f>
        <v>-791.6369852531933</v>
      </c>
      <c r="AF129" s="49">
        <f t="shared" si="73"/>
        <v>-810.09525491992031</v>
      </c>
      <c r="AG129" s="49">
        <f t="shared" si="73"/>
        <v>-536.35727470774054</v>
      </c>
      <c r="AH129" s="49">
        <f t="shared" si="73"/>
        <v>-2.7754655840428768</v>
      </c>
      <c r="AI129" s="49">
        <f t="shared" si="73"/>
        <v>608.65012029816353</v>
      </c>
      <c r="AJ129" s="49">
        <f t="shared" si="73"/>
        <v>1015.7620611488774</v>
      </c>
      <c r="AK129" s="49">
        <f t="shared" si="73"/>
        <v>1340.37614063672</v>
      </c>
      <c r="AL129" s="49">
        <f t="shared" si="73"/>
        <v>1839.4755984175972</v>
      </c>
      <c r="AM129" s="49">
        <f t="shared" si="73"/>
        <v>2100.9278629858136</v>
      </c>
      <c r="AN129" s="49">
        <f t="shared" si="73"/>
        <v>2611.52632971094</v>
      </c>
      <c r="AO129" s="49" t="e">
        <f t="shared" si="73"/>
        <v>#DIV/0!</v>
      </c>
      <c r="AP129" s="49" t="e">
        <f t="shared" si="73"/>
        <v>#DIV/0!</v>
      </c>
      <c r="AQ129" s="49" t="e">
        <f t="shared" si="73"/>
        <v>#DIV/0!</v>
      </c>
      <c r="AR129" s="49" t="e">
        <f t="shared" si="73"/>
        <v>#DIV/0!</v>
      </c>
      <c r="AS129" s="49" t="e">
        <f t="shared" si="73"/>
        <v>#DIV/0!</v>
      </c>
      <c r="AT129" s="49" t="e">
        <f t="shared" si="73"/>
        <v>#DIV/0!</v>
      </c>
      <c r="AU129" s="49" t="e">
        <f t="shared" si="73"/>
        <v>#DIV/0!</v>
      </c>
    </row>
    <row r="130" spans="1:47" ht="15.75" thickBot="1">
      <c r="A130" s="42" t="s">
        <v>217</v>
      </c>
      <c r="AE130" s="55"/>
      <c r="AF130" s="55"/>
    </row>
    <row r="131" spans="1:47" ht="15.75" thickBot="1">
      <c r="A131" s="44"/>
      <c r="B131" s="44" t="str">
        <f>B$2</f>
        <v xml:space="preserve">93/94 </v>
      </c>
      <c r="C131" s="44" t="str">
        <f t="shared" ref="C131:AU131" si="74">C$2</f>
        <v xml:space="preserve">94/95 </v>
      </c>
      <c r="D131" s="44" t="str">
        <f t="shared" si="74"/>
        <v xml:space="preserve">95/96 </v>
      </c>
      <c r="E131" s="44" t="str">
        <f t="shared" si="74"/>
        <v xml:space="preserve">96/97 </v>
      </c>
      <c r="F131" s="44" t="str">
        <f t="shared" si="74"/>
        <v xml:space="preserve">97/98 </v>
      </c>
      <c r="G131" s="44" t="str">
        <f t="shared" si="74"/>
        <v xml:space="preserve">98/99 </v>
      </c>
      <c r="H131" s="44" t="str">
        <f t="shared" si="74"/>
        <v xml:space="preserve">99/00 </v>
      </c>
      <c r="I131" s="44" t="str">
        <f t="shared" si="74"/>
        <v xml:space="preserve">00/01 </v>
      </c>
      <c r="J131" s="44" t="str">
        <f t="shared" si="74"/>
        <v xml:space="preserve">01/02 </v>
      </c>
      <c r="K131" s="44" t="str">
        <f t="shared" si="74"/>
        <v xml:space="preserve">02/03 </v>
      </c>
      <c r="L131" s="44" t="str">
        <f t="shared" si="74"/>
        <v xml:space="preserve">03/04 </v>
      </c>
      <c r="M131" s="44" t="str">
        <f t="shared" si="74"/>
        <v xml:space="preserve">04/05 </v>
      </c>
      <c r="N131" s="44" t="str">
        <f t="shared" si="74"/>
        <v xml:space="preserve">05/06 </v>
      </c>
      <c r="O131" s="44" t="str">
        <f t="shared" si="74"/>
        <v xml:space="preserve">06/07 </v>
      </c>
      <c r="P131" s="44" t="str">
        <f t="shared" si="74"/>
        <v xml:space="preserve">07/08 </v>
      </c>
      <c r="Q131" s="44" t="str">
        <f t="shared" si="74"/>
        <v xml:space="preserve">08/09 </v>
      </c>
      <c r="R131" s="44" t="str">
        <f t="shared" si="74"/>
        <v xml:space="preserve">09/10 </v>
      </c>
      <c r="S131" s="44" t="str">
        <f t="shared" si="74"/>
        <v xml:space="preserve">10/11 </v>
      </c>
      <c r="T131" s="44" t="str">
        <f t="shared" si="74"/>
        <v xml:space="preserve">11/12 </v>
      </c>
      <c r="U131" s="44" t="str">
        <f t="shared" si="74"/>
        <v xml:space="preserve">12/13 </v>
      </c>
      <c r="V131" s="44" t="str">
        <f t="shared" si="74"/>
        <v xml:space="preserve">13/14 </v>
      </c>
      <c r="W131" s="44" t="str">
        <f t="shared" si="74"/>
        <v xml:space="preserve">14/15 </v>
      </c>
      <c r="X131" s="44" t="str">
        <f t="shared" si="74"/>
        <v xml:space="preserve">15/16 </v>
      </c>
      <c r="Y131" s="44" t="str">
        <f t="shared" si="74"/>
        <v xml:space="preserve">16/17 </v>
      </c>
      <c r="Z131" s="44" t="str">
        <f t="shared" si="74"/>
        <v xml:space="preserve">17/18 </v>
      </c>
      <c r="AA131" s="44" t="str">
        <f t="shared" si="74"/>
        <v>18/19</v>
      </c>
      <c r="AB131" s="44" t="str">
        <f t="shared" si="74"/>
        <v>19/20</v>
      </c>
      <c r="AC131" s="44" t="str">
        <f t="shared" si="74"/>
        <v>20/21</v>
      </c>
      <c r="AD131" s="44" t="str">
        <f t="shared" si="74"/>
        <v>21/22</v>
      </c>
      <c r="AE131" s="44" t="str">
        <f t="shared" si="74"/>
        <v>22/23</v>
      </c>
      <c r="AF131" s="44" t="str">
        <f t="shared" si="74"/>
        <v>23/24</v>
      </c>
      <c r="AG131" s="44" t="str">
        <f t="shared" si="74"/>
        <v>24/25</v>
      </c>
      <c r="AH131" s="44" t="str">
        <f t="shared" si="74"/>
        <v>25/26</v>
      </c>
      <c r="AI131" s="44" t="str">
        <f t="shared" si="74"/>
        <v>26/27</v>
      </c>
      <c r="AJ131" s="44" t="str">
        <f t="shared" si="74"/>
        <v>27/28</v>
      </c>
      <c r="AK131" s="44" t="str">
        <f t="shared" si="74"/>
        <v>28/29</v>
      </c>
      <c r="AL131" s="44" t="str">
        <f t="shared" si="74"/>
        <v>29/30</v>
      </c>
      <c r="AM131" s="44" t="str">
        <f t="shared" si="74"/>
        <v>30/31</v>
      </c>
      <c r="AN131" s="44" t="str">
        <f t="shared" si="74"/>
        <v>31/32</v>
      </c>
      <c r="AO131" s="44" t="str">
        <f t="shared" si="74"/>
        <v>32/33</v>
      </c>
      <c r="AP131" s="44" t="str">
        <f t="shared" si="74"/>
        <v>33/34</v>
      </c>
      <c r="AQ131" s="44" t="str">
        <f t="shared" si="74"/>
        <v>34/35</v>
      </c>
      <c r="AR131" s="44" t="str">
        <f t="shared" si="74"/>
        <v>35/36</v>
      </c>
      <c r="AS131" s="44" t="str">
        <f t="shared" si="74"/>
        <v>36/37</v>
      </c>
      <c r="AT131" s="44" t="str">
        <f t="shared" si="74"/>
        <v>37/38</v>
      </c>
      <c r="AU131" s="44" t="str">
        <f t="shared" si="74"/>
        <v>38/39</v>
      </c>
    </row>
    <row r="132" spans="1:47">
      <c r="A132" s="42" t="s">
        <v>101</v>
      </c>
      <c r="U132" s="67"/>
      <c r="V132" s="67">
        <v>44.875</v>
      </c>
      <c r="W132" s="67">
        <v>39.450000000000003</v>
      </c>
      <c r="X132" s="67">
        <v>34.200000000000003</v>
      </c>
      <c r="Y132" s="67">
        <v>38.9375</v>
      </c>
      <c r="Z132" s="67">
        <v>39.0625</v>
      </c>
      <c r="AA132" s="67">
        <v>38.9375</v>
      </c>
      <c r="AB132" s="67">
        <v>36.3125</v>
      </c>
      <c r="AC132" s="92">
        <v>44.35</v>
      </c>
      <c r="AD132" s="92">
        <v>82.3</v>
      </c>
      <c r="AE132" s="93">
        <f>'Canola Refined'!AE149-'Canola Refined'!AE165</f>
        <v>87.335337978489093</v>
      </c>
      <c r="AF132" s="93">
        <f>'Canola Refined'!AF149-'Canola Refined'!AF165</f>
        <v>69.781605067442655</v>
      </c>
      <c r="AG132" s="93">
        <f>'Canola Refined'!AG149-'Canola Refined'!AG165</f>
        <v>48.914087746026958</v>
      </c>
      <c r="AH132" s="93">
        <f>'Canola Refined'!AH149-'Canola Refined'!AH165</f>
        <v>73.984191487561134</v>
      </c>
      <c r="AI132" s="93">
        <f>'Canola Refined'!AI149-'Canola Refined'!AI165</f>
        <v>88.655268221514945</v>
      </c>
      <c r="AJ132" s="93">
        <f>'Canola Refined'!AJ149-'Canola Refined'!AJ165</f>
        <v>85.115364428101714</v>
      </c>
      <c r="AK132" s="93">
        <f>'Canola Refined'!AK149-'Canola Refined'!AK165</f>
        <v>94.477170058210703</v>
      </c>
      <c r="AL132" s="93">
        <f>'Canola Refined'!AL149-'Canola Refined'!AL165</f>
        <v>105.86015461843718</v>
      </c>
      <c r="AM132" s="93">
        <f>'Canola Refined'!AM149-'Canola Refined'!AM165</f>
        <v>111.41317172210503</v>
      </c>
      <c r="AN132" s="93">
        <f>'Canola Refined'!AN149-'Canola Refined'!AN165</f>
        <v>105.14036385673842</v>
      </c>
      <c r="AO132" s="93">
        <f>'Canola Refined'!AO149-'Canola Refined'!AO165</f>
        <v>107.3768150218132</v>
      </c>
      <c r="AP132" s="93">
        <f>'Canola Refined'!AP149-'Canola Refined'!AP165</f>
        <v>121.28975047070577</v>
      </c>
      <c r="AQ132" s="93">
        <f>'Canola Refined'!AQ149-'Canola Refined'!AQ165</f>
        <v>112.82113455578681</v>
      </c>
      <c r="AR132" s="93">
        <f>'Canola Refined'!AR149-'Canola Refined'!AR165</f>
        <v>-1.3463714778245521</v>
      </c>
      <c r="AS132" s="93">
        <f>'Canola Refined'!AS149-'Canola Refined'!AS165</f>
        <v>-369.11365228505906</v>
      </c>
      <c r="AT132" s="93">
        <f>'Canola Refined'!AT149-'Canola Refined'!AT165</f>
        <v>-784.81172392789028</v>
      </c>
      <c r="AU132" s="93">
        <f>'Canola Refined'!AU149-'Canola Refined'!AU165</f>
        <v>-1239.8724908762242</v>
      </c>
    </row>
    <row r="133" spans="1:47">
      <c r="A133" s="42" t="s">
        <v>102</v>
      </c>
      <c r="U133" s="67"/>
      <c r="V133" s="67">
        <v>45.05</v>
      </c>
      <c r="W133" s="67">
        <v>38.94</v>
      </c>
      <c r="X133" s="67">
        <v>33.630000000000003</v>
      </c>
      <c r="Y133" s="67">
        <v>39.25</v>
      </c>
      <c r="Z133" s="67">
        <v>39.6875</v>
      </c>
      <c r="AA133" s="67">
        <v>37.450000000000003</v>
      </c>
      <c r="AB133" s="67">
        <v>36.15</v>
      </c>
      <c r="AC133" s="92">
        <v>49.5</v>
      </c>
      <c r="AD133" s="92">
        <v>84.375</v>
      </c>
      <c r="AE133" s="93">
        <f>'Canola Refined'!AE150-'Canola Refined'!AE166</f>
        <v>89.76833590939053</v>
      </c>
      <c r="AF133" s="93">
        <f>'Canola Refined'!AF150-'Canola Refined'!AF166</f>
        <v>63.485202810244196</v>
      </c>
      <c r="AG133" s="93">
        <f>'Canola Refined'!AG150-'Canola Refined'!AG166</f>
        <v>45.555855185541937</v>
      </c>
      <c r="AH133" s="93">
        <f>'Canola Refined'!AH150-'Canola Refined'!AH166</f>
        <v>75.475401300594967</v>
      </c>
      <c r="AI133" s="93">
        <f>'Canola Refined'!AI150-'Canola Refined'!AI166</f>
        <v>90.339721807752682</v>
      </c>
      <c r="AJ133" s="93">
        <f>'Canola Refined'!AJ150-'Canola Refined'!AJ166</f>
        <v>84.96463583866749</v>
      </c>
      <c r="AK133" s="93">
        <f>'Canola Refined'!AK150-'Canola Refined'!AK166</f>
        <v>94.342181325234478</v>
      </c>
      <c r="AL133" s="93">
        <f>'Canola Refined'!AL150-'Canola Refined'!AL166</f>
        <v>107.65234420526042</v>
      </c>
      <c r="AM133" s="93">
        <f>'Canola Refined'!AM150-'Canola Refined'!AM166</f>
        <v>112.09019967590787</v>
      </c>
      <c r="AN133" s="93">
        <f>'Canola Refined'!AN150-'Canola Refined'!AN166</f>
        <v>106.75440430704853</v>
      </c>
      <c r="AO133" s="93">
        <f>'Canola Refined'!AO150-'Canola Refined'!AO166</f>
        <v>107.64767220593266</v>
      </c>
      <c r="AP133" s="93">
        <f>'Canola Refined'!AP150-'Canola Refined'!AP166</f>
        <v>125.03020795914624</v>
      </c>
      <c r="AQ133" s="93">
        <f>'Canola Refined'!AQ150-'Canola Refined'!AQ166</f>
        <v>125.34280414193829</v>
      </c>
      <c r="AR133" s="93">
        <f>'Canola Refined'!AR150-'Canola Refined'!AR166</f>
        <v>-21.000604887892298</v>
      </c>
      <c r="AS133" s="93">
        <f>'Canola Refined'!AS150-'Canola Refined'!AS166</f>
        <v>-394.75422408348493</v>
      </c>
      <c r="AT133" s="93">
        <f>'Canola Refined'!AT150-'Canola Refined'!AT166</f>
        <v>-811.49543746610163</v>
      </c>
      <c r="AU133" s="93">
        <f>'Canola Refined'!AU150-'Canola Refined'!AU166</f>
        <v>-1280.7294183335525</v>
      </c>
    </row>
    <row r="134" spans="1:47">
      <c r="A134" s="42" t="s">
        <v>103</v>
      </c>
      <c r="U134" s="67"/>
      <c r="V134" s="67">
        <v>42.625</v>
      </c>
      <c r="W134" s="67">
        <v>39.25</v>
      </c>
      <c r="X134" s="67">
        <v>36.5</v>
      </c>
      <c r="Y134" s="67">
        <v>40.200000000000003</v>
      </c>
      <c r="Z134" s="67">
        <v>38.65</v>
      </c>
      <c r="AA134" s="67">
        <v>36.75</v>
      </c>
      <c r="AB134" s="67">
        <v>38.0625</v>
      </c>
      <c r="AC134" s="92">
        <v>51.65</v>
      </c>
      <c r="AD134" s="92">
        <v>82.95</v>
      </c>
      <c r="AE134" s="93">
        <f>'Canola Refined'!AE151-'Canola Refined'!AE167</f>
        <v>79.987034996221922</v>
      </c>
      <c r="AF134" s="93">
        <f>'Canola Refined'!AF151-'Canola Refined'!AF167</f>
        <v>62.488210904969371</v>
      </c>
      <c r="AG134" s="93">
        <f>'Canola Refined'!AG151-'Canola Refined'!AG167</f>
        <v>47.22760913517201</v>
      </c>
      <c r="AH134" s="93">
        <f>'Canola Refined'!AH151-'Canola Refined'!AH167</f>
        <v>79.76854125822156</v>
      </c>
      <c r="AI134" s="93">
        <f>'Canola Refined'!AI151-'Canola Refined'!AI167</f>
        <v>96.661359390634942</v>
      </c>
      <c r="AJ134" s="93">
        <f>'Canola Refined'!AJ151-'Canola Refined'!AJ167</f>
        <v>86.874464028578885</v>
      </c>
      <c r="AK134" s="93">
        <f>'Canola Refined'!AK151-'Canola Refined'!AK167</f>
        <v>95.147282308440907</v>
      </c>
      <c r="AL134" s="93">
        <f>'Canola Refined'!AL151-'Canola Refined'!AL167</f>
        <v>108.3775052002085</v>
      </c>
      <c r="AM134" s="93">
        <f>'Canola Refined'!AM151-'Canola Refined'!AM167</f>
        <v>115.25648844747585</v>
      </c>
      <c r="AN134" s="93">
        <f>'Canola Refined'!AN151-'Canola Refined'!AN167</f>
        <v>112.28993552544343</v>
      </c>
      <c r="AO134" s="93">
        <f>'Canola Refined'!AO151-'Canola Refined'!AO167</f>
        <v>105.00607737896726</v>
      </c>
      <c r="AP134" s="93">
        <f>'Canola Refined'!AP151-'Canola Refined'!AP167</f>
        <v>122.23057261914892</v>
      </c>
      <c r="AQ134" s="93">
        <f>'Canola Refined'!AQ151-'Canola Refined'!AQ167</f>
        <v>109.68446785541845</v>
      </c>
      <c r="AR134" s="93">
        <f>'Canola Refined'!AR151-'Canola Refined'!AR167</f>
        <v>-65.123881923938399</v>
      </c>
      <c r="AS134" s="93">
        <f>'Canola Refined'!AS151-'Canola Refined'!AS167</f>
        <v>-451.57859492820751</v>
      </c>
      <c r="AT134" s="93">
        <f>'Canola Refined'!AT151-'Canola Refined'!AT167</f>
        <v>-873.70466446277419</v>
      </c>
      <c r="AU134" s="93">
        <f>'Canola Refined'!AU151-'Canola Refined'!AU167</f>
        <v>-1363.1628786519868</v>
      </c>
    </row>
    <row r="135" spans="1:47">
      <c r="A135" s="42" t="s">
        <v>104</v>
      </c>
      <c r="U135" s="67">
        <v>57.1875</v>
      </c>
      <c r="V135" s="67">
        <v>39.75</v>
      </c>
      <c r="W135" s="67">
        <v>38.799999999999997</v>
      </c>
      <c r="X135" s="67">
        <v>34.0625</v>
      </c>
      <c r="Y135" s="67">
        <v>38.6875</v>
      </c>
      <c r="Z135" s="67">
        <v>38.3125</v>
      </c>
      <c r="AA135" s="67">
        <v>37.125</v>
      </c>
      <c r="AB135" s="67">
        <v>37.9</v>
      </c>
      <c r="AC135" s="92">
        <v>53.3125</v>
      </c>
      <c r="AD135" s="92">
        <v>88.5625</v>
      </c>
      <c r="AE135" s="93">
        <f>'Canola Refined'!AE152-'Canola Refined'!AE168</f>
        <v>79.570508255494275</v>
      </c>
      <c r="AF135" s="93">
        <f>'Canola Refined'!AF152-'Canola Refined'!AF168</f>
        <v>59.676854460539211</v>
      </c>
      <c r="AG135" s="93">
        <f>'Canola Refined'!AG152-'Canola Refined'!AG168</f>
        <v>49.142469893039284</v>
      </c>
      <c r="AH135" s="93">
        <f>'Canola Refined'!AH152-'Canola Refined'!AH168</f>
        <v>91.360564980006529</v>
      </c>
      <c r="AI135" s="93">
        <f>'Canola Refined'!AI152-'Canola Refined'!AI168</f>
        <v>107.03410137465561</v>
      </c>
      <c r="AJ135" s="93">
        <f>'Canola Refined'!AJ152-'Canola Refined'!AJ168</f>
        <v>99.043832265433124</v>
      </c>
      <c r="AK135" s="93">
        <f>'Canola Refined'!AK152-'Canola Refined'!AK168</f>
        <v>108.89647618756075</v>
      </c>
      <c r="AL135" s="93">
        <f>'Canola Refined'!AL152-'Canola Refined'!AL168</f>
        <v>123.36028722634227</v>
      </c>
      <c r="AM135" s="93">
        <f>'Canola Refined'!AM152-'Canola Refined'!AM168</f>
        <v>130.81711215096564</v>
      </c>
      <c r="AN135" s="93">
        <f>'Canola Refined'!AN152-'Canola Refined'!AN168</f>
        <v>130.93346324887901</v>
      </c>
      <c r="AO135" s="93">
        <f>'Canola Refined'!AO152-'Canola Refined'!AO168</f>
        <v>123.7988651305385</v>
      </c>
      <c r="AP135" s="93">
        <f>'Canola Refined'!AP152-'Canola Refined'!AP168</f>
        <v>145.38989816719771</v>
      </c>
      <c r="AQ135" s="93">
        <f>'Canola Refined'!AQ152-'Canola Refined'!AQ168</f>
        <v>131.63869520959608</v>
      </c>
      <c r="AR135" s="93">
        <f>'Canola Refined'!AR152-'Canola Refined'!AR168</f>
        <v>-52.119617135565427</v>
      </c>
      <c r="AS135" s="93">
        <f>'Canola Refined'!AS152-'Canola Refined'!AS168</f>
        <v>-437.25484287410313</v>
      </c>
      <c r="AT135" s="93">
        <f>'Canola Refined'!AT152-'Canola Refined'!AT168</f>
        <v>-858.34797350254223</v>
      </c>
      <c r="AU135" s="93">
        <f>'Canola Refined'!AU152-'Canola Refined'!AU168</f>
        <v>-1352.8909598276991</v>
      </c>
    </row>
    <row r="136" spans="1:47">
      <c r="A136" s="42" t="s">
        <v>105</v>
      </c>
      <c r="U136" s="67">
        <v>59.375</v>
      </c>
      <c r="V136" s="67">
        <v>42.56</v>
      </c>
      <c r="W136" s="67">
        <v>38.94</v>
      </c>
      <c r="X136" s="67">
        <v>34.625</v>
      </c>
      <c r="Y136" s="67">
        <v>37.25</v>
      </c>
      <c r="Z136" s="67">
        <v>37.4375</v>
      </c>
      <c r="AA136" s="67">
        <v>37.75</v>
      </c>
      <c r="AB136" s="67">
        <v>35.5</v>
      </c>
      <c r="AC136" s="92">
        <v>58.9375</v>
      </c>
      <c r="AD136" s="92">
        <v>85.875</v>
      </c>
      <c r="AE136" s="93">
        <f>'Canola Refined'!AE153-'Canola Refined'!AE169</f>
        <v>74.069544660053694</v>
      </c>
      <c r="AF136" s="93">
        <f>'Canola Refined'!AF153-'Canola Refined'!AF169</f>
        <v>54.749157810967674</v>
      </c>
      <c r="AG136" s="93">
        <f>'Canola Refined'!AG153-'Canola Refined'!AG169</f>
        <v>48.157748729844513</v>
      </c>
      <c r="AH136" s="93">
        <f>'Canola Refined'!AH153-'Canola Refined'!AH169</f>
        <v>94.162360004946621</v>
      </c>
      <c r="AI136" s="93">
        <f>'Canola Refined'!AI153-'Canola Refined'!AI169</f>
        <v>110.27928112050515</v>
      </c>
      <c r="AJ136" s="93">
        <f>'Canola Refined'!AJ153-'Canola Refined'!AJ169</f>
        <v>104.16835520544204</v>
      </c>
      <c r="AK136" s="93">
        <f>'Canola Refined'!AK153-'Canola Refined'!AK169</f>
        <v>115.14363181387149</v>
      </c>
      <c r="AL136" s="93">
        <f>'Canola Refined'!AL153-'Canola Refined'!AL169</f>
        <v>128.10161601234276</v>
      </c>
      <c r="AM136" s="93">
        <f>'Canola Refined'!AM153-'Canola Refined'!AM169</f>
        <v>135.93509393349871</v>
      </c>
      <c r="AN136" s="93">
        <f>'Canola Refined'!AN153-'Canola Refined'!AN169</f>
        <v>139.52153652182051</v>
      </c>
      <c r="AO136" s="93">
        <f>'Canola Refined'!AO153-'Canola Refined'!AO169</f>
        <v>134.50318280356706</v>
      </c>
      <c r="AP136" s="93">
        <f>'Canola Refined'!AP153-'Canola Refined'!AP169</f>
        <v>159.29555667832761</v>
      </c>
      <c r="AQ136" s="93">
        <f>'Canola Refined'!AQ153-'Canola Refined'!AQ169</f>
        <v>139.51308363950287</v>
      </c>
      <c r="AR136" s="93">
        <f>'Canola Refined'!AR153-'Canola Refined'!AR169</f>
        <v>-57.240740275349651</v>
      </c>
      <c r="AS136" s="93">
        <f>'Canola Refined'!AS153-'Canola Refined'!AS169</f>
        <v>-441.95523240227072</v>
      </c>
      <c r="AT136" s="93">
        <f>'Canola Refined'!AT153-'Canola Refined'!AT169</f>
        <v>-861.77113720144723</v>
      </c>
      <c r="AU136" s="93">
        <f>'Canola Refined'!AU153-'Canola Refined'!AU169</f>
        <v>-1363.504097028595</v>
      </c>
    </row>
    <row r="137" spans="1:47">
      <c r="A137" s="42" t="s">
        <v>106</v>
      </c>
      <c r="U137" s="67">
        <v>58.95</v>
      </c>
      <c r="V137" s="67">
        <v>45.75</v>
      </c>
      <c r="W137" s="67">
        <v>35.69</v>
      </c>
      <c r="X137" s="67">
        <v>35.549999999999997</v>
      </c>
      <c r="Y137" s="67">
        <v>37.299999999999997</v>
      </c>
      <c r="Z137" s="67">
        <v>37.1</v>
      </c>
      <c r="AA137" s="67">
        <v>36.15</v>
      </c>
      <c r="AB137" s="67">
        <v>32.875</v>
      </c>
      <c r="AC137" s="92">
        <v>71.3125</v>
      </c>
      <c r="AD137" s="92">
        <v>92</v>
      </c>
      <c r="AE137" s="93">
        <f>'Canola Refined'!AE154-'Canola Refined'!AE170</f>
        <v>66.460543468754523</v>
      </c>
      <c r="AF137" s="93">
        <f>'Canola Refined'!AF154-'Canola Refined'!AF170</f>
        <v>52.664447420459481</v>
      </c>
      <c r="AG137" s="93">
        <f>'Canola Refined'!AG154-'Canola Refined'!AG170</f>
        <v>44.707398782428008</v>
      </c>
      <c r="AH137" s="93">
        <f>'Canola Refined'!AH154-'Canola Refined'!AH170</f>
        <v>96.215678316857336</v>
      </c>
      <c r="AI137" s="93">
        <f>'Canola Refined'!AI154-'Canola Refined'!AI170</f>
        <v>110.99737023608435</v>
      </c>
      <c r="AJ137" s="93">
        <f>'Canola Refined'!AJ154-'Canola Refined'!AJ170</f>
        <v>107.69026695410145</v>
      </c>
      <c r="AK137" s="93">
        <f>'Canola Refined'!AK154-'Canola Refined'!AK170</f>
        <v>121.07580212229679</v>
      </c>
      <c r="AL137" s="93">
        <f>'Canola Refined'!AL154-'Canola Refined'!AL170</f>
        <v>133.7810142702549</v>
      </c>
      <c r="AM137" s="93">
        <f>'Canola Refined'!AM154-'Canola Refined'!AM170</f>
        <v>142.81113401176785</v>
      </c>
      <c r="AN137" s="93">
        <f>'Canola Refined'!AN154-'Canola Refined'!AN170</f>
        <v>147.85415993877371</v>
      </c>
      <c r="AO137" s="93">
        <f>'Canola Refined'!AO154-'Canola Refined'!AO170</f>
        <v>145.24797972395598</v>
      </c>
      <c r="AP137" s="93">
        <f>'Canola Refined'!AP154-'Canola Refined'!AP170</f>
        <v>173.52016056591546</v>
      </c>
      <c r="AQ137" s="93">
        <f>'Canola Refined'!AQ154-'Canola Refined'!AQ170</f>
        <v>147.98677915725048</v>
      </c>
      <c r="AR137" s="93">
        <f>'Canola Refined'!AR154-'Canola Refined'!AR170</f>
        <v>-61.531399440810397</v>
      </c>
      <c r="AS137" s="93">
        <f>'Canola Refined'!AS154-'Canola Refined'!AS170</f>
        <v>-448.56648048073146</v>
      </c>
      <c r="AT137" s="93">
        <f>'Canola Refined'!AT154-'Canola Refined'!AT170</f>
        <v>-868.87163424651601</v>
      </c>
      <c r="AU137" s="93">
        <f>'Canola Refined'!AU154-'Canola Refined'!AU170</f>
        <v>-1380.5683294661176</v>
      </c>
    </row>
    <row r="138" spans="1:47">
      <c r="A138" s="42" t="s">
        <v>107</v>
      </c>
      <c r="U138" s="67">
        <v>60.4375</v>
      </c>
      <c r="V138" s="67">
        <v>47.63</v>
      </c>
      <c r="W138" s="67">
        <v>37.19</v>
      </c>
      <c r="X138" s="67">
        <v>36.799999999999997</v>
      </c>
      <c r="Y138" s="67">
        <v>36.125</v>
      </c>
      <c r="Z138" s="67">
        <v>37.3125</v>
      </c>
      <c r="AA138" s="67">
        <v>35.4375</v>
      </c>
      <c r="AB138" s="67">
        <v>32.375</v>
      </c>
      <c r="AC138" s="92">
        <v>79.55</v>
      </c>
      <c r="AD138" s="92">
        <v>103.15</v>
      </c>
      <c r="AE138" s="93">
        <f>'Canola Refined'!AE155-'Canola Refined'!AE171</f>
        <v>69.080106175141879</v>
      </c>
      <c r="AF138" s="93">
        <f>'Canola Refined'!AF155-'Canola Refined'!AF171</f>
        <v>54.842491646311501</v>
      </c>
      <c r="AG138" s="93">
        <f>'Canola Refined'!AG155-'Canola Refined'!AG171</f>
        <v>51.89386676205666</v>
      </c>
      <c r="AH138" s="93">
        <f>'Canola Refined'!AH155-'Canola Refined'!AH171</f>
        <v>106.05983351776081</v>
      </c>
      <c r="AI138" s="93">
        <f>'Canola Refined'!AI155-'Canola Refined'!AI171</f>
        <v>119.69900637019363</v>
      </c>
      <c r="AJ138" s="93">
        <f>'Canola Refined'!AJ155-'Canola Refined'!AJ171</f>
        <v>116.27221205545423</v>
      </c>
      <c r="AK138" s="93">
        <f>'Canola Refined'!AK155-'Canola Refined'!AK171</f>
        <v>130.23886464577811</v>
      </c>
      <c r="AL138" s="93">
        <f>'Canola Refined'!AL155-'Canola Refined'!AL171</f>
        <v>143.68442526714722</v>
      </c>
      <c r="AM138" s="93">
        <f>'Canola Refined'!AM155-'Canola Refined'!AM171</f>
        <v>151.60936218137476</v>
      </c>
      <c r="AN138" s="93">
        <f>'Canola Refined'!AN155-'Canola Refined'!AN171</f>
        <v>156.29298400906498</v>
      </c>
      <c r="AO138" s="93">
        <f>'Canola Refined'!AO155-'Canola Refined'!AO171</f>
        <v>155.57994188954186</v>
      </c>
      <c r="AP138" s="93">
        <f>'Canola Refined'!AP155-'Canola Refined'!AP171</f>
        <v>182.69683317720097</v>
      </c>
      <c r="AQ138" s="93">
        <f>'Canola Refined'!AQ155-'Canola Refined'!AQ171</f>
        <v>147.24149011074249</v>
      </c>
      <c r="AR138" s="93">
        <f>'Canola Refined'!AR155-'Canola Refined'!AR171</f>
        <v>-83.207587846844277</v>
      </c>
      <c r="AS138" s="93">
        <f>'Canola Refined'!AS155-'Canola Refined'!AS171</f>
        <v>-473.64268338224292</v>
      </c>
      <c r="AT138" s="93">
        <f>'Canola Refined'!AT155-'Canola Refined'!AT171</f>
        <v>-894.68249466212933</v>
      </c>
      <c r="AU138" s="93">
        <f>'Canola Refined'!AU155-'Canola Refined'!AU171</f>
        <v>-1418.8831595550512</v>
      </c>
    </row>
    <row r="139" spans="1:47">
      <c r="A139" s="42" t="s">
        <v>108</v>
      </c>
      <c r="U139" s="67">
        <v>60.45</v>
      </c>
      <c r="V139" s="67">
        <v>47.5</v>
      </c>
      <c r="W139" s="67">
        <v>38.549999999999997</v>
      </c>
      <c r="X139" s="67">
        <v>35.0625</v>
      </c>
      <c r="Y139" s="67">
        <v>37.0625</v>
      </c>
      <c r="Z139" s="67">
        <v>38.25</v>
      </c>
      <c r="AA139" s="67">
        <v>34.1</v>
      </c>
      <c r="AB139" s="67">
        <v>32.4</v>
      </c>
      <c r="AC139" s="92">
        <v>94.0625</v>
      </c>
      <c r="AD139" s="93">
        <f>'Canola Refined'!AD156-'Canola Refined'!AD172</f>
        <v>114.77194967765791</v>
      </c>
      <c r="AE139" s="93">
        <f>'Canola Refined'!AE156-'Canola Refined'!AE172</f>
        <v>65.567609290847415</v>
      </c>
      <c r="AF139" s="93">
        <f>'Canola Refined'!AF156-'Canola Refined'!AF172</f>
        <v>52.052123979988522</v>
      </c>
      <c r="AG139" s="93">
        <f>'Canola Refined'!AG156-'Canola Refined'!AG172</f>
        <v>51.957551532139242</v>
      </c>
      <c r="AH139" s="93">
        <f>'Canola Refined'!AH156-'Canola Refined'!AH172</f>
        <v>103.02180366972895</v>
      </c>
      <c r="AI139" s="93">
        <f>'Canola Refined'!AI156-'Canola Refined'!AI172</f>
        <v>114.69326590651177</v>
      </c>
      <c r="AJ139" s="93">
        <f>'Canola Refined'!AJ156-'Canola Refined'!AJ172</f>
        <v>111.96282332354531</v>
      </c>
      <c r="AK139" s="93">
        <f>'Canola Refined'!AK156-'Canola Refined'!AK172</f>
        <v>125.52830215897548</v>
      </c>
      <c r="AL139" s="93">
        <f>'Canola Refined'!AL156-'Canola Refined'!AL172</f>
        <v>138.54683041019837</v>
      </c>
      <c r="AM139" s="93">
        <f>'Canola Refined'!AM156-'Canola Refined'!AM172</f>
        <v>147.43118312391982</v>
      </c>
      <c r="AN139" s="93">
        <f>'Canola Refined'!AN156-'Canola Refined'!AN172</f>
        <v>150.39437656610579</v>
      </c>
      <c r="AO139" s="93">
        <f>'Canola Refined'!AO156-'Canola Refined'!AO172</f>
        <v>151.07497878401784</v>
      </c>
      <c r="AP139" s="93">
        <f>'Canola Refined'!AP156-'Canola Refined'!AP172</f>
        <v>179.73446977793583</v>
      </c>
      <c r="AQ139" s="93">
        <f>'Canola Refined'!AQ156-'Canola Refined'!AQ172</f>
        <v>131.43720707357926</v>
      </c>
      <c r="AR139" s="93">
        <f>'Canola Refined'!AR156-'Canola Refined'!AR172</f>
        <v>-122.20924109994569</v>
      </c>
      <c r="AS139" s="93">
        <f>'Canola Refined'!AS156-'Canola Refined'!AS172</f>
        <v>-516.50975421886324</v>
      </c>
      <c r="AT139" s="93">
        <f>'Canola Refined'!AT156-'Canola Refined'!AT172</f>
        <v>-940.43004087706095</v>
      </c>
      <c r="AU139" s="93">
        <f>'Canola Refined'!AU156-'Canola Refined'!AU172</f>
        <v>-1480.814956068657</v>
      </c>
    </row>
    <row r="140" spans="1:47">
      <c r="A140" s="42" t="s">
        <v>109</v>
      </c>
      <c r="U140" s="67">
        <v>57.5</v>
      </c>
      <c r="V140" s="67">
        <v>46</v>
      </c>
      <c r="W140" s="67">
        <v>40.19</v>
      </c>
      <c r="X140" s="67">
        <v>35.1</v>
      </c>
      <c r="Y140" s="67">
        <v>37.85</v>
      </c>
      <c r="Z140" s="67">
        <v>37.75</v>
      </c>
      <c r="AA140" s="67">
        <v>34.625</v>
      </c>
      <c r="AB140" s="67">
        <v>36.625</v>
      </c>
      <c r="AC140" s="92">
        <v>93.5</v>
      </c>
      <c r="AD140" s="93">
        <f>'Canola Refined'!AD157-'Canola Refined'!AD173</f>
        <v>108.7359500651115</v>
      </c>
      <c r="AE140" s="93">
        <f>'Canola Refined'!AE157-'Canola Refined'!AE173</f>
        <v>69.74929014324529</v>
      </c>
      <c r="AF140" s="93">
        <f>'Canola Refined'!AF157-'Canola Refined'!AF173</f>
        <v>47.071297540798689</v>
      </c>
      <c r="AG140" s="93">
        <f>'Canola Refined'!AG157-'Canola Refined'!AG173</f>
        <v>44.523340231313497</v>
      </c>
      <c r="AH140" s="93">
        <f>'Canola Refined'!AH157-'Canola Refined'!AH173</f>
        <v>90.966827996591135</v>
      </c>
      <c r="AI140" s="93">
        <f>'Canola Refined'!AI157-'Canola Refined'!AI173</f>
        <v>101.74676254783753</v>
      </c>
      <c r="AJ140" s="93">
        <f>'Canola Refined'!AJ157-'Canola Refined'!AJ173</f>
        <v>99.461824363657826</v>
      </c>
      <c r="AK140" s="93">
        <f>'Canola Refined'!AK157-'Canola Refined'!AK173</f>
        <v>113.17150534636919</v>
      </c>
      <c r="AL140" s="93">
        <f>'Canola Refined'!AL157-'Canola Refined'!AL173</f>
        <v>125.02592309401565</v>
      </c>
      <c r="AM140" s="93">
        <f>'Canola Refined'!AM157-'Canola Refined'!AM173</f>
        <v>134.09614011035359</v>
      </c>
      <c r="AN140" s="93">
        <f>'Canola Refined'!AN157-'Canola Refined'!AN173</f>
        <v>135.69625679052814</v>
      </c>
      <c r="AO140" s="93">
        <f>'Canola Refined'!AO157-'Canola Refined'!AO173</f>
        <v>138.32019018858108</v>
      </c>
      <c r="AP140" s="93">
        <f>'Canola Refined'!AP157-'Canola Refined'!AP173</f>
        <v>167.76312595306305</v>
      </c>
      <c r="AQ140" s="93">
        <f>'Canola Refined'!AQ157-'Canola Refined'!AQ173</f>
        <v>106.52793904168209</v>
      </c>
      <c r="AR140" s="93">
        <f>'Canola Refined'!AR157-'Canola Refined'!AR173</f>
        <v>-170.29086841059353</v>
      </c>
      <c r="AS140" s="93">
        <f>'Canola Refined'!AS157-'Canola Refined'!AS173</f>
        <v>-568.47211575584288</v>
      </c>
      <c r="AT140" s="93">
        <f>'Canola Refined'!AT157-'Canola Refined'!AT173</f>
        <v>-993.96622725638554</v>
      </c>
      <c r="AU140" s="93">
        <f>'Canola Refined'!AU157-'Canola Refined'!AU173</f>
        <v>-1550.1682599081266</v>
      </c>
    </row>
    <row r="141" spans="1:47">
      <c r="A141" s="42" t="s">
        <v>110</v>
      </c>
      <c r="U141" s="67">
        <v>53.25</v>
      </c>
      <c r="V141" s="67">
        <v>43.63</v>
      </c>
      <c r="W141" s="67">
        <v>38.299999999999997</v>
      </c>
      <c r="X141" s="67">
        <v>33.549999999999997</v>
      </c>
      <c r="Y141" s="67">
        <v>39.75</v>
      </c>
      <c r="Z141" s="67">
        <v>38.6875</v>
      </c>
      <c r="AA141" s="67">
        <v>34.5625</v>
      </c>
      <c r="AB141" s="67">
        <v>40.5</v>
      </c>
      <c r="AC141" s="92">
        <v>92.3</v>
      </c>
      <c r="AD141" s="93">
        <f>'Canola Refined'!AD158-'Canola Refined'!AD174</f>
        <v>94.024083181942416</v>
      </c>
      <c r="AE141" s="93">
        <f>'Canola Refined'!AE158-'Canola Refined'!AE174</f>
        <v>82.167383000273304</v>
      </c>
      <c r="AF141" s="93">
        <f>'Canola Refined'!AF158-'Canola Refined'!AF174</f>
        <v>48.258418290347166</v>
      </c>
      <c r="AG141" s="93">
        <f>'Canola Refined'!AG158-'Canola Refined'!AG174</f>
        <v>44.540425302105724</v>
      </c>
      <c r="AH141" s="93">
        <f>'Canola Refined'!AH158-'Canola Refined'!AH174</f>
        <v>86.093323739623727</v>
      </c>
      <c r="AI141" s="93">
        <f>'Canola Refined'!AI158-'Canola Refined'!AI174</f>
        <v>95.505990594406057</v>
      </c>
      <c r="AJ141" s="93">
        <f>'Canola Refined'!AJ158-'Canola Refined'!AJ174</f>
        <v>93.289604119259238</v>
      </c>
      <c r="AK141" s="93">
        <f>'Canola Refined'!AK158-'Canola Refined'!AK174</f>
        <v>106.15402040762238</v>
      </c>
      <c r="AL141" s="93">
        <f>'Canola Refined'!AL158-'Canola Refined'!AL174</f>
        <v>116.05681459011565</v>
      </c>
      <c r="AM141" s="93">
        <f>'Canola Refined'!AM158-'Canola Refined'!AM174</f>
        <v>124.20434545821058</v>
      </c>
      <c r="AN141" s="93">
        <f>'Canola Refined'!AN158-'Canola Refined'!AN174</f>
        <v>126.32806077574799</v>
      </c>
      <c r="AO141" s="93">
        <f>'Canola Refined'!AO158-'Canola Refined'!AO174</f>
        <v>130.14032769274462</v>
      </c>
      <c r="AP141" s="93">
        <f>'Canola Refined'!AP158-'Canola Refined'!AP174</f>
        <v>148.00830336276096</v>
      </c>
      <c r="AQ141" s="93">
        <f>'Canola Refined'!AQ158-'Canola Refined'!AQ174</f>
        <v>75.16576018302159</v>
      </c>
      <c r="AR141" s="93">
        <f>'Canola Refined'!AR158-'Canola Refined'!AR174</f>
        <v>-233.64892207544267</v>
      </c>
      <c r="AS141" s="93">
        <f>'Canola Refined'!AS158-'Canola Refined'!AS174</f>
        <v>-638.69437132029043</v>
      </c>
      <c r="AT141" s="93">
        <f>'Canola Refined'!AT158-'Canola Refined'!AT174</f>
        <v>-1068.6222512034074</v>
      </c>
      <c r="AU141" s="93">
        <f>'Canola Refined'!AU158-'Canola Refined'!AU174</f>
        <v>-1645.6302748758301</v>
      </c>
    </row>
    <row r="142" spans="1:47">
      <c r="A142" s="42" t="s">
        <v>111</v>
      </c>
      <c r="U142" s="67">
        <v>48.05</v>
      </c>
      <c r="V142" s="67">
        <v>40.1</v>
      </c>
      <c r="W142" s="67">
        <v>35.130000000000003</v>
      </c>
      <c r="X142" s="67">
        <v>36.9375</v>
      </c>
      <c r="Y142" s="67">
        <v>41.1875</v>
      </c>
      <c r="Z142" s="67">
        <v>38.75</v>
      </c>
      <c r="AA142" s="67">
        <v>35.25</v>
      </c>
      <c r="AB142" s="67">
        <v>47.8125</v>
      </c>
      <c r="AC142" s="92">
        <v>81</v>
      </c>
      <c r="AD142" s="93">
        <f>'Canola Refined'!AD159-'Canola Refined'!AD175</f>
        <v>95.57940757222552</v>
      </c>
      <c r="AE142" s="93">
        <f>'Canola Refined'!AE159-'Canola Refined'!AE175</f>
        <v>80.754716658896143</v>
      </c>
      <c r="AF142" s="93">
        <f>'Canola Refined'!AF159-'Canola Refined'!AF175</f>
        <v>48.887250381676537</v>
      </c>
      <c r="AG142" s="93">
        <f>'Canola Refined'!AG159-'Canola Refined'!AG175</f>
        <v>44.899440790446413</v>
      </c>
      <c r="AH142" s="93">
        <f>'Canola Refined'!AH159-'Canola Refined'!AH175</f>
        <v>80.228222683253108</v>
      </c>
      <c r="AI142" s="93">
        <f>'Canola Refined'!AI159-'Canola Refined'!AI175</f>
        <v>86.065041052872431</v>
      </c>
      <c r="AJ142" s="93">
        <f>'Canola Refined'!AJ159-'Canola Refined'!AJ175</f>
        <v>84.923030924479349</v>
      </c>
      <c r="AK142" s="93">
        <f>'Canola Refined'!AK159-'Canola Refined'!AK175</f>
        <v>96.769925352520772</v>
      </c>
      <c r="AL142" s="93">
        <f>'Canola Refined'!AL159-'Canola Refined'!AL175</f>
        <v>106.21830784729107</v>
      </c>
      <c r="AM142" s="93">
        <f>'Canola Refined'!AM159-'Canola Refined'!AM175</f>
        <v>113.09991647291579</v>
      </c>
      <c r="AN142" s="93">
        <f>'Canola Refined'!AN159-'Canola Refined'!AN175</f>
        <v>113.17817968936117</v>
      </c>
      <c r="AO142" s="93">
        <f>'Canola Refined'!AO159-'Canola Refined'!AO175</f>
        <v>117.82947807405657</v>
      </c>
      <c r="AP142" s="93">
        <f>'Canola Refined'!AP159-'Canola Refined'!AP175</f>
        <v>130.25533190205789</v>
      </c>
      <c r="AQ142" s="93">
        <f>'Canola Refined'!AQ159-'Canola Refined'!AQ175</f>
        <v>48.259117678185945</v>
      </c>
      <c r="AR142" s="93">
        <f>'Canola Refined'!AR159-'Canola Refined'!AR175</f>
        <v>-289.92513747317031</v>
      </c>
      <c r="AS142" s="93">
        <f>'Canola Refined'!AS159-'Canola Refined'!AS175</f>
        <v>-699.56711447797295</v>
      </c>
      <c r="AT142" s="93">
        <f>'Canola Refined'!AT159-'Canola Refined'!AT175</f>
        <v>-1133.2893018929756</v>
      </c>
      <c r="AU142" s="93">
        <f>'Canola Refined'!AU159-'Canola Refined'!AU175</f>
        <v>-1727.6291413961314</v>
      </c>
    </row>
    <row r="143" spans="1:47">
      <c r="A143" s="42" t="s">
        <v>112</v>
      </c>
      <c r="U143" s="67">
        <v>46</v>
      </c>
      <c r="V143" s="67">
        <v>38.94</v>
      </c>
      <c r="W143" s="67">
        <v>33.31</v>
      </c>
      <c r="X143" s="67">
        <v>37.25</v>
      </c>
      <c r="Y143" s="67">
        <v>41.15</v>
      </c>
      <c r="Z143" s="67">
        <v>38.1875</v>
      </c>
      <c r="AA143" s="67">
        <v>35</v>
      </c>
      <c r="AB143" s="67">
        <v>47.9375</v>
      </c>
      <c r="AC143" s="92">
        <v>76</v>
      </c>
      <c r="AD143" s="93">
        <f>'Canola Refined'!AD160-'Canola Refined'!AD176</f>
        <v>89.1218679378145</v>
      </c>
      <c r="AE143" s="93">
        <f>'Canola Refined'!AE160-'Canola Refined'!AE176</f>
        <v>75.231889463191919</v>
      </c>
      <c r="AF143" s="93">
        <f>'Canola Refined'!AF160-'Canola Refined'!AF176</f>
        <v>46.925959787783896</v>
      </c>
      <c r="AG143" s="93">
        <f>'Canola Refined'!AG160-'Canola Refined'!AG176</f>
        <v>46.480205909885761</v>
      </c>
      <c r="AH143" s="93">
        <f>'Canola Refined'!AH160-'Canola Refined'!AH176</f>
        <v>82.137850604703402</v>
      </c>
      <c r="AI143" s="93">
        <f>'Canola Refined'!AI160-'Canola Refined'!AI176</f>
        <v>81.115105497152641</v>
      </c>
      <c r="AJ143" s="93">
        <f>'Canola Refined'!AJ160-'Canola Refined'!AJ176</f>
        <v>80.780893787721652</v>
      </c>
      <c r="AK143" s="93">
        <f>'Canola Refined'!AK160-'Canola Refined'!AK176</f>
        <v>95.947988492559105</v>
      </c>
      <c r="AL143" s="93">
        <f>'Canola Refined'!AL160-'Canola Refined'!AL176</f>
        <v>103.39419947273893</v>
      </c>
      <c r="AM143" s="93">
        <f>'Canola Refined'!AM160-'Canola Refined'!AM176</f>
        <v>107.77846691082445</v>
      </c>
      <c r="AN143" s="93">
        <f>'Canola Refined'!AN160-'Canola Refined'!AN176</f>
        <v>106.19131144278283</v>
      </c>
      <c r="AO143" s="93">
        <f>'Canola Refined'!AO160-'Canola Refined'!AO176</f>
        <v>114.61021362881785</v>
      </c>
      <c r="AP143" s="93">
        <f>'Canola Refined'!AP160-'Canola Refined'!AP176</f>
        <v>127.78236030428967</v>
      </c>
      <c r="AQ143" s="93">
        <f>'Canola Refined'!AQ160-'Canola Refined'!AQ176</f>
        <v>30.110013601580651</v>
      </c>
      <c r="AR143" s="93">
        <f>'Canola Refined'!AR160-'Canola Refined'!AR176</f>
        <v>-330.29834861707991</v>
      </c>
      <c r="AS143" s="93">
        <f>'Canola Refined'!AS160-'Canola Refined'!AS176</f>
        <v>-743.38640943593327</v>
      </c>
      <c r="AT143" s="93">
        <f>'Canola Refined'!AT160-'Canola Refined'!AT176</f>
        <v>-1180.1183115459569</v>
      </c>
      <c r="AU143" s="93">
        <f>'Canola Refined'!AU160-'Canola Refined'!AU176</f>
        <v>-1788.7685550343738</v>
      </c>
    </row>
    <row r="144" spans="1:47" ht="15.75" thickBot="1">
      <c r="A144" s="42" t="s">
        <v>138</v>
      </c>
      <c r="U144" s="92">
        <f t="shared" ref="U144:AB144" si="75">AVERAGE(U132:U143)</f>
        <v>55.68888888888889</v>
      </c>
      <c r="V144" s="92">
        <f t="shared" si="75"/>
        <v>43.700833333333343</v>
      </c>
      <c r="W144" s="92">
        <f t="shared" si="75"/>
        <v>37.811666666666667</v>
      </c>
      <c r="X144" s="92">
        <f t="shared" si="75"/>
        <v>35.272291666666668</v>
      </c>
      <c r="Y144" s="92">
        <f t="shared" si="75"/>
        <v>38.729166666666664</v>
      </c>
      <c r="Z144" s="92">
        <f t="shared" si="75"/>
        <v>38.265625</v>
      </c>
      <c r="AA144" s="92">
        <f t="shared" si="75"/>
        <v>36.094791666666673</v>
      </c>
      <c r="AB144" s="92">
        <f t="shared" si="75"/>
        <v>37.87083333333333</v>
      </c>
      <c r="AC144" s="92">
        <f>AVERAGE(AC132:AC143)</f>
        <v>70.456249999999997</v>
      </c>
      <c r="AD144" s="93">
        <f>AVERAGE(AD132:AD143)</f>
        <v>93.453813202896001</v>
      </c>
      <c r="AE144" s="93">
        <f>AVERAGE(AE132:AE143)</f>
        <v>76.645191666666662</v>
      </c>
      <c r="AF144" s="93">
        <f t="shared" ref="AF144:AU144" si="76">AVERAGE(AF132:AF143)</f>
        <v>55.073585008460746</v>
      </c>
      <c r="AG144" s="93">
        <f t="shared" si="76"/>
        <v>47.333333333333336</v>
      </c>
      <c r="AH144" s="93">
        <f t="shared" si="76"/>
        <v>88.289549963320781</v>
      </c>
      <c r="AI144" s="93">
        <f t="shared" si="76"/>
        <v>100.23268951001013</v>
      </c>
      <c r="AJ144" s="93">
        <f t="shared" si="76"/>
        <v>96.212275607870197</v>
      </c>
      <c r="AK144" s="93">
        <f t="shared" si="76"/>
        <v>108.07442918495333</v>
      </c>
      <c r="AL144" s="93">
        <f t="shared" si="76"/>
        <v>120.00495185119605</v>
      </c>
      <c r="AM144" s="93">
        <f t="shared" si="76"/>
        <v>127.21188451661</v>
      </c>
      <c r="AN144" s="93">
        <f t="shared" si="76"/>
        <v>127.54791938935786</v>
      </c>
      <c r="AO144" s="93">
        <f t="shared" si="76"/>
        <v>127.59464354354454</v>
      </c>
      <c r="AP144" s="93">
        <f t="shared" si="76"/>
        <v>148.58304757814582</v>
      </c>
      <c r="AQ144" s="93">
        <f t="shared" si="76"/>
        <v>108.81070768735707</v>
      </c>
      <c r="AR144" s="93">
        <f t="shared" si="76"/>
        <v>-123.99522672203808</v>
      </c>
      <c r="AS144" s="93">
        <f t="shared" si="76"/>
        <v>-515.29128963708354</v>
      </c>
      <c r="AT144" s="93">
        <f t="shared" si="76"/>
        <v>-939.17593318709896</v>
      </c>
      <c r="AU144" s="93">
        <f t="shared" si="76"/>
        <v>-1466.0518767518622</v>
      </c>
    </row>
    <row r="145" spans="1:47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</row>
    <row r="147" spans="1:47">
      <c r="O147" s="55"/>
      <c r="P147" s="55"/>
      <c r="Q147" s="55"/>
      <c r="R147" s="55"/>
      <c r="S147" s="55"/>
      <c r="T147" s="55"/>
      <c r="U147" s="55"/>
      <c r="V147" s="55"/>
    </row>
    <row r="150" spans="1:47">
      <c r="AB150" s="55"/>
    </row>
    <row r="151" spans="1:47">
      <c r="AB151" s="5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D31C-7F0B-4E4E-8E30-D70A8687D29E}">
  <dimension ref="A1:BJ178"/>
  <sheetViews>
    <sheetView workbookViewId="0">
      <pane xSplit="1" ySplit="2" topLeftCell="Z3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62.83203125" style="11" customWidth="1"/>
    <col min="2" max="2" width="10.6640625" style="11" hidden="1" customWidth="1"/>
    <col min="3" max="22" width="10.33203125" style="11" hidden="1" customWidth="1"/>
    <col min="23" max="30" width="10.33203125" style="11" customWidth="1"/>
    <col min="31" max="33" width="10.33203125" style="11"/>
    <col min="34" max="36" width="10.33203125" style="11" customWidth="1"/>
    <col min="37" max="47" width="10.33203125" style="11" hidden="1" customWidth="1"/>
    <col min="48" max="16384" width="10.33203125" style="11"/>
  </cols>
  <sheetData>
    <row r="1" spans="1:49" ht="19.5" thickBot="1">
      <c r="A1" s="9" t="s">
        <v>218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9">
      <c r="A2" s="12"/>
      <c r="B2" s="13" t="s">
        <v>49</v>
      </c>
      <c r="C2" s="13" t="s">
        <v>50</v>
      </c>
      <c r="D2" s="13" t="s">
        <v>51</v>
      </c>
      <c r="E2" s="13" t="s">
        <v>52</v>
      </c>
      <c r="F2" s="13" t="s">
        <v>53</v>
      </c>
      <c r="G2" s="13" t="s">
        <v>54</v>
      </c>
      <c r="H2" s="13" t="s">
        <v>55</v>
      </c>
      <c r="I2" s="13" t="s">
        <v>56</v>
      </c>
      <c r="J2" s="13" t="s">
        <v>57</v>
      </c>
      <c r="K2" s="13" t="s">
        <v>58</v>
      </c>
      <c r="L2" s="13" t="s">
        <v>59</v>
      </c>
      <c r="M2" s="13" t="s">
        <v>60</v>
      </c>
      <c r="N2" s="13" t="s">
        <v>61</v>
      </c>
      <c r="O2" s="13" t="s">
        <v>62</v>
      </c>
      <c r="P2" s="13" t="s">
        <v>63</v>
      </c>
      <c r="Q2" s="13" t="s">
        <v>64</v>
      </c>
      <c r="R2" s="13" t="s">
        <v>65</v>
      </c>
      <c r="S2" s="13" t="s">
        <v>66</v>
      </c>
      <c r="T2" s="13" t="s">
        <v>67</v>
      </c>
      <c r="U2" s="13" t="s">
        <v>68</v>
      </c>
      <c r="V2" s="13" t="s">
        <v>69</v>
      </c>
      <c r="W2" s="13" t="s">
        <v>70</v>
      </c>
      <c r="X2" s="13" t="s">
        <v>71</v>
      </c>
      <c r="Y2" s="13" t="s">
        <v>72</v>
      </c>
      <c r="Z2" s="13" t="s">
        <v>73</v>
      </c>
      <c r="AA2" s="13" t="s">
        <v>74</v>
      </c>
      <c r="AB2" s="13" t="s">
        <v>75</v>
      </c>
      <c r="AC2" s="13" t="s">
        <v>76</v>
      </c>
      <c r="AD2" s="13" t="s">
        <v>77</v>
      </c>
      <c r="AE2" s="13" t="s">
        <v>78</v>
      </c>
      <c r="AF2" s="13" t="str">
        <f>'[3]Soy Complex'!BM2</f>
        <v>23/24</v>
      </c>
      <c r="AG2" s="13" t="str">
        <f>'[3]Soy Complex'!BN2</f>
        <v>24/25</v>
      </c>
      <c r="AH2" s="13" t="str">
        <f>'[3]Soy Complex'!BO2</f>
        <v>25/26</v>
      </c>
      <c r="AI2" s="13" t="str">
        <f>'[3]Soy Complex'!BP2</f>
        <v>26/27</v>
      </c>
      <c r="AJ2" s="13" t="str">
        <f>'[3]Soy Complex'!BQ2</f>
        <v>27/28</v>
      </c>
      <c r="AK2" s="13" t="str">
        <f>'[3]Soy Complex'!BR2</f>
        <v>28/29</v>
      </c>
      <c r="AL2" s="13" t="str">
        <f>'[3]Soy Complex'!BS2</f>
        <v>29/30</v>
      </c>
      <c r="AM2" s="13" t="str">
        <f>'[3]Soy Complex'!BT2</f>
        <v>30/31</v>
      </c>
      <c r="AN2" s="13" t="str">
        <f>'[3]Soy Complex'!BU2</f>
        <v>31/32</v>
      </c>
      <c r="AO2" s="13" t="str">
        <f>'[3]Soy Complex'!BV2</f>
        <v>32/33</v>
      </c>
      <c r="AP2" s="13" t="str">
        <f>'[3]Soy Complex'!BW2</f>
        <v>33/34</v>
      </c>
      <c r="AQ2" s="13" t="str">
        <f>'[3]Soy Complex'!BX2</f>
        <v>34/35</v>
      </c>
      <c r="AR2" s="13" t="str">
        <f>'[3]Soy Complex'!BY2</f>
        <v>35/36</v>
      </c>
      <c r="AS2" s="13" t="str">
        <f>'[3]Soy Complex'!BZ2</f>
        <v>36/37</v>
      </c>
      <c r="AT2" s="13" t="str">
        <f>'[3]Soy Complex'!CA2</f>
        <v>37/38</v>
      </c>
      <c r="AU2" s="13" t="str">
        <f>'[3]Soy Complex'!CB2</f>
        <v>38/39</v>
      </c>
    </row>
    <row r="3" spans="1:49">
      <c r="A3" s="17" t="s">
        <v>219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spans="1:49" ht="16.5">
      <c r="A4" s="17" t="s">
        <v>81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>
        <f>W145</f>
        <v>157.24700000000001</v>
      </c>
      <c r="Y4" s="18">
        <f t="shared" ref="Y4:AU4" si="0">X15</f>
        <v>183.01900000000001</v>
      </c>
      <c r="Z4" s="18">
        <f t="shared" si="0"/>
        <v>165.119</v>
      </c>
      <c r="AA4" s="18">
        <f t="shared" si="0"/>
        <v>151.517</v>
      </c>
      <c r="AB4" s="18">
        <f t="shared" si="0"/>
        <v>134.20699999999999</v>
      </c>
      <c r="AC4" s="18">
        <f t="shared" si="0"/>
        <v>174.43600000000001</v>
      </c>
      <c r="AD4" s="18">
        <f t="shared" si="0"/>
        <v>135.81200000000001</v>
      </c>
      <c r="AE4" s="19">
        <f t="shared" si="0"/>
        <v>148.45699999999999</v>
      </c>
      <c r="AF4" s="19">
        <f t="shared" si="0"/>
        <v>-1940.1525193789435</v>
      </c>
      <c r="AG4" s="19">
        <f t="shared" si="0"/>
        <v>-1450.8590366627818</v>
      </c>
      <c r="AH4" s="19">
        <f t="shared" si="0"/>
        <v>155.61043718186329</v>
      </c>
      <c r="AI4" s="19">
        <f t="shared" si="0"/>
        <v>2463.9308460163111</v>
      </c>
      <c r="AJ4" s="19">
        <f t="shared" si="0"/>
        <v>3953.4581912328254</v>
      </c>
      <c r="AK4" s="19">
        <f t="shared" si="0"/>
        <v>5311.1011498237885</v>
      </c>
      <c r="AL4" s="19">
        <f t="shared" si="0"/>
        <v>5376.5436198976322</v>
      </c>
      <c r="AM4" s="19">
        <f t="shared" si="0"/>
        <v>5442.1258953527758</v>
      </c>
      <c r="AN4" s="19">
        <f t="shared" si="0"/>
        <v>5507.7894394969981</v>
      </c>
      <c r="AO4" s="19">
        <f t="shared" si="0"/>
        <v>5448.3645974213241</v>
      </c>
      <c r="AP4" s="19">
        <f t="shared" si="0"/>
        <v>5388.910531720504</v>
      </c>
      <c r="AQ4" s="19">
        <f t="shared" si="0"/>
        <v>5329.4724080998503</v>
      </c>
      <c r="AR4" s="19">
        <f t="shared" si="0"/>
        <v>5270.05816574029</v>
      </c>
      <c r="AS4" s="19">
        <f t="shared" si="0"/>
        <v>5210.6446198177964</v>
      </c>
      <c r="AT4" s="19">
        <f t="shared" si="0"/>
        <v>5151.2156558819543</v>
      </c>
      <c r="AU4" s="19">
        <f t="shared" si="0"/>
        <v>5091.7858675740827</v>
      </c>
    </row>
    <row r="5" spans="1:49" ht="16.5">
      <c r="A5" s="17" t="s">
        <v>85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>
        <f t="shared" ref="X5:AA5" si="1">X34</f>
        <v>1477.2339999999999</v>
      </c>
      <c r="Y5" s="18">
        <f t="shared" si="1"/>
        <v>1554.6719999999998</v>
      </c>
      <c r="Z5" s="18">
        <f t="shared" si="1"/>
        <v>1451.963</v>
      </c>
      <c r="AA5" s="18">
        <f t="shared" si="1"/>
        <v>1385.6589999999997</v>
      </c>
      <c r="AB5" s="18">
        <f>AB34</f>
        <v>1511.1789999999999</v>
      </c>
      <c r="AC5" s="18">
        <f>AC34</f>
        <v>1727.3549999999998</v>
      </c>
      <c r="AD5" s="18">
        <f>AD34</f>
        <v>1561.2940000000001</v>
      </c>
      <c r="AE5" s="19">
        <f>AE34</f>
        <v>1435.5182529363351</v>
      </c>
      <c r="AF5" s="19">
        <f>AF34</f>
        <v>853.84908809226727</v>
      </c>
      <c r="AG5" s="19">
        <f t="shared" ref="AG5:AU5" si="2">AG34</f>
        <v>725.16579299098953</v>
      </c>
      <c r="AH5" s="19">
        <f t="shared" si="2"/>
        <v>571.95586834856522</v>
      </c>
      <c r="AI5" s="19">
        <f t="shared" si="2"/>
        <v>288.34665246975192</v>
      </c>
      <c r="AJ5" s="19">
        <f t="shared" si="2"/>
        <v>420.00738166376232</v>
      </c>
      <c r="AK5" s="19">
        <f t="shared" si="2"/>
        <v>341.74508921947654</v>
      </c>
      <c r="AL5" s="19">
        <f t="shared" si="2"/>
        <v>245.10151020788925</v>
      </c>
      <c r="AM5" s="19">
        <f t="shared" si="2"/>
        <v>334.49516687055007</v>
      </c>
      <c r="AN5" s="19">
        <f t="shared" si="2"/>
        <v>154.34074557202729</v>
      </c>
      <c r="AO5" s="19">
        <f t="shared" si="2"/>
        <v>153.17782477186796</v>
      </c>
      <c r="AP5" s="19">
        <f t="shared" si="2"/>
        <v>6.2388996291890635</v>
      </c>
      <c r="AQ5" s="19">
        <f t="shared" si="2"/>
        <v>987.12383566914025</v>
      </c>
      <c r="AR5" s="19">
        <f t="shared" si="2"/>
        <v>1860.0427866101347</v>
      </c>
      <c r="AS5" s="19">
        <f t="shared" si="2"/>
        <v>1902.9725341822302</v>
      </c>
      <c r="AT5" s="19">
        <f t="shared" si="2"/>
        <v>1613.7489479245103</v>
      </c>
      <c r="AU5" s="19">
        <f t="shared" si="2"/>
        <v>1686.5009582525158</v>
      </c>
    </row>
    <row r="6" spans="1:49" ht="16.5">
      <c r="A6" s="17" t="s">
        <v>86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>
        <f t="shared" ref="X6:AA6" si="3">X50</f>
        <v>2940.0383219999999</v>
      </c>
      <c r="Y6" s="18">
        <f t="shared" si="3"/>
        <v>3233.924473</v>
      </c>
      <c r="Z6" s="18">
        <f t="shared" si="3"/>
        <v>3172.023588</v>
      </c>
      <c r="AA6" s="18">
        <f t="shared" si="3"/>
        <v>3262.4474519999999</v>
      </c>
      <c r="AB6" s="18">
        <f>AB50</f>
        <v>3325.846012</v>
      </c>
      <c r="AC6" s="18">
        <f>AC50</f>
        <v>3369.8861790000005</v>
      </c>
      <c r="AD6" s="18">
        <f>AD50</f>
        <v>3426.2281709999997</v>
      </c>
      <c r="AE6" s="19">
        <f t="shared" ref="AE6:AU6" si="4">AE50</f>
        <v>4334.2133166262511</v>
      </c>
      <c r="AF6" s="19">
        <f t="shared" si="4"/>
        <v>5743.9620610146158</v>
      </c>
      <c r="AG6" s="19">
        <f t="shared" si="4"/>
        <v>5109.0968124394567</v>
      </c>
      <c r="AH6" s="19">
        <f t="shared" si="4"/>
        <v>5397.7160243634798</v>
      </c>
      <c r="AI6" s="19">
        <f t="shared" si="4"/>
        <v>4809.0598064090773</v>
      </c>
      <c r="AJ6" s="19">
        <f t="shared" si="4"/>
        <v>4438.2743607609127</v>
      </c>
      <c r="AK6" s="19">
        <f t="shared" si="4"/>
        <v>3747.2974380425076</v>
      </c>
      <c r="AL6" s="19">
        <f t="shared" si="4"/>
        <v>3929.0552788621853</v>
      </c>
      <c r="AM6" s="19">
        <f t="shared" si="4"/>
        <v>3368.363926807499</v>
      </c>
      <c r="AN6" s="19">
        <f t="shared" si="4"/>
        <v>3694.3332967702818</v>
      </c>
      <c r="AO6" s="19">
        <f t="shared" si="4"/>
        <v>3523.488607053926</v>
      </c>
      <c r="AP6" s="19">
        <f t="shared" si="4"/>
        <v>3656.3498981024522</v>
      </c>
      <c r="AQ6" s="19">
        <f t="shared" si="4"/>
        <v>5030.5124077342234</v>
      </c>
      <c r="AR6" s="19">
        <f t="shared" si="4"/>
        <v>4135.4676980731783</v>
      </c>
      <c r="AS6" s="19">
        <f t="shared" si="4"/>
        <v>4288.3828492239063</v>
      </c>
      <c r="AT6" s="19">
        <f t="shared" si="4"/>
        <v>4518.2137537071258</v>
      </c>
      <c r="AU6" s="19">
        <f t="shared" si="4"/>
        <v>4671.3959903032955</v>
      </c>
    </row>
    <row r="7" spans="1:49" ht="16.5">
      <c r="A7" s="14" t="s">
        <v>87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>
        <f t="shared" ref="X7:AU7" si="5">SUM(X4:X6)</f>
        <v>4574.5193220000001</v>
      </c>
      <c r="Y7" s="24">
        <f t="shared" si="5"/>
        <v>4971.6154729999998</v>
      </c>
      <c r="Z7" s="24">
        <f t="shared" si="5"/>
        <v>4789.1055880000004</v>
      </c>
      <c r="AA7" s="24">
        <f t="shared" si="5"/>
        <v>4799.6234519999998</v>
      </c>
      <c r="AB7" s="24">
        <f>SUM(AB4:AB6)</f>
        <v>4971.2320120000004</v>
      </c>
      <c r="AC7" s="24">
        <f>SUM(AC4:AC6)</f>
        <v>5271.6771790000003</v>
      </c>
      <c r="AD7" s="24">
        <f>SUM(AD4:AD6)</f>
        <v>5123.3341710000004</v>
      </c>
      <c r="AE7" s="25">
        <f t="shared" si="5"/>
        <v>5918.1885695625861</v>
      </c>
      <c r="AF7" s="25">
        <f t="shared" si="5"/>
        <v>4657.6586297279391</v>
      </c>
      <c r="AG7" s="25">
        <f t="shared" si="5"/>
        <v>4383.4035687676642</v>
      </c>
      <c r="AH7" s="25">
        <f t="shared" si="5"/>
        <v>6125.2823298939084</v>
      </c>
      <c r="AI7" s="25">
        <f t="shared" si="5"/>
        <v>7561.3373048951398</v>
      </c>
      <c r="AJ7" s="25">
        <f t="shared" si="5"/>
        <v>8811.7399336574999</v>
      </c>
      <c r="AK7" s="25">
        <f t="shared" si="5"/>
        <v>9400.1436770857727</v>
      </c>
      <c r="AL7" s="25">
        <f t="shared" si="5"/>
        <v>9550.7004089677066</v>
      </c>
      <c r="AM7" s="25">
        <f t="shared" si="5"/>
        <v>9144.9849890308251</v>
      </c>
      <c r="AN7" s="25">
        <f t="shared" si="5"/>
        <v>9356.463481839306</v>
      </c>
      <c r="AO7" s="25">
        <f t="shared" si="5"/>
        <v>9125.0310292471186</v>
      </c>
      <c r="AP7" s="25">
        <f t="shared" si="5"/>
        <v>9051.4993294521446</v>
      </c>
      <c r="AQ7" s="25">
        <f t="shared" si="5"/>
        <v>11347.108651503215</v>
      </c>
      <c r="AR7" s="25">
        <f t="shared" si="5"/>
        <v>11265.568650423604</v>
      </c>
      <c r="AS7" s="25">
        <f t="shared" si="5"/>
        <v>11402.000003223933</v>
      </c>
      <c r="AT7" s="25">
        <f t="shared" si="5"/>
        <v>11283.178357513591</v>
      </c>
      <c r="AU7" s="25">
        <f t="shared" si="5"/>
        <v>11449.682816129894</v>
      </c>
    </row>
    <row r="8" spans="1:49" ht="16.5">
      <c r="A8" s="17" t="s">
        <v>147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>
        <f t="shared" ref="X8:AU8" si="6">X14-X13</f>
        <v>4276.8870310000002</v>
      </c>
      <c r="Y8" s="18">
        <f t="shared" si="6"/>
        <v>4667.0041860000001</v>
      </c>
      <c r="Z8" s="18">
        <f t="shared" si="6"/>
        <v>4516.5045770000006</v>
      </c>
      <c r="AA8" s="18">
        <f t="shared" si="6"/>
        <v>4547.0115619999997</v>
      </c>
      <c r="AB8" s="18">
        <f>AB14-AB13</f>
        <v>4654.8178850000004</v>
      </c>
      <c r="AC8" s="18">
        <f>AC14-AC13</f>
        <v>4950.4493870000006</v>
      </c>
      <c r="AD8" s="18">
        <f>AD14-AD13</f>
        <v>4810.7258160000001</v>
      </c>
      <c r="AE8" s="19">
        <f t="shared" si="6"/>
        <v>7780.9562637239333</v>
      </c>
      <c r="AF8" s="19">
        <f t="shared" si="6"/>
        <v>6003.4531567321565</v>
      </c>
      <c r="AG8" s="19">
        <f t="shared" si="6"/>
        <v>4138.2195669785951</v>
      </c>
      <c r="AH8" s="19">
        <f t="shared" si="6"/>
        <v>3572.7887311934051</v>
      </c>
      <c r="AI8" s="19">
        <f t="shared" si="6"/>
        <v>3548.6003897123765</v>
      </c>
      <c r="AJ8" s="19">
        <f t="shared" si="6"/>
        <v>3441.1050077320706</v>
      </c>
      <c r="AK8" s="19">
        <f t="shared" si="6"/>
        <v>3964.0425272619864</v>
      </c>
      <c r="AL8" s="19">
        <f t="shared" si="6"/>
        <v>4049.1567890700758</v>
      </c>
      <c r="AM8" s="19">
        <f t="shared" si="6"/>
        <v>3577.8590936780488</v>
      </c>
      <c r="AN8" s="19">
        <f t="shared" si="6"/>
        <v>3848.6740423423084</v>
      </c>
      <c r="AO8" s="19">
        <f t="shared" si="6"/>
        <v>3676.6664318257945</v>
      </c>
      <c r="AP8" s="19">
        <f t="shared" si="6"/>
        <v>3662.5887977316379</v>
      </c>
      <c r="AQ8" s="19">
        <f t="shared" si="6"/>
        <v>6017.6362434033681</v>
      </c>
      <c r="AR8" s="19">
        <f t="shared" si="6"/>
        <v>5995.5104846833101</v>
      </c>
      <c r="AS8" s="19">
        <f t="shared" si="6"/>
        <v>6191.3553834061386</v>
      </c>
      <c r="AT8" s="19">
        <f t="shared" si="6"/>
        <v>6131.9627016316335</v>
      </c>
      <c r="AU8" s="19">
        <f t="shared" si="6"/>
        <v>6357.8969485558127</v>
      </c>
    </row>
    <row r="9" spans="1:49" ht="16.5">
      <c r="A9" s="17" t="s">
        <v>148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>
        <f t="shared" ref="X9:AM9" si="7">X82</f>
        <v>1405.1030000000001</v>
      </c>
      <c r="Y9" s="18">
        <f t="shared" si="7"/>
        <v>1759.2780000000002</v>
      </c>
      <c r="Z9" s="18">
        <f t="shared" si="7"/>
        <v>1771.711</v>
      </c>
      <c r="AA9" s="18">
        <f t="shared" si="7"/>
        <v>1703.1269999999997</v>
      </c>
      <c r="AB9" s="18">
        <f t="shared" si="7"/>
        <v>1874.114</v>
      </c>
      <c r="AC9" s="18">
        <f t="shared" si="7"/>
        <v>1797.8629999999998</v>
      </c>
      <c r="AD9" s="18">
        <f t="shared" si="7"/>
        <v>1580.6510000000001</v>
      </c>
      <c r="AE9" s="19">
        <f t="shared" si="7"/>
        <v>3705.9562637239324</v>
      </c>
      <c r="AF9" s="19">
        <f t="shared" si="7"/>
        <v>6128.4531567321565</v>
      </c>
      <c r="AG9" s="19">
        <f t="shared" si="7"/>
        <v>4213.2195669785951</v>
      </c>
      <c r="AH9" s="19">
        <f t="shared" si="7"/>
        <v>3672.7887311934051</v>
      </c>
      <c r="AI9" s="19">
        <f t="shared" si="7"/>
        <v>3598.600389712376</v>
      </c>
      <c r="AJ9" s="19">
        <f t="shared" si="7"/>
        <v>3491.1050077320724</v>
      </c>
      <c r="AK9" s="19">
        <f t="shared" si="7"/>
        <v>4089.0425272619846</v>
      </c>
      <c r="AL9" s="19">
        <f t="shared" si="7"/>
        <v>4174.1567890700744</v>
      </c>
      <c r="AM9" s="19">
        <f t="shared" si="7"/>
        <v>3702.8590936780488</v>
      </c>
      <c r="AN9" s="19">
        <f>AN82</f>
        <v>3848.6740423423089</v>
      </c>
      <c r="AO9" s="19">
        <f t="shared" ref="AO9:AU9" si="8">AO82</f>
        <v>3676.6664318257945</v>
      </c>
      <c r="AP9" s="19">
        <f t="shared" si="8"/>
        <v>3662.5887977316406</v>
      </c>
      <c r="AQ9" s="19">
        <f t="shared" si="8"/>
        <v>6017.6362434033636</v>
      </c>
      <c r="AR9" s="19">
        <f t="shared" si="8"/>
        <v>5995.5104846833128</v>
      </c>
      <c r="AS9" s="19">
        <f t="shared" si="8"/>
        <v>6191.3553834061368</v>
      </c>
      <c r="AT9" s="19">
        <f t="shared" si="8"/>
        <v>6131.9627016316363</v>
      </c>
      <c r="AU9" s="19">
        <f t="shared" si="8"/>
        <v>6357.8969485558109</v>
      </c>
    </row>
    <row r="10" spans="1:49" ht="16.5">
      <c r="A10" s="17" t="s">
        <v>149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>
        <f t="shared" ref="X10:AC10" si="9">X98</f>
        <v>1260.4765272500279</v>
      </c>
      <c r="Y10" s="18">
        <f t="shared" si="9"/>
        <v>1364.4584322078554</v>
      </c>
      <c r="Z10" s="18">
        <f t="shared" si="9"/>
        <v>1327.8061481833558</v>
      </c>
      <c r="AA10" s="18">
        <f t="shared" si="9"/>
        <v>1324.6379452425397</v>
      </c>
      <c r="AB10" s="18">
        <f t="shared" si="9"/>
        <v>1444.5092346068154</v>
      </c>
      <c r="AC10" s="18">
        <f t="shared" si="9"/>
        <v>1240.041454606157</v>
      </c>
      <c r="AD10" s="18">
        <f>AD98</f>
        <v>1210.6321898274578</v>
      </c>
      <c r="AE10" s="19">
        <f t="shared" ref="AE10:AM10" si="10">AE98</f>
        <v>2628.0240812275283</v>
      </c>
      <c r="AF10" s="19">
        <f t="shared" si="10"/>
        <v>4469.9415557734883</v>
      </c>
      <c r="AG10" s="19">
        <f t="shared" si="10"/>
        <v>3492.933616223042</v>
      </c>
      <c r="AH10" s="19">
        <f t="shared" si="10"/>
        <v>3261.8300249185622</v>
      </c>
      <c r="AI10" s="19">
        <f t="shared" si="10"/>
        <v>3198.5426298047482</v>
      </c>
      <c r="AJ10" s="19">
        <f t="shared" si="10"/>
        <v>3152.8014111585953</v>
      </c>
      <c r="AK10" s="19">
        <f t="shared" si="10"/>
        <v>3058.8941497079245</v>
      </c>
      <c r="AL10" s="19">
        <f t="shared" si="10"/>
        <v>3048.9142351035457</v>
      </c>
      <c r="AM10" s="19">
        <f t="shared" si="10"/>
        <v>3057.7202021969233</v>
      </c>
      <c r="AN10" s="19">
        <f>AN98</f>
        <v>3080.991653416922</v>
      </c>
      <c r="AO10" s="19">
        <f t="shared" ref="AO10:AU10" si="11">AO98</f>
        <v>3076.7289410382291</v>
      </c>
      <c r="AP10" s="19">
        <f t="shared" si="11"/>
        <v>3090.5416752378615</v>
      </c>
      <c r="AQ10" s="19">
        <f t="shared" si="11"/>
        <v>3355.2310600044311</v>
      </c>
      <c r="AR10" s="19">
        <f t="shared" si="11"/>
        <v>3385.9758690178819</v>
      </c>
      <c r="AS10" s="19">
        <f t="shared" si="11"/>
        <v>3445.4036434494246</v>
      </c>
      <c r="AT10" s="19">
        <f t="shared" si="11"/>
        <v>3480.3460709669707</v>
      </c>
      <c r="AU10" s="19">
        <f t="shared" si="11"/>
        <v>3547.2756411726496</v>
      </c>
      <c r="AW10" s="11" t="s">
        <v>220</v>
      </c>
    </row>
    <row r="11" spans="1:49" ht="16.5">
      <c r="A11" s="17" t="s">
        <v>221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>
        <f t="shared" ref="X11:AC11" si="12">X114</f>
        <v>305.50247274997207</v>
      </c>
      <c r="Y11" s="18">
        <f t="shared" si="12"/>
        <v>394.81956779214465</v>
      </c>
      <c r="Z11" s="18">
        <f t="shared" si="12"/>
        <v>443.904851816644</v>
      </c>
      <c r="AA11" s="18">
        <f t="shared" si="12"/>
        <v>378.48905475746051</v>
      </c>
      <c r="AB11" s="18">
        <f t="shared" si="12"/>
        <v>429.60476539318478</v>
      </c>
      <c r="AC11" s="18">
        <f t="shared" si="12"/>
        <v>557.82154539384294</v>
      </c>
      <c r="AD11" s="18">
        <f>AD114</f>
        <v>370.01881017254215</v>
      </c>
      <c r="AE11" s="19">
        <f t="shared" ref="AE11:AM11" si="13">AE114</f>
        <v>1077.932182496404</v>
      </c>
      <c r="AF11" s="19">
        <f t="shared" si="13"/>
        <v>1658.5116009586677</v>
      </c>
      <c r="AG11" s="19">
        <f t="shared" si="13"/>
        <v>720.28595075555313</v>
      </c>
      <c r="AH11" s="19">
        <f t="shared" si="13"/>
        <v>410.95870627484254</v>
      </c>
      <c r="AI11" s="19">
        <f t="shared" si="13"/>
        <v>400.0577599076276</v>
      </c>
      <c r="AJ11" s="19">
        <f t="shared" si="13"/>
        <v>338.30359657347594</v>
      </c>
      <c r="AK11" s="19">
        <f t="shared" si="13"/>
        <v>1030.1483775540598</v>
      </c>
      <c r="AL11" s="19">
        <f t="shared" si="13"/>
        <v>1125.2425539665292</v>
      </c>
      <c r="AM11" s="19">
        <f t="shared" si="13"/>
        <v>645.1388914811256</v>
      </c>
      <c r="AN11" s="19">
        <f>AN114</f>
        <v>767.68238892538773</v>
      </c>
      <c r="AO11" s="19">
        <f t="shared" ref="AO11:AU11" si="14">AO114</f>
        <v>599.93749078756571</v>
      </c>
      <c r="AP11" s="19">
        <f t="shared" si="14"/>
        <v>572.04712249377985</v>
      </c>
      <c r="AQ11" s="19">
        <f t="shared" si="14"/>
        <v>2662.4051833989315</v>
      </c>
      <c r="AR11" s="19">
        <f t="shared" si="14"/>
        <v>2609.5346156654318</v>
      </c>
      <c r="AS11" s="19">
        <f t="shared" si="14"/>
        <v>2745.9517399567121</v>
      </c>
      <c r="AT11" s="19">
        <f t="shared" si="14"/>
        <v>2651.616630664666</v>
      </c>
      <c r="AU11" s="19">
        <f t="shared" si="14"/>
        <v>2810.6213073831614</v>
      </c>
      <c r="AW11" s="11" t="s">
        <v>222</v>
      </c>
    </row>
    <row r="12" spans="1:49" ht="16.5">
      <c r="A12" s="17" t="s">
        <v>93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>
        <f t="shared" ref="X12:AB12" si="15">X130</f>
        <v>2710.9080309999999</v>
      </c>
      <c r="Y12" s="18">
        <f t="shared" si="15"/>
        <v>2907.7261860000003</v>
      </c>
      <c r="Z12" s="18">
        <f t="shared" si="15"/>
        <v>2744.7935770000004</v>
      </c>
      <c r="AA12" s="18">
        <f t="shared" si="15"/>
        <v>2843.8845620000002</v>
      </c>
      <c r="AB12" s="18">
        <f t="shared" si="15"/>
        <v>2780.7038849999999</v>
      </c>
      <c r="AC12" s="18">
        <f>AC130</f>
        <v>3152.5863870000003</v>
      </c>
      <c r="AD12" s="18">
        <f>AD130</f>
        <v>3230.0748160000007</v>
      </c>
      <c r="AE12" s="19">
        <f t="shared" ref="AE12:AM12" si="16">AE8-AE9</f>
        <v>4075.0000000000009</v>
      </c>
      <c r="AF12" s="19">
        <f t="shared" si="16"/>
        <v>-125</v>
      </c>
      <c r="AG12" s="19">
        <f t="shared" si="16"/>
        <v>-75</v>
      </c>
      <c r="AH12" s="19">
        <f t="shared" si="16"/>
        <v>-100</v>
      </c>
      <c r="AI12" s="19">
        <f t="shared" si="16"/>
        <v>-49.999999999999545</v>
      </c>
      <c r="AJ12" s="19">
        <f t="shared" si="16"/>
        <v>-50.000000000001819</v>
      </c>
      <c r="AK12" s="19">
        <f t="shared" si="16"/>
        <v>-124.99999999999818</v>
      </c>
      <c r="AL12" s="19">
        <f t="shared" si="16"/>
        <v>-124.99999999999864</v>
      </c>
      <c r="AM12" s="19">
        <f t="shared" si="16"/>
        <v>-125</v>
      </c>
      <c r="AN12" s="19">
        <f>AN8-AN9</f>
        <v>0</v>
      </c>
      <c r="AO12" s="19">
        <f t="shared" ref="AO12:AU12" si="17">AO8-AO9</f>
        <v>0</v>
      </c>
      <c r="AP12" s="19">
        <f t="shared" si="17"/>
        <v>0</v>
      </c>
      <c r="AQ12" s="19">
        <f t="shared" si="17"/>
        <v>0</v>
      </c>
      <c r="AR12" s="19">
        <f t="shared" si="17"/>
        <v>0</v>
      </c>
      <c r="AS12" s="19">
        <f t="shared" si="17"/>
        <v>0</v>
      </c>
      <c r="AT12" s="19">
        <f t="shared" si="17"/>
        <v>0</v>
      </c>
      <c r="AU12" s="19">
        <f t="shared" si="17"/>
        <v>0</v>
      </c>
    </row>
    <row r="13" spans="1:49" ht="16.5">
      <c r="A13" s="17" t="s">
        <v>92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>
        <f t="shared" ref="X13:AA13" si="18">X66</f>
        <v>114.61329099999999</v>
      </c>
      <c r="Y13" s="18">
        <f t="shared" si="18"/>
        <v>139.492287</v>
      </c>
      <c r="Z13" s="18">
        <f t="shared" si="18"/>
        <v>121.08401100000002</v>
      </c>
      <c r="AA13" s="18">
        <f t="shared" si="18"/>
        <v>118.40489000000001</v>
      </c>
      <c r="AB13" s="18">
        <f>AB66</f>
        <v>141.978127</v>
      </c>
      <c r="AC13" s="18">
        <f>AC66</f>
        <v>185.41579199999998</v>
      </c>
      <c r="AD13" s="18">
        <f>AD66</f>
        <v>164.151355</v>
      </c>
      <c r="AE13" s="19">
        <f t="shared" ref="AE13:AU13" si="19">AE66</f>
        <v>77.38482521759704</v>
      </c>
      <c r="AF13" s="19">
        <f t="shared" si="19"/>
        <v>105.06450965856425</v>
      </c>
      <c r="AG13" s="19">
        <f t="shared" si="19"/>
        <v>89.573564607205583</v>
      </c>
      <c r="AH13" s="19">
        <f t="shared" si="19"/>
        <v>88.562752684192191</v>
      </c>
      <c r="AI13" s="19">
        <f t="shared" si="19"/>
        <v>59.278723949938232</v>
      </c>
      <c r="AJ13" s="19">
        <f t="shared" si="19"/>
        <v>59.533776101640818</v>
      </c>
      <c r="AK13" s="19">
        <f t="shared" si="19"/>
        <v>59.557529926154217</v>
      </c>
      <c r="AL13" s="19">
        <f t="shared" si="19"/>
        <v>59.417724544855183</v>
      </c>
      <c r="AM13" s="19">
        <f t="shared" si="19"/>
        <v>59.33645585577829</v>
      </c>
      <c r="AN13" s="19">
        <f t="shared" si="19"/>
        <v>59.424842075673347</v>
      </c>
      <c r="AO13" s="19">
        <f t="shared" si="19"/>
        <v>59.454065700820365</v>
      </c>
      <c r="AP13" s="19">
        <f t="shared" si="19"/>
        <v>59.438123620656285</v>
      </c>
      <c r="AQ13" s="19">
        <f t="shared" si="19"/>
        <v>59.414242359556695</v>
      </c>
      <c r="AR13" s="19">
        <f t="shared" si="19"/>
        <v>59.413545922496994</v>
      </c>
      <c r="AS13" s="19">
        <f t="shared" si="19"/>
        <v>59.428963935840748</v>
      </c>
      <c r="AT13" s="19">
        <f t="shared" si="19"/>
        <v>59.429788307874226</v>
      </c>
      <c r="AU13" s="19">
        <f t="shared" si="19"/>
        <v>59.424932829284998</v>
      </c>
    </row>
    <row r="14" spans="1:49" ht="16.5">
      <c r="A14" s="14" t="s">
        <v>94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>
        <f t="shared" ref="X14:AU14" si="20">X7-X15</f>
        <v>4391.5003219999999</v>
      </c>
      <c r="Y14" s="24">
        <f t="shared" si="20"/>
        <v>4806.4964730000002</v>
      </c>
      <c r="Z14" s="24">
        <f t="shared" si="20"/>
        <v>4637.5885880000005</v>
      </c>
      <c r="AA14" s="24">
        <f t="shared" si="20"/>
        <v>4665.4164519999995</v>
      </c>
      <c r="AB14" s="24">
        <f t="shared" si="20"/>
        <v>4796.7960120000007</v>
      </c>
      <c r="AC14" s="24">
        <f t="shared" si="20"/>
        <v>5135.8651790000004</v>
      </c>
      <c r="AD14" s="24">
        <f t="shared" si="20"/>
        <v>4974.8771710000001</v>
      </c>
      <c r="AE14" s="25">
        <f t="shared" si="20"/>
        <v>7858.34108894153</v>
      </c>
      <c r="AF14" s="25">
        <f t="shared" si="20"/>
        <v>6108.5176663907205</v>
      </c>
      <c r="AG14" s="25">
        <f t="shared" si="20"/>
        <v>4227.7931315858004</v>
      </c>
      <c r="AH14" s="25">
        <f t="shared" si="20"/>
        <v>3661.3514838775973</v>
      </c>
      <c r="AI14" s="25">
        <f t="shared" si="20"/>
        <v>3607.8791136623145</v>
      </c>
      <c r="AJ14" s="25">
        <f t="shared" si="20"/>
        <v>3500.6387838337114</v>
      </c>
      <c r="AK14" s="25">
        <f t="shared" si="20"/>
        <v>4023.6000571881405</v>
      </c>
      <c r="AL14" s="25">
        <f t="shared" si="20"/>
        <v>4108.5745136149308</v>
      </c>
      <c r="AM14" s="25">
        <f t="shared" si="20"/>
        <v>3637.195549533827</v>
      </c>
      <c r="AN14" s="25">
        <f t="shared" si="20"/>
        <v>3908.0988844179819</v>
      </c>
      <c r="AO14" s="25">
        <f t="shared" si="20"/>
        <v>3736.1204975266146</v>
      </c>
      <c r="AP14" s="25">
        <f t="shared" si="20"/>
        <v>3722.0269213522943</v>
      </c>
      <c r="AQ14" s="25">
        <f t="shared" si="20"/>
        <v>6077.0504857629248</v>
      </c>
      <c r="AR14" s="25">
        <f t="shared" si="20"/>
        <v>6054.9240306058073</v>
      </c>
      <c r="AS14" s="25">
        <f t="shared" si="20"/>
        <v>6250.7843473419789</v>
      </c>
      <c r="AT14" s="25">
        <f t="shared" si="20"/>
        <v>6191.3924899395079</v>
      </c>
      <c r="AU14" s="25">
        <f t="shared" si="20"/>
        <v>6417.3218813850981</v>
      </c>
    </row>
    <row r="15" spans="1:49" ht="16.5">
      <c r="A15" s="17" t="s">
        <v>95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>
        <f t="shared" ref="X15:AU15" si="21">X145</f>
        <v>183.01900000000001</v>
      </c>
      <c r="Y15" s="18">
        <f t="shared" si="21"/>
        <v>165.119</v>
      </c>
      <c r="Z15" s="18">
        <f t="shared" si="21"/>
        <v>151.517</v>
      </c>
      <c r="AA15" s="18">
        <f t="shared" si="21"/>
        <v>134.20699999999999</v>
      </c>
      <c r="AB15" s="18">
        <f t="shared" si="21"/>
        <v>174.43600000000001</v>
      </c>
      <c r="AC15" s="18">
        <f t="shared" si="21"/>
        <v>135.81200000000001</v>
      </c>
      <c r="AD15" s="18">
        <f t="shared" si="21"/>
        <v>148.45699999999999</v>
      </c>
      <c r="AE15" s="19">
        <f t="shared" si="21"/>
        <v>-1940.1525193789435</v>
      </c>
      <c r="AF15" s="19">
        <f t="shared" si="21"/>
        <v>-1450.8590366627818</v>
      </c>
      <c r="AG15" s="19">
        <f t="shared" si="21"/>
        <v>155.61043718186329</v>
      </c>
      <c r="AH15" s="19">
        <f t="shared" si="21"/>
        <v>2463.9308460163111</v>
      </c>
      <c r="AI15" s="19">
        <f t="shared" si="21"/>
        <v>3953.4581912328254</v>
      </c>
      <c r="AJ15" s="19">
        <f t="shared" si="21"/>
        <v>5311.1011498237885</v>
      </c>
      <c r="AK15" s="19">
        <f t="shared" si="21"/>
        <v>5376.5436198976322</v>
      </c>
      <c r="AL15" s="19">
        <f t="shared" si="21"/>
        <v>5442.1258953527758</v>
      </c>
      <c r="AM15" s="19">
        <f t="shared" si="21"/>
        <v>5507.7894394969981</v>
      </c>
      <c r="AN15" s="19">
        <f t="shared" si="21"/>
        <v>5448.3645974213241</v>
      </c>
      <c r="AO15" s="19">
        <f t="shared" si="21"/>
        <v>5388.910531720504</v>
      </c>
      <c r="AP15" s="19">
        <f t="shared" si="21"/>
        <v>5329.4724080998503</v>
      </c>
      <c r="AQ15" s="19">
        <f t="shared" si="21"/>
        <v>5270.05816574029</v>
      </c>
      <c r="AR15" s="19">
        <f t="shared" si="21"/>
        <v>5210.6446198177964</v>
      </c>
      <c r="AS15" s="19">
        <f t="shared" si="21"/>
        <v>5151.2156558819543</v>
      </c>
      <c r="AT15" s="19">
        <f t="shared" si="21"/>
        <v>5091.7858675740827</v>
      </c>
      <c r="AU15" s="19">
        <f t="shared" si="21"/>
        <v>5032.3609347447964</v>
      </c>
    </row>
    <row r="16" spans="1:49" ht="16.5">
      <c r="A16" s="14" t="s">
        <v>96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28"/>
      <c r="S16" s="28"/>
      <c r="T16" s="28"/>
      <c r="U16" s="28"/>
      <c r="V16" s="28"/>
      <c r="W16" s="30"/>
      <c r="X16" s="30">
        <f>X15/(X14/365)</f>
        <v>15.21164296979414</v>
      </c>
      <c r="Y16" s="30">
        <f t="shared" ref="Y16:AU16" si="22">Y15/(Y14/365)</f>
        <v>12.538953339204916</v>
      </c>
      <c r="Z16" s="30">
        <f t="shared" si="22"/>
        <v>11.925099424106136</v>
      </c>
      <c r="AA16" s="30">
        <f t="shared" si="22"/>
        <v>10.499717550187951</v>
      </c>
      <c r="AB16" s="30">
        <f t="shared" si="22"/>
        <v>13.273264037228355</v>
      </c>
      <c r="AC16" s="30">
        <f t="shared" si="22"/>
        <v>9.6520018092943793</v>
      </c>
      <c r="AD16" s="31">
        <f t="shared" si="22"/>
        <v>10.892089017970248</v>
      </c>
      <c r="AE16" s="31">
        <f t="shared" si="22"/>
        <v>-90.115160637383141</v>
      </c>
      <c r="AF16" s="31">
        <f t="shared" si="22"/>
        <v>-86.692644157451269</v>
      </c>
      <c r="AG16" s="31">
        <f t="shared" si="22"/>
        <v>13.43438711488607</v>
      </c>
      <c r="AH16" s="31">
        <f t="shared" si="22"/>
        <v>245.62917894009524</v>
      </c>
      <c r="AI16" s="31">
        <f t="shared" si="22"/>
        <v>399.96136077164658</v>
      </c>
      <c r="AJ16" s="31">
        <f t="shared" si="22"/>
        <v>553.77090850907075</v>
      </c>
      <c r="AK16" s="31">
        <f t="shared" si="22"/>
        <v>487.73197966252877</v>
      </c>
      <c r="AL16" s="31">
        <f t="shared" si="22"/>
        <v>483.47083525474375</v>
      </c>
      <c r="AM16" s="31">
        <f t="shared" si="22"/>
        <v>552.71791632816291</v>
      </c>
      <c r="AN16" s="31">
        <f t="shared" si="22"/>
        <v>508.85433989087659</v>
      </c>
      <c r="AO16" s="31">
        <f t="shared" si="22"/>
        <v>526.46919321262396</v>
      </c>
      <c r="AP16" s="31">
        <f t="shared" si="22"/>
        <v>522.63389547158101</v>
      </c>
      <c r="AQ16" s="31">
        <f t="shared" si="22"/>
        <v>316.53040154951367</v>
      </c>
      <c r="AR16" s="31">
        <f t="shared" si="22"/>
        <v>314.10555716637259</v>
      </c>
      <c r="AS16" s="31">
        <f t="shared" si="22"/>
        <v>300.79324608221816</v>
      </c>
      <c r="AT16" s="31">
        <f t="shared" si="22"/>
        <v>300.17509706975443</v>
      </c>
      <c r="AU16" s="31">
        <f t="shared" si="22"/>
        <v>286.22714819868099</v>
      </c>
    </row>
    <row r="17" spans="1:47" ht="17.25" thickBot="1">
      <c r="A17" s="17" t="s">
        <v>223</v>
      </c>
      <c r="B17" s="32"/>
      <c r="C17" s="32"/>
      <c r="D17" s="32"/>
      <c r="E17" s="32"/>
      <c r="F17" s="32"/>
      <c r="G17" s="32"/>
      <c r="H17" s="32"/>
      <c r="I17" s="32">
        <f>I161</f>
        <v>20.477925000000003</v>
      </c>
      <c r="J17" s="32">
        <f t="shared" ref="J17:AU17" si="23">J161</f>
        <v>25.262658333333338</v>
      </c>
      <c r="K17" s="32">
        <f t="shared" si="23"/>
        <v>31.324908333333337</v>
      </c>
      <c r="L17" s="32">
        <f t="shared" si="23"/>
        <v>36.464300000000001</v>
      </c>
      <c r="M17" s="32">
        <f t="shared" si="23"/>
        <v>34.033983333333332</v>
      </c>
      <c r="N17" s="32">
        <f t="shared" si="23"/>
        <v>34.015983333333338</v>
      </c>
      <c r="O17" s="32">
        <f t="shared" si="23"/>
        <v>43.346908333333339</v>
      </c>
      <c r="P17" s="32">
        <f t="shared" si="23"/>
        <v>68.595866666666666</v>
      </c>
      <c r="Q17" s="32">
        <f t="shared" si="23"/>
        <v>43.806274999999999</v>
      </c>
      <c r="R17" s="32">
        <f t="shared" si="23"/>
        <v>47.33991666666666</v>
      </c>
      <c r="S17" s="32">
        <f t="shared" si="23"/>
        <v>62.154183333333343</v>
      </c>
      <c r="T17" s="32">
        <f t="shared" si="23"/>
        <v>62.697350000000007</v>
      </c>
      <c r="U17" s="32">
        <f t="shared" si="23"/>
        <v>60.587458333333331</v>
      </c>
      <c r="V17" s="32">
        <f t="shared" si="23"/>
        <v>47.20066666666667</v>
      </c>
      <c r="W17" s="33">
        <f t="shared" si="23"/>
        <v>40.72795</v>
      </c>
      <c r="X17" s="33">
        <f t="shared" si="23"/>
        <v>38.112100000000005</v>
      </c>
      <c r="Y17" s="33">
        <f t="shared" si="23"/>
        <v>41.956391666666669</v>
      </c>
      <c r="Z17" s="33">
        <f t="shared" si="23"/>
        <v>40.806350000000002</v>
      </c>
      <c r="AA17" s="33">
        <f t="shared" si="23"/>
        <v>39.544383333333336</v>
      </c>
      <c r="AB17" s="33">
        <f t="shared" si="23"/>
        <v>40.259425</v>
      </c>
      <c r="AC17" s="33">
        <f t="shared" si="23"/>
        <v>75.740066666666664</v>
      </c>
      <c r="AD17" s="34">
        <f t="shared" si="23"/>
        <v>98.244000000000014</v>
      </c>
      <c r="AE17" s="34">
        <f t="shared" si="23"/>
        <v>79.395191666666662</v>
      </c>
      <c r="AF17" s="34">
        <f t="shared" si="23"/>
        <v>58.073585008460732</v>
      </c>
      <c r="AG17" s="34">
        <f t="shared" si="23"/>
        <v>50.583333333333343</v>
      </c>
      <c r="AH17" s="34">
        <f t="shared" si="23"/>
        <v>91.789549963320766</v>
      </c>
      <c r="AI17" s="34">
        <f t="shared" si="23"/>
        <v>103.73268951001012</v>
      </c>
      <c r="AJ17" s="34">
        <f t="shared" si="23"/>
        <v>99.712275607870197</v>
      </c>
      <c r="AK17" s="34">
        <f t="shared" si="23"/>
        <v>111.57442918495333</v>
      </c>
      <c r="AL17" s="34">
        <f t="shared" si="23"/>
        <v>123.50495185119608</v>
      </c>
      <c r="AM17" s="34">
        <f t="shared" si="23"/>
        <v>130.71188451660998</v>
      </c>
      <c r="AN17" s="34">
        <f t="shared" si="23"/>
        <v>131.04791938935787</v>
      </c>
      <c r="AO17" s="34">
        <f t="shared" si="23"/>
        <v>131.09464354354455</v>
      </c>
      <c r="AP17" s="34">
        <f t="shared" si="23"/>
        <v>152.08304757814582</v>
      </c>
      <c r="AQ17" s="34">
        <f t="shared" si="23"/>
        <v>112.31070768735708</v>
      </c>
      <c r="AR17" s="34">
        <f t="shared" si="23"/>
        <v>-120.49522672203808</v>
      </c>
      <c r="AS17" s="34">
        <f t="shared" si="23"/>
        <v>-511.79128963708359</v>
      </c>
      <c r="AT17" s="34">
        <f t="shared" si="23"/>
        <v>-935.67593318709896</v>
      </c>
      <c r="AU17" s="34">
        <f t="shared" si="23"/>
        <v>-1462.5518767518618</v>
      </c>
    </row>
    <row r="18" spans="1:47" ht="15.75" thickTop="1">
      <c r="A18" s="36" t="s">
        <v>99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94"/>
      <c r="AF18" s="94"/>
      <c r="AG18" s="94"/>
      <c r="AH18" s="94"/>
      <c r="AI18" s="94"/>
      <c r="AJ18" s="94"/>
      <c r="AK18" s="94"/>
      <c r="AL18" s="94"/>
      <c r="AM18" s="94"/>
      <c r="AN18" s="37"/>
      <c r="AO18" s="37"/>
      <c r="AP18" s="37"/>
      <c r="AQ18" s="37"/>
      <c r="AR18" s="37"/>
      <c r="AS18" s="37"/>
      <c r="AT18" s="37"/>
      <c r="AU18" s="37"/>
    </row>
    <row r="19" spans="1:47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</row>
    <row r="20" spans="1:47" ht="15.75" thickBot="1">
      <c r="A20" s="42" t="s">
        <v>224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</row>
    <row r="21" spans="1:47" ht="15.75" thickBot="1">
      <c r="A21" s="44"/>
      <c r="B21" s="44" t="str">
        <f>B$2</f>
        <v xml:space="preserve">93/94 </v>
      </c>
      <c r="C21" s="44" t="str">
        <f t="shared" ref="C21:AU21" si="24">C$2</f>
        <v xml:space="preserve">94/95 </v>
      </c>
      <c r="D21" s="44" t="str">
        <f t="shared" si="24"/>
        <v xml:space="preserve">95/96 </v>
      </c>
      <c r="E21" s="44" t="str">
        <f t="shared" si="24"/>
        <v xml:space="preserve">96/97 </v>
      </c>
      <c r="F21" s="44" t="str">
        <f t="shared" si="24"/>
        <v xml:space="preserve">97/98 </v>
      </c>
      <c r="G21" s="44" t="str">
        <f t="shared" si="24"/>
        <v xml:space="preserve">98/99 </v>
      </c>
      <c r="H21" s="44" t="str">
        <f t="shared" si="24"/>
        <v xml:space="preserve">99/00 </v>
      </c>
      <c r="I21" s="44" t="str">
        <f t="shared" si="24"/>
        <v xml:space="preserve">00/01 </v>
      </c>
      <c r="J21" s="44" t="str">
        <f t="shared" si="24"/>
        <v xml:space="preserve">01/02 </v>
      </c>
      <c r="K21" s="44" t="str">
        <f t="shared" si="24"/>
        <v xml:space="preserve">02/03 </v>
      </c>
      <c r="L21" s="44" t="str">
        <f t="shared" si="24"/>
        <v xml:space="preserve">03/04 </v>
      </c>
      <c r="M21" s="44" t="str">
        <f t="shared" si="24"/>
        <v xml:space="preserve">04/05 </v>
      </c>
      <c r="N21" s="44" t="str">
        <f t="shared" si="24"/>
        <v xml:space="preserve">05/06 </v>
      </c>
      <c r="O21" s="44" t="str">
        <f t="shared" si="24"/>
        <v xml:space="preserve">06/07 </v>
      </c>
      <c r="P21" s="44" t="str">
        <f t="shared" si="24"/>
        <v xml:space="preserve">07/08 </v>
      </c>
      <c r="Q21" s="44" t="str">
        <f t="shared" si="24"/>
        <v xml:space="preserve">08/09 </v>
      </c>
      <c r="R21" s="44" t="str">
        <f t="shared" si="24"/>
        <v xml:space="preserve">09/10 </v>
      </c>
      <c r="S21" s="44" t="str">
        <f t="shared" si="24"/>
        <v xml:space="preserve">10/11 </v>
      </c>
      <c r="T21" s="44" t="str">
        <f t="shared" si="24"/>
        <v xml:space="preserve">11/12 </v>
      </c>
      <c r="U21" s="44" t="str">
        <f t="shared" si="24"/>
        <v xml:space="preserve">12/13 </v>
      </c>
      <c r="V21" s="44" t="str">
        <f t="shared" si="24"/>
        <v xml:space="preserve">13/14 </v>
      </c>
      <c r="W21" s="44" t="str">
        <f t="shared" si="24"/>
        <v xml:space="preserve">14/15 </v>
      </c>
      <c r="X21" s="44" t="str">
        <f t="shared" si="24"/>
        <v xml:space="preserve">15/16 </v>
      </c>
      <c r="Y21" s="44" t="str">
        <f t="shared" si="24"/>
        <v xml:space="preserve">16/17 </v>
      </c>
      <c r="Z21" s="44" t="str">
        <f t="shared" si="24"/>
        <v xml:space="preserve">17/18 </v>
      </c>
      <c r="AA21" s="44" t="str">
        <f t="shared" si="24"/>
        <v>18/19</v>
      </c>
      <c r="AB21" s="44" t="str">
        <f t="shared" si="24"/>
        <v>19/20</v>
      </c>
      <c r="AC21" s="44" t="str">
        <f t="shared" si="24"/>
        <v>20/21</v>
      </c>
      <c r="AD21" s="44" t="str">
        <f t="shared" si="24"/>
        <v>21/22</v>
      </c>
      <c r="AE21" s="44" t="str">
        <f t="shared" si="24"/>
        <v>22/23</v>
      </c>
      <c r="AF21" s="44" t="str">
        <f t="shared" si="24"/>
        <v>23/24</v>
      </c>
      <c r="AG21" s="44" t="str">
        <f t="shared" si="24"/>
        <v>24/25</v>
      </c>
      <c r="AH21" s="44" t="str">
        <f t="shared" si="24"/>
        <v>25/26</v>
      </c>
      <c r="AI21" s="44" t="str">
        <f t="shared" si="24"/>
        <v>26/27</v>
      </c>
      <c r="AJ21" s="44" t="str">
        <f t="shared" si="24"/>
        <v>27/28</v>
      </c>
      <c r="AK21" s="44" t="str">
        <f t="shared" si="24"/>
        <v>28/29</v>
      </c>
      <c r="AL21" s="44" t="str">
        <f t="shared" si="24"/>
        <v>29/30</v>
      </c>
      <c r="AM21" s="44" t="str">
        <f t="shared" si="24"/>
        <v>30/31</v>
      </c>
      <c r="AN21" s="44" t="str">
        <f t="shared" si="24"/>
        <v>31/32</v>
      </c>
      <c r="AO21" s="44" t="str">
        <f t="shared" si="24"/>
        <v>32/33</v>
      </c>
      <c r="AP21" s="44" t="str">
        <f t="shared" si="24"/>
        <v>33/34</v>
      </c>
      <c r="AQ21" s="44" t="str">
        <f t="shared" si="24"/>
        <v>34/35</v>
      </c>
      <c r="AR21" s="44" t="str">
        <f t="shared" si="24"/>
        <v>35/36</v>
      </c>
      <c r="AS21" s="44" t="str">
        <f t="shared" si="24"/>
        <v>36/37</v>
      </c>
      <c r="AT21" s="44" t="str">
        <f t="shared" si="24"/>
        <v>37/38</v>
      </c>
      <c r="AU21" s="44" t="str">
        <f t="shared" si="24"/>
        <v>38/39</v>
      </c>
    </row>
    <row r="22" spans="1:47">
      <c r="A22" s="42" t="s">
        <v>101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6"/>
      <c r="X22" s="46">
        <f>'[4]NASS Crush'!$DL10</f>
        <v>82.822000000000003</v>
      </c>
      <c r="Y22" s="46">
        <f>'[4]NASS Crush'!$DL22</f>
        <v>166.881</v>
      </c>
      <c r="Z22" s="46">
        <f>'[4]NASS Crush'!$DL34</f>
        <v>146.03700000000001</v>
      </c>
      <c r="AA22" s="46">
        <f>'[4]NASS Crush'!$DL46</f>
        <v>132.411</v>
      </c>
      <c r="AB22" s="46">
        <f>'[4]NASS Crush'!$DL58</f>
        <v>122.81399999999999</v>
      </c>
      <c r="AC22" s="46">
        <f>'[4]NASS Crush'!$DL70</f>
        <v>154.477</v>
      </c>
      <c r="AD22" s="46">
        <f>'[4]NASS Crush'!$DL82</f>
        <v>147.96199999999999</v>
      </c>
      <c r="AE22" s="46">
        <f>'[4]NASS Crush'!$DL94</f>
        <v>160.29</v>
      </c>
      <c r="AF22" s="47">
        <f>'[3]Canola Complex'!BM339+'[3]Canola Complex'!BM355+'[3]Canola Complex'!BM371+('[3]Canola Complex'!BM387*'Canola Crude'!$AX$9)-'Canola Refined'!AF38</f>
        <v>28.358971071662381</v>
      </c>
      <c r="AG22" s="47">
        <f>'[3]Canola Complex'!BN339+'[3]Canola Complex'!BN355+'[3]Canola Complex'!BN371+('[3]Canola Complex'!BN387*'Canola Crude'!$AX$9)-'Canola Refined'!AG38</f>
        <v>121.10826507781019</v>
      </c>
      <c r="AH22" s="47">
        <f>'[3]Canola Complex'!BO339+'[3]Canola Complex'!BO355+'[3]Canola Complex'!BO371+('[3]Canola Complex'!BO387*'Canola Crude'!$AX$9)-'Canola Refined'!AH38</f>
        <v>47.290053429428099</v>
      </c>
      <c r="AI22" s="47">
        <f>'[3]Canola Complex'!BP339+'[3]Canola Complex'!BP355+'[3]Canola Complex'!BP371+('[3]Canola Complex'!BP387*'Canola Crude'!$AX$9)-'Canola Refined'!AI38</f>
        <v>84.15735783503726</v>
      </c>
      <c r="AJ22" s="47">
        <f>'[3]Canola Complex'!BQ339+'[3]Canola Complex'!BQ355+'[3]Canola Complex'!BQ371+('[3]Canola Complex'!BQ387*'Canola Crude'!$AX$9)-'Canola Refined'!AJ38</f>
        <v>88.868875037667408</v>
      </c>
      <c r="AK22" s="47">
        <f>'[3]Canola Complex'!BR339+'[3]Canola Complex'!BR355+'[3]Canola Complex'!BR371+('[3]Canola Complex'!BR387*'Canola Crude'!$AX$9)-'Canola Refined'!AK38</f>
        <v>132.59896846120245</v>
      </c>
      <c r="AL22" s="47">
        <f>'[3]Canola Complex'!BS339+'[3]Canola Complex'!BS355+'[3]Canola Complex'!BS371+('[3]Canola Complex'!BS387*'Canola Crude'!$AX$9)-'Canola Refined'!AL38</f>
        <v>149.74289659114351</v>
      </c>
      <c r="AM22" s="47">
        <f>'[3]Canola Complex'!BT339+'[3]Canola Complex'!BT355+'[3]Canola Complex'!BT371+('[3]Canola Complex'!BT387*'Canola Crude'!$AX$9)-'Canola Refined'!AM38</f>
        <v>116.97905914310104</v>
      </c>
      <c r="AN22" s="47">
        <f>'[3]Canola Complex'!BU339+'[3]Canola Complex'!BU355+'[3]Canola Complex'!BU371+('[3]Canola Complex'!BU387*'Canola Crude'!$AX$9)-'Canola Refined'!AN38</f>
        <v>90.28953878492041</v>
      </c>
      <c r="AO22" s="47">
        <f>'[3]Canola Complex'!BV339+'[3]Canola Complex'!BV355+'[3]Canola Complex'!BV371+('[3]Canola Complex'!BV387*'Canola Crude'!$AX$9)-'Canola Refined'!AO38</f>
        <v>106.40449527907901</v>
      </c>
      <c r="AP22" s="47">
        <f>'[3]Canola Complex'!BW339+'[3]Canola Complex'!BW355+'[3]Canola Complex'!BW371+('[3]Canola Complex'!BW387*'Canola Crude'!$AX$9)-'Canola Refined'!AP38</f>
        <v>93.797035505068095</v>
      </c>
      <c r="AQ22" s="47">
        <f>'[3]Canola Complex'!BX339+'[3]Canola Complex'!BX355+'[3]Canola Complex'!BX371+('[3]Canola Complex'!BX387*'Canola Crude'!$AX$9)-'Canola Refined'!AQ38</f>
        <v>201.82927869645158</v>
      </c>
      <c r="AR22" s="47">
        <f>'[3]Canola Complex'!BY339+'[3]Canola Complex'!BY355+'[3]Canola Complex'!BY371+('[3]Canola Complex'!BY387*'Canola Crude'!$AX$9)-'Canola Refined'!AR38</f>
        <v>265.35049944038172</v>
      </c>
      <c r="AS22" s="47">
        <f>'[3]Canola Complex'!BZ339+'[3]Canola Complex'!BZ355+'[3]Canola Complex'!BZ371+('[3]Canola Complex'!BZ387*'Canola Crude'!$AX$9)-'Canola Refined'!AS38</f>
        <v>263.22902700048473</v>
      </c>
      <c r="AT22" s="47">
        <f>'[3]Canola Complex'!CA339+'[3]Canola Complex'!CA355+'[3]Canola Complex'!CA371+('[3]Canola Complex'!CA387*'Canola Crude'!$AX$9)-'Canola Refined'!AT38</f>
        <v>264.32464886091702</v>
      </c>
      <c r="AU22" s="47">
        <f>'[3]Canola Complex'!CB339+'[3]Canola Complex'!CB355+'[3]Canola Complex'!CB371+('[3]Canola Complex'!CB387*'Canola Crude'!$AX$9)-'Canola Refined'!AU38</f>
        <v>252.92846725694051</v>
      </c>
    </row>
    <row r="23" spans="1:47">
      <c r="A23" s="42" t="s">
        <v>102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46"/>
      <c r="V23" s="46"/>
      <c r="W23" s="46"/>
      <c r="X23" s="46">
        <f>'[4]NASS Crush'!$DL11</f>
        <v>98.093999999999994</v>
      </c>
      <c r="Y23" s="46">
        <f>'[4]NASS Crush'!$DL23</f>
        <v>161.94999999999999</v>
      </c>
      <c r="Z23" s="46">
        <f>'[4]NASS Crush'!$DL35</f>
        <v>126.54900000000001</v>
      </c>
      <c r="AA23" s="46">
        <f>'[4]NASS Crush'!$DL47</f>
        <v>153.10300000000001</v>
      </c>
      <c r="AB23" s="46">
        <f>'[4]NASS Crush'!$DL59</f>
        <v>96.257999999999996</v>
      </c>
      <c r="AC23" s="46">
        <f>'[4]NASS Crush'!$DL71</f>
        <v>146.857</v>
      </c>
      <c r="AD23" s="46">
        <f>'[4]NASS Crush'!$DL83</f>
        <v>139.91800000000001</v>
      </c>
      <c r="AE23" s="46">
        <f>'[4]NASS Crush'!$DL95</f>
        <v>144.38200000000001</v>
      </c>
      <c r="AF23" s="47">
        <f>'[3]Canola Complex'!BM340+'[3]Canola Complex'!BM356+'[3]Canola Complex'!BM372+('[3]Canola Complex'!BM388*'Canola Crude'!$AX$9)-'Canola Refined'!AF39</f>
        <v>66.41579627471998</v>
      </c>
      <c r="AG23" s="47">
        <f>'[3]Canola Complex'!BN340+'[3]Canola Complex'!BN356+'[3]Canola Complex'!BN372+('[3]Canola Complex'!BN388*'Canola Crude'!$AX$9)-'Canola Refined'!AG39</f>
        <v>26.159004227216826</v>
      </c>
      <c r="AH23" s="47">
        <f>'[3]Canola Complex'!BO340+'[3]Canola Complex'!BO356+'[3]Canola Complex'!BO372+('[3]Canola Complex'!BO388*'Canola Crude'!$AX$9)-'Canola Refined'!AH39</f>
        <v>47.843080490386853</v>
      </c>
      <c r="AI23" s="47">
        <f>'[3]Canola Complex'!BP340+'[3]Canola Complex'!BP356+'[3]Canola Complex'!BP372+('[3]Canola Complex'!BP388*'Canola Crude'!$AX$9)-'Canola Refined'!AI39</f>
        <v>52.486242367290856</v>
      </c>
      <c r="AJ23" s="47">
        <f>'[3]Canola Complex'!BQ340+'[3]Canola Complex'!BQ356+'[3]Canola Complex'!BQ372+('[3]Canola Complex'!BQ388*'Canola Crude'!$AX$9)-'Canola Refined'!AJ39</f>
        <v>150.57952227246523</v>
      </c>
      <c r="AK23" s="47">
        <f>'[3]Canola Complex'!BR340+'[3]Canola Complex'!BR356+'[3]Canola Complex'!BR372+('[3]Canola Complex'!BR388*'Canola Crude'!$AX$9)-'Canola Refined'!AK39</f>
        <v>104.26431510145648</v>
      </c>
      <c r="AL23" s="47">
        <f>'[3]Canola Complex'!BS340+'[3]Canola Complex'!BS356+'[3]Canola Complex'!BS372+('[3]Canola Complex'!BS388*'Canola Crude'!$AX$9)-'Canola Refined'!AL39</f>
        <v>139.57058112516916</v>
      </c>
      <c r="AM23" s="47">
        <f>'[3]Canola Complex'!BT340+'[3]Canola Complex'!BT356+'[3]Canola Complex'!BT372+('[3]Canola Complex'!BT388*'Canola Crude'!$AX$9)-'Canola Refined'!AM39</f>
        <v>118.96425152946522</v>
      </c>
      <c r="AN23" s="47">
        <f>'[3]Canola Complex'!BU340+'[3]Canola Complex'!BU356+'[3]Canola Complex'!BU372+('[3]Canola Complex'!BU388*'Canola Crude'!$AX$9)-'Canola Refined'!AN39</f>
        <v>73.257883867305537</v>
      </c>
      <c r="AO23" s="47">
        <f>'[3]Canola Complex'!BV340+'[3]Canola Complex'!BV356+'[3]Canola Complex'!BV372+('[3]Canola Complex'!BV388*'Canola Crude'!$AX$9)-'Canola Refined'!AO39</f>
        <v>93.278499594735734</v>
      </c>
      <c r="AP23" s="47">
        <f>'[3]Canola Complex'!BW340+'[3]Canola Complex'!BW356+'[3]Canola Complex'!BW372+('[3]Canola Complex'!BW388*'Canola Crude'!$AX$9)-'Canola Refined'!AP39</f>
        <v>107.18689048298742</v>
      </c>
      <c r="AQ23" s="47">
        <f>'[3]Canola Complex'!BX340+'[3]Canola Complex'!BX356+'[3]Canola Complex'!BX372+('[3]Canola Complex'!BX388*'Canola Crude'!$AX$9)-'Canola Refined'!AQ39</f>
        <v>197.96828236234737</v>
      </c>
      <c r="AR23" s="47">
        <f>'[3]Canola Complex'!BY340+'[3]Canola Complex'!BY356+'[3]Canola Complex'!BY372+('[3]Canola Complex'!BY388*'Canola Crude'!$AX$9)-'Canola Refined'!AR39</f>
        <v>273.00851306125321</v>
      </c>
      <c r="AS23" s="47">
        <f>'[3]Canola Complex'!BZ340+'[3]Canola Complex'!BZ356+'[3]Canola Complex'!BZ372+('[3]Canola Complex'!BZ388*'Canola Crude'!$AX$9)-'Canola Refined'!AS39</f>
        <v>289.8306097077039</v>
      </c>
      <c r="AT23" s="47">
        <f>'[3]Canola Complex'!CA340+'[3]Canola Complex'!CA356+'[3]Canola Complex'!CA372+('[3]Canola Complex'!CA388*'Canola Crude'!$AX$9)-'Canola Refined'!AT39</f>
        <v>293.94179280042289</v>
      </c>
      <c r="AU23" s="47">
        <f>'[3]Canola Complex'!CB340+'[3]Canola Complex'!CB356+'[3]Canola Complex'!CB372+('[3]Canola Complex'!CB388*'Canola Crude'!$AX$9)-'Canola Refined'!AU39</f>
        <v>290.57983987029388</v>
      </c>
    </row>
    <row r="24" spans="1:47">
      <c r="A24" s="42" t="s">
        <v>103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6"/>
      <c r="Q24" s="46"/>
      <c r="R24" s="46"/>
      <c r="S24" s="46"/>
      <c r="T24" s="46"/>
      <c r="U24" s="46"/>
      <c r="V24" s="46"/>
      <c r="W24" s="47"/>
      <c r="X24" s="46">
        <f>'[4]NASS Crush'!$DL12</f>
        <v>96.54</v>
      </c>
      <c r="Y24" s="46">
        <f>'[4]NASS Crush'!$DL24</f>
        <v>117.307</v>
      </c>
      <c r="Z24" s="46">
        <f>'[4]NASS Crush'!$DL36</f>
        <v>119.336</v>
      </c>
      <c r="AA24" s="46">
        <f>'[4]NASS Crush'!$DL48</f>
        <v>127.271</v>
      </c>
      <c r="AB24" s="46">
        <f>'[4]NASS Crush'!$DL60</f>
        <v>104.895</v>
      </c>
      <c r="AC24" s="46">
        <f>'[4]NASS Crush'!$DL72</f>
        <v>143.441</v>
      </c>
      <c r="AD24" s="46">
        <f>'[4]NASS Crush'!$DL84</f>
        <v>148.16300000000001</v>
      </c>
      <c r="AE24" s="46">
        <f>'[4]NASS Crush'!$DL96</f>
        <v>134.93799999999999</v>
      </c>
      <c r="AF24" s="47">
        <f>'[3]Canola Complex'!BM341+'[3]Canola Complex'!BM357+'[3]Canola Complex'!BM373+('[3]Canola Complex'!BM389*'Canola Crude'!$AX$9)-'Canola Refined'!AF40</f>
        <v>68.341822491388143</v>
      </c>
      <c r="AG24" s="47">
        <f>'[3]Canola Complex'!BN341+'[3]Canola Complex'!BN357+'[3]Canola Complex'!BN373+('[3]Canola Complex'!BN389*'Canola Crude'!$AX$9)-'Canola Refined'!AG40</f>
        <v>211.6532799991183</v>
      </c>
      <c r="AH24" s="47">
        <f>'[3]Canola Complex'!BO341+'[3]Canola Complex'!BO357+'[3]Canola Complex'!BO373+('[3]Canola Complex'!BO389*'Canola Crude'!$AX$9)-'Canola Refined'!AH40</f>
        <v>119.62225225233306</v>
      </c>
      <c r="AI24" s="47">
        <f>'[3]Canola Complex'!BP341+'[3]Canola Complex'!BP357+'[3]Canola Complex'!BP373+('[3]Canola Complex'!BP389*'Canola Crude'!$AX$9)-'Canola Refined'!AI40</f>
        <v>104.53564594807355</v>
      </c>
      <c r="AJ24" s="47">
        <f>'[3]Canola Complex'!BQ341+'[3]Canola Complex'!BQ357+'[3]Canola Complex'!BQ373+('[3]Canola Complex'!BQ389*'Canola Crude'!$AX$9)-'Canola Refined'!AJ40</f>
        <v>202.35853705792636</v>
      </c>
      <c r="AK24" s="47">
        <f>'[3]Canola Complex'!BR341+'[3]Canola Complex'!BR357+'[3]Canola Complex'!BR373+('[3]Canola Complex'!BR389*'Canola Crude'!$AX$9)-'Canola Refined'!AK40</f>
        <v>217.1201755988574</v>
      </c>
      <c r="AL24" s="47">
        <f>'[3]Canola Complex'!BS341+'[3]Canola Complex'!BS357+'[3]Canola Complex'!BS373+('[3]Canola Complex'!BS389*'Canola Crude'!$AX$9)-'Canola Refined'!AL40</f>
        <v>80.388289255713687</v>
      </c>
      <c r="AM24" s="47">
        <f>'[3]Canola Complex'!BT341+'[3]Canola Complex'!BT357+'[3]Canola Complex'!BT373+('[3]Canola Complex'!BT389*'Canola Crude'!$AX$9)-'Canola Refined'!AM40</f>
        <v>150.29174275472712</v>
      </c>
      <c r="AN24" s="47">
        <f>'[3]Canola Complex'!BU341+'[3]Canola Complex'!BU357+'[3]Canola Complex'!BU373+('[3]Canola Complex'!BU389*'Canola Crude'!$AX$9)-'Canola Refined'!AN40</f>
        <v>109.72474881690262</v>
      </c>
      <c r="AO24" s="47">
        <f>'[3]Canola Complex'!BV341+'[3]Canola Complex'!BV357+'[3]Canola Complex'!BV373+('[3]Canola Complex'!BV389*'Canola Crude'!$AX$9)-'Canola Refined'!AO40</f>
        <v>128.45482968353849</v>
      </c>
      <c r="AP24" s="47">
        <f>'[3]Canola Complex'!BW341+'[3]Canola Complex'!BW357+'[3]Canola Complex'!BW373+('[3]Canola Complex'!BW389*'Canola Crude'!$AX$9)-'Canola Refined'!AP40</f>
        <v>117.829722777531</v>
      </c>
      <c r="AQ24" s="47">
        <f>'[3]Canola Complex'!BX341+'[3]Canola Complex'!BX357+'[3]Canola Complex'!BX373+('[3]Canola Complex'!BX389*'Canola Crude'!$AX$9)-'Canola Refined'!AQ40</f>
        <v>247.95342477150587</v>
      </c>
      <c r="AR24" s="47">
        <f>'[3]Canola Complex'!BY341+'[3]Canola Complex'!BY357+'[3]Canola Complex'!BY373+('[3]Canola Complex'!BY389*'Canola Crude'!$AX$9)-'Canola Refined'!AR40</f>
        <v>290.1455081801243</v>
      </c>
      <c r="AS24" s="47">
        <f>'[3]Canola Complex'!BZ341+'[3]Canola Complex'!BZ357+'[3]Canola Complex'!BZ373+('[3]Canola Complex'!BZ389*'Canola Crude'!$AX$9)-'Canola Refined'!AS40</f>
        <v>362.6780959896206</v>
      </c>
      <c r="AT24" s="47">
        <f>'[3]Canola Complex'!CA341+'[3]Canola Complex'!CA357+'[3]Canola Complex'!CA373+('[3]Canola Complex'!CA389*'Canola Crude'!$AX$9)-'Canola Refined'!AT40</f>
        <v>328.75975799911043</v>
      </c>
      <c r="AU24" s="47">
        <f>'[3]Canola Complex'!CB341+'[3]Canola Complex'!CB357+'[3]Canola Complex'!CB373+('[3]Canola Complex'!CB389*'Canola Crude'!$AX$9)-'Canola Refined'!AU40</f>
        <v>365.23222757213796</v>
      </c>
    </row>
    <row r="25" spans="1:47">
      <c r="A25" s="42" t="s">
        <v>104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>
        <f>'[4]NASS Crush'!$DL13</f>
        <v>123.76</v>
      </c>
      <c r="Y25" s="46">
        <f>'[4]NASS Crush'!$DL25</f>
        <v>114.721</v>
      </c>
      <c r="Z25" s="46">
        <f>'[4]NASS Crush'!$DL37</f>
        <v>100.65</v>
      </c>
      <c r="AA25" s="46">
        <f>'[4]NASS Crush'!$DL49</f>
        <v>124.273</v>
      </c>
      <c r="AB25" s="46">
        <f>'[4]NASS Crush'!$DL61</f>
        <v>100.61</v>
      </c>
      <c r="AC25" s="46">
        <f>'[4]NASS Crush'!$DL73</f>
        <v>137.88200000000001</v>
      </c>
      <c r="AD25" s="46">
        <f>'[4]NASS Crush'!$DL85</f>
        <v>123.268</v>
      </c>
      <c r="AE25" s="46">
        <f>'[4]NASS Crush'!$DL97</f>
        <v>157.184</v>
      </c>
      <c r="AF25" s="47">
        <f>'[3]Canola Complex'!BM342+'[3]Canola Complex'!BM358+'[3]Canola Complex'!BM374+('[3]Canola Complex'!BM390*'Canola Crude'!$AX$9)-'Canola Refined'!AF41</f>
        <v>131.71905028015101</v>
      </c>
      <c r="AG25" s="47">
        <f>'[3]Canola Complex'!BN342+'[3]Canola Complex'!BN358+'[3]Canola Complex'!BN374+('[3]Canola Complex'!BN390*'Canola Crude'!$AX$9)-'Canola Refined'!AG41</f>
        <v>91.406745500644547</v>
      </c>
      <c r="AH25" s="47">
        <f>'[3]Canola Complex'!BO342+'[3]Canola Complex'!BO358+'[3]Canola Complex'!BO374+('[3]Canola Complex'!BO390*'Canola Crude'!$AX$9)-'Canola Refined'!AH41</f>
        <v>74.73285327037388</v>
      </c>
      <c r="AI25" s="47">
        <f>'[3]Canola Complex'!BP342+'[3]Canola Complex'!BP358+'[3]Canola Complex'!BP374+('[3]Canola Complex'!BP390*'Canola Crude'!$AX$9)-'Canola Refined'!AI41</f>
        <v>70.493296601571444</v>
      </c>
      <c r="AJ25" s="47">
        <f>'[3]Canola Complex'!BQ342+'[3]Canola Complex'!BQ358+'[3]Canola Complex'!BQ374+('[3]Canola Complex'!BQ390*'Canola Crude'!$AX$9)-'Canola Refined'!AJ41</f>
        <v>60.047906312113071</v>
      </c>
      <c r="AK25" s="47">
        <f>'[3]Canola Complex'!BR342+'[3]Canola Complex'!BR358+'[3]Canola Complex'!BR374+('[3]Canola Complex'!BR390*'Canola Crude'!$AX$9)-'Canola Refined'!AK41</f>
        <v>45.805067124282573</v>
      </c>
      <c r="AL25" s="47">
        <f>'[3]Canola Complex'!BS342+'[3]Canola Complex'!BS358+'[3]Canola Complex'!BS374+('[3]Canola Complex'!BS390*'Canola Crude'!$AX$9)-'Canola Refined'!AL41</f>
        <v>36.369578880142171</v>
      </c>
      <c r="AM25" s="47">
        <f>'[3]Canola Complex'!BT342+'[3]Canola Complex'!BT358+'[3]Canola Complex'!BT374+('[3]Canola Complex'!BT390*'Canola Crude'!$AX$9)-'Canola Refined'!AM41</f>
        <v>41.580446337099261</v>
      </c>
      <c r="AN25" s="47">
        <f>'[3]Canola Complex'!BU342+'[3]Canola Complex'!BU358+'[3]Canola Complex'!BU374+('[3]Canola Complex'!BU390*'Canola Crude'!$AX$9)-'Canola Refined'!AN41</f>
        <v>29.718256706479337</v>
      </c>
      <c r="AO25" s="47">
        <f>'[3]Canola Complex'!BV342+'[3]Canola Complex'!BV358+'[3]Canola Complex'!BV374+('[3]Canola Complex'!BV390*'Canola Crude'!$AX$9)-'Canola Refined'!AO41</f>
        <v>30.019447767872407</v>
      </c>
      <c r="AP25" s="47">
        <f>'[3]Canola Complex'!BW342+'[3]Canola Complex'!BW358+'[3]Canola Complex'!BW374+('[3]Canola Complex'!BW390*'Canola Crude'!$AX$9)-'Canola Refined'!AP41</f>
        <v>17.636561595185128</v>
      </c>
      <c r="AQ25" s="47">
        <f>'[3]Canola Complex'!BX342+'[3]Canola Complex'!BX358+'[3]Canola Complex'!BX374+('[3]Canola Complex'!BX390*'Canola Crude'!$AX$9)-'Canola Refined'!AQ41</f>
        <v>91.242029520053165</v>
      </c>
      <c r="AR25" s="47">
        <f>'[3]Canola Complex'!BY342+'[3]Canola Complex'!BY358+'[3]Canola Complex'!BY374+('[3]Canola Complex'!BY390*'Canola Crude'!$AX$9)-'Canola Refined'!AR41</f>
        <v>161.48334283605902</v>
      </c>
      <c r="AS25" s="47">
        <f>'[3]Canola Complex'!BZ342+'[3]Canola Complex'!BZ358+'[3]Canola Complex'!BZ374+('[3]Canola Complex'!BZ390*'Canola Crude'!$AX$9)-'Canola Refined'!AS41</f>
        <v>159.06464563576708</v>
      </c>
      <c r="AT25" s="47">
        <f>'[3]Canola Complex'!CA342+'[3]Canola Complex'!CA358+'[3]Canola Complex'!CA374+('[3]Canola Complex'!CA390*'Canola Crude'!$AX$9)-'Canola Refined'!AT41</f>
        <v>128.83830804670521</v>
      </c>
      <c r="AU25" s="47">
        <f>'[3]Canola Complex'!CB342+'[3]Canola Complex'!CB358+'[3]Canola Complex'!CB374+('[3]Canola Complex'!CB390*'Canola Crude'!$AX$9)-'Canola Refined'!AU41</f>
        <v>129.8493787980704</v>
      </c>
    </row>
    <row r="26" spans="1:47">
      <c r="A26" s="42" t="s">
        <v>105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>
        <f>'[4]NASS Crush'!$DL14</f>
        <v>116.149</v>
      </c>
      <c r="Y26" s="46">
        <f>'[4]NASS Crush'!$DL26</f>
        <v>117.142</v>
      </c>
      <c r="Z26" s="46">
        <f>'[4]NASS Crush'!$DL38</f>
        <v>112.078</v>
      </c>
      <c r="AA26" s="46">
        <f>'[4]NASS Crush'!$DL50</f>
        <v>102.151</v>
      </c>
      <c r="AB26" s="46">
        <f>'[4]NASS Crush'!$DL62</f>
        <v>140.22300000000001</v>
      </c>
      <c r="AC26" s="46">
        <f>'[4]NASS Crush'!$DL74</f>
        <v>136.03100000000001</v>
      </c>
      <c r="AD26" s="46">
        <f>'[4]NASS Crush'!$DL86</f>
        <v>97.093999999999994</v>
      </c>
      <c r="AE26" s="46">
        <f>'[4]NASS Crush'!$DL98</f>
        <v>147.04499999999999</v>
      </c>
      <c r="AF26" s="47">
        <f>'[3]Canola Complex'!BM343+'[3]Canola Complex'!BM359+'[3]Canola Complex'!BM375+('[3]Canola Complex'!BM391*'Canola Crude'!$AX$9)-'Canola Refined'!AF42</f>
        <v>84.341416805859637</v>
      </c>
      <c r="AG26" s="47">
        <f>'[3]Canola Complex'!BN343+'[3]Canola Complex'!BN359+'[3]Canola Complex'!BN375+('[3]Canola Complex'!BN391*'Canola Crude'!$AX$9)-'Canola Refined'!AG42</f>
        <v>79.206717806753204</v>
      </c>
      <c r="AH26" s="47">
        <f>'[3]Canola Complex'!BO343+'[3]Canola Complex'!BO359+'[3]Canola Complex'!BO375+('[3]Canola Complex'!BO391*'Canola Crude'!$AX$9)-'Canola Refined'!AH42</f>
        <v>72.866693587154941</v>
      </c>
      <c r="AI26" s="47">
        <f>'[3]Canola Complex'!BP343+'[3]Canola Complex'!BP359+'[3]Canola Complex'!BP375+('[3]Canola Complex'!BP391*'Canola Crude'!$AX$9)-'Canola Refined'!AI42</f>
        <v>55.346039816886673</v>
      </c>
      <c r="AJ26" s="47">
        <f>'[3]Canola Complex'!BQ343+'[3]Canola Complex'!BQ359+'[3]Canola Complex'!BQ375+('[3]Canola Complex'!BQ391*'Canola Crude'!$AX$9)-'Canola Refined'!AJ42</f>
        <v>43.10889594747357</v>
      </c>
      <c r="AK26" s="47">
        <f>'[3]Canola Complex'!BR343+'[3]Canola Complex'!BR359+'[3]Canola Complex'!BR375+('[3]Canola Complex'!BR391*'Canola Crude'!$AX$9)-'Canola Refined'!AK42</f>
        <v>33.158297427463481</v>
      </c>
      <c r="AL26" s="47">
        <f>'[3]Canola Complex'!BS343+'[3]Canola Complex'!BS359+'[3]Canola Complex'!BS375+('[3]Canola Complex'!BS391*'Canola Crude'!$AX$9)-'Canola Refined'!AL42</f>
        <v>35.112302027222142</v>
      </c>
      <c r="AM26" s="47">
        <f>'[3]Canola Complex'!BT343+'[3]Canola Complex'!BT359+'[3]Canola Complex'!BT375+('[3]Canola Complex'!BT391*'Canola Crude'!$AX$9)-'Canola Refined'!AM42</f>
        <v>35.376049578278696</v>
      </c>
      <c r="AN26" s="47">
        <f>'[3]Canola Complex'!BU343+'[3]Canola Complex'!BU359+'[3]Canola Complex'!BU375+('[3]Canola Complex'!BU391*'Canola Crude'!$AX$9)-'Canola Refined'!AN42</f>
        <v>21.756800032282456</v>
      </c>
      <c r="AO26" s="47">
        <f>'[3]Canola Complex'!BV343+'[3]Canola Complex'!BV359+'[3]Canola Complex'!BV375+('[3]Canola Complex'!BV391*'Canola Crude'!$AX$9)-'Canola Refined'!AO42</f>
        <v>21.213029444048459</v>
      </c>
      <c r="AP26" s="47">
        <f>'[3]Canola Complex'!BW343+'[3]Canola Complex'!BW359+'[3]Canola Complex'!BW375+('[3]Canola Complex'!BW391*'Canola Crude'!$AX$9)-'Canola Refined'!AP42</f>
        <v>9.8121908104027398</v>
      </c>
      <c r="AQ26" s="47">
        <f>'[3]Canola Complex'!BX343+'[3]Canola Complex'!BX359+'[3]Canola Complex'!BX375+('[3]Canola Complex'!BX391*'Canola Crude'!$AX$9)-'Canola Refined'!AQ42</f>
        <v>101.53639551958389</v>
      </c>
      <c r="AR26" s="47">
        <f>'[3]Canola Complex'!BY343+'[3]Canola Complex'!BY359+'[3]Canola Complex'!BY375+('[3]Canola Complex'!BY391*'Canola Crude'!$AX$9)-'Canola Refined'!AR42</f>
        <v>161.56545446948354</v>
      </c>
      <c r="AS26" s="47">
        <f>'[3]Canola Complex'!BZ343+'[3]Canola Complex'!BZ359+'[3]Canola Complex'!BZ375+('[3]Canola Complex'!BZ391*'Canola Crude'!$AX$9)-'Canola Refined'!AS42</f>
        <v>158.42016929362558</v>
      </c>
      <c r="AT26" s="47">
        <f>'[3]Canola Complex'!CA343+'[3]Canola Complex'!CA359+'[3]Canola Complex'!CA375+('[3]Canola Complex'!CA391*'Canola Crude'!$AX$9)-'Canola Refined'!AT42</f>
        <v>127.63167780071666</v>
      </c>
      <c r="AU26" s="47">
        <f>'[3]Canola Complex'!CB343+'[3]Canola Complex'!CB359+'[3]Canola Complex'!CB375+('[3]Canola Complex'!CB391*'Canola Crude'!$AX$9)-'Canola Refined'!AU42</f>
        <v>130.61594492046135</v>
      </c>
    </row>
    <row r="27" spans="1:47">
      <c r="A27" s="42" t="s">
        <v>106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6"/>
      <c r="Q27" s="46"/>
      <c r="R27" s="46"/>
      <c r="S27" s="46"/>
      <c r="T27" s="46"/>
      <c r="U27" s="46"/>
      <c r="V27" s="46"/>
      <c r="W27" s="46"/>
      <c r="X27" s="46">
        <f>'[4]NASS Crush'!$DL15</f>
        <v>122.72199999999999</v>
      </c>
      <c r="Y27" s="46">
        <f>'[4]NASS Crush'!$DL27</f>
        <v>124.956</v>
      </c>
      <c r="Z27" s="46">
        <f>'[4]NASS Crush'!$DL39</f>
        <v>121.23399999999999</v>
      </c>
      <c r="AA27" s="46">
        <f>'[4]NASS Crush'!$DL51</f>
        <v>122.86199999999999</v>
      </c>
      <c r="AB27" s="46">
        <f>'[4]NASS Crush'!$DL63</f>
        <v>122.378</v>
      </c>
      <c r="AC27" s="46">
        <f>'[4]NASS Crush'!$DL75</f>
        <v>155.434</v>
      </c>
      <c r="AD27" s="46">
        <f>'[4]NASS Crush'!$DL87</f>
        <v>150.79499999999999</v>
      </c>
      <c r="AE27" s="46">
        <f>'[4]NASS Crush'!$DL99</f>
        <v>152.471</v>
      </c>
      <c r="AF27" s="47">
        <f>'[3]Canola Complex'!BM344+'[3]Canola Complex'!BM360+'[3]Canola Complex'!BM376+('[3]Canola Complex'!BM392*'Canola Crude'!$AX$9)-'Canola Refined'!AF43</f>
        <v>14.014745241984429</v>
      </c>
      <c r="AG27" s="47">
        <f>'[3]Canola Complex'!BN344+'[3]Canola Complex'!BN360+'[3]Canola Complex'!BN376+('[3]Canola Complex'!BN392*'Canola Crude'!$AX$9)-'Canola Refined'!AG43</f>
        <v>-7.5872201867130684</v>
      </c>
      <c r="AH27" s="47">
        <f>'[3]Canola Complex'!BO344+'[3]Canola Complex'!BO360+'[3]Canola Complex'!BO376+('[3]Canola Complex'!BO392*'Canola Crude'!$AX$9)-'Canola Refined'!AH43</f>
        <v>-10.266177826858893</v>
      </c>
      <c r="AI27" s="47">
        <f>'[3]Canola Complex'!BP344+'[3]Canola Complex'!BP360+'[3]Canola Complex'!BP376+('[3]Canola Complex'!BP392*'Canola Crude'!$AX$9)-'Canola Refined'!AI43</f>
        <v>-5.546504283870263</v>
      </c>
      <c r="AJ27" s="47">
        <f>'[3]Canola Complex'!BQ344+'[3]Canola Complex'!BQ360+'[3]Canola Complex'!BQ376+('[3]Canola Complex'!BQ392*'Canola Crude'!$AX$9)-'Canola Refined'!AJ43</f>
        <v>-19.001123728006178</v>
      </c>
      <c r="AK27" s="47">
        <f>'[3]Canola Complex'!BR344+'[3]Canola Complex'!BR360+'[3]Canola Complex'!BR376+('[3]Canola Complex'!BR392*'Canola Crude'!$AX$9)-'Canola Refined'!AK43</f>
        <v>-8.0642983098238119</v>
      </c>
      <c r="AL27" s="47">
        <f>'[3]Canola Complex'!BS344+'[3]Canola Complex'!BS360+'[3]Canola Complex'!BS376+('[3]Canola Complex'!BS392*'Canola Crude'!$AX$9)-'Canola Refined'!AL43</f>
        <v>-19.186222570915561</v>
      </c>
      <c r="AM27" s="47">
        <f>'[3]Canola Complex'!BT344+'[3]Canola Complex'!BT360+'[3]Canola Complex'!BT376+('[3]Canola Complex'!BT392*'Canola Crude'!$AX$9)-'Canola Refined'!AM43</f>
        <v>-6.6721039067182915</v>
      </c>
      <c r="AN27" s="47">
        <f>'[3]Canola Complex'!BU344+'[3]Canola Complex'!BU360+'[3]Canola Complex'!BU376+('[3]Canola Complex'!BU392*'Canola Crude'!$AX$9)-'Canola Refined'!AN43</f>
        <v>-25.584623024655173</v>
      </c>
      <c r="AO27" s="47">
        <f>'[3]Canola Complex'!BV344+'[3]Canola Complex'!BV360+'[3]Canola Complex'!BV376+('[3]Canola Complex'!BV392*'Canola Crude'!$AX$9)-'Canola Refined'!AO43</f>
        <v>-22.955516944884494</v>
      </c>
      <c r="AP27" s="47">
        <f>'[3]Canola Complex'!BW344+'[3]Canola Complex'!BW360+'[3]Canola Complex'!BW376+('[3]Canola Complex'!BW392*'Canola Crude'!$AX$9)-'Canola Refined'!AP43</f>
        <v>-36.458028993869448</v>
      </c>
      <c r="AQ27" s="47">
        <f>'[3]Canola Complex'!BX344+'[3]Canola Complex'!BX360+'[3]Canola Complex'!BX376+('[3]Canola Complex'!BX392*'Canola Crude'!$AX$9)-'Canola Refined'!AQ43</f>
        <v>35.034387194594615</v>
      </c>
      <c r="AR27" s="47">
        <f>'[3]Canola Complex'!BY344+'[3]Canola Complex'!BY360+'[3]Canola Complex'!BY376+('[3]Canola Complex'!BY392*'Canola Crude'!$AX$9)-'Canola Refined'!AR43</f>
        <v>110.03036701269673</v>
      </c>
      <c r="AS27" s="47">
        <f>'[3]Canola Complex'!BZ344+'[3]Canola Complex'!BZ360+'[3]Canola Complex'!BZ376+('[3]Canola Complex'!BZ392*'Canola Crude'!$AX$9)-'Canola Refined'!AS43</f>
        <v>119.23732424889442</v>
      </c>
      <c r="AT27" s="47">
        <f>'[3]Canola Complex'!CA344+'[3]Canola Complex'!CA360+'[3]Canola Complex'!CA376+('[3]Canola Complex'!CA392*'Canola Crude'!$AX$9)-'Canola Refined'!AT43</f>
        <v>91.094935129795033</v>
      </c>
      <c r="AU27" s="47">
        <f>'[3]Canola Complex'!CB344+'[3]Canola Complex'!CB360+'[3]Canola Complex'!CB376+('[3]Canola Complex'!CB392*'Canola Crude'!$AX$9)-'Canola Refined'!AU43</f>
        <v>103.52014973328153</v>
      </c>
    </row>
    <row r="28" spans="1:47">
      <c r="A28" s="42" t="s">
        <v>107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6"/>
      <c r="Q28" s="46"/>
      <c r="R28" s="46"/>
      <c r="S28" s="46"/>
      <c r="T28" s="46"/>
      <c r="U28" s="46"/>
      <c r="V28" s="46"/>
      <c r="W28" s="46"/>
      <c r="X28" s="46">
        <f>'[4]NASS Crush'!$DL16</f>
        <v>115.69499999999999</v>
      </c>
      <c r="Y28" s="46">
        <f>'[4]NASS Crush'!$DL28</f>
        <v>126.667</v>
      </c>
      <c r="Z28" s="46">
        <f>'[4]NASS Crush'!$DL40</f>
        <v>108.678</v>
      </c>
      <c r="AA28" s="46">
        <f>'[4]NASS Crush'!$DL52</f>
        <v>103.515</v>
      </c>
      <c r="AB28" s="46">
        <f>'[4]NASS Crush'!$DL64</f>
        <v>135.02500000000001</v>
      </c>
      <c r="AC28" s="46">
        <f>'[4]NASS Crush'!$DL76</f>
        <v>144.334</v>
      </c>
      <c r="AD28" s="46">
        <f>'[4]NASS Crush'!$DL88</f>
        <v>125.2</v>
      </c>
      <c r="AE28" s="47">
        <f>'[3]Canola Complex'!BL345+'[3]Canola Complex'!BL361+'[3]Canola Complex'!BL377+('[3]Canola Complex'!BL393*'Canola Crude'!$AX$9)-'Canola Refined'!AE44</f>
        <v>75.017384510859642</v>
      </c>
      <c r="AF28" s="47">
        <f>'[3]Canola Complex'!BM345+'[3]Canola Complex'!BM361+'[3]Canola Complex'!BM377+('[3]Canola Complex'!BM393*'Canola Crude'!$AX$9)-'Canola Refined'!AF44</f>
        <v>68.494023013900915</v>
      </c>
      <c r="AG28" s="47">
        <f>'[3]Canola Complex'!BN345+'[3]Canola Complex'!BN361+'[3]Canola Complex'!BN377+('[3]Canola Complex'!BN393*'Canola Crude'!$AX$9)-'Canola Refined'!AG44</f>
        <v>77.211914796469273</v>
      </c>
      <c r="AH28" s="47">
        <f>'[3]Canola Complex'!BO345+'[3]Canola Complex'!BO361+'[3]Canola Complex'!BO377+('[3]Canola Complex'!BO393*'Canola Crude'!$AX$9)-'Canola Refined'!AH44</f>
        <v>34.281028092835868</v>
      </c>
      <c r="AI28" s="47">
        <f>'[3]Canola Complex'!BP345+'[3]Canola Complex'!BP361+'[3]Canola Complex'!BP377+('[3]Canola Complex'!BP393*'Canola Crude'!$AX$9)-'Canola Refined'!AI44</f>
        <v>29.840385743805314</v>
      </c>
      <c r="AJ28" s="47">
        <f>'[3]Canola Complex'!BQ345+'[3]Canola Complex'!BQ361+'[3]Canola Complex'!BQ377+('[3]Canola Complex'!BQ393*'Canola Crude'!$AX$9)-'Canola Refined'!AJ44</f>
        <v>20.031390013459998</v>
      </c>
      <c r="AK28" s="47">
        <f>'[3]Canola Complex'!BR345+'[3]Canola Complex'!BR361+'[3]Canola Complex'!BR377+('[3]Canola Complex'!BR393*'Canola Crude'!$AX$9)-'Canola Refined'!AK44</f>
        <v>16.76310700234319</v>
      </c>
      <c r="AL28" s="47">
        <f>'[3]Canola Complex'!BS345+'[3]Canola Complex'!BS361+'[3]Canola Complex'!BS377+('[3]Canola Complex'!BS393*'Canola Crude'!$AX$9)-'Canola Refined'!AL44</f>
        <v>10.868107216112378</v>
      </c>
      <c r="AM28" s="47">
        <f>'[3]Canola Complex'!BT345+'[3]Canola Complex'!BT361+'[3]Canola Complex'!BT377+('[3]Canola Complex'!BT393*'Canola Crude'!$AX$9)-'Canola Refined'!AM44</f>
        <v>14.75384807479594</v>
      </c>
      <c r="AN28" s="47">
        <f>'[3]Canola Complex'!BU345+'[3]Canola Complex'!BU361+'[3]Canola Complex'!BU377+('[3]Canola Complex'!BU393*'Canola Crude'!$AX$9)-'Canola Refined'!AN44</f>
        <v>0.50671178328957467</v>
      </c>
      <c r="AO28" s="47">
        <f>'[3]Canola Complex'!BV345+'[3]Canola Complex'!BV361+'[3]Canola Complex'!BV377+('[3]Canola Complex'!BV393*'Canola Crude'!$AX$9)-'Canola Refined'!AO44</f>
        <v>0.31516374711458184</v>
      </c>
      <c r="AP28" s="47">
        <f>'[3]Canola Complex'!BW345+'[3]Canola Complex'!BW361+'[3]Canola Complex'!BW377+('[3]Canola Complex'!BW393*'Canola Crude'!$AX$9)-'Canola Refined'!AP44</f>
        <v>-12.362099146578771</v>
      </c>
      <c r="AQ28" s="47">
        <f>'[3]Canola Complex'!BX345+'[3]Canola Complex'!BX361+'[3]Canola Complex'!BX377+('[3]Canola Complex'!BX393*'Canola Crude'!$AX$9)-'Canola Refined'!AQ44</f>
        <v>63.444945897890761</v>
      </c>
      <c r="AR28" s="47">
        <f>'[3]Canola Complex'!BY345+'[3]Canola Complex'!BY361+'[3]Canola Complex'!BY377+('[3]Canola Complex'!BY393*'Canola Crude'!$AX$9)-'Canola Refined'!AR44</f>
        <v>134.52767451199861</v>
      </c>
      <c r="AS28" s="47">
        <f>'[3]Canola Complex'!BZ345+'[3]Canola Complex'!BZ361+'[3]Canola Complex'!BZ377+('[3]Canola Complex'!BZ393*'Canola Crude'!$AX$9)-'Canola Refined'!AS44</f>
        <v>130.70362552944954</v>
      </c>
      <c r="AT28" s="47">
        <f>'[3]Canola Complex'!CA345+'[3]Canola Complex'!CA361+'[3]Canola Complex'!CA377+('[3]Canola Complex'!CA393*'Canola Crude'!$AX$9)-'Canola Refined'!AT44</f>
        <v>98.473752667101394</v>
      </c>
      <c r="AU28" s="47">
        <f>'[3]Canola Complex'!CB345+'[3]Canola Complex'!CB361+'[3]Canola Complex'!CB377+('[3]Canola Complex'!CB393*'Canola Crude'!$AX$9)-'Canola Refined'!AU44</f>
        <v>100.55511794640267</v>
      </c>
    </row>
    <row r="29" spans="1:47">
      <c r="A29" s="42" t="s">
        <v>108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6"/>
      <c r="Q29" s="46"/>
      <c r="R29" s="46"/>
      <c r="S29" s="46"/>
      <c r="T29" s="46"/>
      <c r="U29" s="46"/>
      <c r="V29" s="46"/>
      <c r="W29" s="46">
        <f>'[4]NASS Crush'!$DL5</f>
        <v>137.70599999999999</v>
      </c>
      <c r="X29" s="46">
        <f>'[4]NASS Crush'!$DL17</f>
        <v>136.50200000000001</v>
      </c>
      <c r="Y29" s="46">
        <f>'[4]NASS Crush'!$DL29</f>
        <v>99.453000000000003</v>
      </c>
      <c r="Z29" s="46">
        <f>'[4]NASS Crush'!$DL41</f>
        <v>84.076999999999998</v>
      </c>
      <c r="AA29" s="46">
        <f>'[4]NASS Crush'!$DL53</f>
        <v>115.34399999999999</v>
      </c>
      <c r="AB29" s="46">
        <f>'[4]NASS Crush'!$DL65</f>
        <v>122.62</v>
      </c>
      <c r="AC29" s="46">
        <f>'[4]NASS Crush'!$DL77</f>
        <v>148.50200000000001</v>
      </c>
      <c r="AD29" s="46">
        <f>'[4]NASS Crush'!$DL89</f>
        <v>91.441999999999993</v>
      </c>
      <c r="AE29" s="47">
        <f>'[3]Canola Complex'!BL346+'[3]Canola Complex'!BL362+'[3]Canola Complex'!BL378+('[3]Canola Complex'!BL394*'Canola Crude'!$AX$9)-'Canola Refined'!AE45</f>
        <v>68.455732202935906</v>
      </c>
      <c r="AF29" s="47">
        <f>'[3]Canola Complex'!BM346+'[3]Canola Complex'!BM362+'[3]Canola Complex'!BM378+('[3]Canola Complex'!BM394*'Canola Crude'!$AX$9)-'Canola Refined'!AF45</f>
        <v>58.691000831159272</v>
      </c>
      <c r="AG29" s="47">
        <f>'[3]Canola Complex'!BN346+'[3]Canola Complex'!BN362+'[3]Canola Complex'!BN378+('[3]Canola Complex'!BN394*'Canola Crude'!$AX$9)-'Canola Refined'!AG45</f>
        <v>38.056210375899184</v>
      </c>
      <c r="AH29" s="47">
        <f>'[3]Canola Complex'!BO346+'[3]Canola Complex'!BO362+'[3]Canola Complex'!BO378+('[3]Canola Complex'!BO394*'Canola Crude'!$AX$9)-'Canola Refined'!AH45</f>
        <v>9.2360027228407944</v>
      </c>
      <c r="AI29" s="47">
        <f>'[3]Canola Complex'!BP346+'[3]Canola Complex'!BP362+'[3]Canola Complex'!BP378+('[3]Canola Complex'!BP394*'Canola Crude'!$AX$9)-'Canola Refined'!AI45</f>
        <v>5.0463900183750638</v>
      </c>
      <c r="AJ29" s="47">
        <f>'[3]Canola Complex'!BQ346+'[3]Canola Complex'!BQ362+'[3]Canola Complex'!BQ378+('[3]Canola Complex'!BQ394*'Canola Crude'!$AX$9)-'Canola Refined'!AJ45</f>
        <v>-1.1555093919618002</v>
      </c>
      <c r="AK29" s="47">
        <f>'[3]Canola Complex'!BR346+'[3]Canola Complex'!BR362+'[3]Canola Complex'!BR378+('[3]Canola Complex'!BR394*'Canola Crude'!$AX$9)-'Canola Refined'!AK45</f>
        <v>-1.9311060651057801</v>
      </c>
      <c r="AL29" s="47">
        <f>'[3]Canola Complex'!BS346+'[3]Canola Complex'!BS362+'[3]Canola Complex'!BS378+('[3]Canola Complex'!BS394*'Canola Crude'!$AX$9)-'Canola Refined'!AL45</f>
        <v>-8.6049922604371432</v>
      </c>
      <c r="AM29" s="47">
        <f>'[3]Canola Complex'!BT346+'[3]Canola Complex'!BT362+'[3]Canola Complex'!BT378+('[3]Canola Complex'!BT394*'Canola Crude'!$AX$9)-'Canola Refined'!AM45</f>
        <v>-3.5257346566432375</v>
      </c>
      <c r="AN29" s="47">
        <f>'[3]Canola Complex'!BU346+'[3]Canola Complex'!BU362+'[3]Canola Complex'!BU378+('[3]Canola Complex'!BU394*'Canola Crude'!$AX$9)-'Canola Refined'!AN45</f>
        <v>-19.545671160284371</v>
      </c>
      <c r="AO29" s="47">
        <f>'[3]Canola Complex'!BV346+'[3]Canola Complex'!BV362+'[3]Canola Complex'!BV378+('[3]Canola Complex'!BV394*'Canola Crude'!$AX$9)-'Canola Refined'!AO45</f>
        <v>-18.78192109868121</v>
      </c>
      <c r="AP29" s="47">
        <f>'[3]Canola Complex'!BW346+'[3]Canola Complex'!BW362+'[3]Canola Complex'!BW378+('[3]Canola Complex'!BW394*'Canola Crude'!$AX$9)-'Canola Refined'!AP45</f>
        <v>-30.949636906611659</v>
      </c>
      <c r="AQ29" s="47">
        <f>'[3]Canola Complex'!BX346+'[3]Canola Complex'!BX362+'[3]Canola Complex'!BX378+('[3]Canola Complex'!BX394*'Canola Crude'!$AX$9)-'Canola Refined'!AQ45</f>
        <v>46.446650791521222</v>
      </c>
      <c r="AR29" s="47">
        <f>'[3]Canola Complex'!BY346+'[3]Canola Complex'!BY362+'[3]Canola Complex'!BY378+('[3]Canola Complex'!BY394*'Canola Crude'!$AX$9)-'Canola Refined'!AR45</f>
        <v>120.94810719912061</v>
      </c>
      <c r="AS29" s="47">
        <f>'[3]Canola Complex'!BZ346+'[3]Canola Complex'!BZ362+'[3]Canola Complex'!BZ378+('[3]Canola Complex'!BZ394*'Canola Crude'!$AX$9)-'Canola Refined'!AS45</f>
        <v>117.64181671975797</v>
      </c>
      <c r="AT29" s="47">
        <f>'[3]Canola Complex'!CA346+'[3]Canola Complex'!CA362+'[3]Canola Complex'!CA378+('[3]Canola Complex'!CA394*'Canola Crude'!$AX$9)-'Canola Refined'!AT45</f>
        <v>92.376898823331715</v>
      </c>
      <c r="AU29" s="47">
        <f>'[3]Canola Complex'!CB346+'[3]Canola Complex'!CB362+'[3]Canola Complex'!CB378+('[3]Canola Complex'!CB394*'Canola Crude'!$AX$9)-'Canola Refined'!AU45</f>
        <v>106.29458623280726</v>
      </c>
    </row>
    <row r="30" spans="1:47">
      <c r="A30" s="42" t="s">
        <v>109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6"/>
      <c r="Q30" s="46"/>
      <c r="R30" s="46"/>
      <c r="S30" s="46"/>
      <c r="T30" s="46"/>
      <c r="U30" s="46"/>
      <c r="V30" s="46"/>
      <c r="W30" s="46">
        <f>'[4]NASS Crush'!$DL6</f>
        <v>107.139</v>
      </c>
      <c r="X30" s="46">
        <f>'[4]NASS Crush'!$DL18</f>
        <v>159.596</v>
      </c>
      <c r="Y30" s="46">
        <f>'[4]NASS Crush'!$DL30</f>
        <v>123.762</v>
      </c>
      <c r="Z30" s="46">
        <f>'[4]NASS Crush'!$DL42</f>
        <v>124.48</v>
      </c>
      <c r="AA30" s="46">
        <f>'[4]NASS Crush'!$DL54</f>
        <v>109.65600000000001</v>
      </c>
      <c r="AB30" s="46">
        <f>'[4]NASS Crush'!$DL66</f>
        <v>115.913</v>
      </c>
      <c r="AC30" s="46">
        <f>'[4]NASS Crush'!$DL78</f>
        <v>156.727</v>
      </c>
      <c r="AD30" s="46">
        <f>'[4]NASS Crush'!$DL90</f>
        <v>124.41</v>
      </c>
      <c r="AE30" s="47">
        <f>'[3]Canola Complex'!BL347+'[3]Canola Complex'!BL363+'[3]Canola Complex'!BL379+('[3]Canola Complex'!BL395*'Canola Crude'!$AX$9)-'Canola Refined'!AE46</f>
        <v>150.38561051073913</v>
      </c>
      <c r="AF30" s="47">
        <f>'[3]Canola Complex'!BM347+'[3]Canola Complex'!BM363+'[3]Canola Complex'!BM379+('[3]Canola Complex'!BM395*'Canola Crude'!$AX$9)-'Canola Refined'!AF46</f>
        <v>128.89306298867518</v>
      </c>
      <c r="AG30" s="47">
        <f>'[3]Canola Complex'!BN347+'[3]Canola Complex'!BN363+'[3]Canola Complex'!BN379+('[3]Canola Complex'!BN395*'Canola Crude'!$AX$9)-'Canola Refined'!AG46</f>
        <v>110.67619588667134</v>
      </c>
      <c r="AH30" s="47">
        <f>'[3]Canola Complex'!BO347+'[3]Canola Complex'!BO363+'[3]Canola Complex'!BO379+('[3]Canola Complex'!BO395*'Canola Crude'!$AX$9)-'Canola Refined'!AH46</f>
        <v>52.160581423862595</v>
      </c>
      <c r="AI30" s="47">
        <f>'[3]Canola Complex'!BP347+'[3]Canola Complex'!BP363+'[3]Canola Complex'!BP379+('[3]Canola Complex'!BP395*'Canola Crude'!$AX$9)-'Canola Refined'!AI46</f>
        <v>45.582991501657091</v>
      </c>
      <c r="AJ30" s="47">
        <f>'[3]Canola Complex'!BQ347+'[3]Canola Complex'!BQ363+'[3]Canola Complex'!BQ379+('[3]Canola Complex'!BQ395*'Canola Crude'!$AX$9)-'Canola Refined'!AJ46</f>
        <v>37.667105572388891</v>
      </c>
      <c r="AK30" s="47">
        <f>'[3]Canola Complex'!BR347+'[3]Canola Complex'!BR363+'[3]Canola Complex'!BR379+('[3]Canola Complex'!BR395*'Canola Crude'!$AX$9)-'Canola Refined'!AK46</f>
        <v>44.632418961253791</v>
      </c>
      <c r="AL30" s="47">
        <f>'[3]Canola Complex'!BS347+'[3]Canola Complex'!BS363+'[3]Canola Complex'!BS379+('[3]Canola Complex'!BS395*'Canola Crude'!$AX$9)-'Canola Refined'!AL46</f>
        <v>16.736607550271628</v>
      </c>
      <c r="AM30" s="47">
        <f>'[3]Canola Complex'!BT347+'[3]Canola Complex'!BT363+'[3]Canola Complex'!BT379+('[3]Canola Complex'!BT395*'Canola Crude'!$AX$9)-'Canola Refined'!AM46</f>
        <v>22.703805438033044</v>
      </c>
      <c r="AN30" s="47">
        <f>'[3]Canola Complex'!BU347+'[3]Canola Complex'!BU363+'[3]Canola Complex'!BU379+('[3]Canola Complex'!BU395*'Canola Crude'!$AX$9)-'Canola Refined'!AN46</f>
        <v>9.5432017484101834</v>
      </c>
      <c r="AO30" s="47">
        <f>'[3]Canola Complex'!BV347+'[3]Canola Complex'!BV363+'[3]Canola Complex'!BV379+('[3]Canola Complex'!BV395*'Canola Crude'!$AX$9)-'Canola Refined'!AO46</f>
        <v>9.3206360480376134</v>
      </c>
      <c r="AP30" s="47">
        <f>'[3]Canola Complex'!BW347+'[3]Canola Complex'!BW363+'[3]Canola Complex'!BW379+('[3]Canola Complex'!BW395*'Canola Crude'!$AX$9)-'Canola Refined'!AP46</f>
        <v>-1.0422029905841441</v>
      </c>
      <c r="AQ30" s="47">
        <f>'[3]Canola Complex'!BX347+'[3]Canola Complex'!BX363+'[3]Canola Complex'!BX379+('[3]Canola Complex'!BX395*'Canola Crude'!$AX$9)-'Canola Refined'!AQ46</f>
        <v>85.805789632314315</v>
      </c>
      <c r="AR30" s="47">
        <f>'[3]Canola Complex'!BY347+'[3]Canola Complex'!BY363+'[3]Canola Complex'!BY379+('[3]Canola Complex'!BY395*'Canola Crude'!$AX$9)-'Canola Refined'!AR46</f>
        <v>152.37282005955672</v>
      </c>
      <c r="AS30" s="47">
        <f>'[3]Canola Complex'!BZ347+'[3]Canola Complex'!BZ363+'[3]Canola Complex'!BZ379+('[3]Canola Complex'!BZ395*'Canola Crude'!$AX$9)-'Canola Refined'!AS46</f>
        <v>151.36346756080934</v>
      </c>
      <c r="AT30" s="47">
        <f>'[3]Canola Complex'!CA347+'[3]Canola Complex'!CA363+'[3]Canola Complex'!CA379+('[3]Canola Complex'!CA395*'Canola Crude'!$AX$9)-'Canola Refined'!AT46</f>
        <v>121.24860473646595</v>
      </c>
      <c r="AU30" s="47">
        <f>'[3]Canola Complex'!CB347+'[3]Canola Complex'!CB363+'[3]Canola Complex'!CB379+('[3]Canola Complex'!CB395*'Canola Crude'!$AX$9)-'Canola Refined'!AU46</f>
        <v>135.72152615308647</v>
      </c>
    </row>
    <row r="31" spans="1:47">
      <c r="A31" s="42" t="s">
        <v>110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6"/>
      <c r="Q31" s="46"/>
      <c r="R31" s="46"/>
      <c r="S31" s="46"/>
      <c r="T31" s="46"/>
      <c r="U31" s="46"/>
      <c r="V31" s="46"/>
      <c r="W31" s="46">
        <f>'[4]NASS Crush'!$DL7</f>
        <v>133.46600000000001</v>
      </c>
      <c r="X31" s="46">
        <f>'[4]NASS Crush'!$DL19</f>
        <v>137.673</v>
      </c>
      <c r="Y31" s="46">
        <f>'[4]NASS Crush'!$DL31</f>
        <v>115.452</v>
      </c>
      <c r="Z31" s="46">
        <f>'[4]NASS Crush'!$DL43</f>
        <v>136.78100000000001</v>
      </c>
      <c r="AA31" s="46">
        <f>'[4]NASS Crush'!$DL55</f>
        <v>102.407</v>
      </c>
      <c r="AB31" s="46">
        <f>'[4]NASS Crush'!$DL67</f>
        <v>160.55500000000001</v>
      </c>
      <c r="AC31" s="46">
        <f>'[4]NASS Crush'!$DL79</f>
        <v>147.02000000000001</v>
      </c>
      <c r="AD31" s="46">
        <f>'[4]NASS Crush'!$DL91</f>
        <v>121.26600000000001</v>
      </c>
      <c r="AE31" s="47">
        <f>'[3]Canola Complex'!BL348+'[3]Canola Complex'!BL364+'[3]Canola Complex'!BL380+('[3]Canola Complex'!BL396*'Canola Crude'!$AX$9)-'Canola Refined'!AE47</f>
        <v>97.647706790304426</v>
      </c>
      <c r="AF31" s="47">
        <f>'[3]Canola Complex'!BM348+'[3]Canola Complex'!BM364+'[3]Canola Complex'!BM380+('[3]Canola Complex'!BM396*'Canola Crude'!$AX$9)-'Canola Refined'!AF47</f>
        <v>90.896216574166715</v>
      </c>
      <c r="AG31" s="47">
        <f>'[3]Canola Complex'!BN348+'[3]Canola Complex'!BN364+'[3]Canola Complex'!BN380+('[3]Canola Complex'!BN396*'Canola Crude'!$AX$9)-'Canola Refined'!AG47</f>
        <v>56.498323792111648</v>
      </c>
      <c r="AH31" s="47">
        <f>'[3]Canola Complex'!BO348+'[3]Canola Complex'!BO364+'[3]Canola Complex'!BO380+('[3]Canola Complex'!BO396*'Canola Crude'!$AX$9)-'Canola Refined'!AH47</f>
        <v>72.224448720416717</v>
      </c>
      <c r="AI31" s="47">
        <f>'[3]Canola Complex'!BP348+'[3]Canola Complex'!BP364+'[3]Canola Complex'!BP380+('[3]Canola Complex'!BP396*'Canola Crude'!$AX$9)-'Canola Refined'!AI47</f>
        <v>41.016235209354988</v>
      </c>
      <c r="AJ31" s="47">
        <f>'[3]Canola Complex'!BQ348+'[3]Canola Complex'!BQ364+'[3]Canola Complex'!BQ380+('[3]Canola Complex'!BQ396*'Canola Crude'!$AX$9)-'Canola Refined'!AJ47</f>
        <v>55.279218236735403</v>
      </c>
      <c r="AK31" s="47">
        <f>'[3]Canola Complex'!BR348+'[3]Canola Complex'!BR364+'[3]Canola Complex'!BR380+('[3]Canola Complex'!BR396*'Canola Crude'!$AX$9)-'Canola Refined'!AK47</f>
        <v>43.881257186827952</v>
      </c>
      <c r="AL31" s="47">
        <f>'[3]Canola Complex'!BS348+'[3]Canola Complex'!BS364+'[3]Canola Complex'!BS380+('[3]Canola Complex'!BS396*'Canola Crude'!$AX$9)-'Canola Refined'!AL47</f>
        <v>34.527520015389655</v>
      </c>
      <c r="AM31" s="47">
        <f>'[3]Canola Complex'!BT348+'[3]Canola Complex'!BT364+'[3]Canola Complex'!BT380+('[3]Canola Complex'!BT396*'Canola Crude'!$AX$9)-'Canola Refined'!AM47</f>
        <v>42.686619587206621</v>
      </c>
      <c r="AN31" s="47">
        <f>'[3]Canola Complex'!BU348+'[3]Canola Complex'!BU364+'[3]Canola Complex'!BU380+('[3]Canola Complex'!BU396*'Canola Crude'!$AX$9)-'Canola Refined'!AN47</f>
        <v>27.134958461199233</v>
      </c>
      <c r="AO31" s="47">
        <f>'[3]Canola Complex'!BV348+'[3]Canola Complex'!BV364+'[3]Canola Complex'!BV380+('[3]Canola Complex'!BV396*'Canola Crude'!$AX$9)-'Canola Refined'!AO47</f>
        <v>28.060702284212255</v>
      </c>
      <c r="AP31" s="47">
        <f>'[3]Canola Complex'!BW348+'[3]Canola Complex'!BW364+'[3]Canola Complex'!BW380+('[3]Canola Complex'!BW396*'Canola Crude'!$AX$9)-'Canola Refined'!AP47</f>
        <v>18.407479523880681</v>
      </c>
      <c r="AQ31" s="47">
        <f>'[3]Canola Complex'!BX348+'[3]Canola Complex'!BX364+'[3]Canola Complex'!BX380+('[3]Canola Complex'!BX396*'Canola Crude'!$AX$9)-'Canola Refined'!AQ47</f>
        <v>86.612338226206759</v>
      </c>
      <c r="AR31" s="47">
        <f>'[3]Canola Complex'!BY348+'[3]Canola Complex'!BY364+'[3]Canola Complex'!BY380+('[3]Canola Complex'!BY396*'Canola Crude'!$AX$9)-'Canola Refined'!AR47</f>
        <v>170.0900364449617</v>
      </c>
      <c r="AS31" s="47">
        <f>'[3]Canola Complex'!BZ348+'[3]Canola Complex'!BZ364+'[3]Canola Complex'!BZ380+('[3]Canola Complex'!BZ396*'Canola Crude'!$AX$9)-'Canola Refined'!AS47</f>
        <v>166.88735218447709</v>
      </c>
      <c r="AT31" s="47">
        <f>'[3]Canola Complex'!CA348+'[3]Canola Complex'!CA364+'[3]Canola Complex'!CA380+('[3]Canola Complex'!CA396*'Canola Crude'!$AX$9)-'Canola Refined'!AT47</f>
        <v>142.10115028485382</v>
      </c>
      <c r="AU31" s="47">
        <f>'[3]Canola Complex'!CB348+'[3]Canola Complex'!CB364+'[3]Canola Complex'!CB380+('[3]Canola Complex'!CB396*'Canola Crude'!$AX$9)-'Canola Refined'!AU47</f>
        <v>156.20540712254189</v>
      </c>
    </row>
    <row r="32" spans="1:47">
      <c r="A32" s="42" t="s">
        <v>111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46"/>
      <c r="Q32" s="46"/>
      <c r="R32" s="46"/>
      <c r="S32" s="46"/>
      <c r="T32" s="46"/>
      <c r="U32" s="46"/>
      <c r="V32" s="46"/>
      <c r="W32" s="46">
        <f>'[4]NASS Crush'!$DL8</f>
        <v>128.79400000000001</v>
      </c>
      <c r="X32" s="46">
        <f>'[4]NASS Crush'!$DL20</f>
        <v>114.497</v>
      </c>
      <c r="Y32" s="46">
        <f>'[4]NASS Crush'!$DL32</f>
        <v>136.38900000000001</v>
      </c>
      <c r="Z32" s="46">
        <f>'[4]NASS Crush'!$DL44</f>
        <v>110.749</v>
      </c>
      <c r="AA32" s="46">
        <f>'[4]NASS Crush'!$DL56</f>
        <v>72.802000000000007</v>
      </c>
      <c r="AB32" s="46">
        <f>'[4]NASS Crush'!$DL68</f>
        <v>125.964</v>
      </c>
      <c r="AC32" s="46">
        <f>'[4]NASS Crush'!$DL80</f>
        <v>117.319</v>
      </c>
      <c r="AD32" s="46">
        <f>'[4]NASS Crush'!$DL92</f>
        <v>135.102</v>
      </c>
      <c r="AE32" s="47">
        <f>'[3]Canola Complex'!BL349+'[3]Canola Complex'!BL365+'[3]Canola Complex'!BL381+('[3]Canola Complex'!BL397*'Canola Crude'!$AX$9)-'Canola Refined'!AE48</f>
        <v>103.30679795842332</v>
      </c>
      <c r="AF32" s="47">
        <f>'[3]Canola Complex'!BM349+'[3]Canola Complex'!BM365+'[3]Canola Complex'!BM381+('[3]Canola Complex'!BM397*'Canola Crude'!$AX$9)-'Canola Refined'!AF48</f>
        <v>79.984655729822805</v>
      </c>
      <c r="AG32" s="47">
        <f>'[3]Canola Complex'!BN349+'[3]Canola Complex'!BN365+'[3]Canola Complex'!BN381+('[3]Canola Complex'!BN397*'Canola Crude'!$AX$9)-'Canola Refined'!AG48</f>
        <v>48.599641373924442</v>
      </c>
      <c r="AH32" s="47">
        <f>'[3]Canola Complex'!BO349+'[3]Canola Complex'!BO365+'[3]Canola Complex'!BO381+('[3]Canola Complex'!BO397*'Canola Crude'!$AX$9)-'Canola Refined'!AH48</f>
        <v>50.457276314456806</v>
      </c>
      <c r="AI32" s="47">
        <f>'[3]Canola Complex'!BP349+'[3]Canola Complex'!BP365+'[3]Canola Complex'!BP381+('[3]Canola Complex'!BP397*'Canola Crude'!$AX$9)-'Canola Refined'!AI48</f>
        <v>35.57884903313618</v>
      </c>
      <c r="AJ32" s="47">
        <f>'[3]Canola Complex'!BQ349+'[3]Canola Complex'!BQ365+'[3]Canola Complex'!BQ381+('[3]Canola Complex'!BQ397*'Canola Crude'!$AX$9)-'Canola Refined'!AJ48</f>
        <v>26.285380106493676</v>
      </c>
      <c r="AK32" s="47">
        <f>'[3]Canola Complex'!BR349+'[3]Canola Complex'!BR365+'[3]Canola Complex'!BR381+('[3]Canola Complex'!BR397*'Canola Crude'!$AX$9)-'Canola Refined'!AK48</f>
        <v>22.452226334758677</v>
      </c>
      <c r="AL32" s="47">
        <f>'[3]Canola Complex'!BS349+'[3]Canola Complex'!BS365+'[3]Canola Complex'!BS381+('[3]Canola Complex'!BS397*'Canola Crude'!$AX$9)-'Canola Refined'!AL48</f>
        <v>12.354865828199593</v>
      </c>
      <c r="AM32" s="47">
        <f>'[3]Canola Complex'!BT349+'[3]Canola Complex'!BT365+'[3]Canola Complex'!BT381+('[3]Canola Complex'!BT397*'Canola Crude'!$AX$9)-'Canola Refined'!AM48</f>
        <v>24.482635340326567</v>
      </c>
      <c r="AN32" s="47">
        <f>'[3]Canola Complex'!BU349+'[3]Canola Complex'!BU365+'[3]Canola Complex'!BU381+('[3]Canola Complex'!BU397*'Canola Crude'!$AX$9)-'Canola Refined'!AN48</f>
        <v>7.1089287481702286</v>
      </c>
      <c r="AO32" s="47">
        <f>'[3]Canola Complex'!BV349+'[3]Canola Complex'!BV365+'[3]Canola Complex'!BV381+('[3]Canola Complex'!BV397*'Canola Crude'!$AX$9)-'Canola Refined'!AO48</f>
        <v>5.6885726551944344</v>
      </c>
      <c r="AP32" s="47">
        <f>'[3]Canola Complex'!BW349+'[3]Canola Complex'!BW365+'[3]Canola Complex'!BW381+('[3]Canola Complex'!BW397*'Canola Crude'!$AX$9)-'Canola Refined'!AP48</f>
        <v>-6.0822412150877767</v>
      </c>
      <c r="AQ32" s="47">
        <f>'[3]Canola Complex'!BX349+'[3]Canola Complex'!BX365+'[3]Canola Complex'!BX381+('[3]Canola Complex'!BX397*'Canola Crude'!$AX$9)-'Canola Refined'!AQ48</f>
        <v>71.102710063503423</v>
      </c>
      <c r="AR32" s="47">
        <f>'[3]Canola Complex'!BY349+'[3]Canola Complex'!BY365+'[3]Canola Complex'!BY381+('[3]Canola Complex'!BY397*'Canola Crude'!$AX$9)-'Canola Refined'!AR48</f>
        <v>146.57780651670095</v>
      </c>
      <c r="AS32" s="47">
        <f>'[3]Canola Complex'!BZ349+'[3]Canola Complex'!BZ365+'[3]Canola Complex'!BZ381+('[3]Canola Complex'!BZ397*'Canola Crude'!$AX$9)-'Canola Refined'!AS48</f>
        <v>142.75322002798117</v>
      </c>
      <c r="AT32" s="47">
        <f>'[3]Canola Complex'!CA349+'[3]Canola Complex'!CA365+'[3]Canola Complex'!CA381+('[3]Canola Complex'!CA397*'Canola Crude'!$AX$9)-'Canola Refined'!AT48</f>
        <v>109.73965494170238</v>
      </c>
      <c r="AU32" s="47">
        <f>'[3]Canola Complex'!CB349+'[3]Canola Complex'!CB365+'[3]Canola Complex'!CB381+('[3]Canola Complex'!CB397*'Canola Crude'!$AX$9)-'Canola Refined'!AU48</f>
        <v>122.90990763005038</v>
      </c>
    </row>
    <row r="33" spans="1:50">
      <c r="A33" s="42" t="s">
        <v>112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  <c r="P33" s="46"/>
      <c r="Q33" s="46"/>
      <c r="R33" s="46"/>
      <c r="S33" s="46"/>
      <c r="T33" s="46"/>
      <c r="U33" s="46"/>
      <c r="V33" s="46"/>
      <c r="W33" s="46">
        <f>'[4]NASS Crush'!$DL9</f>
        <v>134.12100000000001</v>
      </c>
      <c r="X33" s="46">
        <f>'[4]NASS Crush'!$DL21</f>
        <v>173.184</v>
      </c>
      <c r="Y33" s="46">
        <f>'[4]NASS Crush'!$DL33</f>
        <v>149.99199999999999</v>
      </c>
      <c r="Z33" s="46">
        <f>'[4]NASS Crush'!$DL45</f>
        <v>161.31399999999999</v>
      </c>
      <c r="AA33" s="46">
        <f>'[4]NASS Crush'!$DL57</f>
        <v>119.864</v>
      </c>
      <c r="AB33" s="46">
        <f>'[4]NASS Crush'!$DL69</f>
        <v>163.92400000000001</v>
      </c>
      <c r="AC33" s="46">
        <f>'[4]NASS Crush'!$DL81</f>
        <v>139.33099999999999</v>
      </c>
      <c r="AD33" s="46">
        <f>'[4]NASS Crush'!$DL93</f>
        <v>156.67400000000001</v>
      </c>
      <c r="AE33" s="47">
        <f>'[3]Canola Complex'!BL350+'[3]Canola Complex'!BL366+'[3]Canola Complex'!BL382+('[3]Canola Complex'!BL398*'Canola Crude'!$AX$9)-'Canola Refined'!AE49</f>
        <v>44.395020963072398</v>
      </c>
      <c r="AF33" s="47">
        <f>'[3]Canola Complex'!BM350+'[3]Canola Complex'!BM366+'[3]Canola Complex'!BM382+('[3]Canola Complex'!BM398*'Canola Crude'!$AX$9)-'Canola Refined'!AF49</f>
        <v>33.69832678877674</v>
      </c>
      <c r="AG33" s="47">
        <f>'[3]Canola Complex'!BN350+'[3]Canola Complex'!BN366+'[3]Canola Complex'!BN382+('[3]Canola Complex'!BN398*'Canola Crude'!$AX$9)-'Canola Refined'!AG49</f>
        <v>-127.82328565891629</v>
      </c>
      <c r="AH33" s="47">
        <f>'[3]Canola Complex'!BO350+'[3]Canola Complex'!BO366+'[3]Canola Complex'!BO382+('[3]Canola Complex'!BO398*'Canola Crude'!$AX$9)-'Canola Refined'!AH49</f>
        <v>1.5077758713346157</v>
      </c>
      <c r="AI33" s="47">
        <f>'[3]Canola Complex'!BP350+'[3]Canola Complex'!BP366+'[3]Canola Complex'!BP382+('[3]Canola Complex'!BP398*'Canola Crude'!$AX$9)-'Canola Refined'!AI49</f>
        <v>-230.19027732156621</v>
      </c>
      <c r="AJ33" s="47">
        <f>'[3]Canola Complex'!BQ350+'[3]Canola Complex'!BQ366+'[3]Canola Complex'!BQ382+('[3]Canola Complex'!BQ398*'Canola Crude'!$AX$9)-'Canola Refined'!AJ49</f>
        <v>-244.06281577299319</v>
      </c>
      <c r="AK33" s="47">
        <f>'[3]Canola Complex'!BR350+'[3]Canola Complex'!BR366+'[3]Canola Complex'!BR382+('[3]Canola Complex'!BR398*'Canola Crude'!$AX$9)-'Canola Refined'!AK49</f>
        <v>-308.93533960403988</v>
      </c>
      <c r="AL33" s="47">
        <f>'[3]Canola Complex'!BS350+'[3]Canola Complex'!BS366+'[3]Canola Complex'!BS382+('[3]Canola Complex'!BS398*'Canola Crude'!$AX$9)-'Canola Refined'!AL49</f>
        <v>-242.77802345012196</v>
      </c>
      <c r="AM33" s="47">
        <f>'[3]Canola Complex'!BT350+'[3]Canola Complex'!BT366+'[3]Canola Complex'!BT382+('[3]Canola Complex'!BT398*'Canola Crude'!$AX$9)-'Canola Refined'!AM49</f>
        <v>-223.12545234912204</v>
      </c>
      <c r="AN33" s="47">
        <f>'[3]Canola Complex'!BU350+'[3]Canola Complex'!BU366+'[3]Canola Complex'!BU382+('[3]Canola Complex'!BU398*'Canola Crude'!$AX$9)-'Canola Refined'!AN49</f>
        <v>-169.56998919199276</v>
      </c>
      <c r="AO33" s="47">
        <f>'[3]Canola Complex'!BV350+'[3]Canola Complex'!BV366+'[3]Canola Complex'!BV382+('[3]Canola Complex'!BV398*'Canola Crude'!$AX$9)-'Canola Refined'!AO49</f>
        <v>-227.84011368839936</v>
      </c>
      <c r="AP33" s="47">
        <f>'[3]Canola Complex'!BW350+'[3]Canola Complex'!BW366+'[3]Canola Complex'!BW382+('[3]Canola Complex'!BW398*'Canola Crude'!$AX$9)-'Canola Refined'!AP49</f>
        <v>-271.53677181313424</v>
      </c>
      <c r="AQ33" s="47">
        <f>'[3]Canola Complex'!BX350+'[3]Canola Complex'!BX366+'[3]Canola Complex'!BX382+('[3]Canola Complex'!BX398*'Canola Crude'!$AX$9)-'Canola Refined'!AQ49</f>
        <v>-241.85239700683258</v>
      </c>
      <c r="AR33" s="47">
        <f>'[3]Canola Complex'!BY350+'[3]Canola Complex'!BY366+'[3]Canola Complex'!BY382+('[3]Canola Complex'!BY398*'Canola Crude'!$AX$9)-'Canola Refined'!AR49</f>
        <v>-126.05734312220261</v>
      </c>
      <c r="AS33" s="47">
        <f>'[3]Canola Complex'!BZ350+'[3]Canola Complex'!BZ366+'[3]Canola Complex'!BZ382+('[3]Canola Complex'!BZ398*'Canola Crude'!$AX$9)-'Canola Refined'!AS49</f>
        <v>-158.8368197163411</v>
      </c>
      <c r="AT33" s="47">
        <f>'[3]Canola Complex'!CA350+'[3]Canola Complex'!CA366+'[3]Canola Complex'!CA382+('[3]Canola Complex'!CA398*'Canola Crude'!$AX$9)-'Canola Refined'!AT49</f>
        <v>-184.7822341666124</v>
      </c>
      <c r="AU33" s="47">
        <f>'[3]Canola Complex'!CB350+'[3]Canola Complex'!CB366+'[3]Canola Complex'!CB382+('[3]Canola Complex'!CB398*'Canola Crude'!$AX$9)-'Canola Refined'!AU49</f>
        <v>-207.9115949835583</v>
      </c>
    </row>
    <row r="34" spans="1:50" ht="15.75" thickBot="1">
      <c r="A34" s="42" t="s">
        <v>113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>
        <f t="shared" ref="W34:AU34" si="25">SUM(W22:W33)</f>
        <v>641.226</v>
      </c>
      <c r="X34" s="46">
        <f>SUM(X22:X33)</f>
        <v>1477.2339999999999</v>
      </c>
      <c r="Y34" s="46">
        <f t="shared" si="25"/>
        <v>1554.6719999999998</v>
      </c>
      <c r="Z34" s="46">
        <f t="shared" si="25"/>
        <v>1451.963</v>
      </c>
      <c r="AA34" s="46">
        <f t="shared" si="25"/>
        <v>1385.6589999999997</v>
      </c>
      <c r="AB34" s="46">
        <f t="shared" si="25"/>
        <v>1511.1789999999999</v>
      </c>
      <c r="AC34" s="46">
        <f t="shared" si="25"/>
        <v>1727.3549999999998</v>
      </c>
      <c r="AD34" s="46">
        <f t="shared" si="25"/>
        <v>1561.2940000000001</v>
      </c>
      <c r="AE34" s="47">
        <f t="shared" si="25"/>
        <v>1435.5182529363351</v>
      </c>
      <c r="AF34" s="47">
        <f t="shared" si="25"/>
        <v>853.84908809226727</v>
      </c>
      <c r="AG34" s="47">
        <f t="shared" si="25"/>
        <v>725.16579299098953</v>
      </c>
      <c r="AH34" s="47">
        <f t="shared" si="25"/>
        <v>571.95586834856522</v>
      </c>
      <c r="AI34" s="47">
        <f t="shared" si="25"/>
        <v>288.34665246975192</v>
      </c>
      <c r="AJ34" s="47">
        <f t="shared" si="25"/>
        <v>420.00738166376232</v>
      </c>
      <c r="AK34" s="47">
        <f t="shared" si="25"/>
        <v>341.74508921947654</v>
      </c>
      <c r="AL34" s="47">
        <f t="shared" si="25"/>
        <v>245.10151020788925</v>
      </c>
      <c r="AM34" s="47">
        <f t="shared" si="25"/>
        <v>334.49516687055007</v>
      </c>
      <c r="AN34" s="47">
        <f t="shared" si="25"/>
        <v>154.34074557202729</v>
      </c>
      <c r="AO34" s="47">
        <f t="shared" si="25"/>
        <v>153.17782477186796</v>
      </c>
      <c r="AP34" s="47">
        <f t="shared" si="25"/>
        <v>6.2388996291890635</v>
      </c>
      <c r="AQ34" s="47">
        <f t="shared" si="25"/>
        <v>987.12383566914025</v>
      </c>
      <c r="AR34" s="47">
        <f t="shared" si="25"/>
        <v>1860.0427866101347</v>
      </c>
      <c r="AS34" s="47">
        <f t="shared" si="25"/>
        <v>1902.9725341822302</v>
      </c>
      <c r="AT34" s="47">
        <f t="shared" si="25"/>
        <v>1613.7489479245103</v>
      </c>
      <c r="AU34" s="47">
        <f t="shared" si="25"/>
        <v>1686.5009582525158</v>
      </c>
    </row>
    <row r="35" spans="1:50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9">
        <f>AD5</f>
        <v>1561.2940000000001</v>
      </c>
      <c r="AE35" s="49">
        <f t="shared" ref="AE35:AT35" si="26">AE5</f>
        <v>1435.5182529363351</v>
      </c>
      <c r="AF35" s="49">
        <f t="shared" si="26"/>
        <v>853.84908809226727</v>
      </c>
      <c r="AG35" s="49">
        <f t="shared" si="26"/>
        <v>725.16579299098953</v>
      </c>
      <c r="AH35" s="49">
        <f t="shared" si="26"/>
        <v>571.95586834856522</v>
      </c>
      <c r="AI35" s="49">
        <f t="shared" si="26"/>
        <v>288.34665246975192</v>
      </c>
      <c r="AJ35" s="49">
        <f t="shared" si="26"/>
        <v>420.00738166376232</v>
      </c>
      <c r="AK35" s="49">
        <f t="shared" si="26"/>
        <v>341.74508921947654</v>
      </c>
      <c r="AL35" s="49">
        <f t="shared" si="26"/>
        <v>245.10151020788925</v>
      </c>
      <c r="AM35" s="49">
        <f t="shared" si="26"/>
        <v>334.49516687055007</v>
      </c>
      <c r="AN35" s="49">
        <f t="shared" si="26"/>
        <v>154.34074557202729</v>
      </c>
      <c r="AO35" s="49">
        <f t="shared" si="26"/>
        <v>153.17782477186796</v>
      </c>
      <c r="AP35" s="49">
        <f t="shared" si="26"/>
        <v>6.2388996291890635</v>
      </c>
      <c r="AQ35" s="49">
        <f t="shared" si="26"/>
        <v>987.12383566914025</v>
      </c>
      <c r="AR35" s="49">
        <f t="shared" si="26"/>
        <v>1860.0427866101347</v>
      </c>
      <c r="AS35" s="49">
        <f t="shared" si="26"/>
        <v>1902.9725341822302</v>
      </c>
      <c r="AT35" s="49">
        <f t="shared" si="26"/>
        <v>1613.7489479245103</v>
      </c>
      <c r="AU35" s="48"/>
    </row>
    <row r="36" spans="1:50" ht="15.75" thickBot="1">
      <c r="A36" s="42" t="s">
        <v>225</v>
      </c>
    </row>
    <row r="37" spans="1:50" ht="15.75" thickBot="1">
      <c r="A37" s="44"/>
      <c r="B37" s="44" t="str">
        <f>B$2</f>
        <v xml:space="preserve">93/94 </v>
      </c>
      <c r="C37" s="44" t="str">
        <f t="shared" ref="C37:AU37" si="27">C$2</f>
        <v xml:space="preserve">94/95 </v>
      </c>
      <c r="D37" s="44" t="str">
        <f t="shared" si="27"/>
        <v xml:space="preserve">95/96 </v>
      </c>
      <c r="E37" s="44" t="str">
        <f t="shared" si="27"/>
        <v xml:space="preserve">96/97 </v>
      </c>
      <c r="F37" s="44" t="str">
        <f t="shared" si="27"/>
        <v xml:space="preserve">97/98 </v>
      </c>
      <c r="G37" s="44" t="str">
        <f t="shared" si="27"/>
        <v xml:space="preserve">98/99 </v>
      </c>
      <c r="H37" s="44" t="str">
        <f t="shared" si="27"/>
        <v xml:space="preserve">99/00 </v>
      </c>
      <c r="I37" s="44" t="str">
        <f t="shared" si="27"/>
        <v xml:space="preserve">00/01 </v>
      </c>
      <c r="J37" s="44" t="str">
        <f t="shared" si="27"/>
        <v xml:space="preserve">01/02 </v>
      </c>
      <c r="K37" s="44" t="str">
        <f t="shared" si="27"/>
        <v xml:space="preserve">02/03 </v>
      </c>
      <c r="L37" s="44" t="str">
        <f t="shared" si="27"/>
        <v xml:space="preserve">03/04 </v>
      </c>
      <c r="M37" s="44" t="str">
        <f t="shared" si="27"/>
        <v xml:space="preserve">04/05 </v>
      </c>
      <c r="N37" s="44" t="str">
        <f t="shared" si="27"/>
        <v xml:space="preserve">05/06 </v>
      </c>
      <c r="O37" s="44" t="str">
        <f t="shared" si="27"/>
        <v xml:space="preserve">06/07 </v>
      </c>
      <c r="P37" s="44" t="str">
        <f t="shared" si="27"/>
        <v xml:space="preserve">07/08 </v>
      </c>
      <c r="Q37" s="44" t="str">
        <f t="shared" si="27"/>
        <v xml:space="preserve">08/09 </v>
      </c>
      <c r="R37" s="44" t="str">
        <f t="shared" si="27"/>
        <v xml:space="preserve">09/10 </v>
      </c>
      <c r="S37" s="44" t="str">
        <f t="shared" si="27"/>
        <v xml:space="preserve">10/11 </v>
      </c>
      <c r="T37" s="44" t="str">
        <f t="shared" si="27"/>
        <v xml:space="preserve">11/12 </v>
      </c>
      <c r="U37" s="44" t="str">
        <f t="shared" si="27"/>
        <v xml:space="preserve">12/13 </v>
      </c>
      <c r="V37" s="44" t="str">
        <f t="shared" si="27"/>
        <v xml:space="preserve">13/14 </v>
      </c>
      <c r="W37" s="44" t="str">
        <f t="shared" si="27"/>
        <v xml:space="preserve">14/15 </v>
      </c>
      <c r="X37" s="44" t="str">
        <f t="shared" si="27"/>
        <v xml:space="preserve">15/16 </v>
      </c>
      <c r="Y37" s="44" t="str">
        <f t="shared" si="27"/>
        <v xml:space="preserve">16/17 </v>
      </c>
      <c r="Z37" s="44" t="str">
        <f t="shared" si="27"/>
        <v xml:space="preserve">17/18 </v>
      </c>
      <c r="AA37" s="44" t="str">
        <f t="shared" si="27"/>
        <v>18/19</v>
      </c>
      <c r="AB37" s="44" t="str">
        <f t="shared" si="27"/>
        <v>19/20</v>
      </c>
      <c r="AC37" s="44" t="str">
        <f t="shared" si="27"/>
        <v>20/21</v>
      </c>
      <c r="AD37" s="44" t="str">
        <f t="shared" si="27"/>
        <v>21/22</v>
      </c>
      <c r="AE37" s="44" t="str">
        <f t="shared" si="27"/>
        <v>22/23</v>
      </c>
      <c r="AF37" s="44" t="str">
        <f t="shared" si="27"/>
        <v>23/24</v>
      </c>
      <c r="AG37" s="44" t="str">
        <f t="shared" si="27"/>
        <v>24/25</v>
      </c>
      <c r="AH37" s="44" t="str">
        <f t="shared" si="27"/>
        <v>25/26</v>
      </c>
      <c r="AI37" s="44" t="str">
        <f t="shared" si="27"/>
        <v>26/27</v>
      </c>
      <c r="AJ37" s="44" t="str">
        <f t="shared" si="27"/>
        <v>27/28</v>
      </c>
      <c r="AK37" s="44" t="str">
        <f t="shared" si="27"/>
        <v>28/29</v>
      </c>
      <c r="AL37" s="44" t="str">
        <f t="shared" si="27"/>
        <v>29/30</v>
      </c>
      <c r="AM37" s="44" t="str">
        <f t="shared" si="27"/>
        <v>30/31</v>
      </c>
      <c r="AN37" s="44" t="str">
        <f t="shared" si="27"/>
        <v>31/32</v>
      </c>
      <c r="AO37" s="44" t="str">
        <f t="shared" si="27"/>
        <v>32/33</v>
      </c>
      <c r="AP37" s="44" t="str">
        <f t="shared" si="27"/>
        <v>33/34</v>
      </c>
      <c r="AQ37" s="44" t="str">
        <f t="shared" si="27"/>
        <v>34/35</v>
      </c>
      <c r="AR37" s="44" t="str">
        <f t="shared" si="27"/>
        <v>35/36</v>
      </c>
      <c r="AS37" s="44" t="str">
        <f t="shared" si="27"/>
        <v>36/37</v>
      </c>
      <c r="AT37" s="44" t="str">
        <f t="shared" si="27"/>
        <v>37/38</v>
      </c>
      <c r="AU37" s="44" t="str">
        <f t="shared" si="27"/>
        <v>38/39</v>
      </c>
      <c r="AW37" s="11" t="s">
        <v>115</v>
      </c>
      <c r="AX37" s="11">
        <v>151419</v>
      </c>
    </row>
    <row r="38" spans="1:50">
      <c r="A38" s="42" t="s">
        <v>101</v>
      </c>
      <c r="B38" s="50">
        <f>'[5]Refined CO Imports'!AG$290/1000</f>
        <v>0</v>
      </c>
      <c r="C38" s="50">
        <f>'[5]Refined CO Imports'!AS$290/1000</f>
        <v>0</v>
      </c>
      <c r="D38" s="50">
        <f>'[5]Refined CO Imports'!BE$290/1000</f>
        <v>0</v>
      </c>
      <c r="E38" s="50">
        <f>'[5]Refined CO Imports'!BQ$290/1000</f>
        <v>0</v>
      </c>
      <c r="F38" s="50">
        <f>'[5]Refined CO Imports'!CC$290/1000</f>
        <v>0</v>
      </c>
      <c r="G38" s="50">
        <f>'[5]Refined CO Imports'!CO$290/1000</f>
        <v>0</v>
      </c>
      <c r="H38" s="50">
        <f>'[5]Refined CO Imports'!DA$290/1000</f>
        <v>0</v>
      </c>
      <c r="I38" s="50">
        <f>'[5]Refined CO Imports'!DM$290/1000</f>
        <v>0</v>
      </c>
      <c r="J38" s="50">
        <f>'[5]Refined CO Imports'!DY$290/1000</f>
        <v>0</v>
      </c>
      <c r="K38" s="50">
        <f>'[5]Refined CO Imports'!EK$290/1000</f>
        <v>60.289010000000005</v>
      </c>
      <c r="L38" s="50">
        <f>'[5]Refined CO Imports'!EW$290/1000</f>
        <v>66.025503999999998</v>
      </c>
      <c r="M38" s="50">
        <f>'[5]Refined CO Imports'!FI$290/1000</f>
        <v>60.139240000000001</v>
      </c>
      <c r="N38" s="50">
        <f>'[5]Refined CO Imports'!FU$290/1000</f>
        <v>76.173912999999999</v>
      </c>
      <c r="O38" s="50">
        <f>'[5]Refined CO Imports'!GG$290/1000</f>
        <v>82.217156000000003</v>
      </c>
      <c r="P38" s="50">
        <f>'[5]Refined CO Imports'!GS$290/1000</f>
        <v>98.852387000000007</v>
      </c>
      <c r="Q38" s="50">
        <f>'[5]Refined CO Imports'!HE$290/1000</f>
        <v>124.670224</v>
      </c>
      <c r="R38" s="50">
        <f>'[5]Refined CO Imports'!HQ$290/1000</f>
        <v>111.26444599999999</v>
      </c>
      <c r="S38" s="50">
        <f>'[5]Refined CO Imports'!IC$290/1000</f>
        <v>127.014622</v>
      </c>
      <c r="T38" s="50">
        <f>'[5]Refined CO Imports'!IO$290/1000</f>
        <v>208.69346599999997</v>
      </c>
      <c r="U38" s="50">
        <f>'[5]Refined CO Imports'!JA$290/1000</f>
        <v>200.77035800000002</v>
      </c>
      <c r="V38" s="50">
        <f>'[5]Refined CO Imports'!JM$290/1000</f>
        <v>209.15438599999999</v>
      </c>
      <c r="W38" s="50">
        <f>'[5]Refined CO Imports'!JY$290/1000</f>
        <v>226.09265200000002</v>
      </c>
      <c r="X38" s="50">
        <f>'[5]Refined CO Imports'!KK$290/1000</f>
        <v>249.53227299999998</v>
      </c>
      <c r="Y38" s="50">
        <f>'[5]Refined CO Imports'!KW$290/1000</f>
        <v>281.99827600000003</v>
      </c>
      <c r="Z38" s="50">
        <f>'[5]Refined CO Imports'!LI$290/1000</f>
        <v>300.71611899999999</v>
      </c>
      <c r="AA38" s="50">
        <f>'[5]Refined CO Imports'!LU$290/1000</f>
        <v>273.95339399999995</v>
      </c>
      <c r="AB38" s="50">
        <f>'[5]Refined CO Imports'!MG$290/1000</f>
        <v>293.31739500000003</v>
      </c>
      <c r="AC38" s="50">
        <f>'[5]Refined CO Imports'!MS$290/1000</f>
        <v>295.53265000000005</v>
      </c>
      <c r="AD38" s="50">
        <f>'[5]Refined CO Imports'!NE$290/1000</f>
        <v>315.14102500000001</v>
      </c>
      <c r="AE38" s="50">
        <f>'[5]Refined CO Imports'!NQ$290/1000</f>
        <v>307.97227299999997</v>
      </c>
      <c r="AF38" s="51">
        <f>'[3]Canola Complex'!BM275-'Canola Crude'!AF37</f>
        <v>494.88248348538957</v>
      </c>
      <c r="AG38" s="51">
        <f>'[3]Canola Complex'!BN275-'Canola Crude'!AG37</f>
        <v>315.43311861223663</v>
      </c>
      <c r="AH38" s="51">
        <f>'[3]Canola Complex'!BO275-'Canola Crude'!AH37</f>
        <v>449.50691361276301</v>
      </c>
      <c r="AI38" s="51">
        <f>'[3]Canola Complex'!BP275-'Canola Crude'!AI37</f>
        <v>370.99254297665493</v>
      </c>
      <c r="AJ38" s="51">
        <f>'[3]Canola Complex'!BQ275-'Canola Crude'!AJ37</f>
        <v>349.41716016267327</v>
      </c>
      <c r="AK38" s="51">
        <f>'[3]Canola Complex'!BR275-'Canola Crude'!AK37</f>
        <v>186.47136921057137</v>
      </c>
      <c r="AL38" s="51">
        <f>'[3]Canola Complex'!BS275-'Canola Crude'!AL37</f>
        <v>155.16767673472191</v>
      </c>
      <c r="AM38" s="51">
        <f>'[3]Canola Complex'!BT275-'Canola Crude'!AM37</f>
        <v>189.62155255544667</v>
      </c>
      <c r="AN38" s="51">
        <f>'[3]Canola Complex'!BU275-'Canola Crude'!AN37</f>
        <v>250.19193892437875</v>
      </c>
      <c r="AO38" s="51">
        <f>'[3]Canola Complex'!BV275-'Canola Crude'!AO37</f>
        <v>217.30921083295016</v>
      </c>
      <c r="AP38" s="51">
        <f>'[3]Canola Complex'!BW275-'Canola Crude'!AP37</f>
        <v>215.62427460951932</v>
      </c>
      <c r="AQ38" s="51">
        <f>'[3]Canola Complex'!BX275-'Canola Crude'!AQ37</f>
        <v>280.43604938882271</v>
      </c>
      <c r="AR38" s="51">
        <f>'[3]Canola Complex'!BY275-'Canola Crude'!AR37</f>
        <v>233.92178751056764</v>
      </c>
      <c r="AS38" s="51">
        <f>'[3]Canola Complex'!BZ275-'Canola Crude'!AS37</f>
        <v>255.70140621841642</v>
      </c>
      <c r="AT38" s="51">
        <f>'[3]Canola Complex'!CA275-'Canola Crude'!AT37</f>
        <v>269.0734230212106</v>
      </c>
      <c r="AU38" s="51">
        <f>'[3]Canola Complex'!CB275-'Canola Crude'!AU37</f>
        <v>271.3448593624538</v>
      </c>
    </row>
    <row r="39" spans="1:50">
      <c r="A39" s="42" t="s">
        <v>102</v>
      </c>
      <c r="B39" s="50">
        <f>'[5]Refined CO Imports'!AH$290/1000</f>
        <v>0</v>
      </c>
      <c r="C39" s="50">
        <f>'[5]Refined CO Imports'!AT$290/1000</f>
        <v>0</v>
      </c>
      <c r="D39" s="50">
        <f>'[5]Refined CO Imports'!BF$290/1000</f>
        <v>0</v>
      </c>
      <c r="E39" s="50">
        <f>'[5]Refined CO Imports'!BR$290/1000</f>
        <v>0</v>
      </c>
      <c r="F39" s="50">
        <f>'[5]Refined CO Imports'!CD$290/1000</f>
        <v>0</v>
      </c>
      <c r="G39" s="50">
        <f>'[5]Refined CO Imports'!CP$290/1000</f>
        <v>0</v>
      </c>
      <c r="H39" s="50">
        <f>'[5]Refined CO Imports'!DB$290/1000</f>
        <v>0</v>
      </c>
      <c r="I39" s="50">
        <f>'[5]Refined CO Imports'!DN$290/1000</f>
        <v>0</v>
      </c>
      <c r="J39" s="50">
        <f>'[5]Refined CO Imports'!DZ$290/1000</f>
        <v>0</v>
      </c>
      <c r="K39" s="50">
        <f>'[5]Refined CO Imports'!EL$290/1000</f>
        <v>46.878748000000002</v>
      </c>
      <c r="L39" s="50">
        <f>'[5]Refined CO Imports'!EX$290/1000</f>
        <v>64.341965999999999</v>
      </c>
      <c r="M39" s="50">
        <f>'[5]Refined CO Imports'!FJ$290/1000</f>
        <v>59.449027000000001</v>
      </c>
      <c r="N39" s="50">
        <f>'[5]Refined CO Imports'!FV$290/1000</f>
        <v>64.479209999999995</v>
      </c>
      <c r="O39" s="50">
        <f>'[5]Refined CO Imports'!GH$290/1000</f>
        <v>80.61151799999999</v>
      </c>
      <c r="P39" s="50">
        <f>'[5]Refined CO Imports'!GT$290/1000</f>
        <v>92.478039999999993</v>
      </c>
      <c r="Q39" s="50">
        <f>'[5]Refined CO Imports'!HF$290/1000</f>
        <v>112.743567</v>
      </c>
      <c r="R39" s="50">
        <f>'[5]Refined CO Imports'!HR$290/1000</f>
        <v>107.231183</v>
      </c>
      <c r="S39" s="50">
        <f>'[5]Refined CO Imports'!ID$290/1000</f>
        <v>128.52792500000001</v>
      </c>
      <c r="T39" s="50">
        <f>'[5]Refined CO Imports'!IP$290/1000</f>
        <v>190.80960200000001</v>
      </c>
      <c r="U39" s="50">
        <f>'[5]Refined CO Imports'!JB$290/1000</f>
        <v>167.612099</v>
      </c>
      <c r="V39" s="50">
        <f>'[5]Refined CO Imports'!JN$290/1000</f>
        <v>188.280441</v>
      </c>
      <c r="W39" s="50">
        <f>'[5]Refined CO Imports'!JZ$290/1000</f>
        <v>154.96137400000001</v>
      </c>
      <c r="X39" s="50">
        <f>'[5]Refined CO Imports'!KL$290/1000</f>
        <v>222.83995499999997</v>
      </c>
      <c r="Y39" s="50">
        <f>'[5]Refined CO Imports'!KX$290/1000</f>
        <v>268.15040099999999</v>
      </c>
      <c r="Z39" s="50">
        <f>'[5]Refined CO Imports'!LJ$290/1000</f>
        <v>271.37836599999997</v>
      </c>
      <c r="AA39" s="50">
        <f>'[5]Refined CO Imports'!LV$290/1000</f>
        <v>250.85181899999998</v>
      </c>
      <c r="AB39" s="50">
        <f>'[5]Refined CO Imports'!MH$290/1000</f>
        <v>274.61619999999999</v>
      </c>
      <c r="AC39" s="50">
        <f>'[5]Refined CO Imports'!MT$290/1000</f>
        <v>260.98335700000001</v>
      </c>
      <c r="AD39" s="50">
        <f>'[5]Refined CO Imports'!NF$290/1000</f>
        <v>298.614462</v>
      </c>
      <c r="AE39" s="50">
        <f>'[5]Refined CO Imports'!NR$290/1000</f>
        <v>318.08947600000005</v>
      </c>
      <c r="AF39" s="51">
        <f>'[3]Canola Complex'!BM276-'Canola Crude'!AF38</f>
        <v>428.01443613610002</v>
      </c>
      <c r="AG39" s="51">
        <f>'[3]Canola Complex'!BN276-'Canola Crude'!AG38</f>
        <v>381.43671175772783</v>
      </c>
      <c r="AH39" s="51">
        <f>'[3]Canola Complex'!BO276-'Canola Crude'!AH38</f>
        <v>407.00278784829851</v>
      </c>
      <c r="AI39" s="51">
        <f>'[3]Canola Complex'!BP276-'Canola Crude'!AI38</f>
        <v>356.45494225362148</v>
      </c>
      <c r="AJ39" s="51">
        <f>'[3]Canola Complex'!BQ276-'Canola Crude'!AJ38</f>
        <v>133.9205124493173</v>
      </c>
      <c r="AK39" s="51">
        <f>'[3]Canola Complex'!BR276-'Canola Crude'!AK38</f>
        <v>176.19268330372182</v>
      </c>
      <c r="AL39" s="51">
        <f>'[3]Canola Complex'!BS276-'Canola Crude'!AL38</f>
        <v>112.9700525164629</v>
      </c>
      <c r="AM39" s="51">
        <f>'[3]Canola Complex'!BT276-'Canola Crude'!AM38</f>
        <v>108.55514800850661</v>
      </c>
      <c r="AN39" s="51">
        <f>'[3]Canola Complex'!BU276-'Canola Crude'!AN38</f>
        <v>196.42870432691032</v>
      </c>
      <c r="AO39" s="51">
        <f>'[3]Canola Complex'!BV276-'Canola Crude'!AO38</f>
        <v>154.14764052356188</v>
      </c>
      <c r="AP39" s="51">
        <f>'[3]Canola Complex'!BW276-'Canola Crude'!AP38</f>
        <v>138.83917042474283</v>
      </c>
      <c r="AQ39" s="51">
        <f>'[3]Canola Complex'!BX276-'Canola Crude'!AQ38</f>
        <v>213.93921073182068</v>
      </c>
      <c r="AR39" s="51">
        <f>'[3]Canola Complex'!BY276-'Canola Crude'!AR38</f>
        <v>161.77824511305764</v>
      </c>
      <c r="AS39" s="51">
        <f>'[3]Canola Complex'!BZ276-'Canola Crude'!AS38</f>
        <v>178.96938492990768</v>
      </c>
      <c r="AT39" s="51">
        <f>'[3]Canola Complex'!CA276-'Canola Crude'!AT38</f>
        <v>193.40056087768625</v>
      </c>
      <c r="AU39" s="51">
        <f>'[3]Canola Complex'!CB276-'Canola Crude'!AU38</f>
        <v>190.11947576022055</v>
      </c>
    </row>
    <row r="40" spans="1:50">
      <c r="A40" s="42" t="s">
        <v>103</v>
      </c>
      <c r="B40" s="50">
        <f>'[5]Refined CO Imports'!AI$290/1000</f>
        <v>0</v>
      </c>
      <c r="C40" s="50">
        <f>'[5]Refined CO Imports'!AU$290/1000</f>
        <v>0</v>
      </c>
      <c r="D40" s="50">
        <f>'[5]Refined CO Imports'!BG$290/1000</f>
        <v>0</v>
      </c>
      <c r="E40" s="50">
        <f>'[5]Refined CO Imports'!BS$290/1000</f>
        <v>0</v>
      </c>
      <c r="F40" s="50">
        <f>'[5]Refined CO Imports'!CE$290/1000</f>
        <v>0</v>
      </c>
      <c r="G40" s="50">
        <f>'[5]Refined CO Imports'!CQ$290/1000</f>
        <v>0</v>
      </c>
      <c r="H40" s="50">
        <f>'[5]Refined CO Imports'!DC$290/1000</f>
        <v>0</v>
      </c>
      <c r="I40" s="50">
        <f>'[5]Refined CO Imports'!DO$290/1000</f>
        <v>0</v>
      </c>
      <c r="J40" s="50">
        <f>'[5]Refined CO Imports'!EA$290/1000</f>
        <v>0</v>
      </c>
      <c r="K40" s="50">
        <f>'[5]Refined CO Imports'!EM$290/1000</f>
        <v>43.613874000000003</v>
      </c>
      <c r="L40" s="50">
        <f>'[5]Refined CO Imports'!EY$290/1000</f>
        <v>56.912300000000002</v>
      </c>
      <c r="M40" s="50">
        <f>'[5]Refined CO Imports'!FK$290/1000</f>
        <v>47.166634999999999</v>
      </c>
      <c r="N40" s="50">
        <f>'[5]Refined CO Imports'!FW$290/1000</f>
        <v>61.615637</v>
      </c>
      <c r="O40" s="50">
        <f>'[5]Refined CO Imports'!GI$290/1000</f>
        <v>65.738040999999996</v>
      </c>
      <c r="P40" s="50">
        <f>'[5]Refined CO Imports'!GU$290/1000</f>
        <v>80.122561000000005</v>
      </c>
      <c r="Q40" s="50">
        <f>'[5]Refined CO Imports'!HG$290/1000</f>
        <v>87.132145000000008</v>
      </c>
      <c r="R40" s="50">
        <f>'[5]Refined CO Imports'!HS$290/1000</f>
        <v>100.66136</v>
      </c>
      <c r="S40" s="50">
        <f>'[5]Refined CO Imports'!IE$290/1000</f>
        <v>148.43407000000002</v>
      </c>
      <c r="T40" s="50">
        <f>'[5]Refined CO Imports'!IQ$290/1000</f>
        <v>215.96027699999999</v>
      </c>
      <c r="U40" s="50">
        <f>'[5]Refined CO Imports'!JC$290/1000</f>
        <v>178.07058499999999</v>
      </c>
      <c r="V40" s="50">
        <f>'[5]Refined CO Imports'!JO$290/1000</f>
        <v>166.466643</v>
      </c>
      <c r="W40" s="50">
        <f>'[5]Refined CO Imports'!KA$290/1000</f>
        <v>142.57595900000001</v>
      </c>
      <c r="X40" s="50">
        <f>'[5]Refined CO Imports'!KM$290/1000</f>
        <v>227.105245</v>
      </c>
      <c r="Y40" s="50">
        <f>'[5]Refined CO Imports'!KY$290/1000</f>
        <v>251.47297800000001</v>
      </c>
      <c r="Z40" s="50">
        <f>'[5]Refined CO Imports'!LK$290/1000</f>
        <v>240.071033</v>
      </c>
      <c r="AA40" s="50">
        <f>'[5]Refined CO Imports'!LW$290/1000</f>
        <v>255.67038399999998</v>
      </c>
      <c r="AB40" s="50">
        <f>'[5]Refined CO Imports'!MI$290/1000</f>
        <v>274.93484000000001</v>
      </c>
      <c r="AC40" s="50">
        <f>'[5]Refined CO Imports'!MU$290/1000</f>
        <v>252.00027799999998</v>
      </c>
      <c r="AD40" s="50">
        <f>'[5]Refined CO Imports'!NG$290/1000</f>
        <v>266.00708800000001</v>
      </c>
      <c r="AE40" s="50">
        <f>'[5]Refined CO Imports'!NS$290/1000</f>
        <v>288.08768400000002</v>
      </c>
      <c r="AF40" s="51">
        <f>'[3]Canola Complex'!BM277-'Canola Crude'!AF39</f>
        <v>469.70041943278716</v>
      </c>
      <c r="AG40" s="51">
        <f>'[3]Canola Complex'!BN277-'Canola Crude'!AG39</f>
        <v>408.44322856501088</v>
      </c>
      <c r="AH40" s="51">
        <f>'[3]Canola Complex'!BO277-'Canola Crude'!AH39</f>
        <v>436.65145271571305</v>
      </c>
      <c r="AI40" s="51">
        <f>'[3]Canola Complex'!BP277-'Canola Crude'!AI39</f>
        <v>85.195593480740598</v>
      </c>
      <c r="AJ40" s="51">
        <f>'[3]Canola Complex'!BQ277-'Canola Crude'!AJ39</f>
        <v>62.281408899443463</v>
      </c>
      <c r="AK40" s="51">
        <f>'[3]Canola Complex'!BR277-'Canola Crude'!AK39</f>
        <v>-38.724706656771559</v>
      </c>
      <c r="AL40" s="51">
        <f>'[3]Canola Complex'!BS277-'Canola Crude'!AL39</f>
        <v>224.97692141955963</v>
      </c>
      <c r="AM40" s="51">
        <f>'[3]Canola Complex'!BT277-'Canola Crude'!AM39</f>
        <v>36.796401397429193</v>
      </c>
      <c r="AN40" s="51">
        <f>'[3]Canola Complex'!BU277-'Canola Crude'!AN39</f>
        <v>127.65821660099924</v>
      </c>
      <c r="AO40" s="51">
        <f>'[3]Canola Complex'!BV277-'Canola Crude'!AO39</f>
        <v>64.177155355811905</v>
      </c>
      <c r="AP40" s="51">
        <f>'[3]Canola Complex'!BW277-'Canola Crude'!AP39</f>
        <v>78.794742874701882</v>
      </c>
      <c r="AQ40" s="51">
        <f>'[3]Canola Complex'!BX277-'Canola Crude'!AQ39</f>
        <v>132.08566217810244</v>
      </c>
      <c r="AR40" s="51">
        <f>'[3]Canola Complex'!BY277-'Canola Crude'!AR39</f>
        <v>121.13131146563826</v>
      </c>
      <c r="AS40" s="51">
        <f>'[3]Canola Complex'!BZ277-'Canola Crude'!AS39</f>
        <v>93.804435352920663</v>
      </c>
      <c r="AT40" s="51">
        <f>'[3]Canola Complex'!CA277-'Canola Crude'!AT39</f>
        <v>114.25144120845449</v>
      </c>
      <c r="AU40" s="51">
        <f>'[3]Canola Complex'!CB277-'Canola Crude'!AU39</f>
        <v>106.90985501791465</v>
      </c>
    </row>
    <row r="41" spans="1:50">
      <c r="A41" s="42" t="s">
        <v>104</v>
      </c>
      <c r="B41" s="50">
        <f>'[5]Refined CO Imports'!AJ$290/1000</f>
        <v>0</v>
      </c>
      <c r="C41" s="50">
        <f>'[5]Refined CO Imports'!AV$290/1000</f>
        <v>0</v>
      </c>
      <c r="D41" s="50">
        <f>'[5]Refined CO Imports'!BH$290/1000</f>
        <v>0</v>
      </c>
      <c r="E41" s="50">
        <f>'[5]Refined CO Imports'!BT$290/1000</f>
        <v>0</v>
      </c>
      <c r="F41" s="50">
        <f>'[5]Refined CO Imports'!CF$290/1000</f>
        <v>0</v>
      </c>
      <c r="G41" s="50">
        <f>'[5]Refined CO Imports'!CR$290/1000</f>
        <v>0</v>
      </c>
      <c r="H41" s="50">
        <f>'[5]Refined CO Imports'!DD$290/1000</f>
        <v>0</v>
      </c>
      <c r="I41" s="50">
        <f>'[5]Refined CO Imports'!DP$290/1000</f>
        <v>0</v>
      </c>
      <c r="J41" s="50">
        <f>'[5]Refined CO Imports'!EB$290/1000</f>
        <v>24.084962000000001</v>
      </c>
      <c r="K41" s="50">
        <f>'[5]Refined CO Imports'!EN$290/1000</f>
        <v>46.004012000000003</v>
      </c>
      <c r="L41" s="50">
        <f>'[5]Refined CO Imports'!EZ$290/1000</f>
        <v>41.033287999999999</v>
      </c>
      <c r="M41" s="50">
        <f>'[5]Refined CO Imports'!FL$290/1000</f>
        <v>51.365932000000001</v>
      </c>
      <c r="N41" s="50">
        <f>'[5]Refined CO Imports'!FX$290/1000</f>
        <v>58.070641000000002</v>
      </c>
      <c r="O41" s="50">
        <f>'[5]Refined CO Imports'!GJ$290/1000</f>
        <v>66.808148000000003</v>
      </c>
      <c r="P41" s="50">
        <f>'[5]Refined CO Imports'!GV$290/1000</f>
        <v>90.645225999999994</v>
      </c>
      <c r="Q41" s="50">
        <f>'[5]Refined CO Imports'!HH$290/1000</f>
        <v>100.666163</v>
      </c>
      <c r="R41" s="50">
        <f>'[5]Refined CO Imports'!HT$290/1000</f>
        <v>105.944699</v>
      </c>
      <c r="S41" s="50">
        <f>'[5]Refined CO Imports'!IF$290/1000</f>
        <v>112.594114</v>
      </c>
      <c r="T41" s="50">
        <f>'[5]Refined CO Imports'!IR$290/1000</f>
        <v>195.82225599999998</v>
      </c>
      <c r="U41" s="50">
        <f>'[5]Refined CO Imports'!JD$290/1000</f>
        <v>164.492446</v>
      </c>
      <c r="V41" s="50">
        <f>'[5]Refined CO Imports'!JP$290/1000</f>
        <v>174.69296700000001</v>
      </c>
      <c r="W41" s="50">
        <f>'[5]Refined CO Imports'!KB$290/1000</f>
        <v>155.433392</v>
      </c>
      <c r="X41" s="50">
        <f>'[5]Refined CO Imports'!KN$290/1000</f>
        <v>228.52585099999999</v>
      </c>
      <c r="Y41" s="50">
        <f>'[5]Refined CO Imports'!KZ$290/1000</f>
        <v>276.31508399999996</v>
      </c>
      <c r="Z41" s="50">
        <f>'[5]Refined CO Imports'!LL$290/1000</f>
        <v>264.74674300000004</v>
      </c>
      <c r="AA41" s="50">
        <f>'[5]Refined CO Imports'!LX$290/1000</f>
        <v>237.22228000000001</v>
      </c>
      <c r="AB41" s="50">
        <f>'[5]Refined CO Imports'!MJ$290/1000</f>
        <v>297.73579899999999</v>
      </c>
      <c r="AC41" s="50">
        <f>'[5]Refined CO Imports'!MV$290/1000</f>
        <v>272.67328600000002</v>
      </c>
      <c r="AD41" s="50">
        <f>'[5]Refined CO Imports'!NH$290/1000</f>
        <v>279.98348300000004</v>
      </c>
      <c r="AE41" s="50">
        <f>'[5]Refined CO Imports'!NT$290/1000</f>
        <v>347.86528399999997</v>
      </c>
      <c r="AF41" s="51">
        <f>'[3]Canola Complex'!BM278-'Canola Crude'!AF40</f>
        <v>454.7329207934215</v>
      </c>
      <c r="AG41" s="51">
        <f>'[3]Canola Complex'!BN278-'Canola Crude'!AG40</f>
        <v>382.73684454426632</v>
      </c>
      <c r="AH41" s="51">
        <f>'[3]Canola Complex'!BO278-'Canola Crude'!AH40</f>
        <v>405.28320707081161</v>
      </c>
      <c r="AI41" s="51">
        <f>'[3]Canola Complex'!BP278-'Canola Crude'!AI40</f>
        <v>352.28413634347703</v>
      </c>
      <c r="AJ41" s="51">
        <f>'[3]Canola Complex'!BQ278-'Canola Crude'!AJ40</f>
        <v>327.25014361786447</v>
      </c>
      <c r="AK41" s="51">
        <f>'[3]Canola Complex'!BR278-'Canola Crude'!AK40</f>
        <v>281.73870350128936</v>
      </c>
      <c r="AL41" s="51">
        <f>'[3]Canola Complex'!BS278-'Canola Crude'!AL40</f>
        <v>295.92156917312832</v>
      </c>
      <c r="AM41" s="51">
        <f>'[3]Canola Complex'!BT278-'Canola Crude'!AM40</f>
        <v>250.76735178969005</v>
      </c>
      <c r="AN41" s="51">
        <f>'[3]Canola Complex'!BU278-'Canola Crude'!AN40</f>
        <v>275.22893555100404</v>
      </c>
      <c r="AO41" s="51">
        <f>'[3]Canola Complex'!BV278-'Canola Crude'!AO40</f>
        <v>261.77775874203098</v>
      </c>
      <c r="AP41" s="51">
        <f>'[3]Canola Complex'!BW278-'Canola Crude'!AP40</f>
        <v>272.83890113424332</v>
      </c>
      <c r="AQ41" s="51">
        <f>'[3]Canola Complex'!BX278-'Canola Crude'!AQ40</f>
        <v>383.45034470441567</v>
      </c>
      <c r="AR41" s="51">
        <f>'[3]Canola Complex'!BY278-'Canola Crude'!AR40</f>
        <v>308.70356298747402</v>
      </c>
      <c r="AS41" s="51">
        <f>'[3]Canola Complex'!BZ278-'Canola Crude'!AS40</f>
        <v>319.67744883532589</v>
      </c>
      <c r="AT41" s="51">
        <f>'[3]Canola Complex'!CA278-'Canola Crude'!AT40</f>
        <v>336.97633729754511</v>
      </c>
      <c r="AU41" s="51">
        <f>'[3]Canola Complex'!CB278-'Canola Crude'!AU40</f>
        <v>348.43085377619479</v>
      </c>
    </row>
    <row r="42" spans="1:50">
      <c r="A42" s="42" t="s">
        <v>105</v>
      </c>
      <c r="B42" s="50">
        <f>'[5]Refined CO Imports'!AK$290/1000</f>
        <v>0</v>
      </c>
      <c r="C42" s="50">
        <f>'[5]Refined CO Imports'!AW$290/1000</f>
        <v>0</v>
      </c>
      <c r="D42" s="50">
        <f>'[5]Refined CO Imports'!BI$290/1000</f>
        <v>0</v>
      </c>
      <c r="E42" s="50">
        <f>'[5]Refined CO Imports'!BU$290/1000</f>
        <v>0</v>
      </c>
      <c r="F42" s="50">
        <f>'[5]Refined CO Imports'!CG$290/1000</f>
        <v>0</v>
      </c>
      <c r="G42" s="50">
        <f>'[5]Refined CO Imports'!CS$290/1000</f>
        <v>0</v>
      </c>
      <c r="H42" s="50">
        <f>'[5]Refined CO Imports'!DE$290/1000</f>
        <v>0</v>
      </c>
      <c r="I42" s="50">
        <f>'[5]Refined CO Imports'!DQ$290/1000</f>
        <v>0</v>
      </c>
      <c r="J42" s="50">
        <f>'[5]Refined CO Imports'!EC$290/1000</f>
        <v>38.914641000000003</v>
      </c>
      <c r="K42" s="50">
        <f>'[5]Refined CO Imports'!EO$290/1000</f>
        <v>35.727741000000002</v>
      </c>
      <c r="L42" s="50">
        <f>'[5]Refined CO Imports'!FA$290/1000</f>
        <v>57.384500999999993</v>
      </c>
      <c r="M42" s="50">
        <f>'[5]Refined CO Imports'!FM$290/1000</f>
        <v>50.943179999999998</v>
      </c>
      <c r="N42" s="50">
        <f>'[5]Refined CO Imports'!FY$290/1000</f>
        <v>51.719694000000004</v>
      </c>
      <c r="O42" s="50">
        <f>'[5]Refined CO Imports'!GK$290/1000</f>
        <v>57.946635000000001</v>
      </c>
      <c r="P42" s="50">
        <f>'[5]Refined CO Imports'!GW$290/1000</f>
        <v>79.635700999999997</v>
      </c>
      <c r="Q42" s="50">
        <f>'[5]Refined CO Imports'!HI$290/1000</f>
        <v>91.780058999999994</v>
      </c>
      <c r="R42" s="50">
        <f>'[5]Refined CO Imports'!HU$290/1000</f>
        <v>101.27888800000001</v>
      </c>
      <c r="S42" s="50">
        <f>'[5]Refined CO Imports'!IG$290/1000</f>
        <v>126.57075</v>
      </c>
      <c r="T42" s="50">
        <f>'[5]Refined CO Imports'!IS$290/1000</f>
        <v>192.293226</v>
      </c>
      <c r="U42" s="50">
        <f>'[5]Refined CO Imports'!JE$290/1000</f>
        <v>160.62067199999998</v>
      </c>
      <c r="V42" s="50">
        <f>'[5]Refined CO Imports'!JQ$290/1000</f>
        <v>159.00908200000001</v>
      </c>
      <c r="W42" s="50">
        <f>'[5]Refined CO Imports'!KC$290/1000</f>
        <v>152.36854099999999</v>
      </c>
      <c r="X42" s="50">
        <f>'[5]Refined CO Imports'!KO$290/1000</f>
        <v>226.687029</v>
      </c>
      <c r="Y42" s="50">
        <f>'[5]Refined CO Imports'!LA$290/1000</f>
        <v>246.89572099999998</v>
      </c>
      <c r="Z42" s="50">
        <f>'[5]Refined CO Imports'!LM$290/1000</f>
        <v>260.90092399999997</v>
      </c>
      <c r="AA42" s="50">
        <f>'[5]Refined CO Imports'!LY$290/1000</f>
        <v>223.664434</v>
      </c>
      <c r="AB42" s="50">
        <f>'[5]Refined CO Imports'!MK$290/1000</f>
        <v>260.36590799999999</v>
      </c>
      <c r="AC42" s="50">
        <f>'[5]Refined CO Imports'!MW$290/1000</f>
        <v>233.82896299999999</v>
      </c>
      <c r="AD42" s="50">
        <f>'[5]Refined CO Imports'!NI$290/1000</f>
        <v>265.08938499999999</v>
      </c>
      <c r="AE42" s="50">
        <f>'[5]Refined CO Imports'!NU$290/1000</f>
        <v>330.703643</v>
      </c>
      <c r="AF42" s="51">
        <f>'[3]Canola Complex'!BM279-'Canola Crude'!AF41</f>
        <v>431.87280329524532</v>
      </c>
      <c r="AG42" s="51">
        <f>'[3]Canola Complex'!BN279-'Canola Crude'!AG41</f>
        <v>384.31231546307527</v>
      </c>
      <c r="AH42" s="51">
        <f>'[3]Canola Complex'!BO279-'Canola Crude'!AH41</f>
        <v>410.88078467902955</v>
      </c>
      <c r="AI42" s="51">
        <f>'[3]Canola Complex'!BP279-'Canola Crude'!AI41</f>
        <v>365.93298041007904</v>
      </c>
      <c r="AJ42" s="51">
        <f>'[3]Canola Complex'!BQ279-'Canola Crude'!AJ41</f>
        <v>342.76341679793836</v>
      </c>
      <c r="AK42" s="51">
        <f>'[3]Canola Complex'!BR279-'Canola Crude'!AK41</f>
        <v>287.65745800804541</v>
      </c>
      <c r="AL42" s="51">
        <f>'[3]Canola Complex'!BS279-'Canola Crude'!AL41</f>
        <v>298.44551565201994</v>
      </c>
      <c r="AM42" s="51">
        <f>'[3]Canola Complex'!BT279-'Canola Crude'!AM41</f>
        <v>256.74835024542995</v>
      </c>
      <c r="AN42" s="51">
        <f>'[3]Canola Complex'!BU279-'Canola Crude'!AN41</f>
        <v>282.2572846437215</v>
      </c>
      <c r="AO42" s="51">
        <f>'[3]Canola Complex'!BV279-'Canola Crude'!AO41</f>
        <v>269.44392093512886</v>
      </c>
      <c r="AP42" s="51">
        <f>'[3]Canola Complex'!BW279-'Canola Crude'!AP41</f>
        <v>279.85210801464132</v>
      </c>
      <c r="AQ42" s="51">
        <f>'[3]Canola Complex'!BX279-'Canola Crude'!AQ41</f>
        <v>380.0309401867666</v>
      </c>
      <c r="AR42" s="51">
        <f>'[3]Canola Complex'!BY279-'Canola Crude'!AR41</f>
        <v>315.60242097107027</v>
      </c>
      <c r="AS42" s="51">
        <f>'[3]Canola Complex'!BZ279-'Canola Crude'!AS41</f>
        <v>327.62484129726096</v>
      </c>
      <c r="AT42" s="51">
        <f>'[3]Canola Complex'!CA279-'Canola Crude'!AT41</f>
        <v>345.24354216484534</v>
      </c>
      <c r="AU42" s="51">
        <f>'[3]Canola Complex'!CB279-'Canola Crude'!AU41</f>
        <v>356.94440923851351</v>
      </c>
    </row>
    <row r="43" spans="1:50">
      <c r="A43" s="42" t="s">
        <v>106</v>
      </c>
      <c r="B43" s="50">
        <f>'[5]Refined CO Imports'!AL$290/1000</f>
        <v>0</v>
      </c>
      <c r="C43" s="50">
        <f>'[5]Refined CO Imports'!AX$290/1000</f>
        <v>0</v>
      </c>
      <c r="D43" s="50">
        <f>'[5]Refined CO Imports'!BJ$290/1000</f>
        <v>0</v>
      </c>
      <c r="E43" s="50">
        <f>'[5]Refined CO Imports'!BV$290/1000</f>
        <v>0</v>
      </c>
      <c r="F43" s="50">
        <f>'[5]Refined CO Imports'!CH$290/1000</f>
        <v>0</v>
      </c>
      <c r="G43" s="50">
        <f>'[5]Refined CO Imports'!CT$290/1000</f>
        <v>0</v>
      </c>
      <c r="H43" s="50">
        <f>'[5]Refined CO Imports'!DF$290/1000</f>
        <v>0</v>
      </c>
      <c r="I43" s="50">
        <f>'[5]Refined CO Imports'!DR$290/1000</f>
        <v>0</v>
      </c>
      <c r="J43" s="50">
        <f>'[5]Refined CO Imports'!ED$290/1000</f>
        <v>37.703832999999996</v>
      </c>
      <c r="K43" s="50">
        <f>'[5]Refined CO Imports'!EP$290/1000</f>
        <v>37.602463</v>
      </c>
      <c r="L43" s="50">
        <f>'[5]Refined CO Imports'!FB$290/1000</f>
        <v>63.804624000000004</v>
      </c>
      <c r="M43" s="50">
        <f>'[5]Refined CO Imports'!FN$290/1000</f>
        <v>65.168394000000006</v>
      </c>
      <c r="N43" s="50">
        <f>'[5]Refined CO Imports'!FZ$290/1000</f>
        <v>61.497944000000004</v>
      </c>
      <c r="O43" s="50">
        <f>'[5]Refined CO Imports'!GL$290/1000</f>
        <v>70.489551999999989</v>
      </c>
      <c r="P43" s="50">
        <f>'[5]Refined CO Imports'!GX$290/1000</f>
        <v>112.549144</v>
      </c>
      <c r="Q43" s="50">
        <f>'[5]Refined CO Imports'!HJ$290/1000</f>
        <v>114.627201</v>
      </c>
      <c r="R43" s="50">
        <f>'[5]Refined CO Imports'!HV$290/1000</f>
        <v>131.40827200000001</v>
      </c>
      <c r="S43" s="50">
        <f>'[5]Refined CO Imports'!IH$290/1000</f>
        <v>162.72520499999999</v>
      </c>
      <c r="T43" s="50">
        <f>'[5]Refined CO Imports'!IT$290/1000</f>
        <v>197.949288</v>
      </c>
      <c r="U43" s="50">
        <f>'[5]Refined CO Imports'!JF$290/1000</f>
        <v>151.14826099999999</v>
      </c>
      <c r="V43" s="50">
        <f>'[5]Refined CO Imports'!JR$290/1000</f>
        <v>195.901701</v>
      </c>
      <c r="W43" s="50">
        <f>'[5]Refined CO Imports'!KD$290/1000</f>
        <v>187.565517</v>
      </c>
      <c r="X43" s="50">
        <f>'[5]Refined CO Imports'!KP$290/1000</f>
        <v>253.061801</v>
      </c>
      <c r="Y43" s="50">
        <f>'[5]Refined CO Imports'!LB$290/1000</f>
        <v>272.96868499999999</v>
      </c>
      <c r="Z43" s="50">
        <f>'[5]Refined CO Imports'!LN$290/1000</f>
        <v>268.84045500000002</v>
      </c>
      <c r="AA43" s="50">
        <f>'[5]Refined CO Imports'!LZ$290/1000</f>
        <v>304.06418400000001</v>
      </c>
      <c r="AB43" s="50">
        <f>'[5]Refined CO Imports'!ML$290/1000</f>
        <v>304.14687199999997</v>
      </c>
      <c r="AC43" s="50">
        <f>'[5]Refined CO Imports'!MX$290/1000</f>
        <v>296.59221300000002</v>
      </c>
      <c r="AD43" s="50">
        <f>'[5]Refined CO Imports'!NJ$290/1000</f>
        <v>325.616782</v>
      </c>
      <c r="AE43" s="51">
        <f>'[3]Canola Complex'!BL280-'Canola Crude'!AE42</f>
        <v>435.46892648572577</v>
      </c>
      <c r="AF43" s="51">
        <f>'[3]Canola Complex'!BM280-'Canola Crude'!AF42</f>
        <v>531.5585901450354</v>
      </c>
      <c r="AG43" s="51">
        <f>'[3]Canola Complex'!BN280-'Canola Crude'!AG42</f>
        <v>492.73685690269849</v>
      </c>
      <c r="AH43" s="51">
        <f>'[3]Canola Complex'!BO280-'Canola Crude'!AH42</f>
        <v>520.77284201581858</v>
      </c>
      <c r="AI43" s="51">
        <f>'[3]Canola Complex'!BP280-'Canola Crude'!AI42</f>
        <v>456.01071584502301</v>
      </c>
      <c r="AJ43" s="51">
        <f>'[3]Canola Complex'!BQ280-'Canola Crude'!AJ42</f>
        <v>426.42649552677153</v>
      </c>
      <c r="AK43" s="51">
        <f>'[3]Canola Complex'!BR280-'Canola Crude'!AK42</f>
        <v>358.24961348613147</v>
      </c>
      <c r="AL43" s="51">
        <f>'[3]Canola Complex'!BS280-'Canola Crude'!AL42</f>
        <v>374.32946513523859</v>
      </c>
      <c r="AM43" s="51">
        <f>'[3]Canola Complex'!BT280-'Canola Crude'!AM42</f>
        <v>323.0393360396622</v>
      </c>
      <c r="AN43" s="51">
        <f>'[3]Canola Complex'!BU280-'Canola Crude'!AN42</f>
        <v>353.41402027705396</v>
      </c>
      <c r="AO43" s="51">
        <f>'[3]Canola Complex'!BV280-'Canola Crude'!AO42</f>
        <v>336.57942487363783</v>
      </c>
      <c r="AP43" s="51">
        <f>'[3]Canola Complex'!BW280-'Canola Crude'!AP42</f>
        <v>349.92809357278776</v>
      </c>
      <c r="AQ43" s="51">
        <f>'[3]Canola Complex'!BX280-'Canola Crude'!AQ42</f>
        <v>473.99984534115288</v>
      </c>
      <c r="AR43" s="51">
        <f>'[3]Canola Complex'!BY280-'Canola Crude'!AR42</f>
        <v>395.38413398592621</v>
      </c>
      <c r="AS43" s="51">
        <f>'[3]Canola Complex'!BZ280-'Canola Crude'!AS42</f>
        <v>410.25448311482376</v>
      </c>
      <c r="AT43" s="51">
        <f>'[3]Canola Complex'!CA280-'Canola Crude'!AT42</f>
        <v>432.00904378113211</v>
      </c>
      <c r="AU43" s="51">
        <f>'[3]Canola Complex'!CB280-'Canola Crude'!AU42</f>
        <v>446.66755347388994</v>
      </c>
    </row>
    <row r="44" spans="1:50">
      <c r="A44" s="42" t="s">
        <v>107</v>
      </c>
      <c r="B44" s="50">
        <f>'[5]Refined CO Imports'!AM$290/1000</f>
        <v>0</v>
      </c>
      <c r="C44" s="50">
        <f>'[5]Refined CO Imports'!AY$290/1000</f>
        <v>0</v>
      </c>
      <c r="D44" s="50">
        <f>'[5]Refined CO Imports'!BK$290/1000</f>
        <v>0</v>
      </c>
      <c r="E44" s="50">
        <f>'[5]Refined CO Imports'!BW$290/1000</f>
        <v>0</v>
      </c>
      <c r="F44" s="50">
        <f>'[5]Refined CO Imports'!CI$290/1000</f>
        <v>0</v>
      </c>
      <c r="G44" s="50">
        <f>'[5]Refined CO Imports'!CU$290/1000</f>
        <v>0</v>
      </c>
      <c r="H44" s="50">
        <f>'[5]Refined CO Imports'!DG$290/1000</f>
        <v>0</v>
      </c>
      <c r="I44" s="50">
        <f>'[5]Refined CO Imports'!DS$290/1000</f>
        <v>0</v>
      </c>
      <c r="J44" s="50">
        <f>'[5]Refined CO Imports'!EE$290/1000</f>
        <v>41.460878999999998</v>
      </c>
      <c r="K44" s="50">
        <f>'[5]Refined CO Imports'!EQ$290/1000</f>
        <v>49.860266000000003</v>
      </c>
      <c r="L44" s="50">
        <f>'[5]Refined CO Imports'!FC$290/1000</f>
        <v>73.274108999999996</v>
      </c>
      <c r="M44" s="50">
        <f>'[5]Refined CO Imports'!FO$290/1000</f>
        <v>67.028281000000007</v>
      </c>
      <c r="N44" s="50">
        <f>'[5]Refined CO Imports'!GA$290/1000</f>
        <v>71.770932000000002</v>
      </c>
      <c r="O44" s="50">
        <f>'[5]Refined CO Imports'!GM$290/1000</f>
        <v>65.045482000000007</v>
      </c>
      <c r="P44" s="50">
        <f>'[5]Refined CO Imports'!GY$290/1000</f>
        <v>90.444282000000001</v>
      </c>
      <c r="Q44" s="50">
        <f>'[5]Refined CO Imports'!HK$290/1000</f>
        <v>96.403509</v>
      </c>
      <c r="R44" s="50">
        <f>'[5]Refined CO Imports'!HW$290/1000</f>
        <v>125.10401700000001</v>
      </c>
      <c r="S44" s="50">
        <f>'[5]Refined CO Imports'!II$290/1000</f>
        <v>175.584217</v>
      </c>
      <c r="T44" s="50">
        <f>'[5]Refined CO Imports'!IU$290/1000</f>
        <v>198.00334000000001</v>
      </c>
      <c r="U44" s="50">
        <f>'[5]Refined CO Imports'!JG$290/1000</f>
        <v>170.31935200000001</v>
      </c>
      <c r="V44" s="50">
        <f>'[5]Refined CO Imports'!JS$290/1000</f>
        <v>185.01482000000001</v>
      </c>
      <c r="W44" s="50">
        <f>'[5]Refined CO Imports'!KE$290/1000</f>
        <v>197.71050599999998</v>
      </c>
      <c r="X44" s="50">
        <f>'[5]Refined CO Imports'!KQ$290/1000</f>
        <v>244.17815900000002</v>
      </c>
      <c r="Y44" s="50">
        <f>'[5]Refined CO Imports'!LC$290/1000</f>
        <v>265.45432900000003</v>
      </c>
      <c r="Z44" s="50">
        <f>'[5]Refined CO Imports'!LO$290/1000</f>
        <v>263.52247</v>
      </c>
      <c r="AA44" s="50">
        <f>'[5]Refined CO Imports'!MA$290/1000</f>
        <v>296.02312900000004</v>
      </c>
      <c r="AB44" s="50">
        <f>'[5]Refined CO Imports'!MM$290/1000</f>
        <v>240.981561</v>
      </c>
      <c r="AC44" s="50">
        <f>'[5]Refined CO Imports'!MY$290/1000</f>
        <v>289.06568199999998</v>
      </c>
      <c r="AD44" s="50">
        <f>'[5]Refined CO Imports'!NK$290/1000</f>
        <v>311.20716999999996</v>
      </c>
      <c r="AE44" s="51">
        <f>'[3]Canola Complex'!BL281-'Canola Crude'!AE43</f>
        <v>381.4066109634615</v>
      </c>
      <c r="AF44" s="51">
        <f>'[3]Canola Complex'!BM281-'Canola Crude'!AF43</f>
        <v>472.52030659400168</v>
      </c>
      <c r="AG44" s="51">
        <f>'[3]Canola Complex'!BN281-'Canola Crude'!AG43</f>
        <v>430.38952589932069</v>
      </c>
      <c r="AH44" s="51">
        <f>'[3]Canola Complex'!BO281-'Canola Crude'!AH43</f>
        <v>447.00040000433074</v>
      </c>
      <c r="AI44" s="51">
        <f>'[3]Canola Complex'!BP281-'Canola Crude'!AI43</f>
        <v>399.48581926609427</v>
      </c>
      <c r="AJ44" s="51">
        <f>'[3]Canola Complex'!BQ281-'Canola Crude'!AJ43</f>
        <v>371.69030609833169</v>
      </c>
      <c r="AK44" s="51">
        <f>'[3]Canola Complex'!BR281-'Canola Crude'!AK43</f>
        <v>313.62663716805525</v>
      </c>
      <c r="AL44" s="51">
        <f>'[3]Canola Complex'!BS281-'Canola Crude'!AL43</f>
        <v>326.82168550460722</v>
      </c>
      <c r="AM44" s="51">
        <f>'[3]Canola Complex'!BT281-'Canola Crude'!AM43</f>
        <v>281.23574785440849</v>
      </c>
      <c r="AN44" s="51">
        <f>'[3]Canola Complex'!BU281-'Canola Crude'!AN43</f>
        <v>307.61942403133651</v>
      </c>
      <c r="AO44" s="51">
        <f>'[3]Canola Complex'!BV281-'Canola Crude'!AO43</f>
        <v>293.94246340771042</v>
      </c>
      <c r="AP44" s="51">
        <f>'[3]Canola Complex'!BW281-'Canola Crude'!AP43</f>
        <v>305.24690368360876</v>
      </c>
      <c r="AQ44" s="51">
        <f>'[3]Canola Complex'!BX281-'Canola Crude'!AQ43</f>
        <v>420.0463044174295</v>
      </c>
      <c r="AR44" s="51">
        <f>'[3]Canola Complex'!BY281-'Canola Crude'!AR43</f>
        <v>344.75038844440144</v>
      </c>
      <c r="AS44" s="51">
        <f>'[3]Canola Complex'!BZ281-'Canola Crude'!AS43</f>
        <v>357.70948549672806</v>
      </c>
      <c r="AT44" s="51">
        <f>'[3]Canola Complex'!CA281-'Canola Crude'!AT43</f>
        <v>376.77226159195124</v>
      </c>
      <c r="AU44" s="51">
        <f>'[3]Canola Complex'!CB281-'Canola Crude'!AU43</f>
        <v>389.67258567123599</v>
      </c>
    </row>
    <row r="45" spans="1:50">
      <c r="A45" s="42" t="s">
        <v>108</v>
      </c>
      <c r="B45" s="50">
        <f>'[5]Refined CO Imports'!AN$290/1000</f>
        <v>0</v>
      </c>
      <c r="C45" s="50">
        <f>'[5]Refined CO Imports'!AZ$290/1000</f>
        <v>0</v>
      </c>
      <c r="D45" s="50">
        <f>'[5]Refined CO Imports'!BL$290/1000</f>
        <v>0</v>
      </c>
      <c r="E45" s="50">
        <f>'[5]Refined CO Imports'!BX$290/1000</f>
        <v>0</v>
      </c>
      <c r="F45" s="50">
        <f>'[5]Refined CO Imports'!CJ$290/1000</f>
        <v>0</v>
      </c>
      <c r="G45" s="50">
        <f>'[5]Refined CO Imports'!CV$290/1000</f>
        <v>0</v>
      </c>
      <c r="H45" s="50">
        <f>'[5]Refined CO Imports'!DH$290/1000</f>
        <v>0</v>
      </c>
      <c r="I45" s="50">
        <f>'[5]Refined CO Imports'!DT$290/1000</f>
        <v>0</v>
      </c>
      <c r="J45" s="50">
        <f>'[5]Refined CO Imports'!EF$290/1000</f>
        <v>46.547502999999999</v>
      </c>
      <c r="K45" s="50">
        <f>'[5]Refined CO Imports'!ER$290/1000</f>
        <v>43.845601000000002</v>
      </c>
      <c r="L45" s="50">
        <f>'[5]Refined CO Imports'!FD$290/1000</f>
        <v>74.674214000000006</v>
      </c>
      <c r="M45" s="50">
        <f>'[5]Refined CO Imports'!FP$290/1000</f>
        <v>51.056832999999997</v>
      </c>
      <c r="N45" s="50">
        <f>'[5]Refined CO Imports'!GB$290/1000</f>
        <v>63.701124999999998</v>
      </c>
      <c r="O45" s="50">
        <f>'[5]Refined CO Imports'!GN$290/1000</f>
        <v>68.274281999999999</v>
      </c>
      <c r="P45" s="50">
        <f>'[5]Refined CO Imports'!GZ$290/1000</f>
        <v>107.478498</v>
      </c>
      <c r="Q45" s="50">
        <f>'[5]Refined CO Imports'!HL$290/1000</f>
        <v>116.372129</v>
      </c>
      <c r="R45" s="50">
        <f>'[5]Refined CO Imports'!HX$290/1000</f>
        <v>117.877155</v>
      </c>
      <c r="S45" s="50">
        <f>'[5]Refined CO Imports'!IJ$290/1000</f>
        <v>146.12804500000001</v>
      </c>
      <c r="T45" s="50">
        <f>'[5]Refined CO Imports'!IV$290/1000</f>
        <v>163.545548</v>
      </c>
      <c r="U45" s="50">
        <f>'[5]Refined CO Imports'!JH$290/1000</f>
        <v>173.87601800000002</v>
      </c>
      <c r="V45" s="50">
        <f>'[5]Refined CO Imports'!JT$290/1000</f>
        <v>207.32939400000001</v>
      </c>
      <c r="W45" s="50">
        <f>'[5]Refined CO Imports'!KF$290/1000</f>
        <v>185.35782500000002</v>
      </c>
      <c r="X45" s="50">
        <f>'[5]Refined CO Imports'!KR$290/1000</f>
        <v>240.617401</v>
      </c>
      <c r="Y45" s="50">
        <f>'[5]Refined CO Imports'!LD$290/1000</f>
        <v>257.47663899999998</v>
      </c>
      <c r="Z45" s="50">
        <f>'[5]Refined CO Imports'!LP$290/1000</f>
        <v>253.12180600000002</v>
      </c>
      <c r="AA45" s="50">
        <f>'[5]Refined CO Imports'!MB$290/1000</f>
        <v>261.28002800000002</v>
      </c>
      <c r="AB45" s="50">
        <f>'[5]Refined CO Imports'!MN$290/1000</f>
        <v>271.35583100000002</v>
      </c>
      <c r="AC45" s="50">
        <f>'[5]Refined CO Imports'!MZ$290/1000</f>
        <v>308.43353100000002</v>
      </c>
      <c r="AD45" s="50">
        <f>'[5]Refined CO Imports'!NL$290/1000</f>
        <v>221.14213100000001</v>
      </c>
      <c r="AE45" s="51">
        <f>'[3]Canola Complex'!BL282-'Canola Crude'!AE44</f>
        <v>401.86213730649115</v>
      </c>
      <c r="AF45" s="51">
        <f>'[3]Canola Complex'!BM282-'Canola Crude'!AF44</f>
        <v>481.45803294440589</v>
      </c>
      <c r="AG45" s="51">
        <f>'[3]Canola Complex'!BN282-'Canola Crude'!AG44</f>
        <v>450.14278536988462</v>
      </c>
      <c r="AH45" s="51">
        <f>'[3]Canola Complex'!BO282-'Canola Crude'!AH44</f>
        <v>474.30536033707892</v>
      </c>
      <c r="AI45" s="51">
        <f>'[3]Canola Complex'!BP282-'Canola Crude'!AI44</f>
        <v>421.86194406547395</v>
      </c>
      <c r="AJ45" s="51">
        <f>'[3]Canola Complex'!BQ282-'Canola Crude'!AJ44</f>
        <v>387.01109466965045</v>
      </c>
      <c r="AK45" s="51">
        <f>'[3]Canola Complex'!BR282-'Canola Crude'!AK44</f>
        <v>328.12601955835027</v>
      </c>
      <c r="AL45" s="51">
        <f>'[3]Canola Complex'!BS282-'Canola Crude'!AL44</f>
        <v>341.2922921393839</v>
      </c>
      <c r="AM45" s="51">
        <f>'[3]Canola Complex'!BT282-'Canola Crude'!AM44</f>
        <v>295.45511631260013</v>
      </c>
      <c r="AN45" s="51">
        <f>'[3]Canola Complex'!BU282-'Canola Crude'!AN44</f>
        <v>323.1620921580278</v>
      </c>
      <c r="AO45" s="51">
        <f>'[3]Canola Complex'!BV282-'Canola Crude'!AO44</f>
        <v>307.99517600818518</v>
      </c>
      <c r="AP45" s="51">
        <f>'[3]Canola Complex'!BW282-'Canola Crude'!AP44</f>
        <v>319.3631788929622</v>
      </c>
      <c r="AQ45" s="51">
        <f>'[3]Canola Complex'!BX282-'Canola Crude'!AQ44</f>
        <v>439.18330402215275</v>
      </c>
      <c r="AR45" s="51">
        <f>'[3]Canola Complex'!BY282-'Canola Crude'!AR44</f>
        <v>361.22929782047925</v>
      </c>
      <c r="AS45" s="51">
        <f>'[3]Canola Complex'!BZ282-'Canola Crude'!AS44</f>
        <v>375.06306330281637</v>
      </c>
      <c r="AT45" s="51">
        <f>'[3]Canola Complex'!CA282-'Canola Crude'!AT44</f>
        <v>394.86363647762562</v>
      </c>
      <c r="AU45" s="51">
        <f>'[3]Canola Complex'!CB282-'Canola Crude'!AU44</f>
        <v>408.24748968042189</v>
      </c>
    </row>
    <row r="46" spans="1:50">
      <c r="A46" s="42" t="s">
        <v>109</v>
      </c>
      <c r="B46" s="50">
        <f>'[5]Refined CO Imports'!AO$290/1000</f>
        <v>0</v>
      </c>
      <c r="C46" s="50">
        <f>'[5]Refined CO Imports'!BA$290/1000</f>
        <v>0</v>
      </c>
      <c r="D46" s="50">
        <f>'[5]Refined CO Imports'!BM$290/1000</f>
        <v>0</v>
      </c>
      <c r="E46" s="50">
        <f>'[5]Refined CO Imports'!BY$290/1000</f>
        <v>0</v>
      </c>
      <c r="F46" s="50">
        <f>'[5]Refined CO Imports'!CK$290/1000</f>
        <v>0</v>
      </c>
      <c r="G46" s="50">
        <f>'[5]Refined CO Imports'!CW$290/1000</f>
        <v>0</v>
      </c>
      <c r="H46" s="50">
        <f>'[5]Refined CO Imports'!DI$290/1000</f>
        <v>0</v>
      </c>
      <c r="I46" s="50">
        <f>'[5]Refined CO Imports'!DU$290/1000</f>
        <v>0</v>
      </c>
      <c r="J46" s="50">
        <f>'[5]Refined CO Imports'!EG$290/1000</f>
        <v>42.093682000000001</v>
      </c>
      <c r="K46" s="50">
        <f>'[5]Refined CO Imports'!ES$290/1000</f>
        <v>38.870111999999999</v>
      </c>
      <c r="L46" s="50">
        <f>'[5]Refined CO Imports'!FE$290/1000</f>
        <v>65.697772999999998</v>
      </c>
      <c r="M46" s="50">
        <f>'[5]Refined CO Imports'!FQ$290/1000</f>
        <v>43.608426000000001</v>
      </c>
      <c r="N46" s="50">
        <f>'[5]Refined CO Imports'!GC$290/1000</f>
        <v>72.678198000000009</v>
      </c>
      <c r="O46" s="50">
        <f>'[5]Refined CO Imports'!GO$290/1000</f>
        <v>63.287694000000002</v>
      </c>
      <c r="P46" s="50">
        <f>'[5]Refined CO Imports'!HA$290/1000</f>
        <v>97.827957999999995</v>
      </c>
      <c r="Q46" s="50">
        <f>'[5]Refined CO Imports'!HM$290/1000</f>
        <v>99.117971999999995</v>
      </c>
      <c r="R46" s="50">
        <f>'[5]Refined CO Imports'!HY$290/1000</f>
        <v>102.951652</v>
      </c>
      <c r="S46" s="50">
        <f>'[5]Refined CO Imports'!IK$290/1000</f>
        <v>136.10438399999998</v>
      </c>
      <c r="T46" s="50">
        <f>'[5]Refined CO Imports'!IW$290/1000</f>
        <v>174.400533</v>
      </c>
      <c r="U46" s="50">
        <f>'[5]Refined CO Imports'!JI$290/1000</f>
        <v>151.62156200000001</v>
      </c>
      <c r="V46" s="50">
        <f>'[5]Refined CO Imports'!JU$290/1000</f>
        <v>189.26324400000001</v>
      </c>
      <c r="W46" s="50">
        <f>'[5]Refined CO Imports'!KG$290/1000</f>
        <v>242.944975</v>
      </c>
      <c r="X46" s="50">
        <f>'[5]Refined CO Imports'!KS$290/1000</f>
        <v>259.51351399999999</v>
      </c>
      <c r="Y46" s="50">
        <f>'[5]Refined CO Imports'!LE$290/1000</f>
        <v>271.99097600000005</v>
      </c>
      <c r="Z46" s="50">
        <f>'[5]Refined CO Imports'!LQ$290/1000</f>
        <v>275.67096800000002</v>
      </c>
      <c r="AA46" s="50">
        <f>'[5]Refined CO Imports'!MC$290/1000</f>
        <v>264.111018</v>
      </c>
      <c r="AB46" s="50">
        <f>'[5]Refined CO Imports'!MO$290/1000</f>
        <v>280.87638500000003</v>
      </c>
      <c r="AC46" s="50">
        <f>'[5]Refined CO Imports'!NA$290/1000</f>
        <v>286.71947600000004</v>
      </c>
      <c r="AD46" s="50">
        <f>'[5]Refined CO Imports'!NM$290/1000</f>
        <v>284.74096999999995</v>
      </c>
      <c r="AE46" s="51">
        <f>'[3]Canola Complex'!BL283-'Canola Crude'!AE45</f>
        <v>266.77979255323095</v>
      </c>
      <c r="AF46" s="51">
        <f>'[3]Canola Complex'!BM283-'Canola Crude'!AF45</f>
        <v>477.90401834589636</v>
      </c>
      <c r="AG46" s="51">
        <f>'[3]Canola Complex'!BN283-'Canola Crude'!AG45</f>
        <v>396.29291570468689</v>
      </c>
      <c r="AH46" s="51">
        <f>'[3]Canola Complex'!BO283-'Canola Crude'!AH45</f>
        <v>421.42458866234279</v>
      </c>
      <c r="AI46" s="51">
        <f>'[3]Canola Complex'!BP283-'Canola Crude'!AI45</f>
        <v>374.30917257864525</v>
      </c>
      <c r="AJ46" s="51">
        <f>'[3]Canola Complex'!BQ283-'Canola Crude'!AJ45</f>
        <v>339.63418544133708</v>
      </c>
      <c r="AK46" s="51">
        <f>'[3]Canola Complex'!BR283-'Canola Crude'!AK45</f>
        <v>285.16749168482988</v>
      </c>
      <c r="AL46" s="51">
        <f>'[3]Canola Complex'!BS283-'Canola Crude'!AL45</f>
        <v>309.58877262034127</v>
      </c>
      <c r="AM46" s="51">
        <f>'[3]Canola Complex'!BT283-'Canola Crude'!AM45</f>
        <v>260.4122807134965</v>
      </c>
      <c r="AN46" s="51">
        <f>'[3]Canola Complex'!BU283-'Canola Crude'!AN45</f>
        <v>286.36836078302088</v>
      </c>
      <c r="AO46" s="51">
        <f>'[3]Canola Complex'!BV283-'Canola Crude'!AO45</f>
        <v>272.44091042510348</v>
      </c>
      <c r="AP46" s="51">
        <f>'[3]Canola Complex'!BW283-'Canola Crude'!AP45</f>
        <v>282.40660086745862</v>
      </c>
      <c r="AQ46" s="51">
        <f>'[3]Canola Complex'!BX283-'Canola Crude'!AQ45</f>
        <v>391.57785949319555</v>
      </c>
      <c r="AR46" s="51">
        <f>'[3]Canola Complex'!BY283-'Canola Crude'!AR45</f>
        <v>321.15887463917136</v>
      </c>
      <c r="AS46" s="51">
        <f>'[3]Canola Complex'!BZ283-'Canola Crude'!AS45</f>
        <v>331.78237872926888</v>
      </c>
      <c r="AT46" s="51">
        <f>'[3]Canola Complex'!CA283-'Canola Crude'!AT45</f>
        <v>349.88150963607944</v>
      </c>
      <c r="AU46" s="51">
        <f>'[3]Canola Complex'!CB283-'Canola Crude'!AU45</f>
        <v>361.60796616609264</v>
      </c>
    </row>
    <row r="47" spans="1:50">
      <c r="A47" s="42" t="s">
        <v>110</v>
      </c>
      <c r="B47" s="50">
        <f>'[5]Refined CO Imports'!AP$290/1000</f>
        <v>0</v>
      </c>
      <c r="C47" s="50">
        <f>'[5]Refined CO Imports'!BB$290/1000</f>
        <v>0</v>
      </c>
      <c r="D47" s="50">
        <f>'[5]Refined CO Imports'!BN$290/1000</f>
        <v>0</v>
      </c>
      <c r="E47" s="50">
        <f>'[5]Refined CO Imports'!BZ$290/1000</f>
        <v>0</v>
      </c>
      <c r="F47" s="50">
        <f>'[5]Refined CO Imports'!CL$290/1000</f>
        <v>0</v>
      </c>
      <c r="G47" s="50">
        <f>'[5]Refined CO Imports'!CX$290/1000</f>
        <v>0</v>
      </c>
      <c r="H47" s="50">
        <f>'[5]Refined CO Imports'!DJ$290/1000</f>
        <v>0</v>
      </c>
      <c r="I47" s="50">
        <f>'[5]Refined CO Imports'!DV$290/1000</f>
        <v>0</v>
      </c>
      <c r="J47" s="50">
        <f>'[5]Refined CO Imports'!EH$290/1000</f>
        <v>50.449512000000006</v>
      </c>
      <c r="K47" s="50">
        <f>'[5]Refined CO Imports'!ET$290/1000</f>
        <v>49.900585</v>
      </c>
      <c r="L47" s="50">
        <f>'[5]Refined CO Imports'!FF$290/1000</f>
        <v>82.48912399999999</v>
      </c>
      <c r="M47" s="50">
        <f>'[5]Refined CO Imports'!FR$290/1000</f>
        <v>54.337133000000001</v>
      </c>
      <c r="N47" s="50">
        <f>'[5]Refined CO Imports'!GD$290/1000</f>
        <v>82.379684999999995</v>
      </c>
      <c r="O47" s="50">
        <f>'[5]Refined CO Imports'!GP$290/1000</f>
        <v>84.762770000000003</v>
      </c>
      <c r="P47" s="50">
        <f>'[5]Refined CO Imports'!HB$290/1000</f>
        <v>113.48880699999999</v>
      </c>
      <c r="Q47" s="50">
        <f>'[5]Refined CO Imports'!HN$290/1000</f>
        <v>111.06092299999999</v>
      </c>
      <c r="R47" s="50">
        <f>'[5]Refined CO Imports'!HZ$290/1000</f>
        <v>116.16451600000001</v>
      </c>
      <c r="S47" s="50">
        <f>'[5]Refined CO Imports'!IL$290/1000</f>
        <v>195.52286900000001</v>
      </c>
      <c r="T47" s="50">
        <f>'[5]Refined CO Imports'!IX$290/1000</f>
        <v>189.547552</v>
      </c>
      <c r="U47" s="50">
        <f>'[5]Refined CO Imports'!JJ$290/1000</f>
        <v>169.073632</v>
      </c>
      <c r="V47" s="50">
        <f>'[5]Refined CO Imports'!JV$290/1000</f>
        <v>215.07859999999999</v>
      </c>
      <c r="W47" s="50">
        <f>'[5]Refined CO Imports'!KH$290/1000</f>
        <v>250.453981</v>
      </c>
      <c r="X47" s="50">
        <f>'[5]Refined CO Imports'!KT$290/1000</f>
        <v>270.03459999999995</v>
      </c>
      <c r="Y47" s="50">
        <f>'[5]Refined CO Imports'!LF$290/1000</f>
        <v>258.10467599999998</v>
      </c>
      <c r="Z47" s="50">
        <f>'[5]Refined CO Imports'!LR$290/1000</f>
        <v>246.946471</v>
      </c>
      <c r="AA47" s="50">
        <f>'[5]Refined CO Imports'!MD$290/1000</f>
        <v>305.75151599999998</v>
      </c>
      <c r="AB47" s="50">
        <f>'[5]Refined CO Imports'!MP$290/1000</f>
        <v>273.662914</v>
      </c>
      <c r="AC47" s="50">
        <f>'[5]Refined CO Imports'!NB$290/1000</f>
        <v>303.68878799999999</v>
      </c>
      <c r="AD47" s="50">
        <f>'[5]Refined CO Imports'!NN$290/1000</f>
        <v>294.591071</v>
      </c>
      <c r="AE47" s="51">
        <f>'[3]Canola Complex'!BL284-'Canola Crude'!AE46</f>
        <v>406.81577875682791</v>
      </c>
      <c r="AF47" s="51">
        <f>'[3]Canola Complex'!BM284-'Canola Crude'!AF46</f>
        <v>478.15134254472366</v>
      </c>
      <c r="AG47" s="51">
        <f>'[3]Canola Complex'!BN284-'Canola Crude'!AG46</f>
        <v>439.78027166189958</v>
      </c>
      <c r="AH47" s="51">
        <f>'[3]Canola Complex'!BO284-'Canola Crude'!AH46</f>
        <v>451.9752488409905</v>
      </c>
      <c r="AI47" s="51">
        <f>'[3]Canola Complex'!BP284-'Canola Crude'!AI46</f>
        <v>415.95891729961573</v>
      </c>
      <c r="AJ47" s="51">
        <f>'[3]Canola Complex'!BQ284-'Canola Crude'!AJ46</f>
        <v>364.21235222557789</v>
      </c>
      <c r="AK47" s="51">
        <f>'[3]Canola Complex'!BR284-'Canola Crude'!AK46</f>
        <v>315.9030846262018</v>
      </c>
      <c r="AL47" s="51">
        <f>'[3]Canola Complex'!BS284-'Canola Crude'!AL46</f>
        <v>330.8874232093408</v>
      </c>
      <c r="AM47" s="51">
        <f>'[3]Canola Complex'!BT284-'Canola Crude'!AM46</f>
        <v>284.97571642893661</v>
      </c>
      <c r="AN47" s="51">
        <f>'[3]Canola Complex'!BU284-'Canola Crude'!AN46</f>
        <v>311.08774857328086</v>
      </c>
      <c r="AO47" s="51">
        <f>'[3]Canola Complex'!BV284-'Canola Crude'!AO46</f>
        <v>297.16990131447164</v>
      </c>
      <c r="AP47" s="51">
        <f>'[3]Canola Complex'!BW284-'Canola Crude'!AP46</f>
        <v>306.43540278982761</v>
      </c>
      <c r="AQ47" s="51">
        <f>'[3]Canola Complex'!BX284-'Canola Crude'!AQ46</f>
        <v>434.74029129100921</v>
      </c>
      <c r="AR47" s="51">
        <f>'[3]Canola Complex'!BY284-'Canola Crude'!AR46</f>
        <v>348.30075725173447</v>
      </c>
      <c r="AS47" s="51">
        <f>'[3]Canola Complex'!BZ284-'Canola Crude'!AS46</f>
        <v>361.33168999529869</v>
      </c>
      <c r="AT47" s="51">
        <f>'[3]Canola Complex'!CA284-'Canola Crude'!AT46</f>
        <v>380.38938174688121</v>
      </c>
      <c r="AU47" s="51">
        <f>'[3]Canola Complex'!CB284-'Canola Crude'!AU46</f>
        <v>393.33454891816422</v>
      </c>
    </row>
    <row r="48" spans="1:50">
      <c r="A48" s="42" t="s">
        <v>111</v>
      </c>
      <c r="B48" s="50">
        <f>'[5]Refined CO Imports'!AQ$290/1000</f>
        <v>0</v>
      </c>
      <c r="C48" s="50">
        <f>'[5]Refined CO Imports'!BC$290/1000</f>
        <v>0</v>
      </c>
      <c r="D48" s="50">
        <f>'[5]Refined CO Imports'!BO$290/1000</f>
        <v>0</v>
      </c>
      <c r="E48" s="50">
        <f>'[5]Refined CO Imports'!CA$290/1000</f>
        <v>0</v>
      </c>
      <c r="F48" s="50">
        <f>'[5]Refined CO Imports'!CM$290/1000</f>
        <v>0</v>
      </c>
      <c r="G48" s="50">
        <f>'[5]Refined CO Imports'!CY$290/1000</f>
        <v>0</v>
      </c>
      <c r="H48" s="50">
        <f>'[5]Refined CO Imports'!DK$290/1000</f>
        <v>0</v>
      </c>
      <c r="I48" s="50">
        <f>'[5]Refined CO Imports'!DW$290/1000</f>
        <v>0</v>
      </c>
      <c r="J48" s="50">
        <f>'[5]Refined CO Imports'!EI$290/1000</f>
        <v>57.523358999999999</v>
      </c>
      <c r="K48" s="50">
        <f>'[5]Refined CO Imports'!EU$290/1000</f>
        <v>59.322243999999998</v>
      </c>
      <c r="L48" s="50">
        <f>'[5]Refined CO Imports'!FG$290/1000</f>
        <v>85.572695999999993</v>
      </c>
      <c r="M48" s="50">
        <f>'[5]Refined CO Imports'!FS$290/1000</f>
        <v>55.566682999999998</v>
      </c>
      <c r="N48" s="50">
        <f>'[5]Refined CO Imports'!GE$290/1000</f>
        <v>66.085148000000004</v>
      </c>
      <c r="O48" s="50">
        <f>'[5]Refined CO Imports'!GQ$290/1000</f>
        <v>78.763716000000002</v>
      </c>
      <c r="P48" s="50">
        <f>'[5]Refined CO Imports'!HC$290/1000</f>
        <v>129.71690899999999</v>
      </c>
      <c r="Q48" s="50">
        <f>'[5]Refined CO Imports'!HO$290/1000</f>
        <v>114.341948</v>
      </c>
      <c r="R48" s="50">
        <f>'[5]Refined CO Imports'!IA$290/1000</f>
        <v>140.811522</v>
      </c>
      <c r="S48" s="50">
        <f>'[5]Refined CO Imports'!IM$290/1000</f>
        <v>183.883062</v>
      </c>
      <c r="T48" s="50">
        <f>'[5]Refined CO Imports'!IY$290/1000</f>
        <v>183.57536199999998</v>
      </c>
      <c r="U48" s="50">
        <f>'[5]Refined CO Imports'!JK$290/1000</f>
        <v>159.599965</v>
      </c>
      <c r="V48" s="50">
        <f>'[5]Refined CO Imports'!JW$290/1000</f>
        <v>188.145781</v>
      </c>
      <c r="W48" s="50">
        <f>'[5]Refined CO Imports'!KI$290/1000</f>
        <v>263.51551499999999</v>
      </c>
      <c r="X48" s="50">
        <f>'[5]Refined CO Imports'!KU$290/1000</f>
        <v>244.64950899999999</v>
      </c>
      <c r="Y48" s="50">
        <f>'[5]Refined CO Imports'!LG$290/1000</f>
        <v>296.925636</v>
      </c>
      <c r="Z48" s="50">
        <f>'[5]Refined CO Imports'!LS$290/1000</f>
        <v>270.318108</v>
      </c>
      <c r="AA48" s="50">
        <f>'[5]Refined CO Imports'!ME$290/1000</f>
        <v>290.60021500000005</v>
      </c>
      <c r="AB48" s="50">
        <f>'[5]Refined CO Imports'!MQ$290/1000</f>
        <v>270.70661200000001</v>
      </c>
      <c r="AC48" s="50">
        <f>'[5]Refined CO Imports'!NC$290/1000</f>
        <v>288.46820199999996</v>
      </c>
      <c r="AD48" s="50">
        <f>'[5]Refined CO Imports'!NO$290/1000</f>
        <v>271.05193099999997</v>
      </c>
      <c r="AE48" s="51">
        <f>'[3]Canola Complex'!BL285-'Canola Crude'!AE47</f>
        <v>382.71223953633853</v>
      </c>
      <c r="AF48" s="51">
        <f>'[3]Canola Complex'!BM285-'Canola Crude'!AF47</f>
        <v>496.06951174274155</v>
      </c>
      <c r="AG48" s="51">
        <f>'[3]Canola Complex'!BN285-'Canola Crude'!AG47</f>
        <v>441.81593245396493</v>
      </c>
      <c r="AH48" s="51">
        <f>'[3]Canola Complex'!BO285-'Canola Crude'!AH47</f>
        <v>461.11959428203994</v>
      </c>
      <c r="AI48" s="51">
        <f>'[3]Canola Complex'!BP285-'Canola Crude'!AI47</f>
        <v>421.66584870417921</v>
      </c>
      <c r="AJ48" s="51">
        <f>'[3]Canola Complex'!BQ285-'Canola Crude'!AJ47</f>
        <v>384.94509034025805</v>
      </c>
      <c r="AK48" s="51">
        <f>'[3]Canola Complex'!BR285-'Canola Crude'!AK47</f>
        <v>324.33336591398603</v>
      </c>
      <c r="AL48" s="51">
        <f>'[3]Canola Complex'!BS285-'Canola Crude'!AL47</f>
        <v>339.83297696871608</v>
      </c>
      <c r="AM48" s="51">
        <f>'[3]Canola Complex'!BT285-'Canola Crude'!AM47</f>
        <v>291.51311138986284</v>
      </c>
      <c r="AN48" s="51">
        <f>'[3]Canola Complex'!BU285-'Canola Crude'!AN47</f>
        <v>319.75020265115535</v>
      </c>
      <c r="AO48" s="51">
        <f>'[3]Canola Complex'!BV285-'Canola Crude'!AO47</f>
        <v>305.9955193681522</v>
      </c>
      <c r="AP48" s="51">
        <f>'[3]Canola Complex'!BW285-'Canola Crude'!AP47</f>
        <v>316.56970351431636</v>
      </c>
      <c r="AQ48" s="51">
        <f>'[3]Canola Complex'!BX285-'Canola Crude'!AQ47</f>
        <v>436.4565121157442</v>
      </c>
      <c r="AR48" s="51">
        <f>'[3]Canola Complex'!BY285-'Canola Crude'!AR47</f>
        <v>358.13019758254887</v>
      </c>
      <c r="AS48" s="51">
        <f>'[3]Canola Complex'!BZ285-'Canola Crude'!AS47</f>
        <v>371.46429281745685</v>
      </c>
      <c r="AT48" s="51">
        <f>'[3]Canola Complex'!CA285-'Canola Crude'!AT47</f>
        <v>391.41061675905814</v>
      </c>
      <c r="AU48" s="51">
        <f>'[3]Canola Complex'!CB285-'Canola Crude'!AU47</f>
        <v>404.73814600447986</v>
      </c>
    </row>
    <row r="49" spans="1:49">
      <c r="A49" s="42" t="s">
        <v>112</v>
      </c>
      <c r="B49" s="50">
        <f>'[5]Refined CO Imports'!AR$290/1000</f>
        <v>0</v>
      </c>
      <c r="C49" s="50">
        <f>'[5]Refined CO Imports'!BD$290/1000</f>
        <v>0</v>
      </c>
      <c r="D49" s="50">
        <f>'[5]Refined CO Imports'!BP$290/1000</f>
        <v>0</v>
      </c>
      <c r="E49" s="50">
        <f>'[5]Refined CO Imports'!CB$290/1000</f>
        <v>0</v>
      </c>
      <c r="F49" s="50">
        <f>'[5]Refined CO Imports'!CN$290/1000</f>
        <v>0</v>
      </c>
      <c r="G49" s="50">
        <f>'[5]Refined CO Imports'!CZ$290/1000</f>
        <v>0</v>
      </c>
      <c r="H49" s="50">
        <f>'[5]Refined CO Imports'!DL$290/1000</f>
        <v>0</v>
      </c>
      <c r="I49" s="50">
        <f>'[5]Refined CO Imports'!DX$290/1000</f>
        <v>0</v>
      </c>
      <c r="J49" s="50">
        <f>'[5]Refined CO Imports'!EJ$290/1000</f>
        <v>57.546042999999997</v>
      </c>
      <c r="K49" s="50">
        <f>'[5]Refined CO Imports'!EV$290/1000</f>
        <v>61.017300000000006</v>
      </c>
      <c r="L49" s="50">
        <f>'[5]Refined CO Imports'!FH$290/1000</f>
        <v>61.643566</v>
      </c>
      <c r="M49" s="50">
        <f>'[5]Refined CO Imports'!FT$290/1000</f>
        <v>66.523411999999993</v>
      </c>
      <c r="N49" s="50">
        <f>'[5]Refined CO Imports'!GF$290/1000</f>
        <v>64.626347999999993</v>
      </c>
      <c r="O49" s="50">
        <f>'[5]Refined CO Imports'!GR$290/1000</f>
        <v>89.973452000000009</v>
      </c>
      <c r="P49" s="50">
        <f>'[5]Refined CO Imports'!HD$290/1000</f>
        <v>119.238713</v>
      </c>
      <c r="Q49" s="50">
        <f>'[5]Refined CO Imports'!HP$290/1000</f>
        <v>100.15263899999999</v>
      </c>
      <c r="R49" s="50">
        <f>'[5]Refined CO Imports'!IB$290/1000</f>
        <v>129.42619400000001</v>
      </c>
      <c r="S49" s="50">
        <f>'[5]Refined CO Imports'!IN$290/1000</f>
        <v>195.539117</v>
      </c>
      <c r="T49" s="50">
        <f>'[5]Refined CO Imports'!IZ$290/1000</f>
        <v>170.711544</v>
      </c>
      <c r="U49" s="50">
        <f>'[5]Refined CO Imports'!JL$290/1000</f>
        <v>178.98836</v>
      </c>
      <c r="V49" s="50">
        <f>'[5]Refined CO Imports'!JX$290/1000</f>
        <v>178.30674100000002</v>
      </c>
      <c r="W49" s="50">
        <f>'[5]Refined CO Imports'!KJ$290/1000</f>
        <v>235.54567699999998</v>
      </c>
      <c r="X49" s="50">
        <f>'[5]Refined CO Imports'!KV$290/1000</f>
        <v>273.29298499999999</v>
      </c>
      <c r="Y49" s="50">
        <f>'[5]Refined CO Imports'!LH$290/1000</f>
        <v>286.17107199999998</v>
      </c>
      <c r="Z49" s="50">
        <f>'[5]Refined CO Imports'!LT$290/1000</f>
        <v>255.79012499999999</v>
      </c>
      <c r="AA49" s="50">
        <f>'[5]Refined CO Imports'!MF$290/1000</f>
        <v>299.25505099999998</v>
      </c>
      <c r="AB49" s="50">
        <f>'[5]Refined CO Imports'!MR$290/1000</f>
        <v>283.14569499999999</v>
      </c>
      <c r="AC49" s="50">
        <f>'[5]Refined CO Imports'!ND$290/1000</f>
        <v>281.89975300000003</v>
      </c>
      <c r="AD49" s="50">
        <f>'[5]Refined CO Imports'!NP$290/1000</f>
        <v>293.04267300000004</v>
      </c>
      <c r="AE49" s="51">
        <f>'[3]Canola Complex'!BL286-'Canola Crude'!AE48</f>
        <v>466.44947102417507</v>
      </c>
      <c r="AF49" s="51">
        <f>'[3]Canola Complex'!BM286-'Canola Crude'!AF48</f>
        <v>527.09719555486731</v>
      </c>
      <c r="AG49" s="51">
        <f>'[3]Canola Complex'!BN286-'Canola Crude'!AG48</f>
        <v>585.57630550468434</v>
      </c>
      <c r="AH49" s="51">
        <f>'[3]Canola Complex'!BO286-'Canola Crude'!AH48</f>
        <v>511.79284429426298</v>
      </c>
      <c r="AI49" s="51">
        <f>'[3]Canola Complex'!BP286-'Canola Crude'!AI48</f>
        <v>788.90719318547326</v>
      </c>
      <c r="AJ49" s="51">
        <f>'[3]Canola Complex'!BQ286-'Canola Crude'!AJ48</f>
        <v>948.72219453174944</v>
      </c>
      <c r="AK49" s="51">
        <f>'[3]Canola Complex'!BR286-'Canola Crude'!AK48</f>
        <v>928.55571823809646</v>
      </c>
      <c r="AL49" s="51">
        <f>'[3]Canola Complex'!BS286-'Canola Crude'!AL48</f>
        <v>818.82092778866513</v>
      </c>
      <c r="AM49" s="51">
        <f>'[3]Canola Complex'!BT286-'Canola Crude'!AM48</f>
        <v>789.24381407202975</v>
      </c>
      <c r="AN49" s="51">
        <f>'[3]Canola Complex'!BU286-'Canola Crude'!AN48</f>
        <v>661.16636824939269</v>
      </c>
      <c r="AO49" s="51">
        <f>'[3]Canola Complex'!BV286-'Canola Crude'!AO48</f>
        <v>742.50952526718186</v>
      </c>
      <c r="AP49" s="51">
        <f>'[3]Canola Complex'!BW286-'Canola Crude'!AP48</f>
        <v>790.45081772364233</v>
      </c>
      <c r="AQ49" s="51">
        <f>'[3]Canola Complex'!BX286-'Canola Crude'!AQ48</f>
        <v>1044.5660838636109</v>
      </c>
      <c r="AR49" s="51">
        <f>'[3]Canola Complex'!BY286-'Canola Crude'!AR48</f>
        <v>865.37672030110934</v>
      </c>
      <c r="AS49" s="51">
        <f>'[3]Canola Complex'!BZ286-'Canola Crude'!AS48</f>
        <v>904.99993913368189</v>
      </c>
      <c r="AT49" s="51">
        <f>'[3]Canola Complex'!CA286-'Canola Crude'!AT48</f>
        <v>933.94199914465639</v>
      </c>
      <c r="AU49" s="51">
        <f>'[3]Canola Complex'!CB286-'Canola Crude'!AU48</f>
        <v>993.37824723371341</v>
      </c>
    </row>
    <row r="50" spans="1:49" ht="15.75" thickBot="1">
      <c r="A50" s="42" t="s">
        <v>113</v>
      </c>
      <c r="B50" s="50">
        <f>SUM(B38:B49)</f>
        <v>0</v>
      </c>
      <c r="C50" s="50">
        <f t="shared" ref="C50:AD50" si="28">SUM(C38:C49)</f>
        <v>0</v>
      </c>
      <c r="D50" s="50">
        <f t="shared" si="28"/>
        <v>0</v>
      </c>
      <c r="E50" s="50">
        <f t="shared" si="28"/>
        <v>0</v>
      </c>
      <c r="F50" s="50">
        <f t="shared" si="28"/>
        <v>0</v>
      </c>
      <c r="G50" s="50">
        <f t="shared" si="28"/>
        <v>0</v>
      </c>
      <c r="H50" s="50">
        <f t="shared" si="28"/>
        <v>0</v>
      </c>
      <c r="I50" s="50">
        <f t="shared" si="28"/>
        <v>0</v>
      </c>
      <c r="J50" s="50">
        <f t="shared" si="28"/>
        <v>396.32441399999999</v>
      </c>
      <c r="K50" s="50">
        <f t="shared" si="28"/>
        <v>572.93195600000001</v>
      </c>
      <c r="L50" s="50">
        <f t="shared" si="28"/>
        <v>792.85366499999986</v>
      </c>
      <c r="M50" s="50">
        <f t="shared" si="28"/>
        <v>672.35317599999996</v>
      </c>
      <c r="N50" s="50">
        <f t="shared" si="28"/>
        <v>794.79847500000005</v>
      </c>
      <c r="O50" s="50">
        <f t="shared" si="28"/>
        <v>873.91844600000013</v>
      </c>
      <c r="P50" s="50">
        <f t="shared" si="28"/>
        <v>1212.4782259999999</v>
      </c>
      <c r="Q50" s="50">
        <f t="shared" si="28"/>
        <v>1269.0684789999998</v>
      </c>
      <c r="R50" s="50">
        <f t="shared" si="28"/>
        <v>1390.123904</v>
      </c>
      <c r="S50" s="50">
        <f t="shared" si="28"/>
        <v>1838.6283799999999</v>
      </c>
      <c r="T50" s="50">
        <f t="shared" si="28"/>
        <v>2281.3119939999997</v>
      </c>
      <c r="U50" s="50">
        <f t="shared" si="28"/>
        <v>2026.1933100000003</v>
      </c>
      <c r="V50" s="50">
        <f t="shared" si="28"/>
        <v>2256.6438000000003</v>
      </c>
      <c r="W50" s="50">
        <f t="shared" si="28"/>
        <v>2394.5259140000003</v>
      </c>
      <c r="X50" s="50">
        <f t="shared" si="28"/>
        <v>2940.0383219999999</v>
      </c>
      <c r="Y50" s="50">
        <f t="shared" si="28"/>
        <v>3233.924473</v>
      </c>
      <c r="Z50" s="50">
        <f t="shared" si="28"/>
        <v>3172.023588</v>
      </c>
      <c r="AA50" s="50">
        <f t="shared" si="28"/>
        <v>3262.4474519999999</v>
      </c>
      <c r="AB50" s="50">
        <f t="shared" si="28"/>
        <v>3325.846012</v>
      </c>
      <c r="AC50" s="50">
        <f t="shared" si="28"/>
        <v>3369.8861790000005</v>
      </c>
      <c r="AD50" s="50">
        <f t="shared" si="28"/>
        <v>3426.2281709999997</v>
      </c>
      <c r="AE50" s="51">
        <f>SUM(AE38:AE49)</f>
        <v>4334.2133166262511</v>
      </c>
      <c r="AF50" s="51">
        <f t="shared" ref="AF50:AU50" si="29">SUM(AF38:AF49)</f>
        <v>5743.9620610146158</v>
      </c>
      <c r="AG50" s="51">
        <f t="shared" si="29"/>
        <v>5109.0968124394567</v>
      </c>
      <c r="AH50" s="51">
        <f t="shared" si="29"/>
        <v>5397.7160243634798</v>
      </c>
      <c r="AI50" s="51">
        <f t="shared" si="29"/>
        <v>4809.0598064090773</v>
      </c>
      <c r="AJ50" s="51">
        <f t="shared" si="29"/>
        <v>4438.2743607609127</v>
      </c>
      <c r="AK50" s="51">
        <f t="shared" si="29"/>
        <v>3747.2974380425076</v>
      </c>
      <c r="AL50" s="51">
        <f t="shared" si="29"/>
        <v>3929.0552788621853</v>
      </c>
      <c r="AM50" s="51">
        <f t="shared" si="29"/>
        <v>3368.363926807499</v>
      </c>
      <c r="AN50" s="51">
        <f t="shared" si="29"/>
        <v>3694.3332967702818</v>
      </c>
      <c r="AO50" s="51">
        <f t="shared" si="29"/>
        <v>3523.488607053926</v>
      </c>
      <c r="AP50" s="51">
        <f t="shared" si="29"/>
        <v>3656.3498981024522</v>
      </c>
      <c r="AQ50" s="51">
        <f t="shared" si="29"/>
        <v>5030.5124077342234</v>
      </c>
      <c r="AR50" s="51">
        <f t="shared" si="29"/>
        <v>4135.4676980731783</v>
      </c>
      <c r="AS50" s="51">
        <f t="shared" si="29"/>
        <v>4288.3828492239063</v>
      </c>
      <c r="AT50" s="51">
        <f t="shared" si="29"/>
        <v>4518.2137537071258</v>
      </c>
      <c r="AU50" s="51">
        <f t="shared" si="29"/>
        <v>4671.3959903032955</v>
      </c>
    </row>
    <row r="51" spans="1:49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95">
        <f>AD6</f>
        <v>3426.2281709999997</v>
      </c>
      <c r="AE51" s="95">
        <f t="shared" ref="AE51:AU51" si="30">AE6</f>
        <v>4334.2133166262511</v>
      </c>
      <c r="AF51" s="95">
        <f t="shared" si="30"/>
        <v>5743.9620610146158</v>
      </c>
      <c r="AG51" s="95">
        <f t="shared" si="30"/>
        <v>5109.0968124394567</v>
      </c>
      <c r="AH51" s="95">
        <f t="shared" si="30"/>
        <v>5397.7160243634798</v>
      </c>
      <c r="AI51" s="95">
        <f t="shared" si="30"/>
        <v>4809.0598064090773</v>
      </c>
      <c r="AJ51" s="95">
        <f t="shared" si="30"/>
        <v>4438.2743607609127</v>
      </c>
      <c r="AK51" s="95">
        <f t="shared" si="30"/>
        <v>3747.2974380425076</v>
      </c>
      <c r="AL51" s="95">
        <f t="shared" si="30"/>
        <v>3929.0552788621853</v>
      </c>
      <c r="AM51" s="95">
        <f t="shared" si="30"/>
        <v>3368.363926807499</v>
      </c>
      <c r="AN51" s="95">
        <f t="shared" si="30"/>
        <v>3694.3332967702818</v>
      </c>
      <c r="AO51" s="95">
        <f t="shared" si="30"/>
        <v>3523.488607053926</v>
      </c>
      <c r="AP51" s="95">
        <f t="shared" si="30"/>
        <v>3656.3498981024522</v>
      </c>
      <c r="AQ51" s="95">
        <f t="shared" si="30"/>
        <v>5030.5124077342234</v>
      </c>
      <c r="AR51" s="95">
        <f t="shared" si="30"/>
        <v>4135.4676980731783</v>
      </c>
      <c r="AS51" s="95">
        <f t="shared" si="30"/>
        <v>4288.3828492239063</v>
      </c>
      <c r="AT51" s="95">
        <f t="shared" si="30"/>
        <v>4518.2137537071258</v>
      </c>
      <c r="AU51" s="95">
        <f t="shared" si="30"/>
        <v>4671.3959903032955</v>
      </c>
    </row>
    <row r="52" spans="1:49" ht="15.75" thickBot="1">
      <c r="A52" s="42" t="s">
        <v>226</v>
      </c>
    </row>
    <row r="53" spans="1:49" ht="15.75" thickBot="1">
      <c r="A53" s="44"/>
      <c r="B53" s="44" t="str">
        <f>B$2</f>
        <v xml:space="preserve">93/94 </v>
      </c>
      <c r="C53" s="44" t="str">
        <f t="shared" ref="C53:AU53" si="31">C$2</f>
        <v xml:space="preserve">94/95 </v>
      </c>
      <c r="D53" s="44" t="str">
        <f t="shared" si="31"/>
        <v xml:space="preserve">95/96 </v>
      </c>
      <c r="E53" s="44" t="str">
        <f t="shared" si="31"/>
        <v xml:space="preserve">96/97 </v>
      </c>
      <c r="F53" s="44" t="str">
        <f t="shared" si="31"/>
        <v xml:space="preserve">97/98 </v>
      </c>
      <c r="G53" s="44" t="str">
        <f t="shared" si="31"/>
        <v xml:space="preserve">98/99 </v>
      </c>
      <c r="H53" s="44" t="str">
        <f t="shared" si="31"/>
        <v xml:space="preserve">99/00 </v>
      </c>
      <c r="I53" s="44" t="str">
        <f t="shared" si="31"/>
        <v xml:space="preserve">00/01 </v>
      </c>
      <c r="J53" s="44" t="str">
        <f t="shared" si="31"/>
        <v xml:space="preserve">01/02 </v>
      </c>
      <c r="K53" s="44" t="str">
        <f t="shared" si="31"/>
        <v xml:space="preserve">02/03 </v>
      </c>
      <c r="L53" s="44" t="str">
        <f t="shared" si="31"/>
        <v xml:space="preserve">03/04 </v>
      </c>
      <c r="M53" s="44" t="str">
        <f t="shared" si="31"/>
        <v xml:space="preserve">04/05 </v>
      </c>
      <c r="N53" s="44" t="str">
        <f t="shared" si="31"/>
        <v xml:space="preserve">05/06 </v>
      </c>
      <c r="O53" s="44" t="str">
        <f t="shared" si="31"/>
        <v xml:space="preserve">06/07 </v>
      </c>
      <c r="P53" s="44" t="str">
        <f t="shared" si="31"/>
        <v xml:space="preserve">07/08 </v>
      </c>
      <c r="Q53" s="44" t="str">
        <f t="shared" si="31"/>
        <v xml:space="preserve">08/09 </v>
      </c>
      <c r="R53" s="44" t="str">
        <f t="shared" si="31"/>
        <v xml:space="preserve">09/10 </v>
      </c>
      <c r="S53" s="44" t="str">
        <f t="shared" si="31"/>
        <v xml:space="preserve">10/11 </v>
      </c>
      <c r="T53" s="44" t="str">
        <f t="shared" si="31"/>
        <v xml:space="preserve">11/12 </v>
      </c>
      <c r="U53" s="44" t="str">
        <f t="shared" si="31"/>
        <v xml:space="preserve">12/13 </v>
      </c>
      <c r="V53" s="44" t="str">
        <f t="shared" si="31"/>
        <v xml:space="preserve">13/14 </v>
      </c>
      <c r="W53" s="44" t="str">
        <f t="shared" si="31"/>
        <v xml:space="preserve">14/15 </v>
      </c>
      <c r="X53" s="44" t="str">
        <f t="shared" si="31"/>
        <v xml:space="preserve">15/16 </v>
      </c>
      <c r="Y53" s="44" t="str">
        <f t="shared" si="31"/>
        <v xml:space="preserve">16/17 </v>
      </c>
      <c r="Z53" s="44" t="str">
        <f t="shared" si="31"/>
        <v xml:space="preserve">17/18 </v>
      </c>
      <c r="AA53" s="44" t="str">
        <f t="shared" si="31"/>
        <v>18/19</v>
      </c>
      <c r="AB53" s="44" t="str">
        <f t="shared" si="31"/>
        <v>19/20</v>
      </c>
      <c r="AC53" s="44" t="str">
        <f t="shared" si="31"/>
        <v>20/21</v>
      </c>
      <c r="AD53" s="44" t="str">
        <f t="shared" si="31"/>
        <v>21/22</v>
      </c>
      <c r="AE53" s="44" t="str">
        <f t="shared" si="31"/>
        <v>22/23</v>
      </c>
      <c r="AF53" s="44" t="str">
        <f t="shared" si="31"/>
        <v>23/24</v>
      </c>
      <c r="AG53" s="44" t="str">
        <f t="shared" si="31"/>
        <v>24/25</v>
      </c>
      <c r="AH53" s="44" t="str">
        <f t="shared" si="31"/>
        <v>25/26</v>
      </c>
      <c r="AI53" s="44" t="str">
        <f t="shared" si="31"/>
        <v>26/27</v>
      </c>
      <c r="AJ53" s="44" t="str">
        <f t="shared" si="31"/>
        <v>27/28</v>
      </c>
      <c r="AK53" s="44" t="str">
        <f t="shared" si="31"/>
        <v>28/29</v>
      </c>
      <c r="AL53" s="44" t="str">
        <f t="shared" si="31"/>
        <v>29/30</v>
      </c>
      <c r="AM53" s="44" t="str">
        <f t="shared" si="31"/>
        <v>30/31</v>
      </c>
      <c r="AN53" s="44" t="str">
        <f t="shared" si="31"/>
        <v>31/32</v>
      </c>
      <c r="AO53" s="44" t="str">
        <f t="shared" si="31"/>
        <v>32/33</v>
      </c>
      <c r="AP53" s="44" t="str">
        <f t="shared" si="31"/>
        <v>33/34</v>
      </c>
      <c r="AQ53" s="44" t="str">
        <f t="shared" si="31"/>
        <v>34/35</v>
      </c>
      <c r="AR53" s="44" t="str">
        <f t="shared" si="31"/>
        <v>35/36</v>
      </c>
      <c r="AS53" s="44" t="str">
        <f t="shared" si="31"/>
        <v>36/37</v>
      </c>
      <c r="AT53" s="44" t="str">
        <f t="shared" si="31"/>
        <v>37/38</v>
      </c>
      <c r="AU53" s="44" t="str">
        <f t="shared" si="31"/>
        <v>38/39</v>
      </c>
    </row>
    <row r="54" spans="1:49">
      <c r="A54" s="42" t="s">
        <v>101</v>
      </c>
      <c r="B54" s="52">
        <f>('[5]Refined CO Exports'!AG$290)/1000</f>
        <v>0</v>
      </c>
      <c r="C54" s="52">
        <f>('[5]Refined CO Exports'!AS$290)/1000</f>
        <v>0</v>
      </c>
      <c r="D54" s="52">
        <f>('[5]Refined CO Exports'!BE$290)/1000</f>
        <v>0</v>
      </c>
      <c r="E54" s="52">
        <f>('[5]Refined CO Exports'!BQ$290)/1000</f>
        <v>0</v>
      </c>
      <c r="F54" s="52">
        <f>('[5]Refined CO Exports'!CC$290)/1000</f>
        <v>0</v>
      </c>
      <c r="G54" s="52">
        <f>('[5]Refined CO Exports'!CO$290)/1000</f>
        <v>0</v>
      </c>
      <c r="H54" s="52">
        <f>('[5]Refined CO Exports'!DA$290)/1000</f>
        <v>0</v>
      </c>
      <c r="I54" s="52">
        <f>('[5]Refined CO Exports'!DM$290)/1000</f>
        <v>0</v>
      </c>
      <c r="J54" s="52">
        <f>('[5]Refined CO Exports'!DY$290)/1000</f>
        <v>0</v>
      </c>
      <c r="K54" s="52">
        <f>('[5]Refined CO Exports'!EK$290)/1000</f>
        <v>2.3730880000000001</v>
      </c>
      <c r="L54" s="52">
        <f>('[5]Refined CO Exports'!EW$290)/1000</f>
        <v>2.608139</v>
      </c>
      <c r="M54" s="52">
        <f>('[5]Refined CO Exports'!FI$290)/1000</f>
        <v>2.550697</v>
      </c>
      <c r="N54" s="52">
        <f>('[5]Refined CO Exports'!FU$290)/1000</f>
        <v>0.66348699999999994</v>
      </c>
      <c r="O54" s="52">
        <f>('[5]Refined CO Exports'!GG$290)/1000</f>
        <v>3.6061269999999999</v>
      </c>
      <c r="P54" s="52">
        <f>('[5]Refined CO Exports'!GS$290)/1000</f>
        <v>2.8461609999999999</v>
      </c>
      <c r="Q54" s="52">
        <f>('[5]Refined CO Exports'!HE$290)/1000</f>
        <v>6.7074300000000004</v>
      </c>
      <c r="R54" s="52">
        <f>('[5]Refined CO Exports'!HQ$290)/1000</f>
        <v>4.6410819999999999</v>
      </c>
      <c r="S54" s="52">
        <f>('[5]Refined CO Exports'!IC$290)/1000</f>
        <v>7.6974409999999995</v>
      </c>
      <c r="T54" s="52">
        <f>('[5]Refined CO Exports'!IO$290)/1000</f>
        <v>9.4177219999999995</v>
      </c>
      <c r="U54" s="52">
        <f>('[5]Refined CO Exports'!JA$290)/1000</f>
        <v>14.252602999999999</v>
      </c>
      <c r="V54" s="52">
        <f>('[5]Refined CO Exports'!JM$290)/1000</f>
        <v>14.015903</v>
      </c>
      <c r="W54" s="52">
        <f>('[5]Refined CO Exports'!JY$290)/1000</f>
        <v>12.021419</v>
      </c>
      <c r="X54" s="52">
        <f>('[5]Refined CO Exports'!KK$290)/1000</f>
        <v>11.166956000000001</v>
      </c>
      <c r="Y54" s="52">
        <f>('[5]Refined CO Exports'!KW$290)/1000</f>
        <v>8.0067819999999994</v>
      </c>
      <c r="Z54" s="52">
        <f>('[5]Refined CO Exports'!LI$290)/1000</f>
        <v>10.757772000000001</v>
      </c>
      <c r="AA54" s="52">
        <f>('[5]Refined CO Exports'!LU$290)/1000</f>
        <v>8.2041839999999997</v>
      </c>
      <c r="AB54" s="52">
        <f>('[5]Refined CO Exports'!MG$290)/1000</f>
        <v>8.082948</v>
      </c>
      <c r="AC54" s="52">
        <f>('[5]Refined CO Exports'!MS$290)/1000</f>
        <v>18.954606999999999</v>
      </c>
      <c r="AD54" s="52">
        <f>('[5]Refined CO Exports'!NE$290)/1000</f>
        <v>24.873079000000001</v>
      </c>
      <c r="AE54" s="52">
        <f>('[5]Refined CO Exports'!NQ$290)/1000</f>
        <v>9.0054210000000001</v>
      </c>
      <c r="AF54" s="51">
        <f>'[3]Canola Complex'!BM291-'Canola Crude Match'!AF52</f>
        <v>9.4757178762585745</v>
      </c>
      <c r="AG54" s="51">
        <f>'[3]Canola Complex'!BN291-'Canola Crude Match'!AG52</f>
        <v>9.7417740759462319</v>
      </c>
      <c r="AH54" s="51">
        <f>'[3]Canola Complex'!BO291-'Canola Crude Match'!AH52</f>
        <v>11.147806711752668</v>
      </c>
      <c r="AI54" s="51">
        <f>'[3]Canola Complex'!BP291-'Canola Crude Match'!AI52</f>
        <v>7.1197173285233255</v>
      </c>
      <c r="AJ54" s="51">
        <f>'[3]Canola Complex'!BQ291-'Canola Crude Match'!AJ52</f>
        <v>9.1199815100576878</v>
      </c>
      <c r="AK54" s="51">
        <f>'[3]Canola Complex'!BR291-'Canola Crude Match'!AK52</f>
        <v>7.4946219635468552</v>
      </c>
      <c r="AL54" s="51">
        <f>'[3]Canola Complex'!BS291-'Canola Crude Match'!AL52</f>
        <v>6.834333750813169</v>
      </c>
      <c r="AM54" s="51">
        <f>'[3]Canola Complex'!BT291-'Canola Crude Match'!AM52</f>
        <v>7.4541672938731987</v>
      </c>
      <c r="AN54" s="51">
        <f>'[3]Canola Complex'!BU291-'Canola Crude Match'!AN52</f>
        <v>7.5088473712689616</v>
      </c>
      <c r="AO54" s="51">
        <f>'[3]Canola Complex'!BV291-'Canola Crude Match'!AO52</f>
        <v>7.6853624146992798</v>
      </c>
      <c r="AP54" s="51">
        <f>'[3]Canola Complex'!BW291-'Canola Crude Match'!AP52</f>
        <v>7.6706121221358181</v>
      </c>
      <c r="AQ54" s="51">
        <f>'[3]Canola Complex'!BX291-'Canola Crude Match'!AQ52</f>
        <v>7.3834257709187803</v>
      </c>
      <c r="AR54" s="51">
        <f>'[3]Canola Complex'!BY291-'Canola Crude Match'!AR52</f>
        <v>7.4302377097796661</v>
      </c>
      <c r="AS54" s="51">
        <f>'[3]Canola Complex'!BZ291-'Canola Crude Match'!AS52</f>
        <v>7.5366006651980264</v>
      </c>
      <c r="AT54" s="51">
        <f>'[3]Canola Complex'!CA291-'Canola Crude Match'!AT52</f>
        <v>7.5462310360563372</v>
      </c>
      <c r="AU54" s="51">
        <f>'[3]Canola Complex'!CB291-'Canola Crude Match'!AU52</f>
        <v>7.5377288774340272</v>
      </c>
    </row>
    <row r="55" spans="1:49">
      <c r="A55" s="42" t="s">
        <v>102</v>
      </c>
      <c r="B55" s="52">
        <f>('[5]Refined CO Exports'!AH$290)/1000</f>
        <v>0</v>
      </c>
      <c r="C55" s="52">
        <f>('[5]Refined CO Exports'!AT$290)/1000</f>
        <v>0</v>
      </c>
      <c r="D55" s="52">
        <f>('[5]Refined CO Exports'!BF$290)/1000</f>
        <v>0</v>
      </c>
      <c r="E55" s="52">
        <f>('[5]Refined CO Exports'!BR$290)/1000</f>
        <v>0</v>
      </c>
      <c r="F55" s="52">
        <f>('[5]Refined CO Exports'!CD$290)/1000</f>
        <v>0</v>
      </c>
      <c r="G55" s="52">
        <f>('[5]Refined CO Exports'!CP$290)/1000</f>
        <v>0</v>
      </c>
      <c r="H55" s="52">
        <f>('[5]Refined CO Exports'!DB$290)/1000</f>
        <v>0</v>
      </c>
      <c r="I55" s="52">
        <f>('[5]Refined CO Exports'!DN$290)/1000</f>
        <v>0</v>
      </c>
      <c r="J55" s="52">
        <f>('[5]Refined CO Exports'!DZ$290)/1000</f>
        <v>0</v>
      </c>
      <c r="K55" s="52">
        <f>('[5]Refined CO Exports'!EL$290)/1000</f>
        <v>1.6450619999999998</v>
      </c>
      <c r="L55" s="52">
        <f>('[5]Refined CO Exports'!EX$290)/1000</f>
        <v>1.5408009999999999</v>
      </c>
      <c r="M55" s="52">
        <f>('[5]Refined CO Exports'!FJ$290)/1000</f>
        <v>0.98593399999999998</v>
      </c>
      <c r="N55" s="52">
        <f>('[5]Refined CO Exports'!FV$290)/1000</f>
        <v>7.7198459999999995</v>
      </c>
      <c r="O55" s="52">
        <f>('[5]Refined CO Exports'!GH$290)/1000</f>
        <v>36.241178999999995</v>
      </c>
      <c r="P55" s="52">
        <f>('[5]Refined CO Exports'!GT$290)/1000</f>
        <v>2.4206270000000001</v>
      </c>
      <c r="Q55" s="52">
        <f>('[5]Refined CO Exports'!HF$290)/1000</f>
        <v>7.5067979999999999</v>
      </c>
      <c r="R55" s="52">
        <f>('[5]Refined CO Exports'!HR$290)/1000</f>
        <v>3.6862409999999999</v>
      </c>
      <c r="S55" s="52">
        <f>('[5]Refined CO Exports'!ID$290)/1000</f>
        <v>5.5767139999999999</v>
      </c>
      <c r="T55" s="52">
        <f>('[5]Refined CO Exports'!IP$290)/1000</f>
        <v>11.259383</v>
      </c>
      <c r="U55" s="52">
        <f>('[5]Refined CO Exports'!JB$290)/1000</f>
        <v>15.303996999999999</v>
      </c>
      <c r="V55" s="52">
        <f>('[5]Refined CO Exports'!JN$290)/1000</f>
        <v>10.882147000000002</v>
      </c>
      <c r="W55" s="52">
        <f>('[5]Refined CO Exports'!JZ$290)/1000</f>
        <v>10.419887000000001</v>
      </c>
      <c r="X55" s="52">
        <f>('[5]Refined CO Exports'!KL$290)/1000</f>
        <v>11.657144000000001</v>
      </c>
      <c r="Y55" s="52">
        <f>('[5]Refined CO Exports'!KX$290)/1000</f>
        <v>17.514662999999999</v>
      </c>
      <c r="Z55" s="52">
        <f>('[5]Refined CO Exports'!LJ$290)/1000</f>
        <v>14.055656000000001</v>
      </c>
      <c r="AA55" s="52">
        <f>('[5]Refined CO Exports'!LV$290)/1000</f>
        <v>7.6114009999999999</v>
      </c>
      <c r="AB55" s="52">
        <f>('[5]Refined CO Exports'!MH$290)/1000</f>
        <v>8.8461919999999985</v>
      </c>
      <c r="AC55" s="52">
        <f>('[5]Refined CO Exports'!MT$290)/1000</f>
        <v>15.802747</v>
      </c>
      <c r="AD55" s="52">
        <f>('[5]Refined CO Exports'!NF$290)/1000</f>
        <v>15.338796</v>
      </c>
      <c r="AE55" s="52">
        <f>('[5]Refined CO Exports'!NR$290)/1000</f>
        <v>8.610379</v>
      </c>
      <c r="AF55" s="51">
        <f>'[3]Canola Complex'!BM292-'Canola Crude Match'!AF53</f>
        <v>15.013217926931993</v>
      </c>
      <c r="AG55" s="51">
        <f>'[3]Canola Complex'!BN292-'Canola Crude Match'!AG53</f>
        <v>8.4676088966600602</v>
      </c>
      <c r="AH55" s="51">
        <f>'[3]Canola Complex'!BO292-'Canola Crude Match'!AH53</f>
        <v>8.2999958278958772</v>
      </c>
      <c r="AI55" s="51">
        <f>'[3]Canola Complex'!BP292-'Canola Crude Match'!AI53</f>
        <v>6.0430864129619621</v>
      </c>
      <c r="AJ55" s="51">
        <f>'[3]Canola Complex'!BQ292-'Canola Crude Match'!AJ53</f>
        <v>6.3389754466230563</v>
      </c>
      <c r="AK55" s="51">
        <f>'[3]Canola Complex'!BR292-'Canola Crude Match'!AK53</f>
        <v>6.2371954257531605</v>
      </c>
      <c r="AL55" s="51">
        <f>'[3]Canola Complex'!BS292-'Canola Crude Match'!AL53</f>
        <v>6.6127396048458813</v>
      </c>
      <c r="AM55" s="51">
        <f>'[3]Canola Complex'!BT292-'Canola Crude Match'!AM53</f>
        <v>5.8360687613553832</v>
      </c>
      <c r="AN55" s="51">
        <f>'[3]Canola Complex'!BU292-'Canola Crude Match'!AN53</f>
        <v>6.1056537095625369</v>
      </c>
      <c r="AO55" s="51">
        <f>'[3]Canola Complex'!BV292-'Canola Crude Match'!AO53</f>
        <v>6.2153797747631447</v>
      </c>
      <c r="AP55" s="51">
        <f>'[3]Canola Complex'!BW292-'Canola Crude Match'!AP53</f>
        <v>6.2300352374921708</v>
      </c>
      <c r="AQ55" s="51">
        <f>'[3]Canola Complex'!BX292-'Canola Crude Match'!AQ53</f>
        <v>6.2059977606886338</v>
      </c>
      <c r="AR55" s="51">
        <f>'[3]Canola Complex'!BY292-'Canola Crude Match'!AR53</f>
        <v>6.1914657745929809</v>
      </c>
      <c r="AS55" s="51">
        <f>'[3]Canola Complex'!BZ292-'Canola Crude Match'!AS53</f>
        <v>6.1207637918847606</v>
      </c>
      <c r="AT55" s="51">
        <f>'[3]Canola Complex'!CA292-'Canola Crude Match'!AT53</f>
        <v>6.1904849909906101</v>
      </c>
      <c r="AU55" s="51">
        <f>'[3]Canola Complex'!CB292-'Canola Crude Match'!AU53</f>
        <v>6.1933093864781483</v>
      </c>
      <c r="AW55" s="87">
        <f>SUM(AE54:AE55)/SUM(AD54:AD55)-1</f>
        <v>-0.56192542625779074</v>
      </c>
    </row>
    <row r="56" spans="1:49">
      <c r="A56" s="42" t="s">
        <v>103</v>
      </c>
      <c r="B56" s="52">
        <f>('[5]Refined CO Exports'!AI$290)/1000</f>
        <v>0</v>
      </c>
      <c r="C56" s="52">
        <f>('[5]Refined CO Exports'!AU$290)/1000</f>
        <v>0</v>
      </c>
      <c r="D56" s="52">
        <f>('[5]Refined CO Exports'!BG$290)/1000</f>
        <v>0</v>
      </c>
      <c r="E56" s="52">
        <f>('[5]Refined CO Exports'!BS$290)/1000</f>
        <v>0</v>
      </c>
      <c r="F56" s="52">
        <f>('[5]Refined CO Exports'!CE$290)/1000</f>
        <v>0</v>
      </c>
      <c r="G56" s="52">
        <f>('[5]Refined CO Exports'!CQ$290)/1000</f>
        <v>0</v>
      </c>
      <c r="H56" s="52">
        <f>('[5]Refined CO Exports'!DC$290)/1000</f>
        <v>0</v>
      </c>
      <c r="I56" s="52">
        <f>('[5]Refined CO Exports'!DO$290)/1000</f>
        <v>0</v>
      </c>
      <c r="J56" s="52">
        <f>('[5]Refined CO Exports'!EA$290)/1000</f>
        <v>0</v>
      </c>
      <c r="K56" s="52">
        <f>('[5]Refined CO Exports'!EM$290)/1000</f>
        <v>2.2113170000000002</v>
      </c>
      <c r="L56" s="52">
        <f>('[5]Refined CO Exports'!EY$290)/1000</f>
        <v>3.1163649999999996</v>
      </c>
      <c r="M56" s="52">
        <f>('[5]Refined CO Exports'!FK$290)/1000</f>
        <v>3.375076</v>
      </c>
      <c r="N56" s="52">
        <f>('[5]Refined CO Exports'!FW$290)/1000</f>
        <v>12.717584</v>
      </c>
      <c r="O56" s="52">
        <f>('[5]Refined CO Exports'!GI$290)/1000</f>
        <v>3.2684920000000002</v>
      </c>
      <c r="P56" s="52">
        <f>('[5]Refined CO Exports'!GU$290)/1000</f>
        <v>2.8793829999999998</v>
      </c>
      <c r="Q56" s="52">
        <f>('[5]Refined CO Exports'!HG$290)/1000</f>
        <v>5.457249</v>
      </c>
      <c r="R56" s="52">
        <f>('[5]Refined CO Exports'!HS$290)/1000</f>
        <v>4.3523890000000005</v>
      </c>
      <c r="S56" s="52">
        <f>('[5]Refined CO Exports'!IE$290)/1000</f>
        <v>6.3728439999999997</v>
      </c>
      <c r="T56" s="52">
        <f>('[5]Refined CO Exports'!IQ$290)/1000</f>
        <v>11.011556000000001</v>
      </c>
      <c r="U56" s="52">
        <f>('[5]Refined CO Exports'!JC$290)/1000</f>
        <v>9.914511000000001</v>
      </c>
      <c r="V56" s="52">
        <f>('[5]Refined CO Exports'!JO$290)/1000</f>
        <v>8.8357869999999998</v>
      </c>
      <c r="W56" s="52">
        <f>('[5]Refined CO Exports'!KA$290)/1000</f>
        <v>9.6561079999999997</v>
      </c>
      <c r="X56" s="52">
        <f>('[5]Refined CO Exports'!KM$290)/1000</f>
        <v>12.099031999999999</v>
      </c>
      <c r="Y56" s="52">
        <f>('[5]Refined CO Exports'!KY$290)/1000</f>
        <v>10.213620000000001</v>
      </c>
      <c r="Z56" s="52">
        <f>('[5]Refined CO Exports'!LK$290)/1000</f>
        <v>8.4166650000000001</v>
      </c>
      <c r="AA56" s="52">
        <f>('[5]Refined CO Exports'!LW$290)/1000</f>
        <v>7.1922639999999998</v>
      </c>
      <c r="AB56" s="52">
        <f>('[5]Refined CO Exports'!MI$290)/1000</f>
        <v>8.2315920000000009</v>
      </c>
      <c r="AC56" s="52">
        <f>('[5]Refined CO Exports'!MU$290)/1000</f>
        <v>19.426300999999999</v>
      </c>
      <c r="AD56" s="52">
        <f>('[5]Refined CO Exports'!NG$290)/1000</f>
        <v>17.542771999999999</v>
      </c>
      <c r="AE56" s="52">
        <f>('[5]Refined CO Exports'!NS$290)/1000</f>
        <v>6.7984549999999997</v>
      </c>
      <c r="AF56" s="51">
        <f>'[3]Canola Complex'!BM293-'Canola Crude Match'!AF54</f>
        <v>7.4883683311575089</v>
      </c>
      <c r="AG56" s="51">
        <f>'[3]Canola Complex'!BN293-'Canola Crude Match'!AG54</f>
        <v>7.7235042375693652</v>
      </c>
      <c r="AH56" s="51">
        <f>'[3]Canola Complex'!BO293-'Canola Crude Match'!AH54</f>
        <v>8.554708889766431</v>
      </c>
      <c r="AI56" s="51">
        <f>'[3]Canola Complex'!BP293-'Canola Crude Match'!AI54</f>
        <v>5.2894517056299462</v>
      </c>
      <c r="AJ56" s="51">
        <f>'[3]Canola Complex'!BQ293-'Canola Crude Match'!AJ54</f>
        <v>5.3202279648127</v>
      </c>
      <c r="AK56" s="51">
        <f>'[3]Canola Complex'!BR293-'Canola Crude Match'!AK54</f>
        <v>4.768188881281044</v>
      </c>
      <c r="AL56" s="51">
        <f>'[3]Canola Complex'!BS293-'Canola Crude Match'!AL54</f>
        <v>5.163826169791367</v>
      </c>
      <c r="AM56" s="51">
        <f>'[3]Canola Complex'!BT293-'Canola Crude Match'!AM54</f>
        <v>5.3380681447052387</v>
      </c>
      <c r="AN56" s="51">
        <f>'[3]Canola Complex'!BU293-'Canola Crude Match'!AN54</f>
        <v>5.2170015083417294</v>
      </c>
      <c r="AO56" s="51">
        <f>'[3]Canola Complex'!BV293-'Canola Crude Match'!AO54</f>
        <v>5.1656435796736275</v>
      </c>
      <c r="AP56" s="51">
        <f>'[3]Canola Complex'!BW293-'Canola Crude Match'!AP54</f>
        <v>5.1746307836004997</v>
      </c>
      <c r="AQ56" s="51">
        <f>'[3]Canola Complex'!BX293-'Canola Crude Match'!AQ54</f>
        <v>5.1430870242276399</v>
      </c>
      <c r="AR56" s="51">
        <f>'[3]Canola Complex'!BY293-'Canola Crude Match'!AR54</f>
        <v>5.2126743295288733</v>
      </c>
      <c r="AS56" s="51">
        <f>'[3]Canola Complex'!BZ293-'Canola Crude Match'!AS54</f>
        <v>5.1962836525716725</v>
      </c>
      <c r="AT56" s="51">
        <f>'[3]Canola Complex'!CA293-'Canola Crude Match'!AT54</f>
        <v>5.1835751171706743</v>
      </c>
      <c r="AU56" s="51">
        <f>'[3]Canola Complex'!CB293-'Canola Crude Match'!AU54</f>
        <v>5.1816868791499893</v>
      </c>
    </row>
    <row r="57" spans="1:49">
      <c r="A57" s="42" t="s">
        <v>104</v>
      </c>
      <c r="B57" s="52">
        <f>('[5]Refined CO Exports'!AJ$290)/1000</f>
        <v>0</v>
      </c>
      <c r="C57" s="52">
        <f>('[5]Refined CO Exports'!AV$290)/1000</f>
        <v>0</v>
      </c>
      <c r="D57" s="52">
        <f>('[5]Refined CO Exports'!BH$290)/1000</f>
        <v>0</v>
      </c>
      <c r="E57" s="52">
        <f>('[5]Refined CO Exports'!BT$290)/1000</f>
        <v>0</v>
      </c>
      <c r="F57" s="52">
        <f>('[5]Refined CO Exports'!CF$290)/1000</f>
        <v>0</v>
      </c>
      <c r="G57" s="52">
        <f>('[5]Refined CO Exports'!CR$290)/1000</f>
        <v>0</v>
      </c>
      <c r="H57" s="52">
        <f>('[5]Refined CO Exports'!DD$290)/1000</f>
        <v>0</v>
      </c>
      <c r="I57" s="52">
        <f>('[5]Refined CO Exports'!DP$290)/1000</f>
        <v>0</v>
      </c>
      <c r="J57" s="52">
        <f>('[5]Refined CO Exports'!EB$290)/1000</f>
        <v>2.5998040000000002</v>
      </c>
      <c r="K57" s="52">
        <f>('[5]Refined CO Exports'!EN$290)/1000</f>
        <v>1.930876</v>
      </c>
      <c r="L57" s="52">
        <f>('[5]Refined CO Exports'!EZ$290)/1000</f>
        <v>1.3191269999999999</v>
      </c>
      <c r="M57" s="52">
        <f>('[5]Refined CO Exports'!FL$290)/1000</f>
        <v>1.902542</v>
      </c>
      <c r="N57" s="52">
        <f>('[5]Refined CO Exports'!FX$290)/1000</f>
        <v>2.6218699999999999</v>
      </c>
      <c r="O57" s="52">
        <f>('[5]Refined CO Exports'!GJ$290)/1000</f>
        <v>3.101413</v>
      </c>
      <c r="P57" s="52">
        <f>('[5]Refined CO Exports'!GV$290)/1000</f>
        <v>2.7670490000000001</v>
      </c>
      <c r="Q57" s="52">
        <f>('[5]Refined CO Exports'!HH$290)/1000</f>
        <v>7.7654560000000004</v>
      </c>
      <c r="R57" s="52">
        <f>('[5]Refined CO Exports'!HT$290)/1000</f>
        <v>4.8920810000000001</v>
      </c>
      <c r="S57" s="52">
        <f>('[5]Refined CO Exports'!IF$290)/1000</f>
        <v>8.455483000000001</v>
      </c>
      <c r="T57" s="52">
        <f>('[5]Refined CO Exports'!IR$290)/1000</f>
        <v>9.4905059999999999</v>
      </c>
      <c r="U57" s="52">
        <f>('[5]Refined CO Exports'!JD$290)/1000</f>
        <v>12.432274</v>
      </c>
      <c r="V57" s="52">
        <f>('[5]Refined CO Exports'!JP$290)/1000</f>
        <v>11.84118</v>
      </c>
      <c r="W57" s="52">
        <f>('[5]Refined CO Exports'!KB$290)/1000</f>
        <v>9.6863430000000008</v>
      </c>
      <c r="X57" s="52">
        <f>('[5]Refined CO Exports'!KN$290)/1000</f>
        <v>10.095726000000001</v>
      </c>
      <c r="Y57" s="52">
        <f>('[5]Refined CO Exports'!KZ$290)/1000</f>
        <v>13.250893</v>
      </c>
      <c r="Z57" s="52">
        <f>('[5]Refined CO Exports'!LL$290)/1000</f>
        <v>11.191248</v>
      </c>
      <c r="AA57" s="52">
        <f>('[5]Refined CO Exports'!LX$290)/1000</f>
        <v>10.292883</v>
      </c>
      <c r="AB57" s="52">
        <f>('[5]Refined CO Exports'!MJ$290)/1000</f>
        <v>13.699436</v>
      </c>
      <c r="AC57" s="52">
        <f>('[5]Refined CO Exports'!MV$290)/1000</f>
        <v>9.3844969999999996</v>
      </c>
      <c r="AD57" s="52">
        <f>('[5]Refined CO Exports'!NH$290)/1000</f>
        <v>18.598056</v>
      </c>
      <c r="AE57" s="52">
        <f>('[5]Refined CO Exports'!NT$290)/1000</f>
        <v>6.5614340000000002</v>
      </c>
      <c r="AF57" s="51">
        <f>'[3]Canola Complex'!BM294-'Canola Crude Match'!AF55</f>
        <v>10.566171053635324</v>
      </c>
      <c r="AG57" s="51">
        <f>'[3]Canola Complex'!BN294-'Canola Crude Match'!AG55</f>
        <v>9.5695570073353089</v>
      </c>
      <c r="AH57" s="51">
        <f>'[3]Canola Complex'!BO294-'Canola Crude Match'!AH55</f>
        <v>8.8774406521232265</v>
      </c>
      <c r="AI57" s="51">
        <f>'[3]Canola Complex'!BP294-'Canola Crude Match'!AI55</f>
        <v>6.1414608183229689</v>
      </c>
      <c r="AJ57" s="51">
        <f>'[3]Canola Complex'!BQ294-'Canola Crude Match'!AJ55</f>
        <v>7.9362376697833383</v>
      </c>
      <c r="AK57" s="51">
        <f>'[3]Canola Complex'!BR294-'Canola Crude Match'!AK55</f>
        <v>7.5092254555140485</v>
      </c>
      <c r="AL57" s="51">
        <f>'[3]Canola Complex'!BS294-'Canola Crude Match'!AL55</f>
        <v>6.3616570807567303</v>
      </c>
      <c r="AM57" s="51">
        <f>'[3]Canola Complex'!BT294-'Canola Crude Match'!AM55</f>
        <v>6.5867896715442447</v>
      </c>
      <c r="AN57" s="51">
        <f>'[3]Canola Complex'!BU294-'Canola Crude Match'!AN55</f>
        <v>6.6853997207880322</v>
      </c>
      <c r="AO57" s="51">
        <f>'[3]Canola Complex'!BV294-'Canola Crude Match'!AO55</f>
        <v>6.9521778568621144</v>
      </c>
      <c r="AP57" s="51">
        <f>'[3]Canola Complex'!BW294-'Canola Crude Match'!AP55</f>
        <v>7.0245705536471199</v>
      </c>
      <c r="AQ57" s="51">
        <f>'[3]Canola Complex'!BX294-'Canola Crude Match'!AQ55</f>
        <v>6.8062231720496467</v>
      </c>
      <c r="AR57" s="51">
        <f>'[3]Canola Complex'!BY294-'Canola Crude Match'!AR55</f>
        <v>6.7111618541073552</v>
      </c>
      <c r="AS57" s="51">
        <f>'[3]Canola Complex'!BZ294-'Canola Crude Match'!AS55</f>
        <v>6.8149897669705943</v>
      </c>
      <c r="AT57" s="51">
        <f>'[3]Canola Complex'!CA294-'Canola Crude Match'!AT55</f>
        <v>6.8427038346877271</v>
      </c>
      <c r="AU57" s="51">
        <f>'[3]Canola Complex'!CB294-'Canola Crude Match'!AU55</f>
        <v>6.8609605410280459</v>
      </c>
    </row>
    <row r="58" spans="1:49">
      <c r="A58" s="42" t="s">
        <v>105</v>
      </c>
      <c r="B58" s="52">
        <f>('[5]Refined CO Exports'!AK$290)/1000</f>
        <v>0</v>
      </c>
      <c r="C58" s="52">
        <f>('[5]Refined CO Exports'!AW$290)/1000</f>
        <v>0</v>
      </c>
      <c r="D58" s="52">
        <f>('[5]Refined CO Exports'!BI$290)/1000</f>
        <v>0</v>
      </c>
      <c r="E58" s="52">
        <f>('[5]Refined CO Exports'!BU$290)/1000</f>
        <v>0</v>
      </c>
      <c r="F58" s="52">
        <f>('[5]Refined CO Exports'!CG$290)/1000</f>
        <v>0</v>
      </c>
      <c r="G58" s="52">
        <f>('[5]Refined CO Exports'!CS$290)/1000</f>
        <v>0</v>
      </c>
      <c r="H58" s="52">
        <f>('[5]Refined CO Exports'!DE$290)/1000</f>
        <v>0</v>
      </c>
      <c r="I58" s="52">
        <f>('[5]Refined CO Exports'!DQ$290)/1000</f>
        <v>0</v>
      </c>
      <c r="J58" s="52">
        <f>('[5]Refined CO Exports'!EC$290)/1000</f>
        <v>0.80424699999999993</v>
      </c>
      <c r="K58" s="52">
        <f>('[5]Refined CO Exports'!EO$290)/1000</f>
        <v>1.2945660000000001</v>
      </c>
      <c r="L58" s="52">
        <f>('[5]Refined CO Exports'!FA$290)/1000</f>
        <v>0.51840599999999992</v>
      </c>
      <c r="M58" s="52">
        <f>('[5]Refined CO Exports'!FM$290)/1000</f>
        <v>1.0799839999999998</v>
      </c>
      <c r="N58" s="52">
        <f>('[5]Refined CO Exports'!FY$290)/1000</f>
        <v>3.1866860000000004</v>
      </c>
      <c r="O58" s="52">
        <f>('[5]Refined CO Exports'!GK$290)/1000</f>
        <v>2.5509529999999998</v>
      </c>
      <c r="P58" s="52">
        <f>('[5]Refined CO Exports'!GW$290)/1000</f>
        <v>5.4572470000000006</v>
      </c>
      <c r="Q58" s="52">
        <f>('[5]Refined CO Exports'!HI$290)/1000</f>
        <v>5.4021109999999997</v>
      </c>
      <c r="R58" s="52">
        <f>('[5]Refined CO Exports'!HU$290)/1000</f>
        <v>4.2599830000000001</v>
      </c>
      <c r="S58" s="52">
        <f>('[5]Refined CO Exports'!IG$290)/1000</f>
        <v>7.8593830000000002</v>
      </c>
      <c r="T58" s="52">
        <f>('[5]Refined CO Exports'!IS$290)/1000</f>
        <v>31.225292</v>
      </c>
      <c r="U58" s="52">
        <f>('[5]Refined CO Exports'!JE$290)/1000</f>
        <v>12.465324000000001</v>
      </c>
      <c r="V58" s="52">
        <f>('[5]Refined CO Exports'!JQ$290)/1000</f>
        <v>10.115202</v>
      </c>
      <c r="W58" s="52">
        <f>('[5]Refined CO Exports'!KC$290)/1000</f>
        <v>8.3251530000000002</v>
      </c>
      <c r="X58" s="52">
        <f>('[5]Refined CO Exports'!KO$290)/1000</f>
        <v>6.2843689999999999</v>
      </c>
      <c r="Y58" s="52">
        <f>('[5]Refined CO Exports'!LA$290)/1000</f>
        <v>11.324618000000001</v>
      </c>
      <c r="Z58" s="52">
        <f>('[5]Refined CO Exports'!LM$290)/1000</f>
        <v>9.9578610000000012</v>
      </c>
      <c r="AA58" s="52">
        <f>('[5]Refined CO Exports'!LY$290)/1000</f>
        <v>11.127720999999999</v>
      </c>
      <c r="AB58" s="52">
        <f>('[5]Refined CO Exports'!MK$290)/1000</f>
        <v>7.8114689999999998</v>
      </c>
      <c r="AC58" s="52">
        <f>('[5]Refined CO Exports'!MW$290)/1000</f>
        <v>12.66799</v>
      </c>
      <c r="AD58" s="52">
        <f>('[5]Refined CO Exports'!NI$290)/1000</f>
        <v>15.406165999999999</v>
      </c>
      <c r="AE58" s="52">
        <f>('[5]Refined CO Exports'!NU$290)/1000</f>
        <v>4.0402710000000006</v>
      </c>
      <c r="AF58" s="51">
        <f>'[3]Canola Complex'!BM295-'Canola Crude Match'!AF56</f>
        <v>8.6716332992511376</v>
      </c>
      <c r="AG58" s="51">
        <f>'[3]Canola Complex'!BN295-'Canola Crude Match'!AG56</f>
        <v>5.8761691840956782</v>
      </c>
      <c r="AH58" s="51">
        <f>'[3]Canola Complex'!BO295-'Canola Crude Match'!AH56</f>
        <v>6.5841733084503637</v>
      </c>
      <c r="AI58" s="51">
        <f>'[3]Canola Complex'!BP295-'Canola Crude Match'!AI56</f>
        <v>4.6468372427593252</v>
      </c>
      <c r="AJ58" s="51">
        <f>'[3]Canola Complex'!BQ295-'Canola Crude Match'!AJ56</f>
        <v>4.2472306318742667</v>
      </c>
      <c r="AK58" s="51">
        <f>'[3]Canola Complex'!BR295-'Canola Crude Match'!AK56</f>
        <v>3.6835873434896507</v>
      </c>
      <c r="AL58" s="51">
        <f>'[3]Canola Complex'!BS295-'Canola Crude Match'!AL56</f>
        <v>4.3884733901342061</v>
      </c>
      <c r="AM58" s="51">
        <f>'[3]Canola Complex'!BT295-'Canola Crude Match'!AM56</f>
        <v>4.2315668243666513</v>
      </c>
      <c r="AN58" s="51">
        <f>'[3]Canola Complex'!BU295-'Canola Crude Match'!AN56</f>
        <v>4.3222540798809463</v>
      </c>
      <c r="AO58" s="51">
        <f>'[3]Canola Complex'!BV295-'Canola Crude Match'!AO56</f>
        <v>4.2022147940142291</v>
      </c>
      <c r="AP58" s="51">
        <f>'[3]Canola Complex'!BW295-'Canola Crude Match'!AP56</f>
        <v>4.1687922781719644</v>
      </c>
      <c r="AQ58" s="51">
        <f>'[3]Canola Complex'!BX295-'Canola Crude Match'!AQ56</f>
        <v>4.1648121596745238</v>
      </c>
      <c r="AR58" s="51">
        <f>'[3]Canola Complex'!BY295-'Canola Crude Match'!AR56</f>
        <v>4.2736575963230532</v>
      </c>
      <c r="AS58" s="51">
        <f>'[3]Canola Complex'!BZ295-'Canola Crude Match'!AS56</f>
        <v>4.2194113736486552</v>
      </c>
      <c r="AT58" s="51">
        <f>'[3]Canola Complex'!CA295-'Canola Crude Match'!AT56</f>
        <v>4.2200499965021576</v>
      </c>
      <c r="AU58" s="51">
        <f>'[3]Canola Complex'!CB295-'Canola Crude Match'!AU56</f>
        <v>4.2056870767356589</v>
      </c>
    </row>
    <row r="59" spans="1:49">
      <c r="A59" s="42" t="s">
        <v>106</v>
      </c>
      <c r="B59" s="52">
        <f>('[5]Refined CO Exports'!AL$290)/1000</f>
        <v>0</v>
      </c>
      <c r="C59" s="52">
        <f>('[5]Refined CO Exports'!AX$290)/1000</f>
        <v>0</v>
      </c>
      <c r="D59" s="52">
        <f>('[5]Refined CO Exports'!BJ$290)/1000</f>
        <v>0</v>
      </c>
      <c r="E59" s="52">
        <f>('[5]Refined CO Exports'!BV$290)/1000</f>
        <v>0</v>
      </c>
      <c r="F59" s="52">
        <f>('[5]Refined CO Exports'!CH$290)/1000</f>
        <v>0</v>
      </c>
      <c r="G59" s="52">
        <f>('[5]Refined CO Exports'!CT$290)/1000</f>
        <v>0</v>
      </c>
      <c r="H59" s="52">
        <f>('[5]Refined CO Exports'!DF$290)/1000</f>
        <v>0</v>
      </c>
      <c r="I59" s="52">
        <f>('[5]Refined CO Exports'!DR$290)/1000</f>
        <v>0</v>
      </c>
      <c r="J59" s="52">
        <f>('[5]Refined CO Exports'!ED$290)/1000</f>
        <v>1.925827</v>
      </c>
      <c r="K59" s="52">
        <f>('[5]Refined CO Exports'!EP$290)/1000</f>
        <v>1.6809369999999999</v>
      </c>
      <c r="L59" s="52">
        <f>('[5]Refined CO Exports'!FB$290)/1000</f>
        <v>1.9948859999999999</v>
      </c>
      <c r="M59" s="52">
        <f>('[5]Refined CO Exports'!FN$290)/1000</f>
        <v>1.785768</v>
      </c>
      <c r="N59" s="52">
        <f>('[5]Refined CO Exports'!FZ$290)/1000</f>
        <v>2.2768999999999999</v>
      </c>
      <c r="O59" s="52">
        <f>('[5]Refined CO Exports'!GL$290)/1000</f>
        <v>2.9128960000000004</v>
      </c>
      <c r="P59" s="52">
        <f>('[5]Refined CO Exports'!GX$290)/1000</f>
        <v>6.0424110000000004</v>
      </c>
      <c r="Q59" s="52">
        <f>('[5]Refined CO Exports'!HJ$290)/1000</f>
        <v>4.5459350000000001</v>
      </c>
      <c r="R59" s="52">
        <f>('[5]Refined CO Exports'!HV$290)/1000</f>
        <v>6.2381540000000006</v>
      </c>
      <c r="S59" s="52">
        <f>('[5]Refined CO Exports'!IH$290)/1000</f>
        <v>6.0248879999999998</v>
      </c>
      <c r="T59" s="52">
        <f>('[5]Refined CO Exports'!IT$290)/1000</f>
        <v>13.318249</v>
      </c>
      <c r="U59" s="52">
        <f>('[5]Refined CO Exports'!JF$290)/1000</f>
        <v>12.223233</v>
      </c>
      <c r="V59" s="52">
        <f>('[5]Refined CO Exports'!JR$290)/1000</f>
        <v>10.614657999999999</v>
      </c>
      <c r="W59" s="52">
        <f>('[5]Refined CO Exports'!KD$290)/1000</f>
        <v>10.399377000000001</v>
      </c>
      <c r="X59" s="52">
        <f>('[5]Refined CO Exports'!KP$290)/1000</f>
        <v>7.8093979999999998</v>
      </c>
      <c r="Y59" s="52">
        <f>('[5]Refined CO Exports'!LB$290)/1000</f>
        <v>13.618245</v>
      </c>
      <c r="Z59" s="52">
        <f>('[5]Refined CO Exports'!LN$290)/1000</f>
        <v>9.3141039999999986</v>
      </c>
      <c r="AA59" s="52">
        <f>('[5]Refined CO Exports'!LZ$290)/1000</f>
        <v>9.8220170000000007</v>
      </c>
      <c r="AB59" s="52">
        <f>('[5]Refined CO Exports'!ML$290)/1000</f>
        <v>9.8549199999999999</v>
      </c>
      <c r="AC59" s="52">
        <f>('[5]Refined CO Exports'!MX$290)/1000</f>
        <v>19.782366000000003</v>
      </c>
      <c r="AD59" s="52">
        <f>('[5]Refined CO Exports'!NJ$290)/1000</f>
        <v>22.932350999999997</v>
      </c>
      <c r="AE59" s="51">
        <f>'[3]Canola Complex'!BL296-'Canola Crude Match'!AE57</f>
        <v>2.0979098806381966</v>
      </c>
      <c r="AF59" s="51">
        <f>'[3]Canola Complex'!BM296-'Canola Crude Match'!AF57</f>
        <v>9.5972166626136808</v>
      </c>
      <c r="AG59" s="51">
        <f>'[3]Canola Complex'!BN296-'Canola Crude Match'!AG57</f>
        <v>9.037463795502358</v>
      </c>
      <c r="AH59" s="51">
        <f>'[3]Canola Complex'!BO296-'Canola Crude Match'!AH57</f>
        <v>7.7106805558944878</v>
      </c>
      <c r="AI59" s="51">
        <f>'[3]Canola Complex'!BP296-'Canola Crude Match'!AI57</f>
        <v>6.6900378447734052</v>
      </c>
      <c r="AJ59" s="51">
        <f>'[3]Canola Complex'!BQ296-'Canola Crude Match'!AJ57</f>
        <v>5.7440888096208198</v>
      </c>
      <c r="AK59" s="51">
        <f>'[3]Canola Complex'!BR296-'Canola Crude Match'!AK57</f>
        <v>4.7237025018026557</v>
      </c>
      <c r="AL59" s="51">
        <f>'[3]Canola Complex'!BS296-'Canola Crude Match'!AL57</f>
        <v>5.7769461796010573</v>
      </c>
      <c r="AM59" s="51">
        <f>'[3]Canola Complex'!BT296-'Canola Crude Match'!AM57</f>
        <v>5.5923603284410781</v>
      </c>
      <c r="AN59" s="51">
        <f>'[3]Canola Complex'!BU296-'Canola Crude Match'!AN57</f>
        <v>5.6666767311350235</v>
      </c>
      <c r="AO59" s="51">
        <f>'[3]Canola Complex'!BV296-'Canola Crude Match'!AO57</f>
        <v>5.6653047009854429</v>
      </c>
      <c r="AP59" s="51">
        <f>'[3]Canola Complex'!BW296-'Canola Crude Match'!AP57</f>
        <v>5.4930741830436469</v>
      </c>
      <c r="AQ59" s="51">
        <f>'[3]Canola Complex'!BX296-'Canola Crude Match'!AQ57</f>
        <v>5.4890329164359404</v>
      </c>
      <c r="AR59" s="51">
        <f>'[3]Canola Complex'!BY296-'Canola Crude Match'!AR57</f>
        <v>5.6373468392141266</v>
      </c>
      <c r="AS59" s="51">
        <f>'[3]Canola Complex'!BZ296-'Canola Crude Match'!AS57</f>
        <v>5.5911861207272553</v>
      </c>
      <c r="AT59" s="51">
        <f>'[3]Canola Complex'!CA296-'Canola Crude Match'!AT57</f>
        <v>5.5832075606420259</v>
      </c>
      <c r="AU59" s="51">
        <f>'[3]Canola Complex'!CB296-'Canola Crude Match'!AU57</f>
        <v>5.5747180222287813</v>
      </c>
    </row>
    <row r="60" spans="1:49">
      <c r="A60" s="42" t="s">
        <v>107</v>
      </c>
      <c r="B60" s="52">
        <f>('[5]Refined CO Exports'!AM$290)/1000</f>
        <v>0</v>
      </c>
      <c r="C60" s="52">
        <f>('[5]Refined CO Exports'!AY$290)/1000</f>
        <v>0</v>
      </c>
      <c r="D60" s="52">
        <f>('[5]Refined CO Exports'!BK$290)/1000</f>
        <v>0</v>
      </c>
      <c r="E60" s="52">
        <f>('[5]Refined CO Exports'!BW$290)/1000</f>
        <v>0</v>
      </c>
      <c r="F60" s="52">
        <f>('[5]Refined CO Exports'!CI$290)/1000</f>
        <v>0</v>
      </c>
      <c r="G60" s="52">
        <f>('[5]Refined CO Exports'!CU$290)/1000</f>
        <v>0</v>
      </c>
      <c r="H60" s="52">
        <f>('[5]Refined CO Exports'!DG$290)/1000</f>
        <v>0</v>
      </c>
      <c r="I60" s="52">
        <f>('[5]Refined CO Exports'!DS$290)/1000</f>
        <v>0</v>
      </c>
      <c r="J60" s="52">
        <f>('[5]Refined CO Exports'!EE$290)/1000</f>
        <v>2.6097069999999998</v>
      </c>
      <c r="K60" s="52">
        <f>('[5]Refined CO Exports'!EQ$290)/1000</f>
        <v>2.6153580000000001</v>
      </c>
      <c r="L60" s="52">
        <f>('[5]Refined CO Exports'!FC$290)/1000</f>
        <v>2.9927770000000002</v>
      </c>
      <c r="M60" s="52">
        <f>('[5]Refined CO Exports'!FO$290)/1000</f>
        <v>3.1396439999999997</v>
      </c>
      <c r="N60" s="52">
        <f>('[5]Refined CO Exports'!GA$290)/1000</f>
        <v>3.9212289999999999</v>
      </c>
      <c r="O60" s="52">
        <f>('[5]Refined CO Exports'!GM$290)/1000</f>
        <v>2.7997160000000001</v>
      </c>
      <c r="P60" s="52">
        <f>('[5]Refined CO Exports'!GY$290)/1000</f>
        <v>12.283263999999999</v>
      </c>
      <c r="Q60" s="52">
        <f>('[5]Refined CO Exports'!HK$290)/1000</f>
        <v>6.2148539999999999</v>
      </c>
      <c r="R60" s="52">
        <f>('[5]Refined CO Exports'!HW$290)/1000</f>
        <v>5.0976189999999999</v>
      </c>
      <c r="S60" s="52">
        <f>('[5]Refined CO Exports'!II$290)/1000</f>
        <v>8.6236119999999996</v>
      </c>
      <c r="T60" s="52">
        <f>('[5]Refined CO Exports'!IU$290)/1000</f>
        <v>12.622851000000001</v>
      </c>
      <c r="U60" s="52">
        <f>('[5]Refined CO Exports'!JG$290)/1000</f>
        <v>11.020348</v>
      </c>
      <c r="V60" s="52">
        <f>('[5]Refined CO Exports'!JS$290)/1000</f>
        <v>10.990609000000001</v>
      </c>
      <c r="W60" s="52">
        <f>('[5]Refined CO Exports'!KE$290)/1000</f>
        <v>9.0347819999999999</v>
      </c>
      <c r="X60" s="52">
        <f>('[5]Refined CO Exports'!KQ$290)/1000</f>
        <v>6.5826710000000004</v>
      </c>
      <c r="Y60" s="52">
        <f>('[5]Refined CO Exports'!LC$290)/1000</f>
        <v>10.356588</v>
      </c>
      <c r="Z60" s="52">
        <f>('[5]Refined CO Exports'!LO$290)/1000</f>
        <v>8.5497289999999992</v>
      </c>
      <c r="AA60" s="52">
        <f>('[5]Refined CO Exports'!MA$290)/1000</f>
        <v>12.156610000000001</v>
      </c>
      <c r="AB60" s="52">
        <f>('[5]Refined CO Exports'!MM$290)/1000</f>
        <v>15.719904</v>
      </c>
      <c r="AC60" s="52">
        <f>('[5]Refined CO Exports'!MY$290)/1000</f>
        <v>14.613584000000001</v>
      </c>
      <c r="AD60" s="52">
        <f>('[5]Refined CO Exports'!NK$290)/1000</f>
        <v>15.886218999999999</v>
      </c>
      <c r="AE60" s="51">
        <f>'[3]Canola Complex'!BL297-'Canola Crude Match'!AE58</f>
        <v>3.2878507505399819</v>
      </c>
      <c r="AF60" s="51">
        <f>'[3]Canola Complex'!BM297-'Canola Crude Match'!AF58</f>
        <v>10.71025573444601</v>
      </c>
      <c r="AG60" s="51">
        <f>'[3]Canola Complex'!BN297-'Canola Crude Match'!AG58</f>
        <v>7.4301820805232452</v>
      </c>
      <c r="AH60" s="51">
        <f>'[3]Canola Complex'!BO297-'Canola Crude Match'!AH58</f>
        <v>8.0749101541565533</v>
      </c>
      <c r="AI60" s="51">
        <f>'[3]Canola Complex'!BP297-'Canola Crude Match'!AI58</f>
        <v>4.9886088111040792</v>
      </c>
      <c r="AJ60" s="51">
        <f>'[3]Canola Complex'!BQ297-'Canola Crude Match'!AJ58</f>
        <v>5.1613415343366285</v>
      </c>
      <c r="AK60" s="51">
        <f>'[3]Canola Complex'!BR297-'Canola Crude Match'!AK58</f>
        <v>4.7613874522662458</v>
      </c>
      <c r="AL60" s="51">
        <f>'[3]Canola Complex'!BS297-'Canola Crude Match'!AL58</f>
        <v>5.3076243225041484</v>
      </c>
      <c r="AM60" s="51">
        <f>'[3]Canola Complex'!BT297-'Canola Crude Match'!AM58</f>
        <v>5.0877088150861507</v>
      </c>
      <c r="AN60" s="51">
        <f>'[3]Canola Complex'!BU297-'Canola Crude Match'!AN58</f>
        <v>5.1561054908053947</v>
      </c>
      <c r="AO60" s="51">
        <f>'[3]Canola Complex'!BV297-'Canola Crude Match'!AO58</f>
        <v>5.0610934242003909</v>
      </c>
      <c r="AP60" s="51">
        <f>'[3]Canola Complex'!BW297-'Canola Crude Match'!AP58</f>
        <v>5.0966110189719878</v>
      </c>
      <c r="AQ60" s="51">
        <f>'[3]Canola Complex'!BX297-'Canola Crude Match'!AQ58</f>
        <v>5.0651395690588101</v>
      </c>
      <c r="AR60" s="51">
        <f>'[3]Canola Complex'!BY297-'Canola Crude Match'!AR58</f>
        <v>5.1462208719479978</v>
      </c>
      <c r="AS60" s="51">
        <f>'[3]Canola Complex'!BZ297-'Canola Crude Match'!AS58</f>
        <v>5.094941610848136</v>
      </c>
      <c r="AT60" s="51">
        <f>'[3]Canola Complex'!CA297-'Canola Crude Match'!AT58</f>
        <v>5.1046129962084219</v>
      </c>
      <c r="AU60" s="51">
        <f>'[3]Canola Complex'!CB297-'Canola Crude Match'!AU58</f>
        <v>5.092344157031083</v>
      </c>
    </row>
    <row r="61" spans="1:49">
      <c r="A61" s="42" t="s">
        <v>108</v>
      </c>
      <c r="B61" s="52">
        <f>('[5]Refined CO Exports'!AN$290)/1000</f>
        <v>0</v>
      </c>
      <c r="C61" s="52">
        <f>('[5]Refined CO Exports'!AZ$290)/1000</f>
        <v>0</v>
      </c>
      <c r="D61" s="52">
        <f>('[5]Refined CO Exports'!BL$290)/1000</f>
        <v>0</v>
      </c>
      <c r="E61" s="52">
        <f>('[5]Refined CO Exports'!BX$290)/1000</f>
        <v>0</v>
      </c>
      <c r="F61" s="52">
        <f>('[5]Refined CO Exports'!CJ$290)/1000</f>
        <v>0</v>
      </c>
      <c r="G61" s="52">
        <f>('[5]Refined CO Exports'!CV$290)/1000</f>
        <v>0</v>
      </c>
      <c r="H61" s="52">
        <f>('[5]Refined CO Exports'!DH$290)/1000</f>
        <v>0</v>
      </c>
      <c r="I61" s="52">
        <f>('[5]Refined CO Exports'!DT$290)/1000</f>
        <v>0</v>
      </c>
      <c r="J61" s="52">
        <f>('[5]Refined CO Exports'!EF$290)/1000</f>
        <v>3.4409070000000002</v>
      </c>
      <c r="K61" s="52">
        <f>('[5]Refined CO Exports'!ER$290)/1000</f>
        <v>1.7776320000000001</v>
      </c>
      <c r="L61" s="52">
        <f>('[5]Refined CO Exports'!FD$290)/1000</f>
        <v>2.9713580000000004</v>
      </c>
      <c r="M61" s="52">
        <f>('[5]Refined CO Exports'!FP$290)/1000</f>
        <v>3.7992440000000003</v>
      </c>
      <c r="N61" s="52">
        <f>('[5]Refined CO Exports'!GB$290)/1000</f>
        <v>3.186512</v>
      </c>
      <c r="O61" s="52">
        <f>('[5]Refined CO Exports'!GN$290)/1000</f>
        <v>1.5586099999999998</v>
      </c>
      <c r="P61" s="52">
        <f>('[5]Refined CO Exports'!GZ$290)/1000</f>
        <v>4.7355369999999999</v>
      </c>
      <c r="Q61" s="52">
        <f>('[5]Refined CO Exports'!HL$290)/1000</f>
        <v>7.1409640000000003</v>
      </c>
      <c r="R61" s="52">
        <f>('[5]Refined CO Exports'!HX$290)/1000</f>
        <v>5.0856980000000007</v>
      </c>
      <c r="S61" s="52">
        <f>('[5]Refined CO Exports'!IJ$290)/1000</f>
        <v>9.8372589999999995</v>
      </c>
      <c r="T61" s="52">
        <f>('[5]Refined CO Exports'!IV$290)/1000</f>
        <v>16.515293</v>
      </c>
      <c r="U61" s="52">
        <f>('[5]Refined CO Exports'!JH$290)/1000</f>
        <v>12.613849</v>
      </c>
      <c r="V61" s="52">
        <f>('[5]Refined CO Exports'!JT$290)/1000</f>
        <v>11.878848</v>
      </c>
      <c r="W61" s="52">
        <f>('[5]Refined CO Exports'!KF$290)/1000</f>
        <v>9.667548</v>
      </c>
      <c r="X61" s="52">
        <f>('[5]Refined CO Exports'!KR$290)/1000</f>
        <v>9.4637199999999986</v>
      </c>
      <c r="Y61" s="52">
        <f>('[5]Refined CO Exports'!LD$290)/1000</f>
        <v>11.927805000000001</v>
      </c>
      <c r="Z61" s="52">
        <f>('[5]Refined CO Exports'!LP$290)/1000</f>
        <v>7.6482869999999998</v>
      </c>
      <c r="AA61" s="52">
        <f>('[5]Refined CO Exports'!MB$290)/1000</f>
        <v>10.429176</v>
      </c>
      <c r="AB61" s="52">
        <f>('[5]Refined CO Exports'!MN$290)/1000</f>
        <v>16.477717000000002</v>
      </c>
      <c r="AC61" s="52">
        <f>('[5]Refined CO Exports'!MZ$290)/1000</f>
        <v>11.333875000000001</v>
      </c>
      <c r="AD61" s="52">
        <f>('[5]Refined CO Exports'!NL$290)/1000</f>
        <v>6.1776759999999999</v>
      </c>
      <c r="AE61" s="51">
        <f>'[3]Canola Complex'!BL298-'Canola Crude Match'!AE59</f>
        <v>15.014413929865874</v>
      </c>
      <c r="AF61" s="51">
        <f>'[3]Canola Complex'!BM298-'Canola Crude Match'!AF59</f>
        <v>7.4696679449236152</v>
      </c>
      <c r="AG61" s="51">
        <f>'[3]Canola Complex'!BN298-'Canola Crude Match'!AG59</f>
        <v>7.5730981898174488</v>
      </c>
      <c r="AH61" s="51">
        <f>'[3]Canola Complex'!BO298-'Canola Crude Match'!AH59</f>
        <v>6.7705285518420144</v>
      </c>
      <c r="AI61" s="51">
        <f>'[3]Canola Complex'!BP298-'Canola Crude Match'!AI59</f>
        <v>4.7181714031946935</v>
      </c>
      <c r="AJ61" s="51">
        <f>'[3]Canola Complex'!BQ298-'Canola Crude Match'!AJ59</f>
        <v>4.64928753314895</v>
      </c>
      <c r="AK61" s="51">
        <f>'[3]Canola Complex'!BR298-'Canola Crude Match'!AK59</f>
        <v>5.6386632591492845</v>
      </c>
      <c r="AL61" s="51">
        <f>'[3]Canola Complex'!BS298-'Canola Crude Match'!AL59</f>
        <v>4.5856965310946443</v>
      </c>
      <c r="AM61" s="51">
        <f>'[3]Canola Complex'!BT298-'Canola Crude Match'!AM59</f>
        <v>4.8559911963333491</v>
      </c>
      <c r="AN61" s="51">
        <f>'[3]Canola Complex'!BU298-'Canola Crude Match'!AN59</f>
        <v>4.8529457834406058</v>
      </c>
      <c r="AO61" s="51">
        <f>'[3]Canola Complex'!BV298-'Canola Crude Match'!AO59</f>
        <v>4.881691894618756</v>
      </c>
      <c r="AP61" s="51">
        <f>'[3]Canola Complex'!BW298-'Canola Crude Match'!AP59</f>
        <v>4.9079262187267574</v>
      </c>
      <c r="AQ61" s="51">
        <f>'[3]Canola Complex'!BX298-'Canola Crude Match'!AQ59</f>
        <v>4.9578023326101306</v>
      </c>
      <c r="AR61" s="51">
        <f>'[3]Canola Complex'!BY298-'Canola Crude Match'!AR59</f>
        <v>4.817350719663307</v>
      </c>
      <c r="AS61" s="51">
        <f>'[3]Canola Complex'!BZ298-'Canola Crude Match'!AS59</f>
        <v>4.898998684235579</v>
      </c>
      <c r="AT61" s="51">
        <f>'[3]Canola Complex'!CA298-'Canola Crude Match'!AT59</f>
        <v>4.8808576821560941</v>
      </c>
      <c r="AU61" s="51">
        <f>'[3]Canola Complex'!CB298-'Canola Crude Match'!AU59</f>
        <v>4.8911051387770108</v>
      </c>
    </row>
    <row r="62" spans="1:49">
      <c r="A62" s="42" t="s">
        <v>109</v>
      </c>
      <c r="B62" s="52">
        <f>('[5]Refined CO Exports'!AO$290)/1000</f>
        <v>0</v>
      </c>
      <c r="C62" s="52">
        <f>('[5]Refined CO Exports'!BA$290)/1000</f>
        <v>0</v>
      </c>
      <c r="D62" s="52">
        <f>('[5]Refined CO Exports'!BM$290)/1000</f>
        <v>0</v>
      </c>
      <c r="E62" s="52">
        <f>('[5]Refined CO Exports'!BY$290)/1000</f>
        <v>0</v>
      </c>
      <c r="F62" s="52">
        <f>('[5]Refined CO Exports'!CK$290)/1000</f>
        <v>0</v>
      </c>
      <c r="G62" s="52">
        <f>('[5]Refined CO Exports'!CW$290)/1000</f>
        <v>0</v>
      </c>
      <c r="H62" s="52">
        <f>('[5]Refined CO Exports'!DI$290)/1000</f>
        <v>0</v>
      </c>
      <c r="I62" s="52">
        <f>('[5]Refined CO Exports'!DU$290)/1000</f>
        <v>0</v>
      </c>
      <c r="J62" s="52">
        <f>('[5]Refined CO Exports'!EG$290)/1000</f>
        <v>1.8030050000000002</v>
      </c>
      <c r="K62" s="52">
        <f>('[5]Refined CO Exports'!ES$290)/1000</f>
        <v>1.49793</v>
      </c>
      <c r="L62" s="52">
        <f>('[5]Refined CO Exports'!FE$290)/1000</f>
        <v>3.3374679999999999</v>
      </c>
      <c r="M62" s="52">
        <f>('[5]Refined CO Exports'!FQ$290)/1000</f>
        <v>2.8678919999999999</v>
      </c>
      <c r="N62" s="52">
        <f>('[5]Refined CO Exports'!GC$290)/1000</f>
        <v>1.8125930000000001</v>
      </c>
      <c r="O62" s="52">
        <f>('[5]Refined CO Exports'!GO$290)/1000</f>
        <v>2.4178800000000003</v>
      </c>
      <c r="P62" s="52">
        <f>('[5]Refined CO Exports'!HA$290)/1000</f>
        <v>5.7097550000000004</v>
      </c>
      <c r="Q62" s="52">
        <f>('[5]Refined CO Exports'!HM$290)/1000</f>
        <v>3.754626</v>
      </c>
      <c r="R62" s="52">
        <f>('[5]Refined CO Exports'!HY$290)/1000</f>
        <v>5.5601310000000002</v>
      </c>
      <c r="S62" s="52">
        <f>('[5]Refined CO Exports'!IK$290)/1000</f>
        <v>9.960132999999999</v>
      </c>
      <c r="T62" s="52">
        <f>('[5]Refined CO Exports'!IW$290)/1000</f>
        <v>12.755659</v>
      </c>
      <c r="U62" s="52">
        <f>('[5]Refined CO Exports'!JI$290)/1000</f>
        <v>10.690267</v>
      </c>
      <c r="V62" s="52">
        <f>('[5]Refined CO Exports'!JU$290)/1000</f>
        <v>9.9285669999999993</v>
      </c>
      <c r="W62" s="52">
        <f>('[5]Refined CO Exports'!KG$290)/1000</f>
        <v>12.943018</v>
      </c>
      <c r="X62" s="52">
        <f>('[5]Refined CO Exports'!KS$290)/1000</f>
        <v>11.1631</v>
      </c>
      <c r="Y62" s="52">
        <f>('[5]Refined CO Exports'!LE$290)/1000</f>
        <v>10.585291999999999</v>
      </c>
      <c r="Z62" s="52">
        <f>('[5]Refined CO Exports'!LQ$290)/1000</f>
        <v>6.6470479999999998</v>
      </c>
      <c r="AA62" s="52">
        <f>('[5]Refined CO Exports'!MC$290)/1000</f>
        <v>9.889386</v>
      </c>
      <c r="AB62" s="52">
        <f>('[5]Refined CO Exports'!MO$290)/1000</f>
        <v>12.078301999999999</v>
      </c>
      <c r="AC62" s="52">
        <f>('[5]Refined CO Exports'!NA$290)/1000</f>
        <v>11.985279</v>
      </c>
      <c r="AD62" s="52">
        <f>('[5]Refined CO Exports'!NM$290)/1000</f>
        <v>6.890733</v>
      </c>
      <c r="AE62" s="51">
        <f>'[3]Canola Complex'!BL299-'Canola Crude Match'!AE60</f>
        <v>7.6613791746163953</v>
      </c>
      <c r="AF62" s="51">
        <f>'[3]Canola Complex'!BM299-'Canola Crude Match'!AF60</f>
        <v>6.6316410239252601</v>
      </c>
      <c r="AG62" s="51">
        <f>'[3]Canola Complex'!BN299-'Canola Crude Match'!AG60</f>
        <v>5.7291454293204467</v>
      </c>
      <c r="AH62" s="51">
        <f>'[3]Canola Complex'!BO299-'Canola Crude Match'!AH60</f>
        <v>6.5627472036803232</v>
      </c>
      <c r="AI62" s="51">
        <f>'[3]Canola Complex'!BP299-'Canola Crude Match'!AI60</f>
        <v>2.8533485963831184</v>
      </c>
      <c r="AJ62" s="51">
        <f>'[3]Canola Complex'!BQ299-'Canola Crude Match'!AJ60</f>
        <v>3.0044533890887992</v>
      </c>
      <c r="AK62" s="51">
        <f>'[3]Canola Complex'!BR299-'Canola Crude Match'!AK60</f>
        <v>4.0576514883686139</v>
      </c>
      <c r="AL62" s="51">
        <f>'[3]Canola Complex'!BS299-'Canola Crude Match'!AL60</f>
        <v>3.7372536588430423</v>
      </c>
      <c r="AM62" s="51">
        <f>'[3]Canola Complex'!BT299-'Canola Crude Match'!AM60</f>
        <v>3.7904157222390493</v>
      </c>
      <c r="AN62" s="51">
        <f>'[3]Canola Complex'!BU299-'Canola Crude Match'!AN60</f>
        <v>3.5694490113071389</v>
      </c>
      <c r="AO62" s="51">
        <f>'[3]Canola Complex'!BV299-'Canola Crude Match'!AO60</f>
        <v>3.4847754500096508</v>
      </c>
      <c r="AP62" s="51">
        <f>'[3]Canola Complex'!BW299-'Canola Crude Match'!AP60</f>
        <v>3.6497113518082918</v>
      </c>
      <c r="AQ62" s="51">
        <f>'[3]Canola Complex'!BX299-'Canola Crude Match'!AQ60</f>
        <v>3.7405221625510956</v>
      </c>
      <c r="AR62" s="51">
        <f>'[3]Canola Complex'!BY299-'Canola Crude Match'!AR60</f>
        <v>3.6482678195617328</v>
      </c>
      <c r="AS62" s="51">
        <f>'[3]Canola Complex'!BZ299-'Canola Crude Match'!AS60</f>
        <v>3.6314726022276389</v>
      </c>
      <c r="AT62" s="51">
        <f>'[3]Canola Complex'!CA299-'Canola Crude Match'!AT60</f>
        <v>3.6211602223728976</v>
      </c>
      <c r="AU62" s="51">
        <f>'[3]Canola Complex'!CB299-'Canola Crude Match'!AU60</f>
        <v>3.634857777417035</v>
      </c>
    </row>
    <row r="63" spans="1:49">
      <c r="A63" s="42" t="s">
        <v>110</v>
      </c>
      <c r="B63" s="52">
        <f>('[5]Refined CO Exports'!AP$290)/1000</f>
        <v>0</v>
      </c>
      <c r="C63" s="52">
        <f>('[5]Refined CO Exports'!BB$290)/1000</f>
        <v>0</v>
      </c>
      <c r="D63" s="52">
        <f>('[5]Refined CO Exports'!BN$290)/1000</f>
        <v>0</v>
      </c>
      <c r="E63" s="52">
        <f>('[5]Refined CO Exports'!BZ$290)/1000</f>
        <v>0</v>
      </c>
      <c r="F63" s="52">
        <f>('[5]Refined CO Exports'!CL$290)/1000</f>
        <v>0</v>
      </c>
      <c r="G63" s="52">
        <f>('[5]Refined CO Exports'!CX$290)/1000</f>
        <v>0</v>
      </c>
      <c r="H63" s="52">
        <f>('[5]Refined CO Exports'!DJ$290)/1000</f>
        <v>0</v>
      </c>
      <c r="I63" s="52">
        <f>('[5]Refined CO Exports'!DV$290)/1000</f>
        <v>0</v>
      </c>
      <c r="J63" s="52">
        <f>('[5]Refined CO Exports'!EH$290)/1000</f>
        <v>1.4713179999999999</v>
      </c>
      <c r="K63" s="52">
        <f>('[5]Refined CO Exports'!ET$290)/1000</f>
        <v>2.2666500000000003</v>
      </c>
      <c r="L63" s="52">
        <f>('[5]Refined CO Exports'!FF$290)/1000</f>
        <v>2.519174</v>
      </c>
      <c r="M63" s="52">
        <f>('[5]Refined CO Exports'!FR$290)/1000</f>
        <v>2.2379440000000002</v>
      </c>
      <c r="N63" s="52">
        <f>('[5]Refined CO Exports'!GD$290)/1000</f>
        <v>13.949849</v>
      </c>
      <c r="O63" s="52">
        <f>('[5]Refined CO Exports'!GP$290)/1000</f>
        <v>2.520667</v>
      </c>
      <c r="P63" s="52">
        <f>('[5]Refined CO Exports'!HB$290)/1000</f>
        <v>8.9020679999999999</v>
      </c>
      <c r="Q63" s="52">
        <f>('[5]Refined CO Exports'!HN$290)/1000</f>
        <v>7.3223019999999996</v>
      </c>
      <c r="R63" s="52">
        <f>('[5]Refined CO Exports'!HZ$290)/1000</f>
        <v>3.9708649999999999</v>
      </c>
      <c r="S63" s="52">
        <f>('[5]Refined CO Exports'!IL$290)/1000</f>
        <v>9.7278590000000005</v>
      </c>
      <c r="T63" s="52">
        <f>('[5]Refined CO Exports'!IX$290)/1000</f>
        <v>12.606064</v>
      </c>
      <c r="U63" s="52">
        <f>('[5]Refined CO Exports'!JJ$290)/1000</f>
        <v>13.972385000000001</v>
      </c>
      <c r="V63" s="52">
        <f>('[5]Refined CO Exports'!JV$290)/1000</f>
        <v>11.866084000000001</v>
      </c>
      <c r="W63" s="52">
        <f>('[5]Refined CO Exports'!KH$290)/1000</f>
        <v>11.174278000000001</v>
      </c>
      <c r="X63" s="52">
        <f>('[5]Refined CO Exports'!KT$290)/1000</f>
        <v>9.3446850000000001</v>
      </c>
      <c r="Y63" s="52">
        <f>('[5]Refined CO Exports'!LF$290)/1000</f>
        <v>10.046555</v>
      </c>
      <c r="Z63" s="52">
        <f>('[5]Refined CO Exports'!LR$290)/1000</f>
        <v>11.458982000000001</v>
      </c>
      <c r="AA63" s="52">
        <f>('[5]Refined CO Exports'!MD$290)/1000</f>
        <v>9.425752000000001</v>
      </c>
      <c r="AB63" s="52">
        <f>('[5]Refined CO Exports'!MP$290)/1000</f>
        <v>15.140141</v>
      </c>
      <c r="AC63" s="52">
        <f>('[5]Refined CO Exports'!NB$290)/1000</f>
        <v>16.404689999999999</v>
      </c>
      <c r="AD63" s="52">
        <f>('[5]Refined CO Exports'!NN$290)/1000</f>
        <v>6.401389</v>
      </c>
      <c r="AE63" s="51">
        <f>'[3]Canola Complex'!BL300-'Canola Crude Match'!AE61</f>
        <v>8.9929552286493646</v>
      </c>
      <c r="AF63" s="51">
        <f>'[3]Canola Complex'!BM300-'Canola Crude Match'!AF61</f>
        <v>7.6415894126901112</v>
      </c>
      <c r="AG63" s="51">
        <f>'[3]Canola Complex'!BN300-'Canola Crude Match'!AG61</f>
        <v>6.799363200544108</v>
      </c>
      <c r="AH63" s="51">
        <f>'[3]Canola Complex'!BO300-'Canola Crude Match'!AH61</f>
        <v>6.2789020934618849</v>
      </c>
      <c r="AI63" s="51">
        <f>'[3]Canola Complex'!BP300-'Canola Crude Match'!AI61</f>
        <v>4.0378506981003586</v>
      </c>
      <c r="AJ63" s="51">
        <f>'[3]Canola Complex'!BQ300-'Canola Crude Match'!AJ61</f>
        <v>3.4385336995346001</v>
      </c>
      <c r="AK63" s="51">
        <f>'[3]Canola Complex'!BR300-'Canola Crude Match'!AK61</f>
        <v>4.6109188914880512</v>
      </c>
      <c r="AL63" s="51">
        <f>'[3]Canola Complex'!BS300-'Canola Crude Match'!AL61</f>
        <v>4.1672780521907802</v>
      </c>
      <c r="AM63" s="51">
        <f>'[3]Canola Complex'!BT300-'Canola Crude Match'!AM61</f>
        <v>4.1712648725700205</v>
      </c>
      <c r="AN63" s="51">
        <f>'[3]Canola Complex'!BU300-'Canola Crude Match'!AN61</f>
        <v>4.121986020710029</v>
      </c>
      <c r="AO63" s="51">
        <f>'[3]Canola Complex'!BV300-'Canola Crude Match'!AO61</f>
        <v>4.0810602475910347</v>
      </c>
      <c r="AP63" s="51">
        <f>'[3]Canola Complex'!BW300-'Canola Crude Match'!AP61</f>
        <v>4.1014772182581245</v>
      </c>
      <c r="AQ63" s="51">
        <f>'[3]Canola Complex'!BX300-'Canola Crude Match'!AQ61</f>
        <v>4.2279859838165725</v>
      </c>
      <c r="AR63" s="51">
        <f>'[3]Canola Complex'!BY300-'Canola Crude Match'!AR61</f>
        <v>4.1275830337235595</v>
      </c>
      <c r="AS63" s="51">
        <f>'[3]Canola Complex'!BZ300-'Canola Crude Match'!AS61</f>
        <v>4.1441178819309261</v>
      </c>
      <c r="AT63" s="51">
        <f>'[3]Canola Complex'!CA300-'Canola Crude Match'!AT61</f>
        <v>4.1310563103161888</v>
      </c>
      <c r="AU63" s="51">
        <f>'[3]Canola Complex'!CB300-'Canola Crude Match'!AU61</f>
        <v>4.1361120434967784</v>
      </c>
    </row>
    <row r="64" spans="1:49">
      <c r="A64" s="42" t="s">
        <v>111</v>
      </c>
      <c r="B64" s="52">
        <f>('[5]Refined CO Exports'!AQ$290)/1000</f>
        <v>0</v>
      </c>
      <c r="C64" s="52">
        <f>('[5]Refined CO Exports'!BC$290)/1000</f>
        <v>0</v>
      </c>
      <c r="D64" s="52">
        <f>('[5]Refined CO Exports'!BO$290)/1000</f>
        <v>0</v>
      </c>
      <c r="E64" s="52">
        <f>('[5]Refined CO Exports'!CA$290)/1000</f>
        <v>0</v>
      </c>
      <c r="F64" s="52">
        <f>('[5]Refined CO Exports'!CM$290)/1000</f>
        <v>0</v>
      </c>
      <c r="G64" s="52">
        <f>('[5]Refined CO Exports'!CY$290)/1000</f>
        <v>0</v>
      </c>
      <c r="H64" s="52">
        <f>('[5]Refined CO Exports'!DK$290)/1000</f>
        <v>0</v>
      </c>
      <c r="I64" s="52">
        <f>('[5]Refined CO Exports'!DW$290)/1000</f>
        <v>0</v>
      </c>
      <c r="J64" s="52">
        <f>('[5]Refined CO Exports'!EI$290)/1000</f>
        <v>1.3021010000000002</v>
      </c>
      <c r="K64" s="52">
        <f>('[5]Refined CO Exports'!EU$290)/1000</f>
        <v>1.9231559999999999</v>
      </c>
      <c r="L64" s="52">
        <f>('[5]Refined CO Exports'!FG$290)/1000</f>
        <v>2.4532350000000003</v>
      </c>
      <c r="M64" s="52">
        <f>('[5]Refined CO Exports'!FS$290)/1000</f>
        <v>1.6007229999999999</v>
      </c>
      <c r="N64" s="52">
        <f>('[5]Refined CO Exports'!GE$290)/1000</f>
        <v>3.1840450000000002</v>
      </c>
      <c r="O64" s="52">
        <f>('[5]Refined CO Exports'!GQ$290)/1000</f>
        <v>1.781758</v>
      </c>
      <c r="P64" s="52">
        <f>('[5]Refined CO Exports'!HC$290)/1000</f>
        <v>5.7182070000000005</v>
      </c>
      <c r="Q64" s="52">
        <f>('[5]Refined CO Exports'!HO$290)/1000</f>
        <v>5.028708</v>
      </c>
      <c r="R64" s="52">
        <f>('[5]Refined CO Exports'!IA$290)/1000</f>
        <v>5.0919059999999998</v>
      </c>
      <c r="S64" s="52">
        <f>('[5]Refined CO Exports'!IM$290)/1000</f>
        <v>8.6528480000000005</v>
      </c>
      <c r="T64" s="52">
        <f>('[5]Refined CO Exports'!IY$290)/1000</f>
        <v>13.93979</v>
      </c>
      <c r="U64" s="52">
        <f>('[5]Refined CO Exports'!JK$290)/1000</f>
        <v>11.650620999999999</v>
      </c>
      <c r="V64" s="52">
        <f>('[5]Refined CO Exports'!JW$290)/1000</f>
        <v>9.0731079999999995</v>
      </c>
      <c r="W64" s="52">
        <f>('[5]Refined CO Exports'!KI$290)/1000</f>
        <v>10.221674999999999</v>
      </c>
      <c r="X64" s="52">
        <f>('[5]Refined CO Exports'!KU$290)/1000</f>
        <v>11.76742</v>
      </c>
      <c r="Y64" s="52">
        <f>('[5]Refined CO Exports'!LG$290)/1000</f>
        <v>10.350728999999999</v>
      </c>
      <c r="Z64" s="52">
        <f>('[5]Refined CO Exports'!LS$290)/1000</f>
        <v>11.909270000000001</v>
      </c>
      <c r="AA64" s="52">
        <f>('[5]Refined CO Exports'!ME$290)/1000</f>
        <v>11.334904</v>
      </c>
      <c r="AB64" s="52">
        <f>('[5]Refined CO Exports'!MQ$290)/1000</f>
        <v>12.779734000000001</v>
      </c>
      <c r="AC64" s="52">
        <f>('[5]Refined CO Exports'!NC$290)/1000</f>
        <v>14.321372999999999</v>
      </c>
      <c r="AD64" s="52">
        <f>('[5]Refined CO Exports'!NO$290)/1000</f>
        <v>4.1480299999999994</v>
      </c>
      <c r="AE64" s="51">
        <f>'[3]Canola Complex'!BL301-'Canola Crude Match'!AE62</f>
        <v>2.0068140010065454</v>
      </c>
      <c r="AF64" s="51">
        <f>'[3]Canola Complex'!BM301-'Canola Crude Match'!AF62</f>
        <v>7.5822576121822989</v>
      </c>
      <c r="AG64" s="51">
        <f>'[3]Canola Complex'!BN301-'Canola Crude Match'!AG62</f>
        <v>5.8288142213248006</v>
      </c>
      <c r="AH64" s="51">
        <f>'[3]Canola Complex'!BO301-'Canola Crude Match'!AH62</f>
        <v>4.5958557797091562</v>
      </c>
      <c r="AI64" s="51">
        <f>'[3]Canola Complex'!BP301-'Canola Crude Match'!AI62</f>
        <v>3.2450453870905251</v>
      </c>
      <c r="AJ64" s="51">
        <f>'[3]Canola Complex'!BQ301-'Canola Crude Match'!AJ62</f>
        <v>2.1907979634206827</v>
      </c>
      <c r="AK64" s="51">
        <f>'[3]Canola Complex'!BR301-'Canola Crude Match'!AK62</f>
        <v>3.1712837103510596</v>
      </c>
      <c r="AL64" s="51">
        <f>'[3]Canola Complex'!BS301-'Canola Crude Match'!AL62</f>
        <v>3.4777710051887771</v>
      </c>
      <c r="AM64" s="51">
        <f>'[3]Canola Complex'!BT301-'Canola Crude Match'!AM62</f>
        <v>3.1338730279449938</v>
      </c>
      <c r="AN64" s="51">
        <f>'[3]Canola Complex'!BU301-'Canola Crude Match'!AN62</f>
        <v>3.0803838041536316</v>
      </c>
      <c r="AO64" s="51">
        <f>'[3]Canola Complex'!BV301-'Canola Crude Match'!AO62</f>
        <v>3.02663610060588</v>
      </c>
      <c r="AP64" s="51">
        <f>'[3]Canola Complex'!BW301-'Canola Crude Match'!AP62</f>
        <v>3.0102883953547765</v>
      </c>
      <c r="AQ64" s="51">
        <f>'[3]Canola Complex'!BX301-'Canola Crude Match'!AQ62</f>
        <v>3.1772980484336983</v>
      </c>
      <c r="AR64" s="51">
        <f>'[3]Canola Complex'!BY301-'Canola Crude Match'!AR62</f>
        <v>3.1440071093011337</v>
      </c>
      <c r="AS64" s="51">
        <f>'[3]Canola Complex'!BZ301-'Canola Crude Match'!AS62</f>
        <v>3.0911744762879647</v>
      </c>
      <c r="AT64" s="51">
        <f>'[3]Canola Complex'!CA301-'Canola Crude Match'!AT62</f>
        <v>3.0847931190448943</v>
      </c>
      <c r="AU64" s="51">
        <f>'[3]Canola Complex'!CB301-'Canola Crude Match'!AU62</f>
        <v>3.0897889626054398</v>
      </c>
    </row>
    <row r="65" spans="1:47">
      <c r="A65" s="42" t="s">
        <v>112</v>
      </c>
      <c r="B65" s="52">
        <f>('[5]Refined CO Exports'!AR$290)/1000</f>
        <v>0</v>
      </c>
      <c r="C65" s="52">
        <f>('[5]Refined CO Exports'!BD$290)/1000</f>
        <v>0</v>
      </c>
      <c r="D65" s="52">
        <f>('[5]Refined CO Exports'!BP$290)/1000</f>
        <v>0</v>
      </c>
      <c r="E65" s="52">
        <f>('[5]Refined CO Exports'!CB$290)/1000</f>
        <v>0</v>
      </c>
      <c r="F65" s="52">
        <f>('[5]Refined CO Exports'!CN$290)/1000</f>
        <v>0</v>
      </c>
      <c r="G65" s="52">
        <f>('[5]Refined CO Exports'!CZ$290)/1000</f>
        <v>0</v>
      </c>
      <c r="H65" s="52">
        <f>('[5]Refined CO Exports'!DL$290)/1000</f>
        <v>0</v>
      </c>
      <c r="I65" s="52">
        <f>('[5]Refined CO Exports'!DX$290)/1000</f>
        <v>0</v>
      </c>
      <c r="J65" s="52">
        <f>('[5]Refined CO Exports'!EJ$290)/1000</f>
        <v>1.6453759999999999</v>
      </c>
      <c r="K65" s="52">
        <f>('[5]Refined CO Exports'!EV$290)/1000</f>
        <v>2.5655569999999996</v>
      </c>
      <c r="L65" s="52">
        <f>('[5]Refined CO Exports'!FH$290)/1000</f>
        <v>2.9940390000000003</v>
      </c>
      <c r="M65" s="52">
        <f>('[5]Refined CO Exports'!FT$290)/1000</f>
        <v>1.503541</v>
      </c>
      <c r="N65" s="52">
        <f>('[5]Refined CO Exports'!GF$290)/1000</f>
        <v>3.2244510000000002</v>
      </c>
      <c r="O65" s="52">
        <f>('[5]Refined CO Exports'!GR$290)/1000</f>
        <v>10.759679999999999</v>
      </c>
      <c r="P65" s="52">
        <f>('[5]Refined CO Exports'!HD$290)/1000</f>
        <v>13.213216000000001</v>
      </c>
      <c r="Q65" s="52">
        <f>('[5]Refined CO Exports'!HP$290)/1000</f>
        <v>3.6853769999999999</v>
      </c>
      <c r="R65" s="52">
        <f>('[5]Refined CO Exports'!IB$290)/1000</f>
        <v>5.7811760000000003</v>
      </c>
      <c r="S65" s="52">
        <f>('[5]Refined CO Exports'!IN$290)/1000</f>
        <v>9.149852000000001</v>
      </c>
      <c r="T65" s="52">
        <f>('[5]Refined CO Exports'!IZ$290)/1000</f>
        <v>14.523174999999998</v>
      </c>
      <c r="U65" s="52">
        <f>('[5]Refined CO Exports'!JL$290)/1000</f>
        <v>13.647761000000001</v>
      </c>
      <c r="V65" s="52">
        <f>('[5]Refined CO Exports'!JX$290)/1000</f>
        <v>9.65381</v>
      </c>
      <c r="W65" s="52">
        <f>('[5]Refined CO Exports'!KJ$290)/1000</f>
        <v>10.139220999999999</v>
      </c>
      <c r="X65" s="52">
        <f>('[5]Refined CO Exports'!KV$290)/1000</f>
        <v>7.1790699999999994</v>
      </c>
      <c r="Y65" s="52">
        <f>('[5]Refined CO Exports'!LH$290)/1000</f>
        <v>12.296496999999999</v>
      </c>
      <c r="Z65" s="52">
        <f>('[5]Refined CO Exports'!LT$290)/1000</f>
        <v>11.177389</v>
      </c>
      <c r="AA65" s="52">
        <f>('[5]Refined CO Exports'!MF$290)/1000</f>
        <v>10.918592</v>
      </c>
      <c r="AB65" s="52">
        <f>('[5]Refined CO Exports'!MR$290)/1000</f>
        <v>13.255772</v>
      </c>
      <c r="AC65" s="52">
        <f>('[5]Refined CO Exports'!ND$290)/1000</f>
        <v>20.738482999999999</v>
      </c>
      <c r="AD65" s="52">
        <f>('[5]Refined CO Exports'!NP$290)/1000</f>
        <v>9.9560879999999994</v>
      </c>
      <c r="AE65" s="51">
        <f>'[3]Canola Complex'!BL302-'Canola Crude Match'!AE63</f>
        <v>3.3075422522806797</v>
      </c>
      <c r="AF65" s="51">
        <f>'[3]Canola Complex'!BM302-'Canola Crude Match'!AF63</f>
        <v>4.2167727805487303</v>
      </c>
      <c r="AG65" s="51">
        <f>'[3]Canola Complex'!BN302-'Canola Crude Match'!AG63</f>
        <v>5.796884288566531</v>
      </c>
      <c r="AH65" s="51">
        <f>'[3]Canola Complex'!BO302-'Canola Crude Match'!AH63</f>
        <v>5.10500295545922</v>
      </c>
      <c r="AI65" s="51">
        <f>'[3]Canola Complex'!BP302-'Canola Crude Match'!AI63</f>
        <v>3.5051077010945164</v>
      </c>
      <c r="AJ65" s="51">
        <f>'[3]Canola Complex'!BQ302-'Canola Crude Match'!AJ63</f>
        <v>2.3826199493392792</v>
      </c>
      <c r="AK65" s="51">
        <f>'[3]Canola Complex'!BR302-'Canola Crude Match'!AK63</f>
        <v>2.9011035531435425</v>
      </c>
      <c r="AL65" s="51">
        <f>'[3]Canola Complex'!BS302-'Canola Crude Match'!AL63</f>
        <v>3.0041247990913718</v>
      </c>
      <c r="AM65" s="51">
        <f>'[3]Canola Complex'!BT302-'Canola Crude Match'!AM63</f>
        <v>3.2581811973189261</v>
      </c>
      <c r="AN65" s="51">
        <f>'[3]Canola Complex'!BU302-'Canola Crude Match'!AN63</f>
        <v>3.1381388442793252</v>
      </c>
      <c r="AO65" s="51">
        <f>'[3]Canola Complex'!BV302-'Canola Crude Match'!AO63</f>
        <v>3.0327254627968188</v>
      </c>
      <c r="AP65" s="51">
        <f>'[3]Canola Complex'!BW302-'Canola Crude Match'!AP63</f>
        <v>2.9103942594451269</v>
      </c>
      <c r="AQ65" s="51">
        <f>'[3]Canola Complex'!BX302-'Canola Crude Match'!AQ63</f>
        <v>3.0529154590912242</v>
      </c>
      <c r="AR65" s="51">
        <f>'[3]Canola Complex'!BY302-'Canola Crude Match'!AR63</f>
        <v>3.07357226475321</v>
      </c>
      <c r="AS65" s="51">
        <f>'[3]Canola Complex'!BZ302-'Canola Crude Match'!AS63</f>
        <v>3.0890233093095389</v>
      </c>
      <c r="AT65" s="51">
        <f>'[3]Canola Complex'!CA302-'Canola Crude Match'!AT63</f>
        <v>3.0410554417261864</v>
      </c>
      <c r="AU65" s="51">
        <f>'[3]Canola Complex'!CB302-'Canola Crude Match'!AU63</f>
        <v>3.0266339669029989</v>
      </c>
    </row>
    <row r="66" spans="1:47" ht="15.75" thickBot="1">
      <c r="A66" s="42" t="s">
        <v>113</v>
      </c>
      <c r="B66" s="50">
        <f>SUM(B54:B65)</f>
        <v>0</v>
      </c>
      <c r="C66" s="50">
        <f t="shared" ref="C66:AD66" si="32">SUM(C54:C65)</f>
        <v>0</v>
      </c>
      <c r="D66" s="50">
        <f t="shared" si="32"/>
        <v>0</v>
      </c>
      <c r="E66" s="50">
        <f t="shared" si="32"/>
        <v>0</v>
      </c>
      <c r="F66" s="50">
        <f t="shared" si="32"/>
        <v>0</v>
      </c>
      <c r="G66" s="50">
        <f t="shared" si="32"/>
        <v>0</v>
      </c>
      <c r="H66" s="50">
        <f t="shared" si="32"/>
        <v>0</v>
      </c>
      <c r="I66" s="50">
        <f t="shared" si="32"/>
        <v>0</v>
      </c>
      <c r="J66" s="50">
        <f t="shared" si="32"/>
        <v>17.602292000000002</v>
      </c>
      <c r="K66" s="50">
        <f t="shared" si="32"/>
        <v>23.782128999999998</v>
      </c>
      <c r="L66" s="50">
        <f t="shared" si="32"/>
        <v>28.365774999999999</v>
      </c>
      <c r="M66" s="50">
        <f t="shared" si="32"/>
        <v>26.828989</v>
      </c>
      <c r="N66" s="50">
        <f t="shared" si="32"/>
        <v>58.465052000000007</v>
      </c>
      <c r="O66" s="50">
        <f t="shared" si="32"/>
        <v>73.519371000000007</v>
      </c>
      <c r="P66" s="50">
        <f t="shared" si="32"/>
        <v>72.974924999999999</v>
      </c>
      <c r="Q66" s="50">
        <f t="shared" si="32"/>
        <v>70.531810000000007</v>
      </c>
      <c r="R66" s="50">
        <f t="shared" si="32"/>
        <v>58.657325000000007</v>
      </c>
      <c r="S66" s="50">
        <f t="shared" si="32"/>
        <v>97.938316</v>
      </c>
      <c r="T66" s="50">
        <f t="shared" si="32"/>
        <v>168.68553999999997</v>
      </c>
      <c r="U66" s="50">
        <f t="shared" si="32"/>
        <v>150.187173</v>
      </c>
      <c r="V66" s="50">
        <f t="shared" si="32"/>
        <v>129.69590300000002</v>
      </c>
      <c r="W66" s="50">
        <f t="shared" si="32"/>
        <v>123.68880899999999</v>
      </c>
      <c r="X66" s="50">
        <f t="shared" si="32"/>
        <v>114.61329099999999</v>
      </c>
      <c r="Y66" s="50">
        <f t="shared" si="32"/>
        <v>139.492287</v>
      </c>
      <c r="Z66" s="50">
        <f t="shared" si="32"/>
        <v>121.08401100000002</v>
      </c>
      <c r="AA66" s="50">
        <f t="shared" si="32"/>
        <v>118.40489000000001</v>
      </c>
      <c r="AB66" s="50">
        <f t="shared" si="32"/>
        <v>141.978127</v>
      </c>
      <c r="AC66" s="50">
        <f t="shared" si="32"/>
        <v>185.41579199999998</v>
      </c>
      <c r="AD66" s="50">
        <f t="shared" si="32"/>
        <v>164.151355</v>
      </c>
      <c r="AE66" s="51">
        <f>SUM(AE54:AE65)</f>
        <v>77.38482521759704</v>
      </c>
      <c r="AF66" s="51">
        <f t="shared" ref="AF66:AU66" si="33">SUM(AF54:AF65)</f>
        <v>105.06450965856425</v>
      </c>
      <c r="AG66" s="51">
        <f t="shared" si="33"/>
        <v>89.573564607205583</v>
      </c>
      <c r="AH66" s="51">
        <f t="shared" si="33"/>
        <v>88.562752684192191</v>
      </c>
      <c r="AI66" s="51">
        <f t="shared" si="33"/>
        <v>59.278723949938232</v>
      </c>
      <c r="AJ66" s="51">
        <f t="shared" si="33"/>
        <v>59.533776101640818</v>
      </c>
      <c r="AK66" s="51">
        <f t="shared" si="33"/>
        <v>59.557529926154217</v>
      </c>
      <c r="AL66" s="51">
        <f t="shared" si="33"/>
        <v>59.417724544855183</v>
      </c>
      <c r="AM66" s="51">
        <f t="shared" si="33"/>
        <v>59.33645585577829</v>
      </c>
      <c r="AN66" s="51">
        <f t="shared" si="33"/>
        <v>59.424842075673347</v>
      </c>
      <c r="AO66" s="51">
        <f t="shared" si="33"/>
        <v>59.454065700820365</v>
      </c>
      <c r="AP66" s="51">
        <f t="shared" si="33"/>
        <v>59.438123620656285</v>
      </c>
      <c r="AQ66" s="51">
        <f t="shared" si="33"/>
        <v>59.414242359556695</v>
      </c>
      <c r="AR66" s="51">
        <f t="shared" si="33"/>
        <v>59.413545922496994</v>
      </c>
      <c r="AS66" s="51">
        <f t="shared" si="33"/>
        <v>59.428963935840748</v>
      </c>
      <c r="AT66" s="51">
        <f t="shared" si="33"/>
        <v>59.429788307874226</v>
      </c>
      <c r="AU66" s="51">
        <f t="shared" si="33"/>
        <v>59.424932829284998</v>
      </c>
    </row>
    <row r="67" spans="1:4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95">
        <f>AD13</f>
        <v>164.151355</v>
      </c>
      <c r="AE67" s="95">
        <f t="shared" ref="AE67:AU67" si="34">AE13</f>
        <v>77.38482521759704</v>
      </c>
      <c r="AF67" s="95">
        <f t="shared" si="34"/>
        <v>105.06450965856425</v>
      </c>
      <c r="AG67" s="95">
        <f t="shared" si="34"/>
        <v>89.573564607205583</v>
      </c>
      <c r="AH67" s="95">
        <f t="shared" si="34"/>
        <v>88.562752684192191</v>
      </c>
      <c r="AI67" s="95">
        <f t="shared" si="34"/>
        <v>59.278723949938232</v>
      </c>
      <c r="AJ67" s="95">
        <f t="shared" si="34"/>
        <v>59.533776101640818</v>
      </c>
      <c r="AK67" s="95">
        <f t="shared" si="34"/>
        <v>59.557529926154217</v>
      </c>
      <c r="AL67" s="95">
        <f t="shared" si="34"/>
        <v>59.417724544855183</v>
      </c>
      <c r="AM67" s="95">
        <f t="shared" si="34"/>
        <v>59.33645585577829</v>
      </c>
      <c r="AN67" s="95">
        <f t="shared" si="34"/>
        <v>59.424842075673347</v>
      </c>
      <c r="AO67" s="95">
        <f t="shared" si="34"/>
        <v>59.454065700820365</v>
      </c>
      <c r="AP67" s="95">
        <f t="shared" si="34"/>
        <v>59.438123620656285</v>
      </c>
      <c r="AQ67" s="95">
        <f t="shared" si="34"/>
        <v>59.414242359556695</v>
      </c>
      <c r="AR67" s="95">
        <f t="shared" si="34"/>
        <v>59.413545922496994</v>
      </c>
      <c r="AS67" s="95">
        <f t="shared" si="34"/>
        <v>59.428963935840748</v>
      </c>
      <c r="AT67" s="95">
        <f t="shared" si="34"/>
        <v>59.429788307874226</v>
      </c>
      <c r="AU67" s="95">
        <f t="shared" si="34"/>
        <v>59.424932829284998</v>
      </c>
    </row>
    <row r="68" spans="1:47" ht="15.75" thickBot="1">
      <c r="A68" s="42" t="s">
        <v>227</v>
      </c>
    </row>
    <row r="69" spans="1:47" ht="15.75" thickBot="1">
      <c r="A69" s="44"/>
      <c r="B69" s="44" t="str">
        <f>B$2</f>
        <v xml:space="preserve">93/94 </v>
      </c>
      <c r="C69" s="44" t="str">
        <f t="shared" ref="C69:AU69" si="35">C$2</f>
        <v xml:space="preserve">94/95 </v>
      </c>
      <c r="D69" s="44" t="str">
        <f t="shared" si="35"/>
        <v xml:space="preserve">95/96 </v>
      </c>
      <c r="E69" s="44" t="str">
        <f t="shared" si="35"/>
        <v xml:space="preserve">96/97 </v>
      </c>
      <c r="F69" s="44" t="str">
        <f t="shared" si="35"/>
        <v xml:space="preserve">97/98 </v>
      </c>
      <c r="G69" s="44" t="str">
        <f t="shared" si="35"/>
        <v xml:space="preserve">98/99 </v>
      </c>
      <c r="H69" s="44" t="str">
        <f t="shared" si="35"/>
        <v xml:space="preserve">99/00 </v>
      </c>
      <c r="I69" s="44" t="str">
        <f t="shared" si="35"/>
        <v xml:space="preserve">00/01 </v>
      </c>
      <c r="J69" s="44" t="str">
        <f t="shared" si="35"/>
        <v xml:space="preserve">01/02 </v>
      </c>
      <c r="K69" s="44" t="str">
        <f t="shared" si="35"/>
        <v xml:space="preserve">02/03 </v>
      </c>
      <c r="L69" s="44" t="str">
        <f t="shared" si="35"/>
        <v xml:space="preserve">03/04 </v>
      </c>
      <c r="M69" s="44" t="str">
        <f t="shared" si="35"/>
        <v xml:space="preserve">04/05 </v>
      </c>
      <c r="N69" s="44" t="str">
        <f t="shared" si="35"/>
        <v xml:space="preserve">05/06 </v>
      </c>
      <c r="O69" s="44" t="str">
        <f t="shared" si="35"/>
        <v xml:space="preserve">06/07 </v>
      </c>
      <c r="P69" s="44" t="str">
        <f t="shared" si="35"/>
        <v xml:space="preserve">07/08 </v>
      </c>
      <c r="Q69" s="44" t="str">
        <f t="shared" si="35"/>
        <v xml:space="preserve">08/09 </v>
      </c>
      <c r="R69" s="44" t="str">
        <f t="shared" si="35"/>
        <v xml:space="preserve">09/10 </v>
      </c>
      <c r="S69" s="44" t="str">
        <f t="shared" si="35"/>
        <v xml:space="preserve">10/11 </v>
      </c>
      <c r="T69" s="44" t="str">
        <f t="shared" si="35"/>
        <v xml:space="preserve">11/12 </v>
      </c>
      <c r="U69" s="44" t="str">
        <f t="shared" si="35"/>
        <v xml:space="preserve">12/13 </v>
      </c>
      <c r="V69" s="44" t="str">
        <f t="shared" si="35"/>
        <v xml:space="preserve">13/14 </v>
      </c>
      <c r="W69" s="44" t="str">
        <f t="shared" si="35"/>
        <v xml:space="preserve">14/15 </v>
      </c>
      <c r="X69" s="44" t="str">
        <f t="shared" si="35"/>
        <v xml:space="preserve">15/16 </v>
      </c>
      <c r="Y69" s="44" t="str">
        <f t="shared" si="35"/>
        <v xml:space="preserve">16/17 </v>
      </c>
      <c r="Z69" s="44" t="str">
        <f t="shared" si="35"/>
        <v xml:space="preserve">17/18 </v>
      </c>
      <c r="AA69" s="44" t="str">
        <f t="shared" si="35"/>
        <v>18/19</v>
      </c>
      <c r="AB69" s="44" t="str">
        <f t="shared" si="35"/>
        <v>19/20</v>
      </c>
      <c r="AC69" s="44" t="str">
        <f t="shared" si="35"/>
        <v>20/21</v>
      </c>
      <c r="AD69" s="44" t="str">
        <f t="shared" si="35"/>
        <v>21/22</v>
      </c>
      <c r="AE69" s="44" t="str">
        <f t="shared" si="35"/>
        <v>22/23</v>
      </c>
      <c r="AF69" s="44" t="str">
        <f t="shared" si="35"/>
        <v>23/24</v>
      </c>
      <c r="AG69" s="44" t="str">
        <f t="shared" si="35"/>
        <v>24/25</v>
      </c>
      <c r="AH69" s="44" t="str">
        <f t="shared" si="35"/>
        <v>25/26</v>
      </c>
      <c r="AI69" s="44" t="str">
        <f t="shared" si="35"/>
        <v>26/27</v>
      </c>
      <c r="AJ69" s="44" t="str">
        <f t="shared" si="35"/>
        <v>27/28</v>
      </c>
      <c r="AK69" s="44" t="str">
        <f t="shared" si="35"/>
        <v>28/29</v>
      </c>
      <c r="AL69" s="44" t="str">
        <f t="shared" si="35"/>
        <v>29/30</v>
      </c>
      <c r="AM69" s="44" t="str">
        <f t="shared" si="35"/>
        <v>30/31</v>
      </c>
      <c r="AN69" s="44" t="str">
        <f t="shared" si="35"/>
        <v>31/32</v>
      </c>
      <c r="AO69" s="44" t="str">
        <f t="shared" si="35"/>
        <v>32/33</v>
      </c>
      <c r="AP69" s="44" t="str">
        <f t="shared" si="35"/>
        <v>33/34</v>
      </c>
      <c r="AQ69" s="44" t="str">
        <f t="shared" si="35"/>
        <v>34/35</v>
      </c>
      <c r="AR69" s="44" t="str">
        <f t="shared" si="35"/>
        <v>35/36</v>
      </c>
      <c r="AS69" s="44" t="str">
        <f t="shared" si="35"/>
        <v>36/37</v>
      </c>
      <c r="AT69" s="44" t="str">
        <f t="shared" si="35"/>
        <v>37/38</v>
      </c>
      <c r="AU69" s="44" t="str">
        <f t="shared" si="35"/>
        <v>38/39</v>
      </c>
    </row>
    <row r="70" spans="1:47">
      <c r="A70" s="42" t="s">
        <v>101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>
        <f>'[4]NASS Crush'!$DN10</f>
        <v>86.736000000000004</v>
      </c>
      <c r="Y70" s="46">
        <f>'[4]NASS Crush'!$DN22</f>
        <v>170.97900000000001</v>
      </c>
      <c r="Z70" s="46">
        <f>'[4]NASS Crush'!$DN34</f>
        <v>162.98599999999999</v>
      </c>
      <c r="AA70" s="46">
        <f>'[4]NASS Crush'!$DN46</f>
        <v>162.54400000000001</v>
      </c>
      <c r="AB70" s="46">
        <f>'[4]NASS Crush'!$DN58</f>
        <v>164.83</v>
      </c>
      <c r="AC70" s="46">
        <f>'[4]NASS Crush'!$DN70</f>
        <v>172.38200000000001</v>
      </c>
      <c r="AD70" s="46">
        <f>'[4]NASS Crush'!$DN82</f>
        <v>157.94399999999999</v>
      </c>
      <c r="AE70" s="46">
        <f>'[4]NASS Crush'!$DN94</f>
        <v>163.786</v>
      </c>
      <c r="AF70" s="47">
        <f t="shared" ref="AF70:AU81" si="36">AF86+AF102</f>
        <v>579.81989286138378</v>
      </c>
      <c r="AG70" s="47">
        <f t="shared" si="36"/>
        <v>381.45024606392207</v>
      </c>
      <c r="AH70" s="47">
        <f t="shared" si="36"/>
        <v>345.05849998894649</v>
      </c>
      <c r="AI70" s="47">
        <f t="shared" si="36"/>
        <v>402.42213536569966</v>
      </c>
      <c r="AJ70" s="47">
        <f t="shared" si="36"/>
        <v>389.81344449091313</v>
      </c>
      <c r="AK70" s="47">
        <f t="shared" si="36"/>
        <v>319.07033767177381</v>
      </c>
      <c r="AL70" s="47">
        <f t="shared" si="36"/>
        <v>304.91057332586541</v>
      </c>
      <c r="AM70" s="47">
        <f t="shared" si="36"/>
        <v>306.60061169854771</v>
      </c>
      <c r="AN70" s="47">
        <f t="shared" si="36"/>
        <v>340.48147770929916</v>
      </c>
      <c r="AO70" s="47">
        <f t="shared" si="36"/>
        <v>323.71370611202923</v>
      </c>
      <c r="AP70" s="47">
        <f t="shared" si="36"/>
        <v>309.42131011458741</v>
      </c>
      <c r="AQ70" s="47">
        <f t="shared" si="36"/>
        <v>482.26532808527429</v>
      </c>
      <c r="AR70" s="47">
        <f t="shared" si="36"/>
        <v>499.27228695094936</v>
      </c>
      <c r="AS70" s="47">
        <f t="shared" si="36"/>
        <v>518.93043321890116</v>
      </c>
      <c r="AT70" s="47">
        <f t="shared" si="36"/>
        <v>533.39807188212762</v>
      </c>
      <c r="AU70" s="47">
        <f t="shared" si="36"/>
        <v>524.27332661939431</v>
      </c>
    </row>
    <row r="71" spans="1:47">
      <c r="A71" s="42" t="s">
        <v>102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>
        <f>'[4]NASS Crush'!$DN11</f>
        <v>91.462000000000003</v>
      </c>
      <c r="Y71" s="46">
        <f>'[4]NASS Crush'!$DN23</f>
        <v>160.32599999999999</v>
      </c>
      <c r="Z71" s="46">
        <f>'[4]NASS Crush'!$DN35</f>
        <v>155.30000000000001</v>
      </c>
      <c r="AA71" s="46">
        <f>'[4]NASS Crush'!$DN47</f>
        <v>151.34200000000001</v>
      </c>
      <c r="AB71" s="46">
        <f>'[4]NASS Crush'!$DN59</f>
        <v>159.52000000000001</v>
      </c>
      <c r="AC71" s="46">
        <f>'[4]NASS Crush'!$DN71</f>
        <v>154.27799999999999</v>
      </c>
      <c r="AD71" s="46">
        <f>'[4]NASS Crush'!$DN83</f>
        <v>141.559</v>
      </c>
      <c r="AE71" s="46">
        <f>'[4]NASS Crush'!$DN95</f>
        <v>147.672</v>
      </c>
      <c r="AF71" s="47">
        <f t="shared" si="36"/>
        <v>493.85033241081999</v>
      </c>
      <c r="AG71" s="47">
        <f t="shared" si="36"/>
        <v>298.55500957936914</v>
      </c>
      <c r="AH71" s="47">
        <f t="shared" si="36"/>
        <v>299.56730298055885</v>
      </c>
      <c r="AI71" s="47">
        <f t="shared" si="36"/>
        <v>271.35905056367517</v>
      </c>
      <c r="AJ71" s="47">
        <f t="shared" si="36"/>
        <v>166.74063150913238</v>
      </c>
      <c r="AK71" s="47">
        <f t="shared" si="36"/>
        <v>280.45699840517835</v>
      </c>
      <c r="AL71" s="47">
        <f t="shared" si="36"/>
        <v>252.54063364163204</v>
      </c>
      <c r="AM71" s="47">
        <f t="shared" si="36"/>
        <v>227.51939953797185</v>
      </c>
      <c r="AN71" s="47">
        <f t="shared" si="36"/>
        <v>269.68658819421586</v>
      </c>
      <c r="AO71" s="47">
        <f t="shared" si="36"/>
        <v>247.42614011829761</v>
      </c>
      <c r="AP71" s="47">
        <f t="shared" si="36"/>
        <v>246.02606090773028</v>
      </c>
      <c r="AQ71" s="47">
        <f t="shared" si="36"/>
        <v>411.90749309416805</v>
      </c>
      <c r="AR71" s="47">
        <f t="shared" si="36"/>
        <v>434.78675817431093</v>
      </c>
      <c r="AS71" s="47">
        <f t="shared" si="36"/>
        <v>468.79999463761158</v>
      </c>
      <c r="AT71" s="47">
        <f t="shared" si="36"/>
        <v>487.34235367810913</v>
      </c>
      <c r="AU71" s="47">
        <f t="shared" si="36"/>
        <v>480.69931563051449</v>
      </c>
    </row>
    <row r="72" spans="1:47">
      <c r="A72" s="42" t="s">
        <v>103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>
        <f>'[4]NASS Crush'!$DN12</f>
        <v>98.204999999999998</v>
      </c>
      <c r="Y72" s="46">
        <f>'[4]NASS Crush'!$DN24</f>
        <v>138.86600000000001</v>
      </c>
      <c r="Z72" s="46">
        <f>'[4]NASS Crush'!$DN36</f>
        <v>144.05099999999999</v>
      </c>
      <c r="AA72" s="46">
        <f>'[4]NASS Crush'!$DN48</f>
        <v>145.845</v>
      </c>
      <c r="AB72" s="46">
        <f>'[4]NASS Crush'!$DN60</f>
        <v>149.17099999999999</v>
      </c>
      <c r="AC72" s="46">
        <f>'[4]NASS Crush'!$DN72</f>
        <v>164.19200000000001</v>
      </c>
      <c r="AD72" s="46">
        <f>'[4]NASS Crush'!$DN84</f>
        <v>143.85599999999999</v>
      </c>
      <c r="AE72" s="46">
        <f>'[4]NASS Crush'!$DN96</f>
        <v>140.154</v>
      </c>
      <c r="AF72" s="47">
        <f t="shared" si="36"/>
        <v>514.65782650939047</v>
      </c>
      <c r="AG72" s="47">
        <f t="shared" si="36"/>
        <v>345.86217162523877</v>
      </c>
      <c r="AH72" s="47">
        <f t="shared" si="36"/>
        <v>355.77010677088987</v>
      </c>
      <c r="AI72" s="47">
        <f t="shared" si="36"/>
        <v>207.85868862223361</v>
      </c>
      <c r="AJ72" s="47">
        <f t="shared" si="36"/>
        <v>148.80973731454196</v>
      </c>
      <c r="AK72" s="47">
        <f t="shared" si="36"/>
        <v>178.39546894208581</v>
      </c>
      <c r="AL72" s="47">
        <f t="shared" si="36"/>
        <v>305.36521067527332</v>
      </c>
      <c r="AM72" s="47">
        <f t="shared" si="36"/>
        <v>187.0881441521563</v>
      </c>
      <c r="AN72" s="47">
        <f t="shared" si="36"/>
        <v>237.38296541790186</v>
      </c>
      <c r="AO72" s="47">
        <f t="shared" si="36"/>
        <v>192.63198503935044</v>
      </c>
      <c r="AP72" s="47">
        <f t="shared" si="36"/>
        <v>196.62446565223289</v>
      </c>
      <c r="AQ72" s="47">
        <f t="shared" si="36"/>
        <v>380.03908694960825</v>
      </c>
      <c r="AR72" s="47">
        <f t="shared" si="36"/>
        <v>411.27681964576254</v>
      </c>
      <c r="AS72" s="47">
        <f t="shared" si="36"/>
        <v>456.48253134254128</v>
      </c>
      <c r="AT72" s="47">
        <f t="shared" si="36"/>
        <v>443.01119920756491</v>
      </c>
      <c r="AU72" s="47">
        <f t="shared" si="36"/>
        <v>472.14208259005261</v>
      </c>
    </row>
    <row r="73" spans="1:47">
      <c r="A73" s="42" t="s">
        <v>104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>
        <f>'[4]NASS Crush'!$DN13</f>
        <v>117.27500000000001</v>
      </c>
      <c r="Y73" s="46">
        <f>'[4]NASS Crush'!$DN25</f>
        <v>132.80500000000001</v>
      </c>
      <c r="Z73" s="46">
        <f>'[4]NASS Crush'!$DN37</f>
        <v>127.56399999999999</v>
      </c>
      <c r="AA73" s="46">
        <f>'[4]NASS Crush'!$DN49</f>
        <v>138.584</v>
      </c>
      <c r="AB73" s="46">
        <f>'[4]NASS Crush'!$DN61</f>
        <v>161.22999999999999</v>
      </c>
      <c r="AC73" s="46">
        <f>'[4]NASS Crush'!$DN73</f>
        <v>143.15700000000001</v>
      </c>
      <c r="AD73" s="46">
        <f>'[4]NASS Crush'!$DN85</f>
        <v>131.62700000000001</v>
      </c>
      <c r="AE73" s="46">
        <f>'[4]NASS Crush'!$DN97</f>
        <v>145.07599999999999</v>
      </c>
      <c r="AF73" s="47">
        <f t="shared" si="36"/>
        <v>537.34845280606589</v>
      </c>
      <c r="AG73" s="47">
        <f t="shared" si="36"/>
        <v>336.94701037294851</v>
      </c>
      <c r="AH73" s="47">
        <f t="shared" si="36"/>
        <v>279.13912158074737</v>
      </c>
      <c r="AI73" s="47">
        <f t="shared" si="36"/>
        <v>274.75346928113663</v>
      </c>
      <c r="AJ73" s="47">
        <f t="shared" si="36"/>
        <v>266.48779641171495</v>
      </c>
      <c r="AK73" s="47">
        <f t="shared" si="36"/>
        <v>327.54377062557194</v>
      </c>
      <c r="AL73" s="47">
        <f t="shared" si="36"/>
        <v>332.29114805327049</v>
      </c>
      <c r="AM73" s="47">
        <f t="shared" si="36"/>
        <v>292.34779812678931</v>
      </c>
      <c r="AN73" s="47">
        <f t="shared" si="36"/>
        <v>304.94719225748338</v>
      </c>
      <c r="AO73" s="47">
        <f t="shared" si="36"/>
        <v>291.79720650990339</v>
      </c>
      <c r="AP73" s="47">
        <f t="shared" si="36"/>
        <v>290.47546272942844</v>
      </c>
      <c r="AQ73" s="47">
        <f t="shared" si="36"/>
        <v>474.69237422446878</v>
      </c>
      <c r="AR73" s="47">
        <f t="shared" si="36"/>
        <v>470.18690582353304</v>
      </c>
      <c r="AS73" s="47">
        <f t="shared" si="36"/>
        <v>478.74209447109297</v>
      </c>
      <c r="AT73" s="47">
        <f t="shared" si="36"/>
        <v>465.81464534425038</v>
      </c>
      <c r="AU73" s="47">
        <f t="shared" si="36"/>
        <v>478.28023257426526</v>
      </c>
    </row>
    <row r="74" spans="1:47">
      <c r="A74" s="42" t="s">
        <v>105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>
        <f>'[4]NASS Crush'!$DN14</f>
        <v>125.7</v>
      </c>
      <c r="Y74" s="46">
        <f>'[4]NASS Crush'!$DN26</f>
        <v>130.69800000000001</v>
      </c>
      <c r="Z74" s="46">
        <f>'[4]NASS Crush'!$DN38</f>
        <v>133.77600000000001</v>
      </c>
      <c r="AA74" s="46">
        <f>'[4]NASS Crush'!$DN50</f>
        <v>138.636</v>
      </c>
      <c r="AB74" s="46">
        <f>'[4]NASS Crush'!$DN62</f>
        <v>139.858</v>
      </c>
      <c r="AC74" s="46">
        <f>'[4]NASS Crush'!$DN74</f>
        <v>147.84899999999999</v>
      </c>
      <c r="AD74" s="46">
        <f>'[4]NASS Crush'!$DN86</f>
        <v>102.485</v>
      </c>
      <c r="AE74" s="46">
        <f>'[4]NASS Crush'!$DN98</f>
        <v>149.85300000000001</v>
      </c>
      <c r="AF74" s="47">
        <f t="shared" si="36"/>
        <v>452.74220840623127</v>
      </c>
      <c r="AG74" s="47">
        <f t="shared" si="36"/>
        <v>319.12396499294385</v>
      </c>
      <c r="AH74" s="47">
        <f t="shared" si="36"/>
        <v>272.4356877576613</v>
      </c>
      <c r="AI74" s="47">
        <f t="shared" si="36"/>
        <v>265.53912981129008</v>
      </c>
      <c r="AJ74" s="47">
        <f t="shared" si="36"/>
        <v>259.14784676445913</v>
      </c>
      <c r="AK74" s="47">
        <f t="shared" si="36"/>
        <v>320.81575543550889</v>
      </c>
      <c r="AL74" s="47">
        <f t="shared" si="36"/>
        <v>333.55781767924208</v>
      </c>
      <c r="AM74" s="47">
        <f t="shared" si="36"/>
        <v>292.12439982370859</v>
      </c>
      <c r="AN74" s="47">
        <f t="shared" si="36"/>
        <v>304.01408467600396</v>
      </c>
      <c r="AO74" s="47">
        <f t="shared" si="36"/>
        <v>290.65695037917726</v>
      </c>
      <c r="AP74" s="47">
        <f t="shared" si="36"/>
        <v>289.664298825044</v>
      </c>
      <c r="AQ74" s="47">
        <f t="shared" si="36"/>
        <v>481.56733570635043</v>
      </c>
      <c r="AR74" s="47">
        <f t="shared" si="36"/>
        <v>477.16787544055376</v>
      </c>
      <c r="AS74" s="47">
        <f t="shared" si="36"/>
        <v>486.04501059088659</v>
      </c>
      <c r="AT74" s="47">
        <f t="shared" si="36"/>
        <v>472.875219965562</v>
      </c>
      <c r="AU74" s="47">
        <f t="shared" si="36"/>
        <v>487.56035415897486</v>
      </c>
    </row>
    <row r="75" spans="1:47">
      <c r="A75" s="42" t="s">
        <v>106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>
        <f>'[4]NASS Crush'!$DN15</f>
        <v>142.65899999999999</v>
      </c>
      <c r="Y75" s="46">
        <f>'[4]NASS Crush'!$DN27</f>
        <v>150.601</v>
      </c>
      <c r="Z75" s="46">
        <f>'[4]NASS Crush'!$DN39</f>
        <v>145.358</v>
      </c>
      <c r="AA75" s="46">
        <f>'[4]NASS Crush'!$DN51</f>
        <v>141.149</v>
      </c>
      <c r="AB75" s="46">
        <f>'[4]NASS Crush'!$DN63</f>
        <v>163.28399999999999</v>
      </c>
      <c r="AC75" s="46">
        <f>'[4]NASS Crush'!$DN75</f>
        <v>156.72200000000001</v>
      </c>
      <c r="AD75" s="46">
        <f>'[4]NASS Crush'!$DN87</f>
        <v>144.66800000000001</v>
      </c>
      <c r="AE75" s="46">
        <f>'[4]NASS Crush'!$DN99</f>
        <v>157.923</v>
      </c>
      <c r="AF75" s="47">
        <f t="shared" si="36"/>
        <v>521.26247841789279</v>
      </c>
      <c r="AG75" s="47">
        <f t="shared" si="36"/>
        <v>353.25292745810248</v>
      </c>
      <c r="AH75" s="47">
        <f t="shared" si="36"/>
        <v>304.58371111883679</v>
      </c>
      <c r="AI75" s="47">
        <f t="shared" si="36"/>
        <v>298.20642317265202</v>
      </c>
      <c r="AJ75" s="47">
        <f t="shared" si="36"/>
        <v>284.26208886162243</v>
      </c>
      <c r="AK75" s="47">
        <f t="shared" si="36"/>
        <v>350.1853151763076</v>
      </c>
      <c r="AL75" s="47">
        <f t="shared" si="36"/>
        <v>355.14324256432303</v>
      </c>
      <c r="AM75" s="47">
        <f t="shared" si="36"/>
        <v>316.36723213294397</v>
      </c>
      <c r="AN75" s="47">
        <f t="shared" si="36"/>
        <v>327.82939725239885</v>
      </c>
      <c r="AO75" s="47">
        <f t="shared" si="36"/>
        <v>313.62390792875334</v>
      </c>
      <c r="AP75" s="47">
        <f t="shared" si="36"/>
        <v>313.47006457891831</v>
      </c>
      <c r="AQ75" s="47">
        <f t="shared" si="36"/>
        <v>509.03423253574749</v>
      </c>
      <c r="AR75" s="47">
        <f t="shared" si="36"/>
        <v>505.41450099862294</v>
      </c>
      <c r="AS75" s="47">
        <f t="shared" si="36"/>
        <v>529.49180736371829</v>
      </c>
      <c r="AT75" s="47">
        <f t="shared" si="36"/>
        <v>523.10397891092725</v>
      </c>
      <c r="AU75" s="47">
        <f t="shared" si="36"/>
        <v>550.18770320717147</v>
      </c>
    </row>
    <row r="76" spans="1:47">
      <c r="A76" s="42" t="s">
        <v>107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>
        <f>'[4]NASS Crush'!$DN16</f>
        <v>129.00399999999999</v>
      </c>
      <c r="Y76" s="46">
        <f>'[4]NASS Crush'!$DN28</f>
        <v>148.68199999999999</v>
      </c>
      <c r="Z76" s="46">
        <f>'[4]NASS Crush'!$DN40</f>
        <v>150.506</v>
      </c>
      <c r="AA76" s="46">
        <f>'[4]NASS Crush'!$DN52</f>
        <v>142.81399999999999</v>
      </c>
      <c r="AB76" s="46">
        <f>'[4]NASS Crush'!$DN64</f>
        <v>147.584</v>
      </c>
      <c r="AC76" s="46">
        <f>'[4]NASS Crush'!$DN76</f>
        <v>148.155</v>
      </c>
      <c r="AD76" s="46">
        <f>'[4]NASS Crush'!$DN88</f>
        <v>129.434</v>
      </c>
      <c r="AE76" s="47">
        <f>AE92+AE108</f>
        <v>418.24199177512941</v>
      </c>
      <c r="AF76" s="47">
        <f t="shared" si="36"/>
        <v>492.44293135106568</v>
      </c>
      <c r="AG76" s="47">
        <f t="shared" si="36"/>
        <v>382.05609382623692</v>
      </c>
      <c r="AH76" s="47">
        <f t="shared" si="36"/>
        <v>287.72595968493192</v>
      </c>
      <c r="AI76" s="47">
        <f t="shared" si="36"/>
        <v>284.86211737632283</v>
      </c>
      <c r="AJ76" s="47">
        <f t="shared" si="36"/>
        <v>272.88540334728208</v>
      </c>
      <c r="AK76" s="47">
        <f t="shared" si="36"/>
        <v>330.38974417039844</v>
      </c>
      <c r="AL76" s="47">
        <f t="shared" si="36"/>
        <v>337.68979272071959</v>
      </c>
      <c r="AM76" s="47">
        <f t="shared" si="36"/>
        <v>295.98959592920443</v>
      </c>
      <c r="AN76" s="47">
        <f t="shared" si="36"/>
        <v>308.12613581462614</v>
      </c>
      <c r="AO76" s="47">
        <f t="shared" si="36"/>
        <v>294.257627154825</v>
      </c>
      <c r="AP76" s="47">
        <f t="shared" si="36"/>
        <v>292.88480453702999</v>
      </c>
      <c r="AQ76" s="47">
        <f t="shared" si="36"/>
        <v>483.49125031532026</v>
      </c>
      <c r="AR76" s="47">
        <f t="shared" si="36"/>
        <v>479.27806295640005</v>
      </c>
      <c r="AS76" s="47">
        <f t="shared" si="36"/>
        <v>488.4131110261776</v>
      </c>
      <c r="AT76" s="47">
        <f t="shared" si="36"/>
        <v>475.24601425905263</v>
      </c>
      <c r="AU76" s="47">
        <f t="shared" si="36"/>
        <v>490.22770361763867</v>
      </c>
    </row>
    <row r="77" spans="1:47">
      <c r="A77" s="42" t="s">
        <v>108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>
        <f>'[4]NASS Crush'!$DN5</f>
        <v>133.37799999999999</v>
      </c>
      <c r="X77" s="46">
        <f>'[4]NASS Crush'!$DN17</f>
        <v>148.30099999999999</v>
      </c>
      <c r="Y77" s="46">
        <f>'[4]NASS Crush'!$DN29</f>
        <v>132.28700000000001</v>
      </c>
      <c r="Z77" s="46">
        <f>'[4]NASS Crush'!$DN41</f>
        <v>137.14500000000001</v>
      </c>
      <c r="AA77" s="46">
        <f>'[4]NASS Crush'!$DN53</f>
        <v>136.66300000000001</v>
      </c>
      <c r="AB77" s="46">
        <f>'[4]NASS Crush'!$DN65</f>
        <v>150.691</v>
      </c>
      <c r="AC77" s="46">
        <f>'[4]NASS Crush'!$DN77</f>
        <v>142.90600000000001</v>
      </c>
      <c r="AD77" s="46">
        <f>'[4]NASS Crush'!$DN89</f>
        <v>100.474</v>
      </c>
      <c r="AE77" s="47">
        <f>AE93+AE109</f>
        <v>426.21977244249325</v>
      </c>
      <c r="AF77" s="47">
        <f t="shared" si="36"/>
        <v>478.16462928457133</v>
      </c>
      <c r="AG77" s="47">
        <f t="shared" si="36"/>
        <v>358.64806464898851</v>
      </c>
      <c r="AH77" s="47">
        <f t="shared" si="36"/>
        <v>287.13816845089343</v>
      </c>
      <c r="AI77" s="47">
        <f t="shared" si="36"/>
        <v>280.81287282175242</v>
      </c>
      <c r="AJ77" s="47">
        <f t="shared" si="36"/>
        <v>265.12725331565781</v>
      </c>
      <c r="AK77" s="47">
        <f t="shared" si="36"/>
        <v>326.19491349324448</v>
      </c>
      <c r="AL77" s="47">
        <f t="shared" si="36"/>
        <v>332.68729987894676</v>
      </c>
      <c r="AM77" s="47">
        <f t="shared" si="36"/>
        <v>291.92938165595689</v>
      </c>
      <c r="AN77" s="47">
        <f t="shared" si="36"/>
        <v>303.61642099774338</v>
      </c>
      <c r="AO77" s="47">
        <f t="shared" si="36"/>
        <v>289.21325490950397</v>
      </c>
      <c r="AP77" s="47">
        <f t="shared" si="36"/>
        <v>288.41354198635054</v>
      </c>
      <c r="AQ77" s="47">
        <f t="shared" si="36"/>
        <v>485.62995481367398</v>
      </c>
      <c r="AR77" s="47">
        <f t="shared" si="36"/>
        <v>482.17740501959986</v>
      </c>
      <c r="AS77" s="47">
        <f t="shared" si="36"/>
        <v>492.70488002257434</v>
      </c>
      <c r="AT77" s="47">
        <f t="shared" si="36"/>
        <v>487.24053530095733</v>
      </c>
      <c r="AU77" s="47">
        <f t="shared" si="36"/>
        <v>514.54207591322916</v>
      </c>
    </row>
    <row r="78" spans="1:47">
      <c r="A78" s="42" t="s">
        <v>109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>
        <f>'[4]NASS Crush'!$DN6</f>
        <v>121.328</v>
      </c>
      <c r="X78" s="46">
        <f>'[4]NASS Crush'!$DN18</f>
        <v>168.648</v>
      </c>
      <c r="Y78" s="46">
        <f>'[4]NASS Crush'!$DN30</f>
        <v>131.33500000000001</v>
      </c>
      <c r="Z78" s="46">
        <f>'[4]NASS Crush'!$DN42</f>
        <v>152.352</v>
      </c>
      <c r="AA78" s="46">
        <f>'[4]NASS Crush'!$DN54</f>
        <v>142.953</v>
      </c>
      <c r="AB78" s="46">
        <f>'[4]NASS Crush'!$DN66</f>
        <v>143.27500000000001</v>
      </c>
      <c r="AC78" s="46">
        <f>'[4]NASS Crush'!$DN78</f>
        <v>150.19499999999999</v>
      </c>
      <c r="AD78" s="46">
        <f>'[4]NASS Crush'!$DN90</f>
        <v>116.943</v>
      </c>
      <c r="AE78" s="47">
        <f t="shared" ref="AE78:AE81" si="37">AE94+AE110</f>
        <v>370.15980978776781</v>
      </c>
      <c r="AF78" s="47">
        <f t="shared" si="36"/>
        <v>575.35434810918775</v>
      </c>
      <c r="AG78" s="47">
        <f t="shared" si="36"/>
        <v>392.02578911420477</v>
      </c>
      <c r="AH78" s="47">
        <f t="shared" si="36"/>
        <v>285.24390522811933</v>
      </c>
      <c r="AI78" s="47">
        <f t="shared" si="36"/>
        <v>276.60038829626365</v>
      </c>
      <c r="AJ78" s="47">
        <f t="shared" si="36"/>
        <v>260.20441634897747</v>
      </c>
      <c r="AK78" s="47">
        <f t="shared" si="36"/>
        <v>329.79991064608367</v>
      </c>
      <c r="AL78" s="47">
        <f t="shared" si="36"/>
        <v>326.3253801706129</v>
      </c>
      <c r="AM78" s="47">
        <f t="shared" si="36"/>
        <v>283.11608615152954</v>
      </c>
      <c r="AN78" s="47">
        <f t="shared" si="36"/>
        <v>295.91156253143106</v>
      </c>
      <c r="AO78" s="47">
        <f t="shared" si="36"/>
        <v>281.7615464731411</v>
      </c>
      <c r="AP78" s="47">
        <f t="shared" si="36"/>
        <v>281.36439787687448</v>
      </c>
      <c r="AQ78" s="47">
        <f t="shared" si="36"/>
        <v>477.38364912550986</v>
      </c>
      <c r="AR78" s="47">
        <f t="shared" si="36"/>
        <v>473.53169469872807</v>
      </c>
      <c r="AS78" s="47">
        <f t="shared" si="36"/>
        <v>483.14584629007828</v>
      </c>
      <c r="AT78" s="47">
        <f t="shared" si="36"/>
        <v>471.13011437254539</v>
      </c>
      <c r="AU78" s="47">
        <f t="shared" si="36"/>
        <v>497.32949231917905</v>
      </c>
    </row>
    <row r="79" spans="1:47">
      <c r="A79" s="42" t="s">
        <v>110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>
        <f>'[4]NASS Crush'!$DN7</f>
        <v>140.035</v>
      </c>
      <c r="X79" s="46">
        <f>'[4]NASS Crush'!$DN19</f>
        <v>153.08799999999999</v>
      </c>
      <c r="Y79" s="46">
        <f>'[4]NASS Crush'!$DN31</f>
        <v>144.77199999999999</v>
      </c>
      <c r="Z79" s="46">
        <f>'[4]NASS Crush'!$DN43</f>
        <v>155.33000000000001</v>
      </c>
      <c r="AA79" s="46">
        <f>'[4]NASS Crush'!$DN55</f>
        <v>143.44499999999999</v>
      </c>
      <c r="AB79" s="46">
        <f>'[4]NASS Crush'!$DN67</f>
        <v>158.221</v>
      </c>
      <c r="AC79" s="46">
        <f>'[4]NASS Crush'!$DN79</f>
        <v>152.983</v>
      </c>
      <c r="AD79" s="46">
        <f>'[4]NASS Crush'!$DN91</f>
        <v>117.738</v>
      </c>
      <c r="AE79" s="47">
        <f t="shared" si="37"/>
        <v>459.53611375452334</v>
      </c>
      <c r="AF79" s="47">
        <f t="shared" si="36"/>
        <v>488.41360271156316</v>
      </c>
      <c r="AG79" s="47">
        <f t="shared" si="36"/>
        <v>357.99601300262771</v>
      </c>
      <c r="AH79" s="47">
        <f t="shared" si="36"/>
        <v>324.34752560102459</v>
      </c>
      <c r="AI79" s="47">
        <f t="shared" si="36"/>
        <v>308.05594933191401</v>
      </c>
      <c r="AJ79" s="47">
        <f t="shared" si="36"/>
        <v>297.23847526859657</v>
      </c>
      <c r="AK79" s="47">
        <f t="shared" si="36"/>
        <v>359.78434181302976</v>
      </c>
      <c r="AL79" s="47">
        <f t="shared" si="36"/>
        <v>365.41494322473045</v>
      </c>
      <c r="AM79" s="47">
        <f t="shared" si="36"/>
        <v>327.66233601614329</v>
      </c>
      <c r="AN79" s="47">
        <f t="shared" si="36"/>
        <v>338.22270703448009</v>
      </c>
      <c r="AO79" s="47">
        <f t="shared" si="36"/>
        <v>325.23060359868384</v>
      </c>
      <c r="AP79" s="47">
        <f t="shared" si="36"/>
        <v>324.84288231370823</v>
      </c>
      <c r="AQ79" s="47">
        <f t="shared" si="36"/>
        <v>521.35262951721597</v>
      </c>
      <c r="AR79" s="47">
        <f t="shared" si="36"/>
        <v>518.39079369669616</v>
      </c>
      <c r="AS79" s="47">
        <f t="shared" si="36"/>
        <v>528.2190421797759</v>
      </c>
      <c r="AT79" s="47">
        <f t="shared" si="36"/>
        <v>522.49053203173514</v>
      </c>
      <c r="AU79" s="47">
        <f t="shared" si="36"/>
        <v>549.5399560407061</v>
      </c>
    </row>
    <row r="80" spans="1:47">
      <c r="A80" s="42" t="s">
        <v>111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>
        <f>'[4]NASS Crush'!$DN8</f>
        <v>132.65600000000001</v>
      </c>
      <c r="X80" s="46">
        <f>'[4]NASS Crush'!$DN20</f>
        <v>144.02500000000001</v>
      </c>
      <c r="Y80" s="46">
        <f>'[4]NASS Crush'!$DN32</f>
        <v>141.797</v>
      </c>
      <c r="Z80" s="46">
        <f>'[4]NASS Crush'!$DN44</f>
        <v>153.13399999999999</v>
      </c>
      <c r="AA80" s="46">
        <f>'[4]NASS Crush'!$DN56</f>
        <v>114.735</v>
      </c>
      <c r="AB80" s="46">
        <f>'[4]NASS Crush'!$DN68</f>
        <v>162.10499999999999</v>
      </c>
      <c r="AC80" s="46">
        <f>'[4]NASS Crush'!$DN80</f>
        <v>123.949</v>
      </c>
      <c r="AD80" s="46">
        <f>'[4]NASS Crush'!$DN92</f>
        <v>141.56700000000001</v>
      </c>
      <c r="AE80" s="47">
        <f t="shared" si="37"/>
        <v>566.65276798952368</v>
      </c>
      <c r="AF80" s="47">
        <f t="shared" si="36"/>
        <v>513.96683480052161</v>
      </c>
      <c r="AG80" s="47">
        <f t="shared" si="36"/>
        <v>364.78051994127776</v>
      </c>
      <c r="AH80" s="47">
        <f t="shared" si="36"/>
        <v>318.23364285115338</v>
      </c>
      <c r="AI80" s="47">
        <f t="shared" si="36"/>
        <v>314.7550451797419</v>
      </c>
      <c r="AJ80" s="47">
        <f t="shared" si="36"/>
        <v>294.89853299903098</v>
      </c>
      <c r="AK80" s="47">
        <f t="shared" si="36"/>
        <v>346.78559224874476</v>
      </c>
      <c r="AL80" s="47">
        <f t="shared" si="36"/>
        <v>352.18784279691567</v>
      </c>
      <c r="AM80" s="47">
        <f t="shared" si="36"/>
        <v>315.99574673018941</v>
      </c>
      <c r="AN80" s="47">
        <f t="shared" si="36"/>
        <v>326.85913139932558</v>
      </c>
      <c r="AO80" s="47">
        <f t="shared" si="36"/>
        <v>311.68409202334664</v>
      </c>
      <c r="AP80" s="47">
        <f t="shared" si="36"/>
        <v>310.48746229922853</v>
      </c>
      <c r="AQ80" s="47">
        <f t="shared" si="36"/>
        <v>507.55922217924763</v>
      </c>
      <c r="AR80" s="47">
        <f t="shared" si="36"/>
        <v>504.70800409924982</v>
      </c>
      <c r="AS80" s="47">
        <f t="shared" si="36"/>
        <v>514.21751284543802</v>
      </c>
      <c r="AT80" s="47">
        <f t="shared" si="36"/>
        <v>501.15027170076041</v>
      </c>
      <c r="AU80" s="47">
        <f t="shared" si="36"/>
        <v>527.64805363453024</v>
      </c>
    </row>
    <row r="81" spans="1:62">
      <c r="A81" s="42" t="s">
        <v>112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>
        <f>'[4]NASS Crush'!$DN9</f>
        <v>157.011</v>
      </c>
      <c r="X81" s="46">
        <f>'[4]NASS Crush'!$DN21</f>
        <v>160.876</v>
      </c>
      <c r="Y81" s="46">
        <f>'[4]NASS Crush'!$DN33</f>
        <v>176.13</v>
      </c>
      <c r="Z81" s="46">
        <f>'[4]NASS Crush'!$DN45</f>
        <v>154.209</v>
      </c>
      <c r="AA81" s="46">
        <f>'[4]NASS Crush'!$DN57</f>
        <v>144.417</v>
      </c>
      <c r="AB81" s="46">
        <f>'[4]NASS Crush'!$DN69</f>
        <v>174.345</v>
      </c>
      <c r="AC81" s="46">
        <f>'[4]NASS Crush'!$DN81</f>
        <v>141.095</v>
      </c>
      <c r="AD81" s="46">
        <f>'[4]NASS Crush'!$DN93</f>
        <v>152.35599999999999</v>
      </c>
      <c r="AE81" s="47">
        <f t="shared" si="37"/>
        <v>560.68180797449509</v>
      </c>
      <c r="AF81" s="47">
        <f t="shared" si="36"/>
        <v>480.42961906346312</v>
      </c>
      <c r="AG81" s="47">
        <f t="shared" si="36"/>
        <v>322.52175635273494</v>
      </c>
      <c r="AH81" s="47">
        <f t="shared" si="36"/>
        <v>313.54509917964191</v>
      </c>
      <c r="AI81" s="47">
        <f t="shared" si="36"/>
        <v>413.37511988969339</v>
      </c>
      <c r="AJ81" s="47">
        <f t="shared" si="36"/>
        <v>585.48938110014274</v>
      </c>
      <c r="AK81" s="47">
        <f t="shared" si="36"/>
        <v>619.62037863405658</v>
      </c>
      <c r="AL81" s="47">
        <f t="shared" si="36"/>
        <v>576.04290433854305</v>
      </c>
      <c r="AM81" s="47">
        <f t="shared" si="36"/>
        <v>566.11836172290771</v>
      </c>
      <c r="AN81" s="47">
        <f t="shared" si="36"/>
        <v>491.59637905739987</v>
      </c>
      <c r="AO81" s="47">
        <f t="shared" si="36"/>
        <v>514.6694115787825</v>
      </c>
      <c r="AP81" s="47">
        <f t="shared" si="36"/>
        <v>518.91404591050809</v>
      </c>
      <c r="AQ81" s="47">
        <f t="shared" si="36"/>
        <v>802.71368685677828</v>
      </c>
      <c r="AR81" s="47">
        <f t="shared" si="36"/>
        <v>739.31937717890685</v>
      </c>
      <c r="AS81" s="47">
        <f t="shared" si="36"/>
        <v>746.16311941734079</v>
      </c>
      <c r="AT81" s="47">
        <f t="shared" si="36"/>
        <v>749.159764978044</v>
      </c>
      <c r="AU81" s="47">
        <f t="shared" si="36"/>
        <v>785.46665225015511</v>
      </c>
    </row>
    <row r="82" spans="1:62" ht="15.75" thickBot="1">
      <c r="A82" s="42" t="s">
        <v>113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>
        <f>SUM(X70:X80)</f>
        <v>1405.1030000000001</v>
      </c>
      <c r="Y82" s="46">
        <f t="shared" ref="Y82:AD82" si="38">SUM(Y70:Y81)</f>
        <v>1759.2780000000002</v>
      </c>
      <c r="Z82" s="46">
        <f t="shared" si="38"/>
        <v>1771.711</v>
      </c>
      <c r="AA82" s="46">
        <f t="shared" si="38"/>
        <v>1703.1269999999997</v>
      </c>
      <c r="AB82" s="46">
        <f t="shared" si="38"/>
        <v>1874.114</v>
      </c>
      <c r="AC82" s="46">
        <f t="shared" si="38"/>
        <v>1797.8629999999998</v>
      </c>
      <c r="AD82" s="46">
        <f t="shared" si="38"/>
        <v>1580.6510000000001</v>
      </c>
      <c r="AE82" s="47">
        <f>SUM(AE70:AE81)</f>
        <v>3705.9562637239324</v>
      </c>
      <c r="AF82" s="47">
        <f>SUM(AF70:AF81)</f>
        <v>6128.4531567321565</v>
      </c>
      <c r="AG82" s="47">
        <f t="shared" ref="AG82:AU82" si="39">SUM(AG70:AG81)</f>
        <v>4213.2195669785951</v>
      </c>
      <c r="AH82" s="47">
        <f t="shared" si="39"/>
        <v>3672.7887311934051</v>
      </c>
      <c r="AI82" s="47">
        <f t="shared" si="39"/>
        <v>3598.600389712376</v>
      </c>
      <c r="AJ82" s="47">
        <f t="shared" si="39"/>
        <v>3491.1050077320724</v>
      </c>
      <c r="AK82" s="47">
        <f t="shared" si="39"/>
        <v>4089.0425272619846</v>
      </c>
      <c r="AL82" s="47">
        <f t="shared" si="39"/>
        <v>4174.1567890700744</v>
      </c>
      <c r="AM82" s="47">
        <f t="shared" si="39"/>
        <v>3702.8590936780488</v>
      </c>
      <c r="AN82" s="47">
        <f t="shared" si="39"/>
        <v>3848.6740423423089</v>
      </c>
      <c r="AO82" s="47">
        <f t="shared" si="39"/>
        <v>3676.6664318257945</v>
      </c>
      <c r="AP82" s="47">
        <f t="shared" si="39"/>
        <v>3662.5887977316406</v>
      </c>
      <c r="AQ82" s="47">
        <f t="shared" si="39"/>
        <v>6017.6362434033636</v>
      </c>
      <c r="AR82" s="47">
        <f t="shared" si="39"/>
        <v>5995.5104846833128</v>
      </c>
      <c r="AS82" s="47">
        <f t="shared" si="39"/>
        <v>6191.3553834061368</v>
      </c>
      <c r="AT82" s="47">
        <f t="shared" si="39"/>
        <v>6131.9627016316363</v>
      </c>
      <c r="AU82" s="47">
        <f t="shared" si="39"/>
        <v>6357.8969485558109</v>
      </c>
    </row>
    <row r="83" spans="1:62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9"/>
      <c r="W83" s="49"/>
      <c r="X83" s="53">
        <f t="shared" ref="X83:AT83" si="40">X82/X7</f>
        <v>0.30715861079491141</v>
      </c>
      <c r="Y83" s="53">
        <f t="shared" si="40"/>
        <v>0.35386445503566005</v>
      </c>
      <c r="Z83" s="53">
        <f t="shared" si="40"/>
        <v>0.36994611362074648</v>
      </c>
      <c r="AA83" s="53">
        <f t="shared" si="40"/>
        <v>0.35484596177858657</v>
      </c>
      <c r="AB83" s="53">
        <f t="shared" si="40"/>
        <v>0.3769918594577959</v>
      </c>
      <c r="AC83" s="53">
        <f t="shared" si="40"/>
        <v>0.3410419376895612</v>
      </c>
      <c r="AD83" s="53">
        <f>AD82/AD7</f>
        <v>0.30851998859396673</v>
      </c>
      <c r="AE83" s="53">
        <f t="shared" si="40"/>
        <v>0.62619773266160728</v>
      </c>
      <c r="AF83" s="53">
        <f t="shared" si="40"/>
        <v>1.3157798035297681</v>
      </c>
      <c r="AG83" s="53">
        <f t="shared" si="40"/>
        <v>0.96117537454190782</v>
      </c>
      <c r="AH83" s="53">
        <f t="shared" si="40"/>
        <v>0.59961133763070462</v>
      </c>
      <c r="AI83" s="53">
        <f t="shared" si="40"/>
        <v>0.47592115582288275</v>
      </c>
      <c r="AJ83" s="53">
        <f t="shared" si="40"/>
        <v>0.39618793042193373</v>
      </c>
      <c r="AK83" s="53">
        <f t="shared" si="40"/>
        <v>0.43499787532286605</v>
      </c>
      <c r="AL83" s="53">
        <f t="shared" si="40"/>
        <v>0.43705242655823612</v>
      </c>
      <c r="AM83" s="53">
        <f t="shared" si="40"/>
        <v>0.40490597831702657</v>
      </c>
      <c r="AN83" s="53">
        <f t="shared" si="40"/>
        <v>0.41133854151330812</v>
      </c>
      <c r="AO83" s="53">
        <f t="shared" si="40"/>
        <v>0.40292097857437598</v>
      </c>
      <c r="AP83" s="53">
        <f t="shared" si="40"/>
        <v>0.40463890725972401</v>
      </c>
      <c r="AQ83" s="53">
        <f t="shared" si="40"/>
        <v>0.53032331215108031</v>
      </c>
      <c r="AR83" s="53">
        <f t="shared" si="40"/>
        <v>0.53219776743874103</v>
      </c>
      <c r="AS83" s="53">
        <f t="shared" si="40"/>
        <v>0.54300608504258208</v>
      </c>
      <c r="AT83" s="53">
        <f t="shared" si="40"/>
        <v>0.5434605841844462</v>
      </c>
      <c r="AU83" s="49"/>
    </row>
    <row r="84" spans="1:62" ht="15.75" thickBot="1">
      <c r="A84" s="42" t="s">
        <v>228</v>
      </c>
      <c r="V84" s="55"/>
      <c r="W84" s="55"/>
      <c r="X84" s="56"/>
      <c r="Y84" s="56"/>
      <c r="Z84" s="56"/>
      <c r="AA84" s="56"/>
      <c r="AB84" s="56"/>
      <c r="AC84" s="56"/>
      <c r="AD84" s="96">
        <f>AD9</f>
        <v>1580.6510000000001</v>
      </c>
      <c r="AE84" s="96">
        <f t="shared" ref="AE84:AU84" si="41">AE9</f>
        <v>3705.9562637239324</v>
      </c>
      <c r="AF84" s="96">
        <f t="shared" si="41"/>
        <v>6128.4531567321565</v>
      </c>
      <c r="AG84" s="96">
        <f t="shared" si="41"/>
        <v>4213.2195669785951</v>
      </c>
      <c r="AH84" s="96">
        <f t="shared" si="41"/>
        <v>3672.7887311934051</v>
      </c>
      <c r="AI84" s="96">
        <f t="shared" si="41"/>
        <v>3598.600389712376</v>
      </c>
      <c r="AJ84" s="96">
        <f t="shared" si="41"/>
        <v>3491.1050077320724</v>
      </c>
      <c r="AK84" s="96">
        <f t="shared" si="41"/>
        <v>4089.0425272619846</v>
      </c>
      <c r="AL84" s="96">
        <f t="shared" si="41"/>
        <v>4174.1567890700744</v>
      </c>
      <c r="AM84" s="96">
        <f t="shared" si="41"/>
        <v>3702.8590936780488</v>
      </c>
      <c r="AN84" s="96">
        <f t="shared" si="41"/>
        <v>3848.6740423423089</v>
      </c>
      <c r="AO84" s="96">
        <f t="shared" si="41"/>
        <v>3676.6664318257945</v>
      </c>
      <c r="AP84" s="96">
        <f t="shared" si="41"/>
        <v>3662.5887977316406</v>
      </c>
      <c r="AQ84" s="96">
        <f t="shared" si="41"/>
        <v>6017.6362434033636</v>
      </c>
      <c r="AR84" s="96">
        <f t="shared" si="41"/>
        <v>5995.5104846833128</v>
      </c>
      <c r="AS84" s="96">
        <f t="shared" si="41"/>
        <v>6191.3553834061368</v>
      </c>
      <c r="AT84" s="96">
        <f t="shared" si="41"/>
        <v>6131.9627016316363</v>
      </c>
      <c r="AU84" s="96">
        <f t="shared" si="41"/>
        <v>6357.8969485558109</v>
      </c>
    </row>
    <row r="85" spans="1:62" ht="15.75" thickBot="1">
      <c r="A85" s="44"/>
      <c r="B85" s="44" t="str">
        <f t="shared" ref="B85:Z85" si="42">B2</f>
        <v xml:space="preserve">93/94 </v>
      </c>
      <c r="C85" s="44" t="str">
        <f t="shared" si="42"/>
        <v xml:space="preserve">94/95 </v>
      </c>
      <c r="D85" s="44" t="str">
        <f t="shared" si="42"/>
        <v xml:space="preserve">95/96 </v>
      </c>
      <c r="E85" s="44" t="str">
        <f t="shared" si="42"/>
        <v xml:space="preserve">96/97 </v>
      </c>
      <c r="F85" s="44" t="str">
        <f t="shared" si="42"/>
        <v xml:space="preserve">97/98 </v>
      </c>
      <c r="G85" s="44" t="str">
        <f t="shared" si="42"/>
        <v xml:space="preserve">98/99 </v>
      </c>
      <c r="H85" s="44" t="str">
        <f t="shared" si="42"/>
        <v xml:space="preserve">99/00 </v>
      </c>
      <c r="I85" s="44" t="str">
        <f t="shared" si="42"/>
        <v xml:space="preserve">00/01 </v>
      </c>
      <c r="J85" s="44" t="str">
        <f t="shared" si="42"/>
        <v xml:space="preserve">01/02 </v>
      </c>
      <c r="K85" s="44" t="str">
        <f t="shared" si="42"/>
        <v xml:space="preserve">02/03 </v>
      </c>
      <c r="L85" s="44" t="str">
        <f t="shared" si="42"/>
        <v xml:space="preserve">03/04 </v>
      </c>
      <c r="M85" s="44" t="str">
        <f t="shared" si="42"/>
        <v xml:space="preserve">04/05 </v>
      </c>
      <c r="N85" s="44" t="str">
        <f t="shared" si="42"/>
        <v xml:space="preserve">05/06 </v>
      </c>
      <c r="O85" s="44" t="str">
        <f t="shared" si="42"/>
        <v xml:space="preserve">06/07 </v>
      </c>
      <c r="P85" s="44" t="str">
        <f t="shared" si="42"/>
        <v xml:space="preserve">07/08 </v>
      </c>
      <c r="Q85" s="44" t="str">
        <f t="shared" si="42"/>
        <v xml:space="preserve">08/09 </v>
      </c>
      <c r="R85" s="44" t="str">
        <f t="shared" si="42"/>
        <v xml:space="preserve">09/10 </v>
      </c>
      <c r="S85" s="44" t="str">
        <f t="shared" si="42"/>
        <v xml:space="preserve">10/11 </v>
      </c>
      <c r="T85" s="44" t="str">
        <f t="shared" si="42"/>
        <v xml:space="preserve">11/12 </v>
      </c>
      <c r="U85" s="44" t="str">
        <f t="shared" si="42"/>
        <v xml:space="preserve">12/13 </v>
      </c>
      <c r="V85" s="44" t="str">
        <f t="shared" si="42"/>
        <v xml:space="preserve">13/14 </v>
      </c>
      <c r="W85" s="44" t="str">
        <f t="shared" si="42"/>
        <v xml:space="preserve">14/15 </v>
      </c>
      <c r="X85" s="44" t="str">
        <f t="shared" si="42"/>
        <v xml:space="preserve">15/16 </v>
      </c>
      <c r="Y85" s="44" t="str">
        <f t="shared" si="42"/>
        <v xml:space="preserve">16/17 </v>
      </c>
      <c r="Z85" s="44" t="str">
        <f t="shared" si="42"/>
        <v xml:space="preserve">17/18 </v>
      </c>
      <c r="AA85" s="44" t="str">
        <f>AA2</f>
        <v>18/19</v>
      </c>
      <c r="AB85" s="44" t="str">
        <f t="shared" ref="AB85:AU85" si="43">AB2</f>
        <v>19/20</v>
      </c>
      <c r="AC85" s="44" t="str">
        <f t="shared" si="43"/>
        <v>20/21</v>
      </c>
      <c r="AD85" s="44" t="str">
        <f t="shared" si="43"/>
        <v>21/22</v>
      </c>
      <c r="AE85" s="44" t="str">
        <f t="shared" si="43"/>
        <v>22/23</v>
      </c>
      <c r="AF85" s="44" t="str">
        <f t="shared" si="43"/>
        <v>23/24</v>
      </c>
      <c r="AG85" s="44" t="str">
        <f t="shared" si="43"/>
        <v>24/25</v>
      </c>
      <c r="AH85" s="44" t="str">
        <f t="shared" si="43"/>
        <v>25/26</v>
      </c>
      <c r="AI85" s="44" t="str">
        <f t="shared" si="43"/>
        <v>26/27</v>
      </c>
      <c r="AJ85" s="44" t="str">
        <f t="shared" si="43"/>
        <v>27/28</v>
      </c>
      <c r="AK85" s="44" t="str">
        <f t="shared" si="43"/>
        <v>28/29</v>
      </c>
      <c r="AL85" s="44" t="str">
        <f t="shared" si="43"/>
        <v>29/30</v>
      </c>
      <c r="AM85" s="44" t="str">
        <f t="shared" si="43"/>
        <v>30/31</v>
      </c>
      <c r="AN85" s="44" t="str">
        <f t="shared" si="43"/>
        <v>31/32</v>
      </c>
      <c r="AO85" s="44" t="str">
        <f t="shared" si="43"/>
        <v>32/33</v>
      </c>
      <c r="AP85" s="44" t="str">
        <f t="shared" si="43"/>
        <v>33/34</v>
      </c>
      <c r="AQ85" s="44" t="str">
        <f t="shared" si="43"/>
        <v>34/35</v>
      </c>
      <c r="AR85" s="44" t="str">
        <f t="shared" si="43"/>
        <v>35/36</v>
      </c>
      <c r="AS85" s="44" t="str">
        <f t="shared" si="43"/>
        <v>36/37</v>
      </c>
      <c r="AT85" s="44" t="str">
        <f t="shared" si="43"/>
        <v>37/38</v>
      </c>
      <c r="AU85" s="44" t="str">
        <f t="shared" si="43"/>
        <v>38/39</v>
      </c>
      <c r="AZ85" s="44" t="str">
        <f t="shared" ref="AZ85:BH85" si="44">X85</f>
        <v xml:space="preserve">15/16 </v>
      </c>
      <c r="BA85" s="44" t="str">
        <f t="shared" si="44"/>
        <v xml:space="preserve">16/17 </v>
      </c>
      <c r="BB85" s="44" t="str">
        <f t="shared" si="44"/>
        <v xml:space="preserve">17/18 </v>
      </c>
      <c r="BC85" s="44" t="str">
        <f t="shared" si="44"/>
        <v>18/19</v>
      </c>
      <c r="BD85" s="44" t="str">
        <f t="shared" si="44"/>
        <v>19/20</v>
      </c>
      <c r="BE85" s="44" t="str">
        <f t="shared" si="44"/>
        <v>20/21</v>
      </c>
      <c r="BF85" s="44" t="str">
        <f t="shared" si="44"/>
        <v>21/22</v>
      </c>
      <c r="BG85" s="44" t="str">
        <f t="shared" si="44"/>
        <v>22/23</v>
      </c>
      <c r="BH85" s="44" t="str">
        <f t="shared" si="44"/>
        <v>23/24</v>
      </c>
      <c r="BJ85" s="11" t="s">
        <v>229</v>
      </c>
    </row>
    <row r="86" spans="1:62">
      <c r="A86" s="42" t="s">
        <v>101</v>
      </c>
      <c r="V86" s="55"/>
      <c r="W86" s="55"/>
      <c r="X86" s="46">
        <f>'[4]NASS Crush'!$DN10*('[3]Canola Complex'!BE387/'[3]Canola Complex'!BE307)</f>
        <v>74.11513764097495</v>
      </c>
      <c r="Y86" s="46">
        <f>'[4]NASS Crush'!$DN22*('[3]Canola Complex'!BF387/'[3]Canola Complex'!BF307)</f>
        <v>131.82274912925658</v>
      </c>
      <c r="Z86" s="46">
        <f>'[4]NASS Crush'!$DN34*('[3]Canola Complex'!BG387/'[3]Canola Complex'!BG307)</f>
        <v>118.81626713789005</v>
      </c>
      <c r="AA86" s="46">
        <f>'[4]NASS Crush'!$DN46*('[3]Canola Complex'!BH387/'[3]Canola Complex'!BH307)</f>
        <v>125.4266340597684</v>
      </c>
      <c r="AB86" s="46">
        <f>'[4]NASS Crush'!$DN58*('[3]Canola Complex'!BI387/'[3]Canola Complex'!BI307)</f>
        <v>126.72956404302953</v>
      </c>
      <c r="AC86" s="46">
        <f>'[4]NASS Crush'!$DN70*('[3]Canola Complex'!BJ387/'[3]Canola Complex'!BJ307)</f>
        <v>141.34817351713912</v>
      </c>
      <c r="AD86" s="46">
        <f>'[4]NASS Crush'!$DN82*('[3]Canola Complex'!BK387/'[3]Canola Complex'!BK307)</f>
        <v>122.3882342648572</v>
      </c>
      <c r="AE86" s="46">
        <f>'[4]NASS Crush'!$DN94*('[3]Canola Complex'!BL387/'[3]Canola Complex'!BL307)</f>
        <v>116.75968369491447</v>
      </c>
      <c r="AF86" s="47">
        <f>('[3]Canola Complex'!BM387*'Canola Crude'!$AX$9)+('[3]Canola Complex'!BM355*(1-'Canola Crude'!$AW$9))+'[3]Canola Complex'!BM339+'[3]Canola Complex'!BM371</f>
        <v>415.1010545570519</v>
      </c>
      <c r="AG86" s="47">
        <f>('[3]Canola Complex'!BN387*'Canola Crude'!$AX$9)+('[3]Canola Complex'!BN355*(1-'Canola Crude'!$AW$9))+'[3]Canola Complex'!BN339+'[3]Canola Complex'!BN371</f>
        <v>270.91177896770182</v>
      </c>
      <c r="AH86" s="47">
        <f>('[3]Canola Complex'!BO387*'Canola Crude'!$AX$9)+('[3]Canola Complex'!BO355*(1-'Canola Crude'!$AW$9))+'[3]Canola Complex'!BO339+'[3]Canola Complex'!BO371</f>
        <v>291.3452478997624</v>
      </c>
      <c r="AI86" s="47">
        <f>('[3]Canola Complex'!BP387*'Canola Crude'!$AX$9)+('[3]Canola Complex'!BP355*(1-'Canola Crude'!$AW$9))+'[3]Canola Complex'!BP339+'[3]Canola Complex'!BP371</f>
        <v>291.88366826947941</v>
      </c>
      <c r="AJ86" s="47">
        <f>('[3]Canola Complex'!BQ387*'Canola Crude'!$AX$9)+('[3]Canola Complex'!BQ355*(1-'Canola Crude'!$AW$9))+'[3]Canola Complex'!BQ339+'[3]Canola Complex'!BQ371</f>
        <v>279.27497739469288</v>
      </c>
      <c r="AK86" s="47">
        <f>('[3]Canola Complex'!BR387*'Canola Crude'!$AX$9)+('[3]Canola Complex'!BR355*(1-'Canola Crude'!$AW$9))+'[3]Canola Complex'!BR339+'[3]Canola Complex'!BR371</f>
        <v>233.47786371087602</v>
      </c>
      <c r="AL86" s="47">
        <f>('[3]Canola Complex'!BS387*'Canola Crude'!$AX$9)+('[3]Canola Complex'!BS355*(1-'Canola Crude'!$AW$9))+'[3]Canola Complex'!BS339+'[3]Canola Complex'!BS371</f>
        <v>198.57079049294117</v>
      </c>
      <c r="AM86" s="47">
        <f>('[3]Canola Complex'!BT387*'Canola Crude'!$AX$9)+('[3]Canola Complex'!BT355*(1-'Canola Crude'!$AW$9))+'[3]Canola Complex'!BT339+'[3]Canola Complex'!BT371</f>
        <v>253.80926821165644</v>
      </c>
      <c r="AN86" s="47">
        <f>('[3]Canola Complex'!BU387*'Canola Crude'!$AX$9)+('[3]Canola Complex'!BU355*(1-'Canola Crude'!$AW$9))+'[3]Canola Complex'!BU339+'[3]Canola Complex'!BU371</f>
        <v>276.34878872206792</v>
      </c>
      <c r="AO86" s="47">
        <f>('[3]Canola Complex'!BV387*'Canola Crude'!$AX$9)+('[3]Canola Complex'!BV355*(1-'Canola Crude'!$AW$9))+'[3]Canola Complex'!BV339+'[3]Canola Complex'!BV371</f>
        <v>273.75675829752214</v>
      </c>
      <c r="AP86" s="47">
        <f>('[3]Canola Complex'!BW387*'Canola Crude'!$AX$9)+('[3]Canola Complex'!BW355*(1-'Canola Crude'!$AW$9))+'[3]Canola Complex'!BW339+'[3]Canola Complex'!BW371</f>
        <v>262.24871019428821</v>
      </c>
      <c r="AQ86" s="47">
        <f>('[3]Canola Complex'!BX387*'Canola Crude'!$AX$9)+('[3]Canola Complex'!BX355*(1-'Canola Crude'!$AW$9))+'[3]Canola Complex'!BX339+'[3]Canola Complex'!BX371</f>
        <v>263.15704602995748</v>
      </c>
      <c r="AR86" s="47">
        <f>('[3]Canola Complex'!BY387*'Canola Crude'!$AX$9)+('[3]Canola Complex'!BY355*(1-'Canola Crude'!$AW$9))+'[3]Canola Complex'!BY339+'[3]Canola Complex'!BY371</f>
        <v>285.78688812100285</v>
      </c>
      <c r="AS86" s="47">
        <f>('[3]Canola Complex'!BZ387*'Canola Crude'!$AX$9)+('[3]Canola Complex'!BZ355*(1-'Canola Crude'!$AW$9))+'[3]Canola Complex'!BZ339+'[3]Canola Complex'!BZ371</f>
        <v>290.91240361308729</v>
      </c>
      <c r="AT86" s="47">
        <f>('[3]Canola Complex'!CA387*'Canola Crude'!$AX$9)+('[3]Canola Complex'!CA355*(1-'Canola Crude'!$AW$9))+'[3]Canola Complex'!CA339+'[3]Canola Complex'!CA371</f>
        <v>292.05364235480721</v>
      </c>
      <c r="AU86" s="47">
        <f>('[3]Canola Complex'!CB387*'Canola Crude'!$AX$9)+('[3]Canola Complex'!CB355*(1-'Canola Crude'!$AW$9))+'[3]Canola Complex'!CB339+'[3]Canola Complex'!CB371</f>
        <v>290.83103570610126</v>
      </c>
      <c r="AY86" s="11" t="s">
        <v>160</v>
      </c>
      <c r="AZ86" s="75">
        <f t="shared" ref="AZ86:BH97" si="45">X86/(X86+X102)</f>
        <v>0.85449107223038812</v>
      </c>
      <c r="BA86" s="75">
        <f t="shared" si="45"/>
        <v>0.77098795249274221</v>
      </c>
      <c r="BB86" s="75">
        <f t="shared" si="45"/>
        <v>0.72899676743947373</v>
      </c>
      <c r="BC86" s="75">
        <f t="shared" si="45"/>
        <v>0.77164727126051036</v>
      </c>
      <c r="BD86" s="75">
        <f t="shared" si="45"/>
        <v>0.76885011249790403</v>
      </c>
      <c r="BE86" s="75">
        <f t="shared" si="45"/>
        <v>0.81997060897970275</v>
      </c>
      <c r="BF86" s="75">
        <f t="shared" si="45"/>
        <v>0.7748837199568025</v>
      </c>
      <c r="BG86" s="75">
        <f t="shared" si="45"/>
        <v>0.71287951164882513</v>
      </c>
      <c r="BH86" s="76">
        <f t="shared" si="45"/>
        <v>0.71591378575948439</v>
      </c>
      <c r="BJ86" s="97">
        <f>AVERAGE(BB86:BF86)</f>
        <v>0.77286969602687861</v>
      </c>
    </row>
    <row r="87" spans="1:62">
      <c r="A87" s="42" t="s">
        <v>102</v>
      </c>
      <c r="V87" s="55"/>
      <c r="W87" s="55"/>
      <c r="X87" s="46">
        <f>'[4]NASS Crush'!$DN11*('[3]Canola Complex'!BE388/'[3]Canola Complex'!BE308)</f>
        <v>82.089943954203321</v>
      </c>
      <c r="Y87" s="46">
        <f>'[4]NASS Crush'!$DN23*('[3]Canola Complex'!BF388/'[3]Canola Complex'!BF308)</f>
        <v>126.57063273674007</v>
      </c>
      <c r="Z87" s="46">
        <f>'[4]NASS Crush'!$DN35*('[3]Canola Complex'!BG388/'[3]Canola Complex'!BG308)</f>
        <v>109.65434516562881</v>
      </c>
      <c r="AA87" s="46">
        <f>'[4]NASS Crush'!$DN47*('[3]Canola Complex'!BH388/'[3]Canola Complex'!BH308)</f>
        <v>123.60321600083512</v>
      </c>
      <c r="AB87" s="46">
        <f>'[4]NASS Crush'!$DN59*('[3]Canola Complex'!BI388/'[3]Canola Complex'!BI308)</f>
        <v>123.05286882323946</v>
      </c>
      <c r="AC87" s="46">
        <f>'[4]NASS Crush'!$DN71*('[3]Canola Complex'!BJ388/'[3]Canola Complex'!BJ308)</f>
        <v>124.22891173220135</v>
      </c>
      <c r="AD87" s="46">
        <f>'[4]NASS Crush'!$DN83*('[3]Canola Complex'!BK388/'[3]Canola Complex'!BK308)</f>
        <v>101.27670723759739</v>
      </c>
      <c r="AE87" s="46">
        <f>'[4]NASS Crush'!$DN95*('[3]Canola Complex'!BL388/'[3]Canola Complex'!BL308)</f>
        <v>117.55931931839859</v>
      </c>
      <c r="AF87" s="47">
        <f>('[3]Canola Complex'!BM388*'Canola Crude'!$AX$9)+('[3]Canola Complex'!BM356*(1-'Canola Crude'!$AW$9))+'[3]Canola Complex'!BM340+'[3]Canola Complex'!BM372</f>
        <v>356.29733241081999</v>
      </c>
      <c r="AG87" s="47">
        <f>('[3]Canola Complex'!BN388*'Canola Crude'!$AX$9)+('[3]Canola Complex'!BN356*(1-'Canola Crude'!$AW$9))+'[3]Canola Complex'!BN340+'[3]Canola Complex'!BN372</f>
        <v>245.4094070113259</v>
      </c>
      <c r="AH87" s="47">
        <f>('[3]Canola Complex'!BO388*'Canola Crude'!$AX$9)+('[3]Canola Complex'!BO356*(1-'Canola Crude'!$AW$9))+'[3]Canola Complex'!BO340+'[3]Canola Complex'!BO372</f>
        <v>253.21783097366944</v>
      </c>
      <c r="AI87" s="47">
        <f>('[3]Canola Complex'!BP388*'Canola Crude'!$AX$9)+('[3]Canola Complex'!BP356*(1-'Canola Crude'!$AW$9))+'[3]Canola Complex'!BP340+'[3]Canola Complex'!BP372</f>
        <v>245.84685280277597</v>
      </c>
      <c r="AJ87" s="47">
        <f>('[3]Canola Complex'!BQ388*'Canola Crude'!$AX$9)+('[3]Canola Complex'!BQ356*(1-'Canola Crude'!$AW$9))+'[3]Canola Complex'!BQ340+'[3]Canola Complex'!BQ372</f>
        <v>143.77936610814939</v>
      </c>
      <c r="AK87" s="47">
        <f>('[3]Canola Complex'!BR388*'Canola Crude'!$AX$9)+('[3]Canola Complex'!BR356*(1-'Canola Crude'!$AW$9))+'[3]Canola Complex'!BR340+'[3]Canola Complex'!BR372</f>
        <v>193.50588740490343</v>
      </c>
      <c r="AL87" s="47">
        <f>('[3]Canola Complex'!BS388*'Canola Crude'!$AX$9)+('[3]Canola Complex'!BS356*(1-'Canola Crude'!$AW$9))+'[3]Canola Complex'!BS340+'[3]Canola Complex'!BS372</f>
        <v>157.68466888391023</v>
      </c>
      <c r="AM87" s="47">
        <f>('[3]Canola Complex'!BT388*'Canola Crude'!$AX$9)+('[3]Canola Complex'!BT356*(1-'Canola Crude'!$AW$9))+'[3]Canola Complex'!BT340+'[3]Canola Complex'!BT372</f>
        <v>173.3403512907814</v>
      </c>
      <c r="AN87" s="47">
        <f>('[3]Canola Complex'!BU388*'Canola Crude'!$AX$9)+('[3]Canola Complex'!BU356*(1-'Canola Crude'!$AW$9))+'[3]Canola Complex'!BU340+'[3]Canola Complex'!BU372</f>
        <v>202.90796478835495</v>
      </c>
      <c r="AO87" s="47">
        <f>('[3]Canola Complex'!BV388*'Canola Crude'!$AX$9)+('[3]Canola Complex'!BV356*(1-'Canola Crude'!$AW$9))+'[3]Canola Complex'!BV340+'[3]Canola Complex'!BV372</f>
        <v>195.35879269616206</v>
      </c>
      <c r="AP87" s="47">
        <f>('[3]Canola Complex'!BW388*'Canola Crude'!$AX$9)+('[3]Canola Complex'!BW356*(1-'Canola Crude'!$AW$9))+'[3]Canola Complex'!BW340+'[3]Canola Complex'!BW372</f>
        <v>196.43872652194327</v>
      </c>
      <c r="AQ87" s="47">
        <f>('[3]Canola Complex'!BX388*'Canola Crude'!$AX$9)+('[3]Canola Complex'!BX356*(1-'Canola Crude'!$AW$9))+'[3]Canola Complex'!BX340+'[3]Canola Complex'!BX372</f>
        <v>181.0224827845376</v>
      </c>
      <c r="AR87" s="47">
        <f>('[3]Canola Complex'!BY388*'Canola Crude'!$AX$9)+('[3]Canola Complex'!BY356*(1-'Canola Crude'!$AW$9))+'[3]Canola Complex'!BY340+'[3]Canola Complex'!BY372</f>
        <v>208.14951030008365</v>
      </c>
      <c r="AS87" s="47">
        <f>('[3]Canola Complex'!BZ388*'Canola Crude'!$AX$9)+('[3]Canola Complex'!BZ356*(1-'Canola Crude'!$AW$9))+'[3]Canola Complex'!BZ340+'[3]Canola Complex'!BZ372</f>
        <v>216.16318426968883</v>
      </c>
      <c r="AT87" s="47">
        <f>('[3]Canola Complex'!CA388*'Canola Crude'!$AX$9)+('[3]Canola Complex'!CA356*(1-'Canola Crude'!$AW$9))+'[3]Canola Complex'!CA340+'[3]Canola Complex'!CA372</f>
        <v>217.74218843630513</v>
      </c>
      <c r="AU87" s="47">
        <f>('[3]Canola Complex'!CB388*'Canola Crude'!$AX$9)+('[3]Canola Complex'!CB356*(1-'Canola Crude'!$AW$9))+'[3]Canola Complex'!CB340+'[3]Canola Complex'!CB372</f>
        <v>217.49565442168085</v>
      </c>
      <c r="AY87" s="11" t="s">
        <v>161</v>
      </c>
      <c r="AZ87" s="75">
        <f t="shared" si="45"/>
        <v>0.89753060237260629</v>
      </c>
      <c r="BA87" s="75">
        <f t="shared" si="45"/>
        <v>0.78945793406397013</v>
      </c>
      <c r="BB87" s="75">
        <f t="shared" si="45"/>
        <v>0.70608078020366261</v>
      </c>
      <c r="BC87" s="75">
        <f t="shared" si="45"/>
        <v>0.81671456701269385</v>
      </c>
      <c r="BD87" s="75">
        <f t="shared" si="45"/>
        <v>0.77139461398720821</v>
      </c>
      <c r="BE87" s="75">
        <f t="shared" si="45"/>
        <v>0.80522765223947268</v>
      </c>
      <c r="BF87" s="75">
        <f t="shared" si="45"/>
        <v>0.71543813701423009</v>
      </c>
      <c r="BG87" s="75">
        <f t="shared" si="45"/>
        <v>0.79608401943766316</v>
      </c>
      <c r="BH87" s="76">
        <f t="shared" si="45"/>
        <v>0.72146824458230074</v>
      </c>
      <c r="BJ87" s="97">
        <f t="shared" ref="BJ87:BJ98" si="46">AVERAGE(BB87:BF87)</f>
        <v>0.76297115009145344</v>
      </c>
    </row>
    <row r="88" spans="1:62">
      <c r="A88" s="42" t="s">
        <v>103</v>
      </c>
      <c r="V88" s="55"/>
      <c r="W88" s="55"/>
      <c r="X88" s="46">
        <f>'[4]NASS Crush'!$DN12*('[3]Canola Complex'!BE389/'[3]Canola Complex'!BE309)</f>
        <v>85.463798665324731</v>
      </c>
      <c r="Y88" s="46">
        <f>'[4]NASS Crush'!$DN24*('[3]Canola Complex'!BF389/'[3]Canola Complex'!BF309)</f>
        <v>123.00863813647018</v>
      </c>
      <c r="Z88" s="46">
        <f>'[4]NASS Crush'!$DN36*('[3]Canola Complex'!BG389/'[3]Canola Complex'!BG309)</f>
        <v>103.88464957127538</v>
      </c>
      <c r="AA88" s="46">
        <f>'[4]NASS Crush'!$DN48*('[3]Canola Complex'!BH389/'[3]Canola Complex'!BH309)</f>
        <v>113.46149463358135</v>
      </c>
      <c r="AB88" s="46">
        <f>'[4]NASS Crush'!$DN60*('[3]Canola Complex'!BI389/'[3]Canola Complex'!BI309)</f>
        <v>118.49861189586416</v>
      </c>
      <c r="AC88" s="46">
        <f>'[4]NASS Crush'!$DN72*('[3]Canola Complex'!BJ389/'[3]Canola Complex'!BJ309)</f>
        <v>134.59946170083234</v>
      </c>
      <c r="AD88" s="46">
        <f>'[4]NASS Crush'!$DN84*('[3]Canola Complex'!BK389/'[3]Canola Complex'!BK309)</f>
        <v>105.07305123965136</v>
      </c>
      <c r="AE88" s="46">
        <f>'[4]NASS Crush'!$DN96*('[3]Canola Complex'!BL389/'[3]Canola Complex'!BL309)</f>
        <v>102.45039285190963</v>
      </c>
      <c r="AF88" s="47">
        <f>('[3]Canola Complex'!BM389*'Canola Crude'!$AX$9)+('[3]Canola Complex'!BM357*(1-'Canola Crude'!$AW$9))+'[3]Canola Complex'!BM341+'[3]Canola Complex'!BM373</f>
        <v>364.40380990627523</v>
      </c>
      <c r="AG88" s="47">
        <f>('[3]Canola Complex'!BN389*'Canola Crude'!$AX$9)+('[3]Canola Complex'!BN357*(1-'Canola Crude'!$AW$9))+'[3]Canola Complex'!BN341+'[3]Canola Complex'!BN373</f>
        <v>287.18950781919818</v>
      </c>
      <c r="AH88" s="47">
        <f>('[3]Canola Complex'!BO389*'Canola Crude'!$AX$9)+('[3]Canola Complex'!BO357*(1-'Canola Crude'!$AW$9))+'[3]Canola Complex'!BO341+'[3]Canola Complex'!BO373</f>
        <v>304.59937512190868</v>
      </c>
      <c r="AI88" s="47">
        <f>('[3]Canola Complex'!BP389*'Canola Crude'!$AX$9)+('[3]Canola Complex'!BP357*(1-'Canola Crude'!$AW$9))+'[3]Canola Complex'!BP341+'[3]Canola Complex'!BP373</f>
        <v>181.18288532586024</v>
      </c>
      <c r="AJ88" s="47">
        <f>('[3]Canola Complex'!BQ389*'Canola Crude'!$AX$9)+('[3]Canola Complex'!BQ357*(1-'Canola Crude'!$AW$9))+'[3]Canola Complex'!BQ341+'[3]Canola Complex'!BQ373</f>
        <v>123.60323213455661</v>
      </c>
      <c r="AK88" s="47">
        <f>('[3]Canola Complex'!BR389*'Canola Crude'!$AX$9)+('[3]Canola Complex'!BR357*(1-'Canola Crude'!$AW$9))+'[3]Canola Complex'!BR341+'[3]Canola Complex'!BR373</f>
        <v>90.913783575690587</v>
      </c>
      <c r="AL88" s="47">
        <f>('[3]Canola Complex'!BS389*'Canola Crude'!$AX$9)+('[3]Canola Complex'!BS357*(1-'Canola Crude'!$AW$9))+'[3]Canola Complex'!BS341+'[3]Canola Complex'!BS373</f>
        <v>209.35513898449557</v>
      </c>
      <c r="AM88" s="47">
        <f>('[3]Canola Complex'!BT389*'Canola Crude'!$AX$9)+('[3]Canola Complex'!BT357*(1-'Canola Crude'!$AW$9))+'[3]Canola Complex'!BT341+'[3]Canola Complex'!BT373</f>
        <v>132.18402261992438</v>
      </c>
      <c r="AN88" s="47">
        <f>('[3]Canola Complex'!BU389*'Canola Crude'!$AX$9)+('[3]Canola Complex'!BU357*(1-'Canola Crude'!$AW$9))+'[3]Canola Complex'!BU341+'[3]Canola Complex'!BU373</f>
        <v>169.09001982295777</v>
      </c>
      <c r="AO88" s="47">
        <f>('[3]Canola Complex'!BV389*'Canola Crude'!$AX$9)+('[3]Canola Complex'!BV357*(1-'Canola Crude'!$AW$9))+'[3]Canola Complex'!BV341+'[3]Canola Complex'!BV373</f>
        <v>139.31438020477984</v>
      </c>
      <c r="AP88" s="47">
        <f>('[3]Canola Complex'!BW389*'Canola Crude'!$AX$9)+('[3]Canola Complex'!BW357*(1-'Canola Crude'!$AW$9))+'[3]Canola Complex'!BW341+'[3]Canola Complex'!BW373</f>
        <v>145.55790182888538</v>
      </c>
      <c r="AQ88" s="47">
        <f>('[3]Canola Complex'!BX389*'Canola Crude'!$AX$9)+('[3]Canola Complex'!BX357*(1-'Canola Crude'!$AW$9))+'[3]Canola Complex'!BX341+'[3]Canola Complex'!BX373</f>
        <v>141.64804854101655</v>
      </c>
      <c r="AR88" s="47">
        <f>('[3]Canola Complex'!BY389*'Canola Crude'!$AX$9)+('[3]Canola Complex'!BY357*(1-'Canola Crude'!$AW$9))+'[3]Canola Complex'!BY341+'[3]Canola Complex'!BY373</f>
        <v>163.77988248921807</v>
      </c>
      <c r="AS88" s="47">
        <f>('[3]Canola Complex'!BZ389*'Canola Crude'!$AX$9)+('[3]Canola Complex'!BZ357*(1-'Canola Crude'!$AW$9))+'[3]Canola Complex'!BZ341+'[3]Canola Complex'!BZ373</f>
        <v>171.83534534895188</v>
      </c>
      <c r="AT88" s="47">
        <f>('[3]Canola Complex'!CA389*'Canola Crude'!$AX$9)+('[3]Canola Complex'!CA357*(1-'Canola Crude'!$AW$9))+'[3]Canola Complex'!CA341+'[3]Canola Complex'!CA373</f>
        <v>167.53369421908369</v>
      </c>
      <c r="AU88" s="47">
        <f>('[3]Canola Complex'!CB389*'Canola Crude'!$AX$9)+('[3]Canola Complex'!CB357*(1-'Canola Crude'!$AW$9))+'[3]Canola Complex'!CB341+'[3]Canola Complex'!CB373</f>
        <v>171.83320771231274</v>
      </c>
      <c r="AW88" s="98">
        <f>SUM(AE86:AE88)/SUM(AD86:AD88)-1</f>
        <v>2.4431015886311913E-2</v>
      </c>
      <c r="AX88" s="98">
        <f>AVERAGE(AE86:AE88)/AVERAGE(Z86:AD88)-1</f>
        <v>-6.0375370758145808E-2</v>
      </c>
      <c r="AY88" s="11" t="s">
        <v>162</v>
      </c>
      <c r="AZ88" s="75">
        <f t="shared" si="45"/>
        <v>0.87025913818364375</v>
      </c>
      <c r="BA88" s="75">
        <f t="shared" si="45"/>
        <v>0.88580817576995208</v>
      </c>
      <c r="BB88" s="75">
        <f t="shared" si="45"/>
        <v>0.72116576470330218</v>
      </c>
      <c r="BC88" s="75">
        <f t="shared" si="45"/>
        <v>0.77795944073215639</v>
      </c>
      <c r="BD88" s="75">
        <f t="shared" si="45"/>
        <v>0.79438102510450537</v>
      </c>
      <c r="BE88" s="75">
        <f t="shared" si="45"/>
        <v>0.81976869580023592</v>
      </c>
      <c r="BF88" s="75">
        <f t="shared" si="45"/>
        <v>0.73040437131333669</v>
      </c>
      <c r="BG88" s="75">
        <f t="shared" si="45"/>
        <v>0.73098443748954456</v>
      </c>
      <c r="BH88" s="76">
        <f t="shared" si="45"/>
        <v>0.70805065256231225</v>
      </c>
      <c r="BJ88" s="97">
        <f t="shared" si="46"/>
        <v>0.76873585953070722</v>
      </c>
    </row>
    <row r="89" spans="1:62">
      <c r="A89" s="42" t="s">
        <v>104</v>
      </c>
      <c r="V89" s="55"/>
      <c r="W89" s="55"/>
      <c r="X89" s="46">
        <f>'[4]NASS Crush'!$DN13*('[3]Canola Complex'!BE390/'[3]Canola Complex'!BE310)</f>
        <v>100.07510356377969</v>
      </c>
      <c r="Y89" s="46">
        <f>'[4]NASS Crush'!$DN25*('[3]Canola Complex'!BF390/'[3]Canola Complex'!BF310)</f>
        <v>123.61833804504633</v>
      </c>
      <c r="Z89" s="46">
        <f>'[4]NASS Crush'!$DN37*('[3]Canola Complex'!BG390/'[3]Canola Complex'!BG310)</f>
        <v>92.749281356236693</v>
      </c>
      <c r="AA89" s="46">
        <f>'[4]NASS Crush'!$DN49*('[3]Canola Complex'!BH390/'[3]Canola Complex'!BH310)</f>
        <v>109.8529229652422</v>
      </c>
      <c r="AB89" s="46">
        <f>'[4]NASS Crush'!$DN61*('[3]Canola Complex'!BI390/'[3]Canola Complex'!BI310)</f>
        <v>125.60007132053788</v>
      </c>
      <c r="AC89" s="46">
        <f>'[4]NASS Crush'!$DN73*('[3]Canola Complex'!BJ390/'[3]Canola Complex'!BJ310)</f>
        <v>69.960112500676445</v>
      </c>
      <c r="AD89" s="46">
        <f>'[4]NASS Crush'!$DN85*('[3]Canola Complex'!BK390/'[3]Canola Complex'!BK310)</f>
        <v>111.20290400067162</v>
      </c>
      <c r="AE89" s="46">
        <f>'[4]NASS Crush'!$DN97*('[3]Canola Complex'!BL390/'[3]Canola Complex'!BL310)</f>
        <v>89.70990451313105</v>
      </c>
      <c r="AF89" s="47">
        <f>('[3]Canola Complex'!BM390*'Canola Crude'!$AX$9)+('[3]Canola Complex'!BM358*(1-'Canola Crude'!$AW$9))+'[3]Canola Complex'!BM342+'[3]Canola Complex'!BM374</f>
        <v>385.24707107357256</v>
      </c>
      <c r="AG89" s="47">
        <f>('[3]Canola Complex'!BN390*'Canola Crude'!$AX$9)+('[3]Canola Complex'!BN358*(1-'Canola Crude'!$AW$9))+'[3]Canola Complex'!BN342+'[3]Canola Complex'!BN374</f>
        <v>290.38920671796279</v>
      </c>
      <c r="AH89" s="47">
        <f>('[3]Canola Complex'!BO390*'Canola Crude'!$AX$9)+('[3]Canola Complex'!BO358*(1-'Canola Crude'!$AW$9))+'[3]Canola Complex'!BO342+'[3]Canola Complex'!BO374</f>
        <v>253.2145437132211</v>
      </c>
      <c r="AI89" s="47">
        <f>('[3]Canola Complex'!BP390*'Canola Crude'!$AX$9)+('[3]Canola Complex'!BP358*(1-'Canola Crude'!$AW$9))+'[3]Canola Complex'!BP342+'[3]Canola Complex'!BP374</f>
        <v>253.79532745770325</v>
      </c>
      <c r="AJ89" s="47">
        <f>('[3]Canola Complex'!BQ390*'Canola Crude'!$AX$9)+('[3]Canola Complex'!BQ358*(1-'Canola Crude'!$AW$9))+'[3]Canola Complex'!BQ342+'[3]Canola Complex'!BQ374</f>
        <v>249.75194138828834</v>
      </c>
      <c r="AK89" s="47">
        <f>('[3]Canola Complex'!BR390*'Canola Crude'!$AX$9)+('[3]Canola Complex'!BR358*(1-'Canola Crude'!$AW$9))+'[3]Canola Complex'!BR342+'[3]Canola Complex'!BR374</f>
        <v>243.62436594465748</v>
      </c>
      <c r="AL89" s="47">
        <f>('[3]Canola Complex'!BS390*'Canola Crude'!$AX$9)+('[3]Canola Complex'!BS358*(1-'Canola Crude'!$AW$9))+'[3]Canola Complex'!BS342+'[3]Canola Complex'!BS374</f>
        <v>243.29889955684052</v>
      </c>
      <c r="AM89" s="47">
        <f>('[3]Canola Complex'!BT390*'Canola Crude'!$AX$9)+('[3]Canola Complex'!BT358*(1-'Canola Crude'!$AW$9))+'[3]Canola Complex'!BT342+'[3]Canola Complex'!BT374</f>
        <v>241.00952630231652</v>
      </c>
      <c r="AN89" s="47">
        <f>('[3]Canola Complex'!BU390*'Canola Crude'!$AX$9)+('[3]Canola Complex'!BU358*(1-'Canola Crude'!$AW$9))+'[3]Canola Complex'!BU342+'[3]Canola Complex'!BU374</f>
        <v>244.52017908459658</v>
      </c>
      <c r="AO89" s="47">
        <f>('[3]Canola Complex'!BV390*'Canola Crude'!$AX$9)+('[3]Canola Complex'!BV358*(1-'Canola Crude'!$AW$9))+'[3]Canola Complex'!BV342+'[3]Canola Complex'!BV374</f>
        <v>244.56734924635498</v>
      </c>
      <c r="AP89" s="47">
        <f>('[3]Canola Complex'!BW390*'Canola Crude'!$AX$9)+('[3]Canola Complex'!BW358*(1-'Canola Crude'!$AW$9))+'[3]Canola Complex'!BW342+'[3]Canola Complex'!BW374</f>
        <v>245.7734122606187</v>
      </c>
      <c r="AQ89" s="47">
        <f>('[3]Canola Complex'!BX390*'Canola Crude'!$AX$9)+('[3]Canola Complex'!BX358*(1-'Canola Crude'!$AW$9))+'[3]Canola Complex'!BX342+'[3]Canola Complex'!BX374</f>
        <v>266.70765024958433</v>
      </c>
      <c r="AR89" s="47">
        <f>('[3]Canola Complex'!BY390*'Canola Crude'!$AX$9)+('[3]Canola Complex'!BY358*(1-'Canola Crude'!$AW$9))+'[3]Canola Complex'!BY342+'[3]Canola Complex'!BY374</f>
        <v>268.75865926097322</v>
      </c>
      <c r="AS89" s="47">
        <f>('[3]Canola Complex'!BZ390*'Canola Crude'!$AX$9)+('[3]Canola Complex'!BZ358*(1-'Canola Crude'!$AW$9))+'[3]Canola Complex'!BZ342+'[3]Canola Complex'!BZ374</f>
        <v>273.20852221066923</v>
      </c>
      <c r="AT89" s="47">
        <f>('[3]Canola Complex'!CA390*'Canola Crude'!$AX$9)+('[3]Canola Complex'!CA358*(1-'Canola Crude'!$AW$9))+'[3]Canola Complex'!CA342+'[3]Canola Complex'!CA374</f>
        <v>275.36318486109673</v>
      </c>
      <c r="AU89" s="47">
        <f>('[3]Canola Complex'!CB390*'Canola Crude'!$AX$9)+('[3]Canola Complex'!CB358*(1-'Canola Crude'!$AW$9))+'[3]Canola Complex'!CB342+'[3]Canola Complex'!CB374</f>
        <v>280.31507924679107</v>
      </c>
      <c r="AY89" s="11" t="s">
        <v>163</v>
      </c>
      <c r="AZ89" s="75">
        <f t="shared" si="45"/>
        <v>0.85333705874039378</v>
      </c>
      <c r="BA89" s="75">
        <f t="shared" si="45"/>
        <v>0.93082593309774719</v>
      </c>
      <c r="BB89" s="75">
        <f t="shared" si="45"/>
        <v>0.72708037813361681</v>
      </c>
      <c r="BC89" s="75">
        <f t="shared" si="45"/>
        <v>0.79268113898604597</v>
      </c>
      <c r="BD89" s="75">
        <f t="shared" si="45"/>
        <v>0.77901179259776643</v>
      </c>
      <c r="BE89" s="75">
        <f t="shared" si="45"/>
        <v>0.48869501666475573</v>
      </c>
      <c r="BF89" s="75">
        <f t="shared" si="45"/>
        <v>0.84483353719731979</v>
      </c>
      <c r="BG89" s="75">
        <f>AE89/(AE89+AE105)</f>
        <v>0.61836488814918422</v>
      </c>
      <c r="BH89" s="76">
        <f t="shared" si="45"/>
        <v>0.71694087711947285</v>
      </c>
      <c r="BJ89" s="97">
        <f t="shared" si="46"/>
        <v>0.72646037271590091</v>
      </c>
    </row>
    <row r="90" spans="1:62">
      <c r="A90" s="42" t="s">
        <v>105</v>
      </c>
      <c r="V90" s="55"/>
      <c r="W90" s="55"/>
      <c r="X90" s="46">
        <f>'[4]NASS Crush'!$DN14*('[3]Canola Complex'!BE391/'[3]Canola Complex'!BE311)</f>
        <v>109.86078326021153</v>
      </c>
      <c r="Y90" s="46">
        <f>'[4]NASS Crush'!$DN26*('[3]Canola Complex'!BF391/'[3]Canola Complex'!BF311)</f>
        <v>110.18648930354014</v>
      </c>
      <c r="Z90" s="46">
        <f>'[4]NASS Crush'!$DN38*('[3]Canola Complex'!BG391/'[3]Canola Complex'!BG311)</f>
        <v>108.24419946405501</v>
      </c>
      <c r="AA90" s="46">
        <f>'[4]NASS Crush'!$DN50*('[3]Canola Complex'!BH391/'[3]Canola Complex'!BH311)</f>
        <v>118.28912069833805</v>
      </c>
      <c r="AB90" s="46">
        <f>'[4]NASS Crush'!$DN62*('[3]Canola Complex'!BI391/'[3]Canola Complex'!BI311)</f>
        <v>107.30276637838672</v>
      </c>
      <c r="AC90" s="46">
        <f>'[4]NASS Crush'!$DN74*('[3]Canola Complex'!BJ391/'[3]Canola Complex'!BJ311)</f>
        <v>118.23311524263099</v>
      </c>
      <c r="AD90" s="46">
        <f>'[4]NASS Crush'!$DN86*('[3]Canola Complex'!BK391/'[3]Canola Complex'!BK311)</f>
        <v>87.200244685760936</v>
      </c>
      <c r="AE90" s="46">
        <f>'[4]NASS Crush'!$DN98*('[3]Canola Complex'!BL391/'[3]Canola Complex'!BL311)</f>
        <v>108.83035501102916</v>
      </c>
      <c r="AF90" s="47">
        <f>('[3]Canola Complex'!BM391*'Canola Crude'!$AX$9)+('[3]Canola Complex'!BM359*(1-'Canola Crude'!$AW$9))+'[3]Canola Complex'!BM343+'[3]Canola Complex'!BM375</f>
        <v>322.96420840623131</v>
      </c>
      <c r="AG90" s="47">
        <f>('[3]Canola Complex'!BN391*'Canola Crude'!$AX$9)+('[3]Canola Complex'!BN359*(1-'Canola Crude'!$AW$9))+'[3]Canola Complex'!BN343+'[3]Canola Complex'!BN375</f>
        <v>281.90508690427464</v>
      </c>
      <c r="AH90" s="47">
        <f>('[3]Canola Complex'!BO391*'Canola Crude'!$AX$9)+('[3]Canola Complex'!BO359*(1-'Canola Crude'!$AW$9))+'[3]Canola Complex'!BO343+'[3]Canola Complex'!BO375</f>
        <v>254.86649604430329</v>
      </c>
      <c r="AI90" s="47">
        <f>('[3]Canola Complex'!BP391*'Canola Crude'!$AX$9)+('[3]Canola Complex'!BP359*(1-'Canola Crude'!$AW$9))+'[3]Canola Complex'!BP343+'[3]Canola Complex'!BP375</f>
        <v>248.59622514054286</v>
      </c>
      <c r="AJ90" s="47">
        <f>('[3]Canola Complex'!BQ391*'Canola Crude'!$AX$9)+('[3]Canola Complex'!BQ359*(1-'Canola Crude'!$AW$9))+'[3]Canola Complex'!BQ343+'[3]Canola Complex'!BQ375</f>
        <v>245.90733915323409</v>
      </c>
      <c r="AK90" s="47">
        <f>('[3]Canola Complex'!BR391*'Canola Crude'!$AX$9)+('[3]Canola Complex'!BR359*(1-'Canola Crude'!$AW$9))+'[3]Canola Complex'!BR343+'[3]Canola Complex'!BR375</f>
        <v>235.28207429594292</v>
      </c>
      <c r="AL90" s="47">
        <f>('[3]Canola Complex'!BS391*'Canola Crude'!$AX$9)+('[3]Canola Complex'!BS359*(1-'Canola Crude'!$AW$9))+'[3]Canola Complex'!BS343+'[3]Canola Complex'!BS375</f>
        <v>242.23186684410325</v>
      </c>
      <c r="AM90" s="47">
        <f>('[3]Canola Complex'!BT391*'Canola Crude'!$AX$9)+('[3]Canola Complex'!BT359*(1-'Canola Crude'!$AW$9))+'[3]Canola Complex'!BT343+'[3]Canola Complex'!BT375</f>
        <v>239.25860454761897</v>
      </c>
      <c r="AN90" s="47">
        <f>('[3]Canola Complex'!BU391*'Canola Crude'!$AX$9)+('[3]Canola Complex'!BU359*(1-'Canola Crude'!$AW$9))+'[3]Canola Complex'!BU343+'[3]Canola Complex'!BU375</f>
        <v>241.57553448498314</v>
      </c>
      <c r="AO90" s="47">
        <f>('[3]Canola Complex'!BV391*'Canola Crude'!$AX$9)+('[3]Canola Complex'!BV359*(1-'Canola Crude'!$AW$9))+'[3]Canola Complex'!BV343+'[3]Canola Complex'!BV375</f>
        <v>241.89504080607233</v>
      </c>
      <c r="AP90" s="47">
        <f>('[3]Canola Complex'!BW391*'Canola Crude'!$AX$9)+('[3]Canola Complex'!BW359*(1-'Canola Crude'!$AW$9))+'[3]Canola Complex'!BW343+'[3]Canola Complex'!BW375</f>
        <v>243.25245046693581</v>
      </c>
      <c r="AQ90" s="47">
        <f>('[3]Canola Complex'!BX391*'Canola Crude'!$AX$9)+('[3]Canola Complex'!BX359*(1-'Canola Crude'!$AW$9))+'[3]Canola Complex'!BX343+'[3]Canola Complex'!BX375</f>
        <v>265.80594737310338</v>
      </c>
      <c r="AR90" s="47">
        <f>('[3]Canola Complex'!BY391*'Canola Crude'!$AX$9)+('[3]Canola Complex'!BY359*(1-'Canola Crude'!$AW$9))+'[3]Canola Complex'!BY343+'[3]Canola Complex'!BY375</f>
        <v>267.62757970472461</v>
      </c>
      <c r="AS90" s="47">
        <f>('[3]Canola Complex'!BZ391*'Canola Crude'!$AX$9)+('[3]Canola Complex'!BZ359*(1-'Canola Crude'!$AW$9))+'[3]Canola Complex'!BZ343+'[3]Canola Complex'!BZ375</f>
        <v>271.91904838078693</v>
      </c>
      <c r="AT90" s="47">
        <f>('[3]Canola Complex'!CA391*'Canola Crude'!$AX$9)+('[3]Canola Complex'!CA359*(1-'Canola Crude'!$AW$9))+'[3]Canola Complex'!CA343+'[3]Canola Complex'!CA375</f>
        <v>274.12539888519996</v>
      </c>
      <c r="AU90" s="47">
        <f>('[3]Canola Complex'!CB391*'Canola Crude'!$AX$9)+('[3]Canola Complex'!CB359*(1-'Canola Crude'!$AW$9))+'[3]Canola Complex'!CB343+'[3]Canola Complex'!CB375</f>
        <v>279.32725022190567</v>
      </c>
      <c r="AY90" s="11" t="s">
        <v>164</v>
      </c>
      <c r="AZ90" s="75">
        <f t="shared" si="45"/>
        <v>0.87399191137797561</v>
      </c>
      <c r="BA90" s="75">
        <f t="shared" si="45"/>
        <v>0.84306178597637405</v>
      </c>
      <c r="BB90" s="75">
        <f t="shared" si="45"/>
        <v>0.80914513413508404</v>
      </c>
      <c r="BC90" s="75">
        <f t="shared" si="45"/>
        <v>0.85323523975257554</v>
      </c>
      <c r="BD90" s="75">
        <f t="shared" si="45"/>
        <v>0.76722651817119303</v>
      </c>
      <c r="BE90" s="75">
        <f t="shared" si="45"/>
        <v>0.79968829848447398</v>
      </c>
      <c r="BF90" s="75">
        <f t="shared" si="45"/>
        <v>0.850858610389432</v>
      </c>
      <c r="BG90" s="75">
        <f t="shared" si="45"/>
        <v>0.72624742254762431</v>
      </c>
      <c r="BH90" s="76">
        <f t="shared" si="45"/>
        <v>0.71335122374197935</v>
      </c>
      <c r="BJ90" s="97">
        <f t="shared" si="46"/>
        <v>0.81603076018655174</v>
      </c>
    </row>
    <row r="91" spans="1:62">
      <c r="A91" s="42" t="s">
        <v>106</v>
      </c>
      <c r="V91" s="55"/>
      <c r="W91" s="55"/>
      <c r="X91" s="46">
        <f>'[4]NASS Crush'!$DN15*('[3]Canola Complex'!BE392/'[3]Canola Complex'!BE312)</f>
        <v>119.04589644075278</v>
      </c>
      <c r="Y91" s="46">
        <f>'[4]NASS Crush'!$DN27*('[3]Canola Complex'!BF392/'[3]Canola Complex'!BF312)</f>
        <v>102.29758358272444</v>
      </c>
      <c r="Z91" s="46">
        <f>'[4]NASS Crush'!$DN39*('[3]Canola Complex'!BG392/'[3]Canola Complex'!BG312)</f>
        <v>110.68842342987064</v>
      </c>
      <c r="AA91" s="46">
        <f>'[4]NASS Crush'!$DN51*('[3]Canola Complex'!BH392/'[3]Canola Complex'!BH312)</f>
        <v>114.38014973304681</v>
      </c>
      <c r="AB91" s="46">
        <f>'[4]NASS Crush'!$DN63*('[3]Canola Complex'!BI392/'[3]Canola Complex'!BI312)</f>
        <v>124.08402057230896</v>
      </c>
      <c r="AC91" s="46">
        <f>'[4]NASS Crush'!$DN75*('[3]Canola Complex'!BJ392/'[3]Canola Complex'!BJ312)</f>
        <v>117.27129511524116</v>
      </c>
      <c r="AD91" s="46">
        <f>'[4]NASS Crush'!$DN87*('[3]Canola Complex'!BK392/'[3]Canola Complex'!BK312)</f>
        <v>124.66615612270832</v>
      </c>
      <c r="AE91" s="46">
        <f>'[4]NASS Crush'!$DN99*('[3]Canola Complex'!BL392/'[3]Canola Complex'!BL312)</f>
        <v>84.194930122764063</v>
      </c>
      <c r="AF91" s="47">
        <f>('[3]Canola Complex'!BM392*'Canola Crude'!$AX$9)+('[3]Canola Complex'!BM360*(1-'Canola Crude'!$AW$9))+'[3]Canola Complex'!BM344+'[3]Canola Complex'!BM376</f>
        <v>386.38404533854305</v>
      </c>
      <c r="AG91" s="47">
        <f>('[3]Canola Complex'!BN392*'Canola Crude'!$AX$9)+('[3]Canola Complex'!BN360*(1-'Canola Crude'!$AW$9))+'[3]Canola Complex'!BN344+'[3]Canola Complex'!BN376</f>
        <v>301.73554577681148</v>
      </c>
      <c r="AH91" s="47">
        <f>('[3]Canola Complex'!BO392*'Canola Crude'!$AX$9)+('[3]Canola Complex'!BO360*(1-'Canola Crude'!$AW$9))+'[3]Canola Complex'!BO344+'[3]Canola Complex'!BO376</f>
        <v>280.52343020888304</v>
      </c>
      <c r="AI91" s="47">
        <f>('[3]Canola Complex'!BP392*'Canola Crude'!$AX$9)+('[3]Canola Complex'!BP360*(1-'Canola Crude'!$AW$9))+'[3]Canola Complex'!BP344+'[3]Canola Complex'!BP376</f>
        <v>274.99171297115521</v>
      </c>
      <c r="AJ91" s="47">
        <f>('[3]Canola Complex'!BQ392*'Canola Crude'!$AX$9)+('[3]Canola Complex'!BQ360*(1-'Canola Crude'!$AW$9))+'[3]Canola Complex'!BQ344+'[3]Canola Complex'!BQ376</f>
        <v>265.60871858157674</v>
      </c>
      <c r="AK91" s="47">
        <f>('[3]Canola Complex'!BR392*'Canola Crude'!$AX$9)+('[3]Canola Complex'!BR360*(1-'Canola Crude'!$AW$9))+'[3]Canola Complex'!BR344+'[3]Canola Complex'!BR376</f>
        <v>263.48050938942208</v>
      </c>
      <c r="AL91" s="47">
        <f>('[3]Canola Complex'!BS392*'Canola Crude'!$AX$9)+('[3]Canola Complex'!BS360*(1-'Canola Crude'!$AW$9))+'[3]Canola Complex'!BS344+'[3]Canola Complex'!BS376</f>
        <v>262.14757232696797</v>
      </c>
      <c r="AM91" s="47">
        <f>('[3]Canola Complex'!BT392*'Canola Crude'!$AX$9)+('[3]Canola Complex'!BT360*(1-'Canola Crude'!$AW$9))+'[3]Canola Complex'!BT344+'[3]Canola Complex'!BT376</f>
        <v>262.05648036647631</v>
      </c>
      <c r="AN91" s="47">
        <f>('[3]Canola Complex'!BU392*'Canola Crude'!$AX$9)+('[3]Canola Complex'!BU360*(1-'Canola Crude'!$AW$9))+'[3]Canola Complex'!BU344+'[3]Canola Complex'!BU376</f>
        <v>263.99451050908135</v>
      </c>
      <c r="AO91" s="47">
        <f>('[3]Canola Complex'!BV392*'Canola Crude'!$AX$9)+('[3]Canola Complex'!BV360*(1-'Canola Crude'!$AW$9))+'[3]Canola Complex'!BV344+'[3]Canola Complex'!BV376</f>
        <v>263.81055446504871</v>
      </c>
      <c r="AP91" s="47">
        <f>('[3]Canola Complex'!BW392*'Canola Crude'!$AX$9)+('[3]Canola Complex'!BW360*(1-'Canola Crude'!$AW$9))+'[3]Canola Complex'!BW344+'[3]Canola Complex'!BW376</f>
        <v>265.90382022324911</v>
      </c>
      <c r="AQ91" s="47">
        <f>('[3]Canola Complex'!BX392*'Canola Crude'!$AX$9)+('[3]Canola Complex'!BX360*(1-'Canola Crude'!$AW$9))+'[3]Canola Complex'!BX344+'[3]Canola Complex'!BX376</f>
        <v>288.10806179765098</v>
      </c>
      <c r="AR91" s="47">
        <f>('[3]Canola Complex'!BY392*'Canola Crude'!$AX$9)+('[3]Canola Complex'!BY360*(1-'Canola Crude'!$AW$9))+'[3]Canola Complex'!BY344+'[3]Canola Complex'!BY376</f>
        <v>290.57094206154665</v>
      </c>
      <c r="AS91" s="47">
        <f>('[3]Canola Complex'!BZ392*'Canola Crude'!$AX$9)+('[3]Canola Complex'!BZ360*(1-'Canola Crude'!$AW$9))+'[3]Canola Complex'!BZ344+'[3]Canola Complex'!BZ376</f>
        <v>296.59524130721428</v>
      </c>
      <c r="AT91" s="47">
        <f>('[3]Canola Complex'!CA392*'Canola Crude'!$AX$9)+('[3]Canola Complex'!CA360*(1-'Canola Crude'!$AW$9))+'[3]Canola Complex'!CA344+'[3]Canola Complex'!CA376</f>
        <v>299.73181445873786</v>
      </c>
      <c r="AU91" s="47">
        <f>('[3]Canola Complex'!CB392*'Canola Crude'!$AX$9)+('[3]Canola Complex'!CB360*(1-'Canola Crude'!$AW$9))+'[3]Canola Complex'!CB344+'[3]Canola Complex'!CB376</f>
        <v>306.5541883057416</v>
      </c>
      <c r="AY91" s="11" t="s">
        <v>165</v>
      </c>
      <c r="AZ91" s="75">
        <f t="shared" si="45"/>
        <v>0.83447869703806132</v>
      </c>
      <c r="BA91" s="75">
        <f t="shared" si="45"/>
        <v>0.67926231288453887</v>
      </c>
      <c r="BB91" s="75">
        <f t="shared" si="45"/>
        <v>0.7614883489719908</v>
      </c>
      <c r="BC91" s="75">
        <f t="shared" si="45"/>
        <v>0.81035040795929691</v>
      </c>
      <c r="BD91" s="75">
        <f t="shared" si="45"/>
        <v>0.75992761429355582</v>
      </c>
      <c r="BE91" s="75">
        <f t="shared" si="45"/>
        <v>0.74827589690816321</v>
      </c>
      <c r="BF91" s="75">
        <f t="shared" si="45"/>
        <v>0.86173968066682549</v>
      </c>
      <c r="BG91" s="75">
        <f t="shared" si="45"/>
        <v>0.53313912554070064</v>
      </c>
      <c r="BH91" s="76">
        <f t="shared" si="45"/>
        <v>0.74124661055841701</v>
      </c>
      <c r="BJ91" s="97">
        <f t="shared" si="46"/>
        <v>0.78835638975996658</v>
      </c>
    </row>
    <row r="92" spans="1:62">
      <c r="A92" s="42" t="s">
        <v>107</v>
      </c>
      <c r="V92" s="55"/>
      <c r="W92" s="55"/>
      <c r="X92" s="46">
        <f>'[4]NASS Crush'!$DN16*('[3]Canola Complex'!BE393/'[3]Canola Complex'!BE313)</f>
        <v>104.97665216334842</v>
      </c>
      <c r="Y92" s="46">
        <f>'[4]NASS Crush'!$DN28*('[3]Canola Complex'!BF393/'[3]Canola Complex'!BF313)</f>
        <v>114.02736430211911</v>
      </c>
      <c r="Z92" s="46">
        <f>'[4]NASS Crush'!$DN40*('[3]Canola Complex'!BG393/'[3]Canola Complex'!BG313)</f>
        <v>102.79857550200704</v>
      </c>
      <c r="AA92" s="46">
        <f>'[4]NASS Crush'!$DN52*('[3]Canola Complex'!BH393/'[3]Canola Complex'!BH313)</f>
        <v>106.04854175309519</v>
      </c>
      <c r="AB92" s="46">
        <f>'[4]NASS Crush'!$DN64*('[3]Canola Complex'!BI393/'[3]Canola Complex'!BI313)</f>
        <v>100.98960779443526</v>
      </c>
      <c r="AC92" s="46">
        <f>'[4]NASS Crush'!$DN76*('[3]Canola Complex'!BJ393/'[3]Canola Complex'!BJ313)</f>
        <v>72.583634363852127</v>
      </c>
      <c r="AD92" s="46">
        <f>'[4]NASS Crush'!$DN88*('[3]Canola Complex'!BK393/'[3]Canola Complex'!BK313)</f>
        <v>99.788536928958678</v>
      </c>
      <c r="AE92" s="47">
        <f>('[3]Canola Complex'!BL393*'Canola Crude'!$AX$9)+('[3]Canola Complex'!BL361*(1-'Canola Crude'!$AW$9))+'[3]Canola Complex'!BL345+'[3]Canola Complex'!BL377</f>
        <v>317.02294210265717</v>
      </c>
      <c r="AF92" s="47">
        <f>('[3]Canola Complex'!BM393*'Canola Crude'!$AX$9)+('[3]Canola Complex'!BM361*(1-'Canola Crude'!$AW$9))+'[3]Canola Complex'!BM345+'[3]Canola Complex'!BM377</f>
        <v>353.50772169209586</v>
      </c>
      <c r="AG92" s="47">
        <f>('[3]Canola Complex'!BN393*'Canola Crude'!$AX$9)+('[3]Canola Complex'!BN361*(1-'Canola Crude'!$AW$9))+'[3]Canola Complex'!BN345+'[3]Canola Complex'!BN377</f>
        <v>318.70632923010123</v>
      </c>
      <c r="AH92" s="47">
        <f>('[3]Canola Complex'!BO393*'Canola Crude'!$AX$9)+('[3]Canola Complex'!BO361*(1-'Canola Crude'!$AW$9))+'[3]Canola Complex'!BO345+'[3]Canola Complex'!BO377</f>
        <v>256.36586645703284</v>
      </c>
      <c r="AI92" s="47">
        <f>('[3]Canola Complex'!BP393*'Canola Crude'!$AX$9)+('[3]Canola Complex'!BP361*(1-'Canola Crude'!$AW$9))+'[3]Canola Complex'!BP345+'[3]Canola Complex'!BP377</f>
        <v>258.25663227450298</v>
      </c>
      <c r="AJ92" s="47">
        <f>('[3]Canola Complex'!BQ393*'Canola Crude'!$AX$9)+('[3]Canola Complex'!BQ361*(1-'Canola Crude'!$AW$9))+'[3]Canola Complex'!BQ345+'[3]Canola Complex'!BQ377</f>
        <v>252.52332210790755</v>
      </c>
      <c r="AK92" s="47">
        <f>('[3]Canola Complex'!BR393*'Canola Crude'!$AX$9)+('[3]Canola Complex'!BR361*(1-'Canola Crude'!$AW$9))+'[3]Canola Complex'!BR345+'[3]Canola Complex'!BR377</f>
        <v>245.34945216270754</v>
      </c>
      <c r="AL92" s="47">
        <f>('[3]Canola Complex'!BS393*'Canola Crude'!$AX$9)+('[3]Canola Complex'!BS361*(1-'Canola Crude'!$AW$9))+'[3]Canola Complex'!BS345+'[3]Canola Complex'!BS377</f>
        <v>246.9937442860992</v>
      </c>
      <c r="AM92" s="47">
        <f>('[3]Canola Complex'!BT393*'Canola Crude'!$AX$9)+('[3]Canola Complex'!BT361*(1-'Canola Crude'!$AW$9))+'[3]Canola Complex'!BT345+'[3]Canola Complex'!BT377</f>
        <v>242.86072093672675</v>
      </c>
      <c r="AN92" s="47">
        <f>('[3]Canola Complex'!BU393*'Canola Crude'!$AX$9)+('[3]Canola Complex'!BU361*(1-'Canola Crude'!$AW$9))+'[3]Canola Complex'!BU345+'[3]Canola Complex'!BU377</f>
        <v>246.07732090676899</v>
      </c>
      <c r="AO92" s="47">
        <f>('[3]Canola Complex'!BV393*'Canola Crude'!$AX$9)+('[3]Canola Complex'!BV361*(1-'Canola Crude'!$AW$9))+'[3]Canola Complex'!BV345+'[3]Canola Complex'!BV377</f>
        <v>245.74949204712334</v>
      </c>
      <c r="AP92" s="47">
        <f>('[3]Canola Complex'!BW393*'Canola Crude'!$AX$9)+('[3]Canola Complex'!BW361*(1-'Canola Crude'!$AW$9))+'[3]Canola Complex'!BW345+'[3]Canola Complex'!BW377</f>
        <v>246.68816340487547</v>
      </c>
      <c r="AQ92" s="47">
        <f>('[3]Canola Complex'!BX393*'Canola Crude'!$AX$9)+('[3]Canola Complex'!BX361*(1-'Canola Crude'!$AW$9))+'[3]Canola Complex'!BX345+'[3]Canola Complex'!BX377</f>
        <v>268.40230009987812</v>
      </c>
      <c r="AR92" s="47">
        <f>('[3]Canola Complex'!BY393*'Canola Crude'!$AX$9)+('[3]Canola Complex'!BY361*(1-'Canola Crude'!$AW$9))+'[3]Canola Complex'!BY345+'[3]Canola Complex'!BY377</f>
        <v>270.13813953245318</v>
      </c>
      <c r="AS92" s="47">
        <f>('[3]Canola Complex'!BZ393*'Canola Crude'!$AX$9)+('[3]Canola Complex'!BZ361*(1-'Canola Crude'!$AW$9))+'[3]Canola Complex'!BZ345+'[3]Canola Complex'!BZ377</f>
        <v>274.55955583827887</v>
      </c>
      <c r="AT92" s="47">
        <f>('[3]Canola Complex'!CA393*'Canola Crude'!$AX$9)+('[3]Canola Complex'!CA361*(1-'Canola Crude'!$AW$9))+'[3]Canola Complex'!CA345+'[3]Canola Complex'!CA377</f>
        <v>276.60320588059852</v>
      </c>
      <c r="AU92" s="47">
        <f>('[3]Canola Complex'!CB393*'Canola Crude'!$AX$9)+('[3]Canola Complex'!CB361*(1-'Canola Crude'!$AW$9))+'[3]Canola Complex'!CB345+'[3]Canola Complex'!CB377</f>
        <v>281.80614474245067</v>
      </c>
      <c r="AY92" s="11" t="s">
        <v>166</v>
      </c>
      <c r="AZ92" s="75">
        <f t="shared" si="45"/>
        <v>0.81374726491696714</v>
      </c>
      <c r="BA92" s="75">
        <f t="shared" si="45"/>
        <v>0.76692110882365805</v>
      </c>
      <c r="BB92" s="75">
        <f t="shared" si="45"/>
        <v>0.68301978327778989</v>
      </c>
      <c r="BC92" s="75">
        <f t="shared" si="45"/>
        <v>0.74256404661374376</v>
      </c>
      <c r="BD92" s="75">
        <f t="shared" si="45"/>
        <v>0.68428561222378614</v>
      </c>
      <c r="BE92" s="75">
        <f t="shared" si="45"/>
        <v>0.48991687330061168</v>
      </c>
      <c r="BF92" s="75">
        <f t="shared" si="45"/>
        <v>0.77096077482700587</v>
      </c>
      <c r="BG92" s="76">
        <f t="shared" si="45"/>
        <v>0.75798927017616791</v>
      </c>
      <c r="BH92" s="76">
        <f t="shared" si="45"/>
        <v>0.71786535898121762</v>
      </c>
      <c r="BJ92" s="97">
        <f t="shared" si="46"/>
        <v>0.67414941804858752</v>
      </c>
    </row>
    <row r="93" spans="1:62">
      <c r="A93" s="42" t="s">
        <v>108</v>
      </c>
      <c r="V93" s="55"/>
      <c r="W93" s="55"/>
      <c r="X93" s="46">
        <f>'[4]NASS Crush'!$DN17*('[3]Canola Complex'!BE394/'[3]Canola Complex'!BE314)</f>
        <v>106.32288633673717</v>
      </c>
      <c r="Y93" s="46">
        <f>'[4]NASS Crush'!$DN29*('[3]Canola Complex'!BF394/'[3]Canola Complex'!BF314)</f>
        <v>95.067316125753564</v>
      </c>
      <c r="Z93" s="46">
        <f>'[4]NASS Crush'!$DN41*('[3]Canola Complex'!BG394/'[3]Canola Complex'!BG314)</f>
        <v>102.05190803741658</v>
      </c>
      <c r="AA93" s="46">
        <f>'[4]NASS Crush'!$DN53*('[3]Canola Complex'!BH394/'[3]Canola Complex'!BH314)</f>
        <v>104.25872896585707</v>
      </c>
      <c r="AB93" s="46">
        <f>'[4]NASS Crush'!$DN65*('[3]Canola Complex'!BI394/'[3]Canola Complex'!BI314)</f>
        <v>109.28106539732894</v>
      </c>
      <c r="AC93" s="46">
        <f>'[4]NASS Crush'!$DN77*('[3]Canola Complex'!BJ394/'[3]Canola Complex'!BJ314)</f>
        <v>88.380230743439242</v>
      </c>
      <c r="AD93" s="46">
        <f>'[4]NASS Crush'!$DN89*('[3]Canola Complex'!BK394/'[3]Canola Complex'!BK314)</f>
        <v>74.221407366267627</v>
      </c>
      <c r="AE93" s="47">
        <f>('[3]Canola Complex'!BL394*'Canola Crude'!$AX$9)+('[3]Canola Complex'!BL362*(1-'Canola Crude'!$AW$9))+'[3]Canola Complex'!BL346+'[3]Canola Complex'!BL378</f>
        <v>310.24437963115088</v>
      </c>
      <c r="AF93" s="47">
        <f>('[3]Canola Complex'!BM394*'Canola Crude'!$AX$9)+('[3]Canola Complex'!BM362*(1-'Canola Crude'!$AW$9))+'[3]Canola Complex'!BM346+'[3]Canola Complex'!BM378</f>
        <v>349.77082732633505</v>
      </c>
      <c r="AG93" s="47">
        <f>('[3]Canola Complex'!BN394*'Canola Crude'!$AX$9)+('[3]Canola Complex'!BN362*(1-'Canola Crude'!$AW$9))+'[3]Canola Complex'!BN346+'[3]Canola Complex'!BN378</f>
        <v>299.27871255344718</v>
      </c>
      <c r="AH93" s="47">
        <f>('[3]Canola Complex'!BO394*'Canola Crude'!$AX$9)+('[3]Canola Complex'!BO362*(1-'Canola Crude'!$AW$9))+'[3]Canola Complex'!BO346+'[3]Canola Complex'!BO378</f>
        <v>256.81605029463856</v>
      </c>
      <c r="AI93" s="47">
        <f>('[3]Canola Complex'!BP394*'Canola Crude'!$AX$9)+('[3]Canola Complex'!BP362*(1-'Canola Crude'!$AW$9))+'[3]Canola Complex'!BP346+'[3]Canola Complex'!BP378</f>
        <v>253.16021988820859</v>
      </c>
      <c r="AJ93" s="47">
        <f>('[3]Canola Complex'!BQ394*'Canola Crude'!$AX$9)+('[3]Canola Complex'!BQ362*(1-'Canola Crude'!$AW$9))+'[3]Canola Complex'!BQ346+'[3]Canola Complex'!BQ378</f>
        <v>244.79794994107635</v>
      </c>
      <c r="AK93" s="47">
        <f>('[3]Canola Complex'!BR394*'Canola Crude'!$AX$9)+('[3]Canola Complex'!BR362*(1-'Canola Crude'!$AW$9))+'[3]Canola Complex'!BR346+'[3]Canola Complex'!BR378</f>
        <v>239.81885530501825</v>
      </c>
      <c r="AL93" s="47">
        <f>('[3]Canola Complex'!BS394*'Canola Crude'!$AX$9)+('[3]Canola Complex'!BS362*(1-'Canola Crude'!$AW$9))+'[3]Canola Complex'!BS346+'[3]Canola Complex'!BS378</f>
        <v>239.99058397447172</v>
      </c>
      <c r="AM93" s="47">
        <f>('[3]Canola Complex'!BT394*'Canola Crude'!$AX$9)+('[3]Canola Complex'!BT362*(1-'Canola Crude'!$AW$9))+'[3]Canola Complex'!BT346+'[3]Canola Complex'!BT378</f>
        <v>237.64397698727939</v>
      </c>
      <c r="AN93" s="47">
        <f>('[3]Canola Complex'!BU394*'Canola Crude'!$AX$9)+('[3]Canola Complex'!BU362*(1-'Canola Crude'!$AW$9))+'[3]Canola Complex'!BU346+'[3]Canola Complex'!BU378</f>
        <v>239.71523307726602</v>
      </c>
      <c r="AO93" s="47">
        <f>('[3]Canola Complex'!BV394*'Canola Crude'!$AX$9)+('[3]Canola Complex'!BV362*(1-'Canola Crude'!$AW$9))+'[3]Canola Complex'!BV346+'[3]Canola Complex'!BV378</f>
        <v>239.25834601141619</v>
      </c>
      <c r="AP93" s="47">
        <f>('[3]Canola Complex'!BW394*'Canola Crude'!$AX$9)+('[3]Canola Complex'!BW362*(1-'Canola Crude'!$AW$9))+'[3]Canola Complex'!BW346+'[3]Canola Complex'!BW378</f>
        <v>240.5455025402016</v>
      </c>
      <c r="AQ93" s="47">
        <f>('[3]Canola Complex'!BX394*'Canola Crude'!$AX$9)+('[3]Canola Complex'!BX362*(1-'Canola Crude'!$AW$9))+'[3]Canola Complex'!BX346+'[3]Canola Complex'!BX378</f>
        <v>262.68322781893806</v>
      </c>
      <c r="AR93" s="47">
        <f>('[3]Canola Complex'!BY394*'Canola Crude'!$AX$9)+('[3]Canola Complex'!BY362*(1-'Canola Crude'!$AW$9))+'[3]Canola Complex'!BY346+'[3]Canola Complex'!BY378</f>
        <v>264.58949922773377</v>
      </c>
      <c r="AS93" s="47">
        <f>('[3]Canola Complex'!BZ394*'Canola Crude'!$AX$9)+('[3]Canola Complex'!BZ362*(1-'Canola Crude'!$AW$9))+'[3]Canola Complex'!BZ346+'[3]Canola Complex'!BZ378</f>
        <v>268.90115113591582</v>
      </c>
      <c r="AT93" s="47">
        <f>('[3]Canola Complex'!CA394*'Canola Crude'!$AX$9)+('[3]Canola Complex'!CA362*(1-'Canola Crude'!$AW$9))+'[3]Canola Complex'!CA346+'[3]Canola Complex'!CA378</f>
        <v>271.65770627361451</v>
      </c>
      <c r="AU93" s="47">
        <f>('[3]Canola Complex'!CB394*'Canola Crude'!$AX$9)+('[3]Canola Complex'!CB362*(1-'Canola Crude'!$AW$9))+'[3]Canola Complex'!CB346+'[3]Canola Complex'!CB378</f>
        <v>278.03139614899612</v>
      </c>
      <c r="AY93" s="11" t="s">
        <v>108</v>
      </c>
      <c r="AZ93" s="75">
        <f t="shared" si="45"/>
        <v>0.7169397801548012</v>
      </c>
      <c r="BA93" s="75">
        <f t="shared" si="45"/>
        <v>0.71864443313215631</v>
      </c>
      <c r="BB93" s="75">
        <f t="shared" si="45"/>
        <v>0.74411686928008003</v>
      </c>
      <c r="BC93" s="75">
        <f t="shared" si="45"/>
        <v>0.76288921629012285</v>
      </c>
      <c r="BD93" s="75">
        <f t="shared" si="45"/>
        <v>0.72519968277686753</v>
      </c>
      <c r="BE93" s="75">
        <f t="shared" si="45"/>
        <v>0.61845010526807298</v>
      </c>
      <c r="BF93" s="75">
        <f t="shared" si="45"/>
        <v>0.73871257605218887</v>
      </c>
      <c r="BG93" s="76">
        <f t="shared" si="45"/>
        <v>0.72789767085010093</v>
      </c>
      <c r="BH93" s="76">
        <f t="shared" si="45"/>
        <v>0.73148619932357029</v>
      </c>
      <c r="BJ93" s="97">
        <f t="shared" si="46"/>
        <v>0.71787368993346645</v>
      </c>
    </row>
    <row r="94" spans="1:62">
      <c r="A94" s="42" t="s">
        <v>109</v>
      </c>
      <c r="V94" s="55"/>
      <c r="W94" s="55"/>
      <c r="X94" s="46">
        <f>'[4]NASS Crush'!$DN18*('[3]Canola Complex'!BE395/'[3]Canola Complex'!BE315)</f>
        <v>128.05828302488564</v>
      </c>
      <c r="Y94" s="46">
        <f>'[4]NASS Crush'!$DN30*('[3]Canola Complex'!BF395/'[3]Canola Complex'!BF315)</f>
        <v>90.271165086120178</v>
      </c>
      <c r="Z94" s="46">
        <f>'[4]NASS Crush'!$DN42*('[3]Canola Complex'!BG395/'[3]Canola Complex'!BG315)</f>
        <v>118.23025357589748</v>
      </c>
      <c r="AA94" s="46">
        <f>'[4]NASS Crush'!$DN54*('[3]Canola Complex'!BH395/'[3]Canola Complex'!BH315)</f>
        <v>107.82389631477784</v>
      </c>
      <c r="AB94" s="46">
        <f>'[4]NASS Crush'!$DN66*('[3]Canola Complex'!BI395/'[3]Canola Complex'!BI315)</f>
        <v>108.58390773243647</v>
      </c>
      <c r="AC94" s="46">
        <f>'[4]NASS Crush'!$DN78*('[3]Canola Complex'!BJ395/'[3]Canola Complex'!BJ315)</f>
        <v>57.180731020382751</v>
      </c>
      <c r="AD94" s="46">
        <f>'[4]NASS Crush'!$DN90*('[3]Canola Complex'!BK395/'[3]Canola Complex'!BK315)</f>
        <v>83.834995460447345</v>
      </c>
      <c r="AE94" s="47">
        <f>('[3]Canola Complex'!BL395*'Canola Crude'!$AX$9)+('[3]Canola Complex'!BL363*(1-'Canola Crude'!$AW$9))+'[3]Canola Complex'!BL347+'[3]Canola Complex'!BL379</f>
        <v>245.35789235020422</v>
      </c>
      <c r="AF94" s="47">
        <f>('[3]Canola Complex'!BM395*'Canola Crude'!$AX$9)+('[3]Canola Complex'!BM363*(1-'Canola Crude'!$AW$9))+'[3]Canola Complex'!BM347+'[3]Canola Complex'!BM379</f>
        <v>419.26663761248085</v>
      </c>
      <c r="AG94" s="47">
        <f>('[3]Canola Complex'!BN395*'Canola Crude'!$AX$9)+('[3]Canola Complex'!BN363*(1-'Canola Crude'!$AW$9))+'[3]Canola Complex'!BN347+'[3]Canola Complex'!BN379</f>
        <v>317.55115154438732</v>
      </c>
      <c r="AH94" s="47">
        <f>('[3]Canola Complex'!BO395*'Canola Crude'!$AX$9)+('[3]Canola Complex'!BO363*(1-'Canola Crude'!$AW$9))+'[3]Canola Complex'!BO347+'[3]Canola Complex'!BO379</f>
        <v>245.39920174625112</v>
      </c>
      <c r="AI94" s="47">
        <f>('[3]Canola Complex'!BP395*'Canola Crude'!$AX$9)+('[3]Canola Complex'!BP363*(1-'Canola Crude'!$AW$9))+'[3]Canola Complex'!BP347+'[3]Canola Complex'!BP379</f>
        <v>244.28319757712239</v>
      </c>
      <c r="AJ94" s="47">
        <f>('[3]Canola Complex'!BQ395*'Canola Crude'!$AX$9)+('[3]Canola Complex'!BQ363*(1-'Canola Crude'!$AW$9))+'[3]Canola Complex'!BQ347+'[3]Canola Complex'!BQ379</f>
        <v>235.64302715470927</v>
      </c>
      <c r="AK94" s="47">
        <f>('[3]Canola Complex'!BR395*'Canola Crude'!$AX$9)+('[3]Canola Complex'!BR363*(1-'Canola Crude'!$AW$9))+'[3]Canola Complex'!BR347+'[3]Canola Complex'!BR379</f>
        <v>243.06764624138512</v>
      </c>
      <c r="AL94" s="47">
        <f>('[3]Canola Complex'!BS395*'Canola Crude'!$AX$9)+('[3]Canola Complex'!BS363*(1-'Canola Crude'!$AW$9))+'[3]Canola Complex'!BS347+'[3]Canola Complex'!BS379</f>
        <v>233.16241640353138</v>
      </c>
      <c r="AM94" s="47">
        <f>('[3]Canola Complex'!BT395*'Canola Crude'!$AX$9)+('[3]Canola Complex'!BT363*(1-'Canola Crude'!$AW$9))+'[3]Canola Complex'!BT347+'[3]Canola Complex'!BT379</f>
        <v>228.6124393157385</v>
      </c>
      <c r="AN94" s="47">
        <f>('[3]Canola Complex'!BU395*'Canola Crude'!$AX$9)+('[3]Canola Complex'!BU363*(1-'Canola Crude'!$AW$9))+'[3]Canola Complex'!BU347+'[3]Canola Complex'!BU379</f>
        <v>231.69799777412226</v>
      </c>
      <c r="AO94" s="47">
        <f>('[3]Canola Complex'!BV395*'Canola Crude'!$AX$9)+('[3]Canola Complex'!BV363*(1-'Canola Crude'!$AW$9))+'[3]Canola Complex'!BV347+'[3]Canola Complex'!BV379</f>
        <v>231.59387744765971</v>
      </c>
      <c r="AP94" s="47">
        <f>('[3]Canola Complex'!BW395*'Canola Crude'!$AX$9)+('[3]Canola Complex'!BW363*(1-'Canola Crude'!$AW$9))+'[3]Canola Complex'!BW347+'[3]Canola Complex'!BW379</f>
        <v>233.29864591540158</v>
      </c>
      <c r="AQ94" s="47">
        <f>('[3]Canola Complex'!BX395*'Canola Crude'!$AX$9)+('[3]Canola Complex'!BX363*(1-'Canola Crude'!$AW$9))+'[3]Canola Complex'!BX347+'[3]Canola Complex'!BX379</f>
        <v>253.71666079961068</v>
      </c>
      <c r="AR94" s="47">
        <f>('[3]Canola Complex'!BY395*'Canola Crude'!$AX$9)+('[3]Canola Complex'!BY363*(1-'Canola Crude'!$AW$9))+'[3]Canola Complex'!BY347+'[3]Canola Complex'!BY379</f>
        <v>255.36834930039436</v>
      </c>
      <c r="AS94" s="47">
        <f>('[3]Canola Complex'!BZ395*'Canola Crude'!$AX$9)+('[3]Canola Complex'!BZ363*(1-'Canola Crude'!$AW$9))+'[3]Canola Complex'!BZ347+'[3]Canola Complex'!BZ379</f>
        <v>259.69655839187624</v>
      </c>
      <c r="AT94" s="47">
        <f>('[3]Canola Complex'!CA395*'Canola Crude'!$AX$9)+('[3]Canola Complex'!CA363*(1-'Canola Crude'!$AW$9))+'[3]Canola Complex'!CA347+'[3]Canola Complex'!CA379</f>
        <v>261.67261403759846</v>
      </c>
      <c r="AU94" s="47">
        <f>('[3]Canola Complex'!CB395*'Canola Crude'!$AX$9)+('[3]Canola Complex'!CB363*(1-'Canola Crude'!$AW$9))+'[3]Canola Complex'!CB347+'[3]Canola Complex'!CB379</f>
        <v>267.75517516612126</v>
      </c>
      <c r="AY94" s="11" t="s">
        <v>167</v>
      </c>
      <c r="AZ94" s="75">
        <f t="shared" si="45"/>
        <v>0.75932286789576897</v>
      </c>
      <c r="BA94" s="75">
        <f t="shared" si="45"/>
        <v>0.68733517406723399</v>
      </c>
      <c r="BB94" s="75">
        <f t="shared" si="45"/>
        <v>0.77603348545406348</v>
      </c>
      <c r="BC94" s="75">
        <f t="shared" si="45"/>
        <v>0.75426116496175555</v>
      </c>
      <c r="BD94" s="75">
        <f t="shared" si="45"/>
        <v>0.75787058267273755</v>
      </c>
      <c r="BE94" s="75">
        <f t="shared" si="45"/>
        <v>0.3807099505335248</v>
      </c>
      <c r="BF94" s="75">
        <f t="shared" si="45"/>
        <v>0.71688767570908341</v>
      </c>
      <c r="BG94" s="76">
        <f t="shared" si="45"/>
        <v>0.66284314467008421</v>
      </c>
      <c r="BH94" s="76">
        <f t="shared" si="45"/>
        <v>0.72871029651611252</v>
      </c>
      <c r="BJ94" s="97">
        <f t="shared" si="46"/>
        <v>0.67715257186623301</v>
      </c>
    </row>
    <row r="95" spans="1:62">
      <c r="A95" s="42" t="s">
        <v>110</v>
      </c>
      <c r="V95" s="55"/>
      <c r="W95" s="55"/>
      <c r="X95" s="46">
        <f>'[4]NASS Crush'!$DN19*('[3]Canola Complex'!BE396/'[3]Canola Complex'!BE316)</f>
        <v>117.72529392899852</v>
      </c>
      <c r="Y95" s="46">
        <f>'[4]NASS Crush'!$DN31*('[3]Canola Complex'!BF396/'[3]Canola Complex'!BF316)</f>
        <v>97.09995934314604</v>
      </c>
      <c r="Z95" s="46">
        <f>'[4]NASS Crush'!$DN43*('[3]Canola Complex'!BG396/'[3]Canola Complex'!BG316)</f>
        <v>121.7251907129431</v>
      </c>
      <c r="AA95" s="46">
        <f>'[4]NASS Crush'!$DN55*('[3]Canola Complex'!BH396/'[3]Canola Complex'!BH316)</f>
        <v>108.8404964858632</v>
      </c>
      <c r="AB95" s="46">
        <f>'[4]NASS Crush'!$DN67*('[3]Canola Complex'!BI396/'[3]Canola Complex'!BI316)</f>
        <v>129.69814260999559</v>
      </c>
      <c r="AC95" s="46">
        <f>'[4]NASS Crush'!$DN79*('[3]Canola Complex'!BJ396/'[3]Canola Complex'!BJ316)</f>
        <v>121.88349029892787</v>
      </c>
      <c r="AD95" s="46">
        <f>'[4]NASS Crush'!$DN91*('[3]Canola Complex'!BK396/'[3]Canola Complex'!BK316)</f>
        <v>84.537224509465091</v>
      </c>
      <c r="AE95" s="47">
        <f>('[3]Canola Complex'!BL396*'Canola Crude'!$AX$9)+('[3]Canola Complex'!BL364*(1-'Canola Crude'!$AW$9))+'[3]Canola Complex'!BL348+'[3]Canola Complex'!BL380</f>
        <v>343.93375214936015</v>
      </c>
      <c r="AF95" s="47">
        <f>('[3]Canola Complex'!BM396*'Canola Crude'!$AX$9)+('[3]Canola Complex'!BM364*(1-'Canola Crude'!$AW$9))+'[3]Canola Complex'!BM348+'[3]Canola Complex'!BM380</f>
        <v>376.51156314019369</v>
      </c>
      <c r="AG95" s="47">
        <f>('[3]Canola Complex'!BN396*'Canola Crude'!$AX$9)+('[3]Canola Complex'!BN364*(1-'Canola Crude'!$AW$9))+'[3]Canola Complex'!BN348+'[3]Canola Complex'!BN380</f>
        <v>308.82929139777997</v>
      </c>
      <c r="AH95" s="47">
        <f>('[3]Canola Complex'!BO396*'Canola Crude'!$AX$9)+('[3]Canola Complex'!BO364*(1-'Canola Crude'!$AW$9))+'[3]Canola Complex'!BO348+'[3]Canola Complex'!BO380</f>
        <v>296.86700797462646</v>
      </c>
      <c r="AI95" s="47">
        <f>('[3]Canola Complex'!BP396*'Canola Crude'!$AX$9)+('[3]Canola Complex'!BP364*(1-'Canola Crude'!$AW$9))+'[3]Canola Complex'!BP348+'[3]Canola Complex'!BP380</f>
        <v>281.44129396959022</v>
      </c>
      <c r="AJ95" s="47">
        <f>('[3]Canola Complex'!BQ396*'Canola Crude'!$AX$9)+('[3]Canola Complex'!BQ364*(1-'Canola Crude'!$AW$9))+'[3]Canola Complex'!BQ348+'[3]Canola Complex'!BQ380</f>
        <v>278.42820252389907</v>
      </c>
      <c r="AK95" s="47">
        <f>('[3]Canola Complex'!BR396*'Canola Crude'!$AX$9)+('[3]Canola Complex'!BR364*(1-'Canola Crude'!$AW$9))+'[3]Canola Complex'!BR348+'[3]Canola Complex'!BR380</f>
        <v>273.45589972458271</v>
      </c>
      <c r="AL95" s="47">
        <f>('[3]Canola Complex'!BS396*'Canola Crude'!$AX$9)+('[3]Canola Complex'!BS364*(1-'Canola Crude'!$AW$9))+'[3]Canola Complex'!BS348+'[3]Canola Complex'!BS380</f>
        <v>272.83575485492662</v>
      </c>
      <c r="AM95" s="47">
        <f>('[3]Canola Complex'!BT396*'Canola Crude'!$AX$9)+('[3]Canola Complex'!BT364*(1-'Canola Crude'!$AW$9))+'[3]Canola Complex'!BT348+'[3]Canola Complex'!BT380</f>
        <v>273.48010014295357</v>
      </c>
      <c r="AN95" s="47">
        <f>('[3]Canola Complex'!BU396*'Canola Crude'!$AX$9)+('[3]Canola Complex'!BU364*(1-'Canola Crude'!$AW$9))+'[3]Canola Complex'!BU348+'[3]Canola Complex'!BU380</f>
        <v>274.51229822439478</v>
      </c>
      <c r="AO95" s="47">
        <f>('[3]Canola Complex'!BV396*'Canola Crude'!$AX$9)+('[3]Canola Complex'!BV364*(1-'Canola Crude'!$AW$9))+'[3]Canola Complex'!BV348+'[3]Canola Complex'!BV380</f>
        <v>275.44614619707727</v>
      </c>
      <c r="AP95" s="47">
        <f>('[3]Canola Complex'!BW396*'Canola Crude'!$AX$9)+('[3]Canola Complex'!BW364*(1-'Canola Crude'!$AW$9))+'[3]Canola Complex'!BW348+'[3]Canola Complex'!BW380</f>
        <v>277.2047881651074</v>
      </c>
      <c r="AQ95" s="47">
        <f>('[3]Canola Complex'!BX396*'Canola Crude'!$AX$9)+('[3]Canola Complex'!BX364*(1-'Canola Crude'!$AW$9))+'[3]Canola Complex'!BX348+'[3]Canola Complex'!BX380</f>
        <v>299.63069522399792</v>
      </c>
      <c r="AR95" s="47">
        <f>('[3]Canola Complex'!BY396*'Canola Crude'!$AX$9)+('[3]Canola Complex'!BY364*(1-'Canola Crude'!$AW$9))+'[3]Canola Complex'!BY348+'[3]Canola Complex'!BY380</f>
        <v>302.25632821415957</v>
      </c>
      <c r="AS95" s="47">
        <f>('[3]Canola Complex'!BZ396*'Canola Crude'!$AX$9)+('[3]Canola Complex'!BZ364*(1-'Canola Crude'!$AW$9))+'[3]Canola Complex'!BZ348+'[3]Canola Complex'!BZ380</f>
        <v>306.91874123684852</v>
      </c>
      <c r="AT95" s="47">
        <f>('[3]Canola Complex'!CA396*'Canola Crude'!$AX$9)+('[3]Canola Complex'!CA364*(1-'Canola Crude'!$AW$9))+'[3]Canola Complex'!CA348+'[3]Canola Complex'!CA380</f>
        <v>310.34986336512162</v>
      </c>
      <c r="AU95" s="47">
        <f>('[3]Canola Complex'!CB396*'Canola Crude'!$AX$9)+('[3]Canola Complex'!CB364*(1-'Canola Crude'!$AW$9))+'[3]Canola Complex'!CB348+'[3]Canola Complex'!CB380</f>
        <v>317.25359508659329</v>
      </c>
      <c r="AY95" s="11" t="s">
        <v>168</v>
      </c>
      <c r="AZ95" s="75">
        <f t="shared" si="45"/>
        <v>0.76900406255878007</v>
      </c>
      <c r="BA95" s="75">
        <f t="shared" si="45"/>
        <v>0.67070952492986247</v>
      </c>
      <c r="BB95" s="75">
        <f t="shared" si="45"/>
        <v>0.78365538346065211</v>
      </c>
      <c r="BC95" s="75">
        <f t="shared" si="45"/>
        <v>0.75876117317343372</v>
      </c>
      <c r="BD95" s="75">
        <f t="shared" si="45"/>
        <v>0.81972773911172081</v>
      </c>
      <c r="BE95" s="75">
        <f t="shared" si="45"/>
        <v>0.79671264322786106</v>
      </c>
      <c r="BF95" s="75">
        <f t="shared" si="45"/>
        <v>0.71801138552943899</v>
      </c>
      <c r="BG95" s="76">
        <f t="shared" si="45"/>
        <v>0.7484368297832712</v>
      </c>
      <c r="BH95" s="76">
        <f t="shared" si="45"/>
        <v>0.77088672602459396</v>
      </c>
      <c r="BJ95" s="97">
        <f t="shared" si="46"/>
        <v>0.77537366490062121</v>
      </c>
    </row>
    <row r="96" spans="1:62">
      <c r="A96" s="42" t="s">
        <v>111</v>
      </c>
      <c r="V96" s="55"/>
      <c r="W96" s="55"/>
      <c r="X96" s="46">
        <f>'[4]NASS Crush'!$DN20*('[3]Canola Complex'!BE397/'[3]Canola Complex'!BE317)</f>
        <v>104.45065847645954</v>
      </c>
      <c r="Y96" s="46">
        <f>'[4]NASS Crush'!$DN32*('[3]Canola Complex'!BF397/'[3]Canola Complex'!BF317)</f>
        <v>103.38903414006202</v>
      </c>
      <c r="Z96" s="46">
        <f>'[4]NASS Crush'!$DN44*('[3]Canola Complex'!BG397/'[3]Canola Complex'!BG317)</f>
        <v>119.48895690114348</v>
      </c>
      <c r="AA96" s="46">
        <f>'[4]NASS Crush'!$DN56*('[3]Canola Complex'!BH397/'[3]Canola Complex'!BH317)</f>
        <v>87.87909593809232</v>
      </c>
      <c r="AB96" s="46">
        <f>'[4]NASS Crush'!$DN68*('[3]Canola Complex'!BI397/'[3]Canola Complex'!BI317)</f>
        <v>124.01203356184594</v>
      </c>
      <c r="AC96" s="46">
        <f>'[4]NASS Crush'!$DN80*('[3]Canola Complex'!BJ397/'[3]Canola Complex'!BJ317)</f>
        <v>86.970052813941138</v>
      </c>
      <c r="AD96" s="46">
        <f>'[4]NASS Crush'!$DN92*('[3]Canola Complex'!BK397/'[3]Canola Complex'!BK317)</f>
        <v>106.73814929136211</v>
      </c>
      <c r="AE96" s="47">
        <f>('[3]Canola Complex'!BL397*'Canola Crude'!$AX$9)+('[3]Canola Complex'!BL365*(1-'Canola Crude'!$AW$9))+'[3]Canola Complex'!BL349+'[3]Canola Complex'!BL381</f>
        <v>392.38303749476188</v>
      </c>
      <c r="AF96" s="47">
        <f>('[3]Canola Complex'!BM397*'Canola Crude'!$AX$9)+('[3]Canola Complex'!BM365*(1-'Canola Crude'!$AW$9))+'[3]Canola Complex'!BM349+'[3]Canola Complex'!BM381</f>
        <v>379.55868869187543</v>
      </c>
      <c r="AG96" s="47">
        <f>('[3]Canola Complex'!BN397*'Canola Crude'!$AX$9)+('[3]Canola Complex'!BN365*(1-'Canola Crude'!$AW$9))+'[3]Canola Complex'!BN349+'[3]Canola Complex'!BN381</f>
        <v>301.78875463909071</v>
      </c>
      <c r="AH96" s="47">
        <f>('[3]Canola Complex'!BO397*'Canola Crude'!$AX$9)+('[3]Canola Complex'!BO365*(1-'Canola Crude'!$AW$9))+'[3]Canola Complex'!BO349+'[3]Canola Complex'!BO381</f>
        <v>284.6176952637075</v>
      </c>
      <c r="AI96" s="47">
        <f>('[3]Canola Complex'!BP397*'Canola Crude'!$AX$9)+('[3]Canola Complex'!BP365*(1-'Canola Crude'!$AW$9))+'[3]Canola Complex'!BP349+'[3]Canola Complex'!BP381</f>
        <v>281.92035213482711</v>
      </c>
      <c r="AJ96" s="47">
        <f>('[3]Canola Complex'!BQ397*'Canola Crude'!$AX$9)+('[3]Canola Complex'!BQ365*(1-'Canola Crude'!$AW$9))+'[3]Canola Complex'!BQ349+'[3]Canola Complex'!BQ381</f>
        <v>270.20604524466034</v>
      </c>
      <c r="AK96" s="47">
        <f>('[3]Canola Complex'!BR397*'Canola Crude'!$AX$9)+('[3]Canola Complex'!BR365*(1-'Canola Crude'!$AW$9))+'[3]Canola Complex'!BR349+'[3]Canola Complex'!BR381</f>
        <v>260.45627691566449</v>
      </c>
      <c r="AL96" s="47">
        <f>('[3]Canola Complex'!BS397*'Canola Crude'!$AX$9)+('[3]Canola Complex'!BS365*(1-'Canola Crude'!$AW$9))+'[3]Canola Complex'!BS349+'[3]Canola Complex'!BS381</f>
        <v>259.58157641622256</v>
      </c>
      <c r="AM96" s="47">
        <f>('[3]Canola Complex'!BT397*'Canola Crude'!$AX$9)+('[3]Canola Complex'!BT365*(1-'Canola Crude'!$AW$9))+'[3]Canola Complex'!BT349+'[3]Canola Complex'!BT381</f>
        <v>261.77821116292563</v>
      </c>
      <c r="AN96" s="47">
        <f>('[3]Canola Complex'!BU397*'Canola Crude'!$AX$9)+('[3]Canola Complex'!BU365*(1-'Canola Crude'!$AW$9))+'[3]Canola Complex'!BU349+'[3]Canola Complex'!BU381</f>
        <v>263.07794274904461</v>
      </c>
      <c r="AO96" s="47">
        <f>('[3]Canola Complex'!BV397*'Canola Crude'!$AX$9)+('[3]Canola Complex'!BV365*(1-'Canola Crude'!$AW$9))+'[3]Canola Complex'!BV349+'[3]Canola Complex'!BV381</f>
        <v>261.83239306154655</v>
      </c>
      <c r="AP96" s="47">
        <f>('[3]Canola Complex'!BW397*'Canola Crude'!$AX$9)+('[3]Canola Complex'!BW365*(1-'Canola Crude'!$AW$9))+'[3]Canola Complex'!BW349+'[3]Canola Complex'!BW381</f>
        <v>262.75326682848515</v>
      </c>
      <c r="AQ96" s="47">
        <f>('[3]Canola Complex'!BX397*'Canola Crude'!$AX$9)+('[3]Canola Complex'!BX365*(1-'Canola Crude'!$AW$9))+'[3]Canola Complex'!BX349+'[3]Canola Complex'!BX381</f>
        <v>285.30532073783962</v>
      </c>
      <c r="AR96" s="47">
        <f>('[3]Canola Complex'!BY397*'Canola Crude'!$AX$9)+('[3]Canola Complex'!BY365*(1-'Canola Crude'!$AW$9))+'[3]Canola Complex'!BY349+'[3]Canola Complex'!BY381</f>
        <v>287.92540703931479</v>
      </c>
      <c r="AS96" s="47">
        <f>('[3]Canola Complex'!BZ397*'Canola Crude'!$AX$9)+('[3]Canola Complex'!BZ365*(1-'Canola Crude'!$AW$9))+'[3]Canola Complex'!BZ349+'[3]Canola Complex'!BZ381</f>
        <v>292.18373836757684</v>
      </c>
      <c r="AT96" s="47">
        <f>('[3]Canola Complex'!CA397*'Canola Crude'!$AX$9)+('[3]Canola Complex'!CA365*(1-'Canola Crude'!$AW$9))+'[3]Canola Complex'!CA349+'[3]Canola Complex'!CA381</f>
        <v>294.34091309642866</v>
      </c>
      <c r="AU96" s="47">
        <f>('[3]Canola Complex'!CB397*'Canola Crude'!$AX$9)+('[3]Canola Complex'!CB365*(1-'Canola Crude'!$AW$9))+'[3]Canola Complex'!CB349+'[3]Canola Complex'!CB381</f>
        <v>300.98031868927609</v>
      </c>
      <c r="AY96" s="11" t="s">
        <v>169</v>
      </c>
      <c r="AZ96" s="75">
        <f t="shared" si="45"/>
        <v>0.7252258877032427</v>
      </c>
      <c r="BA96" s="75">
        <f t="shared" si="45"/>
        <v>0.7291341434590437</v>
      </c>
      <c r="BB96" s="75">
        <f t="shared" si="45"/>
        <v>0.78029018311507237</v>
      </c>
      <c r="BC96" s="75">
        <f t="shared" si="45"/>
        <v>0.76593102312365291</v>
      </c>
      <c r="BD96" s="75">
        <f t="shared" si="45"/>
        <v>0.76501053984667933</v>
      </c>
      <c r="BE96" s="75">
        <f t="shared" si="45"/>
        <v>0.70165997962017557</v>
      </c>
      <c r="BF96" s="75">
        <f t="shared" si="45"/>
        <v>0.75397620413911504</v>
      </c>
      <c r="BG96" s="76">
        <f t="shared" si="45"/>
        <v>0.69245763836455188</v>
      </c>
      <c r="BH96" s="76">
        <f t="shared" si="45"/>
        <v>0.73848867863076806</v>
      </c>
      <c r="BJ96" s="97">
        <f t="shared" si="46"/>
        <v>0.753373585968939</v>
      </c>
    </row>
    <row r="97" spans="1:62">
      <c r="A97" s="42" t="s">
        <v>112</v>
      </c>
      <c r="V97" s="55"/>
      <c r="W97" s="55"/>
      <c r="X97" s="46">
        <f>'[4]NASS Crush'!$DN21*('[3]Canola Complex'!BE398/'[3]Canola Complex'!BE318)</f>
        <v>128.29208979435157</v>
      </c>
      <c r="Y97" s="46">
        <f>'[4]NASS Crush'!$DN33*('[3]Canola Complex'!BF398/'[3]Canola Complex'!BF318)</f>
        <v>147.09916227687668</v>
      </c>
      <c r="Z97" s="46">
        <f>'[4]NASS Crush'!$DN45*('[3]Canola Complex'!BG398/'[3]Canola Complex'!BG318)</f>
        <v>119.47409732899179</v>
      </c>
      <c r="AA97" s="46">
        <f>'[4]NASS Crush'!$DN57*('[3]Canola Complex'!BH398/'[3]Canola Complex'!BH318)</f>
        <v>104.77364769404195</v>
      </c>
      <c r="AB97" s="46">
        <f>'[4]NASS Crush'!$DN69*('[3]Canola Complex'!BI398/'[3]Canola Complex'!BI318)</f>
        <v>146.67657447740632</v>
      </c>
      <c r="AC97" s="46">
        <f>'[4]NASS Crush'!$DN81*('[3]Canola Complex'!BJ398/'[3]Canola Complex'!BJ318)</f>
        <v>107.40224555689254</v>
      </c>
      <c r="AD97" s="46">
        <f>'[4]NASS Crush'!$DN93*('[3]Canola Complex'!BK398/'[3]Canola Complex'!BK318)</f>
        <v>109.70457871971018</v>
      </c>
      <c r="AE97" s="47">
        <f>('[3]Canola Complex'!BL398*'Canola Crude'!$AX$9)+('[3]Canola Complex'!BL366*(1-'Canola Crude'!$AW$9))+'[3]Canola Complex'!BL350+'[3]Canola Complex'!BL382</f>
        <v>399.57749198724753</v>
      </c>
      <c r="AF97" s="47">
        <f>('[3]Canola Complex'!BM398*'Canola Crude'!$AX$9)+('[3]Canola Complex'!BM366*(1-'Canola Crude'!$AW$9))+'[3]Canola Complex'!BM350+'[3]Canola Complex'!BM382</f>
        <v>360.92859561801419</v>
      </c>
      <c r="AG97" s="47">
        <f>('[3]Canola Complex'!BN398*'Canola Crude'!$AX$9)+('[3]Canola Complex'!BN366*(1-'Canola Crude'!$AW$9))+'[3]Canola Complex'!BN350+'[3]Canola Complex'!BN382</f>
        <v>269.23884366096098</v>
      </c>
      <c r="AH97" s="47">
        <f>('[3]Canola Complex'!BO398*'Canola Crude'!$AX$9)+('[3]Canola Complex'!BO366*(1-'Canola Crude'!$AW$9))+'[3]Canola Complex'!BO350+'[3]Canola Complex'!BO382</f>
        <v>283.99727922055831</v>
      </c>
      <c r="AI97" s="47">
        <f>('[3]Canola Complex'!BP398*'Canola Crude'!$AX$9)+('[3]Canola Complex'!BP366*(1-'Canola Crude'!$AW$9))+'[3]Canola Complex'!BP350+'[3]Canola Complex'!BP382</f>
        <v>383.18426199297954</v>
      </c>
      <c r="AJ97" s="47">
        <f>('[3]Canola Complex'!BQ398*'Canola Crude'!$AX$9)+('[3]Canola Complex'!BQ366*(1-'Canola Crude'!$AW$9))+'[3]Canola Complex'!BQ350+'[3]Canola Complex'!BQ382</f>
        <v>563.27728942584508</v>
      </c>
      <c r="AK97" s="47">
        <f>('[3]Canola Complex'!BR398*'Canola Crude'!$AX$9)+('[3]Canola Complex'!BR366*(1-'Canola Crude'!$AW$9))+'[3]Canola Complex'!BR350+'[3]Canola Complex'!BR382</f>
        <v>536.46153503707353</v>
      </c>
      <c r="AL97" s="47">
        <f>('[3]Canola Complex'!BS398*'Canola Crude'!$AX$9)+('[3]Canola Complex'!BS366*(1-'Canola Crude'!$AW$9))+'[3]Canola Complex'!BS350+'[3]Canola Complex'!BS382</f>
        <v>483.06122207903542</v>
      </c>
      <c r="AM97" s="47">
        <f>('[3]Canola Complex'!BT398*'Canola Crude'!$AX$9)+('[3]Canola Complex'!BT366*(1-'Canola Crude'!$AW$9))+'[3]Canola Complex'!BT350+'[3]Canola Complex'!BT382</f>
        <v>511.68650031252548</v>
      </c>
      <c r="AN97" s="47">
        <f>('[3]Canola Complex'!BU398*'Canola Crude'!$AX$9)+('[3]Canola Complex'!BU366*(1-'Canola Crude'!$AW$9))+'[3]Canola Complex'!BU350+'[3]Canola Complex'!BU382</f>
        <v>427.4738632732832</v>
      </c>
      <c r="AO97" s="47">
        <f>('[3]Canola Complex'!BV398*'Canola Crude'!$AX$9)+('[3]Canola Complex'!BV366*(1-'Canola Crude'!$AW$9))+'[3]Canola Complex'!BV350+'[3]Canola Complex'!BV382</f>
        <v>464.1458105574655</v>
      </c>
      <c r="AP97" s="47">
        <f>('[3]Canola Complex'!BW398*'Canola Crude'!$AX$9)+('[3]Canola Complex'!BW366*(1-'Canola Crude'!$AW$9))+'[3]Canola Complex'!BW350+'[3]Canola Complex'!BW382</f>
        <v>470.87628688786975</v>
      </c>
      <c r="AQ97" s="47">
        <f>('[3]Canola Complex'!BX398*'Canola Crude'!$AX$9)+('[3]Canola Complex'!BX366*(1-'Canola Crude'!$AW$9))+'[3]Canola Complex'!BX350+'[3]Canola Complex'!BX382</f>
        <v>579.04361854831654</v>
      </c>
      <c r="AR97" s="47">
        <f>('[3]Canola Complex'!BY398*'Canola Crude'!$AX$9)+('[3]Canola Complex'!BY366*(1-'Canola Crude'!$AW$9))+'[3]Canola Complex'!BY350+'[3]Canola Complex'!BY382</f>
        <v>521.02468376627701</v>
      </c>
      <c r="AS97" s="47">
        <f>('[3]Canola Complex'!BZ398*'Canola Crude'!$AX$9)+('[3]Canola Complex'!BZ366*(1-'Canola Crude'!$AW$9))+'[3]Canola Complex'!BZ350+'[3]Canola Complex'!BZ382</f>
        <v>522.51015334852968</v>
      </c>
      <c r="AT97" s="47">
        <f>('[3]Canola Complex'!CA398*'Canola Crude'!$AX$9)+('[3]Canola Complex'!CA366*(1-'Canola Crude'!$AW$9))+'[3]Canola Complex'!CA350+'[3]Canola Complex'!CA382</f>
        <v>539.17184509837807</v>
      </c>
      <c r="AU97" s="47">
        <f>('[3]Canola Complex'!CB398*'Canola Crude'!$AX$9)+('[3]Canola Complex'!CB366*(1-'Canola Crude'!$AW$9))+'[3]Canola Complex'!CB350+'[3]Canola Complex'!CB382</f>
        <v>555.09259572467943</v>
      </c>
      <c r="AY97" s="11" t="s">
        <v>170</v>
      </c>
      <c r="AZ97" s="75">
        <f t="shared" si="45"/>
        <v>0.79745947061309064</v>
      </c>
      <c r="BA97" s="75">
        <f t="shared" si="45"/>
        <v>0.83517380501264227</v>
      </c>
      <c r="BB97" s="75">
        <f t="shared" si="45"/>
        <v>0.77475437444631501</v>
      </c>
      <c r="BC97" s="75">
        <f t="shared" si="45"/>
        <v>0.72549386633181656</v>
      </c>
      <c r="BD97" s="75">
        <f t="shared" si="45"/>
        <v>0.84130072257538968</v>
      </c>
      <c r="BE97" s="75">
        <f t="shared" si="45"/>
        <v>0.7612051848534146</v>
      </c>
      <c r="BF97" s="75">
        <f t="shared" si="45"/>
        <v>0.7200542067244492</v>
      </c>
      <c r="BG97" s="76">
        <f t="shared" si="45"/>
        <v>0.71266355766161038</v>
      </c>
      <c r="BH97" s="76">
        <f t="shared" si="45"/>
        <v>0.7512621647299742</v>
      </c>
      <c r="BJ97" s="97">
        <f t="shared" si="46"/>
        <v>0.76456167098627703</v>
      </c>
    </row>
    <row r="98" spans="1:62" ht="15.75" thickBot="1">
      <c r="A98" s="42" t="s">
        <v>113</v>
      </c>
      <c r="V98" s="55"/>
      <c r="W98" s="55"/>
      <c r="X98" s="46">
        <f t="shared" ref="X98:AD98" si="47">SUM(X86:X97)</f>
        <v>1260.4765272500279</v>
      </c>
      <c r="Y98" s="46">
        <f t="shared" si="47"/>
        <v>1364.4584322078554</v>
      </c>
      <c r="Z98" s="46">
        <f t="shared" si="47"/>
        <v>1327.8061481833558</v>
      </c>
      <c r="AA98" s="46">
        <f t="shared" si="47"/>
        <v>1324.6379452425397</v>
      </c>
      <c r="AB98" s="46">
        <f t="shared" si="47"/>
        <v>1444.5092346068154</v>
      </c>
      <c r="AC98" s="46">
        <f t="shared" si="47"/>
        <v>1240.041454606157</v>
      </c>
      <c r="AD98" s="46">
        <f t="shared" si="47"/>
        <v>1210.6321898274578</v>
      </c>
      <c r="AE98" s="47">
        <f>SUM(AE86:AE97)</f>
        <v>2628.0240812275283</v>
      </c>
      <c r="AF98" s="47">
        <f t="shared" ref="AF98:AU98" si="48">SUM(AF86:AF97)</f>
        <v>4469.9415557734883</v>
      </c>
      <c r="AG98" s="47">
        <f t="shared" si="48"/>
        <v>3492.933616223042</v>
      </c>
      <c r="AH98" s="47">
        <f t="shared" si="48"/>
        <v>3261.8300249185622</v>
      </c>
      <c r="AI98" s="47">
        <f t="shared" si="48"/>
        <v>3198.5426298047482</v>
      </c>
      <c r="AJ98" s="47">
        <f t="shared" si="48"/>
        <v>3152.8014111585953</v>
      </c>
      <c r="AK98" s="47">
        <f t="shared" si="48"/>
        <v>3058.8941497079245</v>
      </c>
      <c r="AL98" s="47">
        <f t="shared" si="48"/>
        <v>3048.9142351035457</v>
      </c>
      <c r="AM98" s="47">
        <f t="shared" si="48"/>
        <v>3057.7202021969233</v>
      </c>
      <c r="AN98" s="47">
        <f t="shared" si="48"/>
        <v>3080.991653416922</v>
      </c>
      <c r="AO98" s="47">
        <f t="shared" si="48"/>
        <v>3076.7289410382291</v>
      </c>
      <c r="AP98" s="47">
        <f t="shared" si="48"/>
        <v>3090.5416752378615</v>
      </c>
      <c r="AQ98" s="47">
        <f t="shared" si="48"/>
        <v>3355.2310600044311</v>
      </c>
      <c r="AR98" s="47">
        <f t="shared" si="48"/>
        <v>3385.9758690178819</v>
      </c>
      <c r="AS98" s="47">
        <f t="shared" si="48"/>
        <v>3445.4036434494246</v>
      </c>
      <c r="AT98" s="47">
        <f t="shared" si="48"/>
        <v>3480.3460709669707</v>
      </c>
      <c r="AU98" s="47">
        <f t="shared" si="48"/>
        <v>3547.2756411726496</v>
      </c>
      <c r="AY98" s="11" t="s">
        <v>171</v>
      </c>
      <c r="AZ98" s="75">
        <f>AVERAGE(AZ86:AZ97)</f>
        <v>0.81381565114880983</v>
      </c>
      <c r="BA98" s="75">
        <f t="shared" ref="BA98:BF98" si="49">AVERAGE(BA86:BA97)</f>
        <v>0.77561019030916001</v>
      </c>
      <c r="BB98" s="75">
        <f t="shared" si="49"/>
        <v>0.74965227105175858</v>
      </c>
      <c r="BC98" s="75">
        <f t="shared" si="49"/>
        <v>0.77770737968315051</v>
      </c>
      <c r="BD98" s="75">
        <f t="shared" si="49"/>
        <v>0.76951554632160946</v>
      </c>
      <c r="BE98" s="75">
        <f t="shared" si="49"/>
        <v>0.68585674215670533</v>
      </c>
      <c r="BF98" s="75">
        <f t="shared" si="49"/>
        <v>0.76639673995993551</v>
      </c>
      <c r="BG98" s="76">
        <f>AVERAGE(BG86:BG97)</f>
        <v>0.70166562635994412</v>
      </c>
      <c r="BH98" s="76">
        <f t="shared" ref="BH98" si="50">AVERAGE(BH86:BH97)</f>
        <v>0.72963923487751703</v>
      </c>
      <c r="BJ98" s="97">
        <f t="shared" si="46"/>
        <v>0.74982573583463186</v>
      </c>
    </row>
    <row r="99" spans="1:62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9">
        <f>AE10</f>
        <v>2628.0240812275283</v>
      </c>
      <c r="AF99" s="49">
        <f t="shared" ref="AF99:AU99" si="51">AF10</f>
        <v>4469.9415557734883</v>
      </c>
      <c r="AG99" s="49">
        <f t="shared" si="51"/>
        <v>3492.933616223042</v>
      </c>
      <c r="AH99" s="49">
        <f t="shared" si="51"/>
        <v>3261.8300249185622</v>
      </c>
      <c r="AI99" s="49">
        <f t="shared" si="51"/>
        <v>3198.5426298047482</v>
      </c>
      <c r="AJ99" s="49">
        <f t="shared" si="51"/>
        <v>3152.8014111585953</v>
      </c>
      <c r="AK99" s="49">
        <f t="shared" si="51"/>
        <v>3058.8941497079245</v>
      </c>
      <c r="AL99" s="49">
        <f t="shared" si="51"/>
        <v>3048.9142351035457</v>
      </c>
      <c r="AM99" s="49">
        <f t="shared" si="51"/>
        <v>3057.7202021969233</v>
      </c>
      <c r="AN99" s="49">
        <f t="shared" si="51"/>
        <v>3080.991653416922</v>
      </c>
      <c r="AO99" s="49">
        <f t="shared" si="51"/>
        <v>3076.7289410382291</v>
      </c>
      <c r="AP99" s="49">
        <f t="shared" si="51"/>
        <v>3090.5416752378615</v>
      </c>
      <c r="AQ99" s="49">
        <f t="shared" si="51"/>
        <v>3355.2310600044311</v>
      </c>
      <c r="AR99" s="49">
        <f t="shared" si="51"/>
        <v>3385.9758690178819</v>
      </c>
      <c r="AS99" s="49">
        <f t="shared" si="51"/>
        <v>3445.4036434494246</v>
      </c>
      <c r="AT99" s="49">
        <f t="shared" si="51"/>
        <v>3480.3460709669707</v>
      </c>
      <c r="AU99" s="49">
        <f t="shared" si="51"/>
        <v>3547.2756411726496</v>
      </c>
      <c r="AZ99" s="48"/>
      <c r="BA99" s="48"/>
      <c r="BB99" s="48"/>
      <c r="BC99" s="48"/>
      <c r="BD99" s="48"/>
      <c r="BE99" s="48"/>
      <c r="BF99" s="48"/>
      <c r="BG99" s="48"/>
      <c r="BH99" s="48"/>
    </row>
    <row r="100" spans="1:62" ht="15.75" thickBot="1">
      <c r="A100" s="42" t="s">
        <v>230</v>
      </c>
      <c r="V100" s="55"/>
      <c r="W100" s="55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5"/>
    </row>
    <row r="101" spans="1:62" ht="15.75" thickBot="1">
      <c r="A101" s="44"/>
      <c r="B101" s="44" t="str">
        <f t="shared" ref="B101:AT101" si="52">B2</f>
        <v xml:space="preserve">93/94 </v>
      </c>
      <c r="C101" s="44" t="str">
        <f t="shared" si="52"/>
        <v xml:space="preserve">94/95 </v>
      </c>
      <c r="D101" s="44" t="str">
        <f t="shared" si="52"/>
        <v xml:space="preserve">95/96 </v>
      </c>
      <c r="E101" s="44" t="str">
        <f t="shared" si="52"/>
        <v xml:space="preserve">96/97 </v>
      </c>
      <c r="F101" s="44" t="str">
        <f t="shared" si="52"/>
        <v xml:space="preserve">97/98 </v>
      </c>
      <c r="G101" s="44" t="str">
        <f t="shared" si="52"/>
        <v xml:space="preserve">98/99 </v>
      </c>
      <c r="H101" s="44" t="str">
        <f t="shared" si="52"/>
        <v xml:space="preserve">99/00 </v>
      </c>
      <c r="I101" s="44" t="str">
        <f t="shared" si="52"/>
        <v xml:space="preserve">00/01 </v>
      </c>
      <c r="J101" s="44" t="str">
        <f t="shared" si="52"/>
        <v xml:space="preserve">01/02 </v>
      </c>
      <c r="K101" s="44" t="str">
        <f t="shared" si="52"/>
        <v xml:space="preserve">02/03 </v>
      </c>
      <c r="L101" s="44" t="str">
        <f t="shared" si="52"/>
        <v xml:space="preserve">03/04 </v>
      </c>
      <c r="M101" s="44" t="str">
        <f t="shared" si="52"/>
        <v xml:space="preserve">04/05 </v>
      </c>
      <c r="N101" s="44" t="str">
        <f t="shared" si="52"/>
        <v xml:space="preserve">05/06 </v>
      </c>
      <c r="O101" s="44" t="str">
        <f t="shared" si="52"/>
        <v xml:space="preserve">06/07 </v>
      </c>
      <c r="P101" s="44" t="str">
        <f t="shared" si="52"/>
        <v xml:space="preserve">07/08 </v>
      </c>
      <c r="Q101" s="44" t="str">
        <f t="shared" si="52"/>
        <v xml:space="preserve">08/09 </v>
      </c>
      <c r="R101" s="44" t="str">
        <f t="shared" si="52"/>
        <v xml:space="preserve">09/10 </v>
      </c>
      <c r="S101" s="44" t="str">
        <f t="shared" si="52"/>
        <v xml:space="preserve">10/11 </v>
      </c>
      <c r="T101" s="44" t="str">
        <f t="shared" si="52"/>
        <v xml:space="preserve">11/12 </v>
      </c>
      <c r="U101" s="44" t="str">
        <f t="shared" si="52"/>
        <v xml:space="preserve">12/13 </v>
      </c>
      <c r="V101" s="44" t="str">
        <f t="shared" si="52"/>
        <v xml:space="preserve">13/14 </v>
      </c>
      <c r="W101" s="44" t="str">
        <f t="shared" si="52"/>
        <v xml:space="preserve">14/15 </v>
      </c>
      <c r="X101" s="44" t="str">
        <f t="shared" si="52"/>
        <v xml:space="preserve">15/16 </v>
      </c>
      <c r="Y101" s="44" t="str">
        <f t="shared" si="52"/>
        <v xml:space="preserve">16/17 </v>
      </c>
      <c r="Z101" s="44" t="str">
        <f t="shared" si="52"/>
        <v xml:space="preserve">17/18 </v>
      </c>
      <c r="AA101" s="44" t="str">
        <f t="shared" si="52"/>
        <v>18/19</v>
      </c>
      <c r="AB101" s="44" t="str">
        <f t="shared" si="52"/>
        <v>19/20</v>
      </c>
      <c r="AC101" s="44" t="str">
        <f t="shared" si="52"/>
        <v>20/21</v>
      </c>
      <c r="AD101" s="44" t="str">
        <f t="shared" si="52"/>
        <v>21/22</v>
      </c>
      <c r="AE101" s="44" t="str">
        <f t="shared" si="52"/>
        <v>22/23</v>
      </c>
      <c r="AF101" s="44" t="str">
        <f t="shared" si="52"/>
        <v>23/24</v>
      </c>
      <c r="AG101" s="44" t="str">
        <f t="shared" si="52"/>
        <v>24/25</v>
      </c>
      <c r="AH101" s="44" t="str">
        <f t="shared" si="52"/>
        <v>25/26</v>
      </c>
      <c r="AI101" s="44" t="str">
        <f t="shared" si="52"/>
        <v>26/27</v>
      </c>
      <c r="AJ101" s="44" t="str">
        <f t="shared" si="52"/>
        <v>27/28</v>
      </c>
      <c r="AK101" s="44" t="str">
        <f t="shared" si="52"/>
        <v>28/29</v>
      </c>
      <c r="AL101" s="44" t="str">
        <f t="shared" si="52"/>
        <v>29/30</v>
      </c>
      <c r="AM101" s="44" t="str">
        <f t="shared" si="52"/>
        <v>30/31</v>
      </c>
      <c r="AN101" s="44" t="str">
        <f t="shared" si="52"/>
        <v>31/32</v>
      </c>
      <c r="AO101" s="44" t="str">
        <f t="shared" si="52"/>
        <v>32/33</v>
      </c>
      <c r="AP101" s="44" t="str">
        <f t="shared" si="52"/>
        <v>33/34</v>
      </c>
      <c r="AQ101" s="44" t="str">
        <f t="shared" si="52"/>
        <v>34/35</v>
      </c>
      <c r="AR101" s="44" t="str">
        <f t="shared" si="52"/>
        <v>35/36</v>
      </c>
      <c r="AS101" s="44" t="str">
        <f t="shared" si="52"/>
        <v>36/37</v>
      </c>
      <c r="AT101" s="44" t="str">
        <f t="shared" si="52"/>
        <v>37/38</v>
      </c>
      <c r="AU101" s="44" t="str">
        <f>AU2</f>
        <v>38/39</v>
      </c>
    </row>
    <row r="102" spans="1:62">
      <c r="A102" s="42" t="s">
        <v>101</v>
      </c>
      <c r="V102" s="55"/>
      <c r="W102" s="55"/>
      <c r="X102" s="46">
        <f>X70-X86</f>
        <v>12.620862359025054</v>
      </c>
      <c r="Y102" s="46">
        <f t="shared" ref="Y102:AE107" si="53">Y70-Y86</f>
        <v>39.156250870743435</v>
      </c>
      <c r="Z102" s="46">
        <f t="shared" si="53"/>
        <v>44.169732862109939</v>
      </c>
      <c r="AA102" s="46">
        <f t="shared" si="53"/>
        <v>37.117365940231608</v>
      </c>
      <c r="AB102" s="46">
        <f t="shared" si="53"/>
        <v>38.100435956970486</v>
      </c>
      <c r="AC102" s="46">
        <f t="shared" si="53"/>
        <v>31.033826482860889</v>
      </c>
      <c r="AD102" s="46">
        <f t="shared" si="53"/>
        <v>35.555765735142785</v>
      </c>
      <c r="AE102" s="46">
        <f t="shared" si="53"/>
        <v>47.02631630508553</v>
      </c>
      <c r="AF102" s="47">
        <f>'[3]Canola Complex'!BM339+'[3]Canola Complex'!BM371</f>
        <v>164.71883830433185</v>
      </c>
      <c r="AG102" s="47">
        <f>'[3]Canola Complex'!BN339+'[3]Canola Complex'!BN371</f>
        <v>110.53846709622023</v>
      </c>
      <c r="AH102" s="47">
        <f>'[3]Canola Complex'!BO339+'[3]Canola Complex'!BO371</f>
        <v>53.713252089184074</v>
      </c>
      <c r="AI102" s="47">
        <f>'[3]Canola Complex'!BP339+'[3]Canola Complex'!BP371</f>
        <v>110.53846709622023</v>
      </c>
      <c r="AJ102" s="47">
        <f>'[3]Canola Complex'!BQ339+'[3]Canola Complex'!BQ371</f>
        <v>110.53846709622023</v>
      </c>
      <c r="AK102" s="47">
        <f>'[3]Canola Complex'!BR355*'Canola Crude'!$AW$9</f>
        <v>85.592473960897777</v>
      </c>
      <c r="AL102" s="47">
        <f>'[3]Canola Complex'!BS355*'Canola Crude'!$AW$9</f>
        <v>106.33978283292426</v>
      </c>
      <c r="AM102" s="47">
        <f>'[3]Canola Complex'!BT355*'Canola Crude'!$AW$9</f>
        <v>52.791343486891257</v>
      </c>
      <c r="AN102" s="47">
        <f>'[3]Canola Complex'!BU355*'Canola Crude'!$AW$9</f>
        <v>64.132688987231234</v>
      </c>
      <c r="AO102" s="47">
        <f>'[3]Canola Complex'!BV355*'Canola Crude'!$AW$9</f>
        <v>49.956947814507075</v>
      </c>
      <c r="AP102" s="47">
        <f>'[3]Canola Complex'!BW355*'Canola Crude'!$AW$9</f>
        <v>47.172599920299213</v>
      </c>
      <c r="AQ102" s="47">
        <f>'[3]Canola Complex'!BX355*'Canola Crude'!$AW$9</f>
        <v>219.10828205531678</v>
      </c>
      <c r="AR102" s="47">
        <f>'[3]Canola Complex'!BY355*'Canola Crude'!$AW$9</f>
        <v>213.48539882994652</v>
      </c>
      <c r="AS102" s="47">
        <f>'[3]Canola Complex'!BZ355*'Canola Crude'!$AW$9</f>
        <v>228.01802960581387</v>
      </c>
      <c r="AT102" s="47">
        <f>'[3]Canola Complex'!CA355*'Canola Crude'!$AW$9</f>
        <v>241.34442952732047</v>
      </c>
      <c r="AU102" s="47">
        <f>'[3]Canola Complex'!CB355*'Canola Crude'!$AW$9</f>
        <v>233.44229091329308</v>
      </c>
    </row>
    <row r="103" spans="1:62">
      <c r="A103" s="42" t="s">
        <v>102</v>
      </c>
      <c r="V103" s="55"/>
      <c r="W103" s="55"/>
      <c r="X103" s="46">
        <f t="shared" ref="X103:AD113" si="54">X71-X87</f>
        <v>9.3720560457966826</v>
      </c>
      <c r="Y103" s="46">
        <f t="shared" si="54"/>
        <v>33.755367263259927</v>
      </c>
      <c r="Z103" s="46">
        <f t="shared" si="54"/>
        <v>45.6456548343712</v>
      </c>
      <c r="AA103" s="46">
        <f t="shared" si="54"/>
        <v>27.738783999164895</v>
      </c>
      <c r="AB103" s="46">
        <f t="shared" si="54"/>
        <v>36.467131176760546</v>
      </c>
      <c r="AC103" s="46">
        <f t="shared" si="54"/>
        <v>30.049088267798638</v>
      </c>
      <c r="AD103" s="46">
        <f t="shared" si="54"/>
        <v>40.282292762402605</v>
      </c>
      <c r="AE103" s="46">
        <f t="shared" si="53"/>
        <v>30.112680681601404</v>
      </c>
      <c r="AF103" s="47">
        <f>'[3]Canola Complex'!BM340+'[3]Canola Complex'!BM372</f>
        <v>137.553</v>
      </c>
      <c r="AG103" s="47">
        <f>'[3]Canola Complex'!BN340+'[3]Canola Complex'!BN372</f>
        <v>53.145602568043245</v>
      </c>
      <c r="AH103" s="47">
        <f>'[3]Canola Complex'!BO340+'[3]Canola Complex'!BO372</f>
        <v>46.349472006889428</v>
      </c>
      <c r="AI103" s="47">
        <f>'[3]Canola Complex'!BP340+'[3]Canola Complex'!BP372</f>
        <v>25.512197760899223</v>
      </c>
      <c r="AJ103" s="47">
        <f>'[3]Canola Complex'!BQ340+'[3]Canola Complex'!BQ372</f>
        <v>22.961265400982985</v>
      </c>
      <c r="AK103" s="47">
        <f>'[3]Canola Complex'!BR356*'Canola Crude'!$AW$9</f>
        <v>86.951111000274906</v>
      </c>
      <c r="AL103" s="47">
        <f>'[3]Canola Complex'!BS356*'Canola Crude'!$AW$9</f>
        <v>94.855964757721793</v>
      </c>
      <c r="AM103" s="47">
        <f>'[3]Canola Complex'!BT356*'Canola Crude'!$AW$9</f>
        <v>54.179048247190451</v>
      </c>
      <c r="AN103" s="47">
        <f>'[3]Canola Complex'!BU356*'Canola Crude'!$AW$9</f>
        <v>66.778623405860912</v>
      </c>
      <c r="AO103" s="47">
        <f>'[3]Canola Complex'!BV356*'Canola Crude'!$AW$9</f>
        <v>52.067347422135555</v>
      </c>
      <c r="AP103" s="47">
        <f>'[3]Canola Complex'!BW356*'Canola Crude'!$AW$9</f>
        <v>49.58733438578701</v>
      </c>
      <c r="AQ103" s="47">
        <f>'[3]Canola Complex'!BX356*'Canola Crude'!$AW$9</f>
        <v>230.88501030963045</v>
      </c>
      <c r="AR103" s="47">
        <f>'[3]Canola Complex'!BY356*'Canola Crude'!$AW$9</f>
        <v>226.63724787422728</v>
      </c>
      <c r="AS103" s="47">
        <f>'[3]Canola Complex'!BZ356*'Canola Crude'!$AW$9</f>
        <v>252.63681036792272</v>
      </c>
      <c r="AT103" s="47">
        <f>'[3]Canola Complex'!CA356*'Canola Crude'!$AW$9</f>
        <v>269.60016524180401</v>
      </c>
      <c r="AU103" s="47">
        <f>'[3]Canola Complex'!CB356*'Canola Crude'!$AW$9</f>
        <v>263.20366120883364</v>
      </c>
    </row>
    <row r="104" spans="1:62">
      <c r="A104" s="42" t="s">
        <v>103</v>
      </c>
      <c r="V104" s="55"/>
      <c r="W104" s="55"/>
      <c r="X104" s="46">
        <f t="shared" si="54"/>
        <v>12.741201334675267</v>
      </c>
      <c r="Y104" s="46">
        <f t="shared" si="54"/>
        <v>15.857361863529832</v>
      </c>
      <c r="Z104" s="46">
        <f t="shared" si="54"/>
        <v>40.166350428724613</v>
      </c>
      <c r="AA104" s="46">
        <f t="shared" si="54"/>
        <v>32.383505366418646</v>
      </c>
      <c r="AB104" s="46">
        <f t="shared" si="54"/>
        <v>30.672388104135834</v>
      </c>
      <c r="AC104" s="46">
        <f t="shared" si="54"/>
        <v>29.592538299167671</v>
      </c>
      <c r="AD104" s="46">
        <f t="shared" si="54"/>
        <v>38.782948760348631</v>
      </c>
      <c r="AE104" s="46">
        <f t="shared" si="53"/>
        <v>37.70360714809037</v>
      </c>
      <c r="AF104" s="47">
        <f>'[3]Canola Complex'!BM341+'[3]Canola Complex'!BM373</f>
        <v>150.25401660311525</v>
      </c>
      <c r="AG104" s="47">
        <f>'[3]Canola Complex'!BN341+'[3]Canola Complex'!BN373</f>
        <v>58.672663806040603</v>
      </c>
      <c r="AH104" s="47">
        <f>'[3]Canola Complex'!BO341+'[3]Canola Complex'!BO373</f>
        <v>51.170731648981203</v>
      </c>
      <c r="AI104" s="47">
        <f>'[3]Canola Complex'!BP341+'[3]Canola Complex'!BP373</f>
        <v>26.675803296373381</v>
      </c>
      <c r="AJ104" s="47">
        <f>'[3]Canola Complex'!BQ341+'[3]Canola Complex'!BQ373</f>
        <v>25.206505179985353</v>
      </c>
      <c r="AK104" s="47">
        <f>'[3]Canola Complex'!BR357*'Canola Crude'!$AW$9</f>
        <v>87.48168536639524</v>
      </c>
      <c r="AL104" s="47">
        <f>'[3]Canola Complex'!BS357*'Canola Crude'!$AW$9</f>
        <v>96.010071690777764</v>
      </c>
      <c r="AM104" s="47">
        <f>'[3]Canola Complex'!BT357*'Canola Crude'!$AW$9</f>
        <v>54.90412153223194</v>
      </c>
      <c r="AN104" s="47">
        <f>'[3]Canola Complex'!BU357*'Canola Crude'!$AW$9</f>
        <v>68.292945594944072</v>
      </c>
      <c r="AO104" s="47">
        <f>'[3]Canola Complex'!BV357*'Canola Crude'!$AW$9</f>
        <v>53.317604834570595</v>
      </c>
      <c r="AP104" s="47">
        <f>'[3]Canola Complex'!BW357*'Canola Crude'!$AW$9</f>
        <v>51.066563823347515</v>
      </c>
      <c r="AQ104" s="47">
        <f>'[3]Canola Complex'!BX357*'Canola Crude'!$AW$9</f>
        <v>238.3910384085917</v>
      </c>
      <c r="AR104" s="47">
        <f>'[3]Canola Complex'!BY357*'Canola Crude'!$AW$9</f>
        <v>247.49693715654448</v>
      </c>
      <c r="AS104" s="47">
        <f>'[3]Canola Complex'!BZ357*'Canola Crude'!$AW$9</f>
        <v>284.6471859935894</v>
      </c>
      <c r="AT104" s="47">
        <f>'[3]Canola Complex'!CA357*'Canola Crude'!$AW$9</f>
        <v>275.47750498848126</v>
      </c>
      <c r="AU104" s="47">
        <f>'[3]Canola Complex'!CB357*'Canola Crude'!$AW$9</f>
        <v>300.30887487773987</v>
      </c>
    </row>
    <row r="105" spans="1:62">
      <c r="A105" s="42" t="s">
        <v>104</v>
      </c>
      <c r="V105" s="55"/>
      <c r="W105" s="55"/>
      <c r="X105" s="46">
        <f t="shared" si="54"/>
        <v>17.199896436220314</v>
      </c>
      <c r="Y105" s="46">
        <f t="shared" si="54"/>
        <v>9.1866619549536779</v>
      </c>
      <c r="Z105" s="46">
        <f t="shared" si="54"/>
        <v>34.8147186437633</v>
      </c>
      <c r="AA105" s="46">
        <f t="shared" si="54"/>
        <v>28.731077034757803</v>
      </c>
      <c r="AB105" s="46">
        <f t="shared" si="54"/>
        <v>35.629928679462111</v>
      </c>
      <c r="AC105" s="46">
        <f t="shared" si="54"/>
        <v>73.196887499323566</v>
      </c>
      <c r="AD105" s="46">
        <f t="shared" si="54"/>
        <v>20.424095999328387</v>
      </c>
      <c r="AE105" s="46">
        <f t="shared" si="53"/>
        <v>55.366095486868943</v>
      </c>
      <c r="AF105" s="47">
        <f>'[3]Canola Complex'!BM342+'[3]Canola Complex'!BM374</f>
        <v>152.10138173249337</v>
      </c>
      <c r="AG105" s="47">
        <f>'[3]Canola Complex'!BN342+'[3]Canola Complex'!BN374</f>
        <v>46.55780365498569</v>
      </c>
      <c r="AH105" s="47">
        <f>'[3]Canola Complex'!BO342+'[3]Canola Complex'!BO374</f>
        <v>25.924577867526256</v>
      </c>
      <c r="AI105" s="47">
        <f>'[3]Canola Complex'!BP342+'[3]Canola Complex'!BP374</f>
        <v>20.958141823433365</v>
      </c>
      <c r="AJ105" s="47">
        <f>'[3]Canola Complex'!BQ342+'[3]Canola Complex'!BQ374</f>
        <v>16.735855023426605</v>
      </c>
      <c r="AK105" s="47">
        <f>'[3]Canola Complex'!BR358*'Canola Crude'!$AW$9</f>
        <v>83.919404680914425</v>
      </c>
      <c r="AL105" s="47">
        <f>'[3]Canola Complex'!BS358*'Canola Crude'!$AW$9</f>
        <v>88.992248496429951</v>
      </c>
      <c r="AM105" s="47">
        <f>'[3]Canola Complex'!BT358*'Canola Crude'!$AW$9</f>
        <v>51.338271824472784</v>
      </c>
      <c r="AN105" s="47">
        <f>'[3]Canola Complex'!BU358*'Canola Crude'!$AW$9</f>
        <v>60.427013172886774</v>
      </c>
      <c r="AO105" s="47">
        <f>'[3]Canola Complex'!BV358*'Canola Crude'!$AW$9</f>
        <v>47.229857263548418</v>
      </c>
      <c r="AP105" s="47">
        <f>'[3]Canola Complex'!BW358*'Canola Crude'!$AW$9</f>
        <v>44.70205046880973</v>
      </c>
      <c r="AQ105" s="47">
        <f>'[3]Canola Complex'!BX358*'Canola Crude'!$AW$9</f>
        <v>207.98472397488445</v>
      </c>
      <c r="AR105" s="47">
        <f>'[3]Canola Complex'!BY358*'Canola Crude'!$AW$9</f>
        <v>201.42824656255982</v>
      </c>
      <c r="AS105" s="47">
        <f>'[3]Canola Complex'!BZ358*'Canola Crude'!$AW$9</f>
        <v>205.53357226042377</v>
      </c>
      <c r="AT105" s="47">
        <f>'[3]Canola Complex'!CA358*'Canola Crude'!$AW$9</f>
        <v>190.45146048315362</v>
      </c>
      <c r="AU105" s="47">
        <f>'[3]Canola Complex'!CB358*'Canola Crude'!$AW$9</f>
        <v>197.96515332747416</v>
      </c>
    </row>
    <row r="106" spans="1:62">
      <c r="A106" s="42" t="s">
        <v>105</v>
      </c>
      <c r="V106" s="55"/>
      <c r="W106" s="55"/>
      <c r="X106" s="46">
        <f t="shared" si="54"/>
        <v>15.839216739788469</v>
      </c>
      <c r="Y106" s="46">
        <f t="shared" si="54"/>
        <v>20.511510696459865</v>
      </c>
      <c r="Z106" s="46">
        <f t="shared" si="54"/>
        <v>25.531800535944996</v>
      </c>
      <c r="AA106" s="46">
        <f t="shared" si="54"/>
        <v>20.346879301661943</v>
      </c>
      <c r="AB106" s="46">
        <f t="shared" si="54"/>
        <v>32.555233621613283</v>
      </c>
      <c r="AC106" s="46">
        <f t="shared" si="54"/>
        <v>29.615884757369003</v>
      </c>
      <c r="AD106" s="46">
        <f t="shared" si="54"/>
        <v>15.284755314239064</v>
      </c>
      <c r="AE106" s="46">
        <f t="shared" si="53"/>
        <v>41.022644988970853</v>
      </c>
      <c r="AF106" s="47">
        <f>'[3]Canola Complex'!BM343+'[3]Canola Complex'!BM375</f>
        <v>129.77799999999999</v>
      </c>
      <c r="AG106" s="47">
        <f>'[3]Canola Complex'!BN343+'[3]Canola Complex'!BN375</f>
        <v>37.2188780886692</v>
      </c>
      <c r="AH106" s="47">
        <f>'[3]Canola Complex'!BO343+'[3]Canola Complex'!BO375</f>
        <v>17.56919171335802</v>
      </c>
      <c r="AI106" s="47">
        <f>'[3]Canola Complex'!BP343+'[3]Canola Complex'!BP375</f>
        <v>16.942904670747236</v>
      </c>
      <c r="AJ106" s="47">
        <f>'[3]Canola Complex'!BQ343+'[3]Canola Complex'!BQ375</f>
        <v>13.240507611225024</v>
      </c>
      <c r="AK106" s="47">
        <f>'[3]Canola Complex'!BR359*'Canola Crude'!$AW$9</f>
        <v>85.533681139565985</v>
      </c>
      <c r="AL106" s="47">
        <f>'[3]Canola Complex'!BS359*'Canola Crude'!$AW$9</f>
        <v>91.325950835138826</v>
      </c>
      <c r="AM106" s="47">
        <f>'[3]Canola Complex'!BT359*'Canola Crude'!$AW$9</f>
        <v>52.865795276089642</v>
      </c>
      <c r="AN106" s="47">
        <f>'[3]Canola Complex'!BU359*'Canola Crude'!$AW$9</f>
        <v>62.43855019102083</v>
      </c>
      <c r="AO106" s="47">
        <f>'[3]Canola Complex'!BV359*'Canola Crude'!$AW$9</f>
        <v>48.761909573104958</v>
      </c>
      <c r="AP106" s="47">
        <f>'[3]Canola Complex'!BW359*'Canola Crude'!$AW$9</f>
        <v>46.411848358108209</v>
      </c>
      <c r="AQ106" s="47">
        <f>'[3]Canola Complex'!BX359*'Canola Crude'!$AW$9</f>
        <v>215.76138833324706</v>
      </c>
      <c r="AR106" s="47">
        <f>'[3]Canola Complex'!BY359*'Canola Crude'!$AW$9</f>
        <v>209.54029573582918</v>
      </c>
      <c r="AS106" s="47">
        <f>'[3]Canola Complex'!BZ359*'Canola Crude'!$AW$9</f>
        <v>214.12596221009966</v>
      </c>
      <c r="AT106" s="47">
        <f>'[3]Canola Complex'!CA359*'Canola Crude'!$AW$9</f>
        <v>198.74982108036201</v>
      </c>
      <c r="AU106" s="47">
        <f>'[3]Canola Complex'!CB359*'Canola Crude'!$AW$9</f>
        <v>208.23310393706922</v>
      </c>
    </row>
    <row r="107" spans="1:62">
      <c r="A107" s="42" t="s">
        <v>106</v>
      </c>
      <c r="V107" s="55"/>
      <c r="W107" s="55"/>
      <c r="X107" s="46">
        <f t="shared" si="54"/>
        <v>23.613103559247207</v>
      </c>
      <c r="Y107" s="46">
        <f t="shared" si="54"/>
        <v>48.303416417275557</v>
      </c>
      <c r="Z107" s="46">
        <f t="shared" si="54"/>
        <v>34.669576570129365</v>
      </c>
      <c r="AA107" s="46">
        <f t="shared" si="54"/>
        <v>26.768850266953194</v>
      </c>
      <c r="AB107" s="46">
        <f t="shared" si="54"/>
        <v>39.199979427691034</v>
      </c>
      <c r="AC107" s="46">
        <f t="shared" si="54"/>
        <v>39.450704884758849</v>
      </c>
      <c r="AD107" s="46">
        <f t="shared" si="54"/>
        <v>20.001843877291691</v>
      </c>
      <c r="AE107" s="46">
        <f t="shared" si="53"/>
        <v>73.728069877235939</v>
      </c>
      <c r="AF107" s="47">
        <f>'[3]Canola Complex'!BM344+'[3]Canola Complex'!BM376</f>
        <v>134.87843307934978</v>
      </c>
      <c r="AG107" s="47">
        <f>'[3]Canola Complex'!BN344+'[3]Canola Complex'!BN376</f>
        <v>51.517381681290992</v>
      </c>
      <c r="AH107" s="47">
        <f>'[3]Canola Complex'!BO344+'[3]Canola Complex'!BO376</f>
        <v>24.060280909953768</v>
      </c>
      <c r="AI107" s="47">
        <f>'[3]Canola Complex'!BP344+'[3]Canola Complex'!BP376</f>
        <v>23.214710201496821</v>
      </c>
      <c r="AJ107" s="47">
        <f>'[3]Canola Complex'!BQ344+'[3]Canola Complex'!BQ376</f>
        <v>18.653370280045678</v>
      </c>
      <c r="AK107" s="47">
        <f>'[3]Canola Complex'!BR360*'Canola Crude'!$AW$9</f>
        <v>86.70480578688553</v>
      </c>
      <c r="AL107" s="47">
        <f>'[3]Canola Complex'!BS360*'Canola Crude'!$AW$9</f>
        <v>92.995670237355085</v>
      </c>
      <c r="AM107" s="47">
        <f>'[3]Canola Complex'!BT360*'Canola Crude'!$AW$9</f>
        <v>54.310751766467632</v>
      </c>
      <c r="AN107" s="47">
        <f>'[3]Canola Complex'!BU360*'Canola Crude'!$AW$9</f>
        <v>63.834886743317476</v>
      </c>
      <c r="AO107" s="47">
        <f>'[3]Canola Complex'!BV360*'Canola Crude'!$AW$9</f>
        <v>49.813353463704608</v>
      </c>
      <c r="AP107" s="47">
        <f>'[3]Canola Complex'!BW360*'Canola Crude'!$AW$9</f>
        <v>47.566244355669198</v>
      </c>
      <c r="AQ107" s="47">
        <f>'[3]Canola Complex'!BX360*'Canola Crude'!$AW$9</f>
        <v>220.92617073809654</v>
      </c>
      <c r="AR107" s="47">
        <f>'[3]Canola Complex'!BY360*'Canola Crude'!$AW$9</f>
        <v>214.8435589370763</v>
      </c>
      <c r="AS107" s="47">
        <f>'[3]Canola Complex'!BZ360*'Canola Crude'!$AW$9</f>
        <v>232.89656605650399</v>
      </c>
      <c r="AT107" s="47">
        <f>'[3]Canola Complex'!CA360*'Canola Crude'!$AW$9</f>
        <v>223.37216445218934</v>
      </c>
      <c r="AU107" s="47">
        <f>'[3]Canola Complex'!CB360*'Canola Crude'!$AW$9</f>
        <v>243.63351490142986</v>
      </c>
    </row>
    <row r="108" spans="1:62">
      <c r="A108" s="42" t="s">
        <v>107</v>
      </c>
      <c r="V108" s="55"/>
      <c r="W108" s="55"/>
      <c r="X108" s="46">
        <f t="shared" si="54"/>
        <v>24.027347836651572</v>
      </c>
      <c r="Y108" s="46">
        <f t="shared" si="54"/>
        <v>34.654635697880877</v>
      </c>
      <c r="Z108" s="46">
        <f t="shared" si="54"/>
        <v>47.70742449799296</v>
      </c>
      <c r="AA108" s="46">
        <f t="shared" si="54"/>
        <v>36.765458246904799</v>
      </c>
      <c r="AB108" s="46">
        <f t="shared" si="54"/>
        <v>46.594392205564745</v>
      </c>
      <c r="AC108" s="46">
        <f t="shared" si="54"/>
        <v>75.571365636147874</v>
      </c>
      <c r="AD108" s="46">
        <f t="shared" si="54"/>
        <v>29.64546307104132</v>
      </c>
      <c r="AE108" s="47">
        <f>'[3]Canola Complex'!BL345+'[3]Canola Complex'!BL377</f>
        <v>101.21904967247224</v>
      </c>
      <c r="AF108" s="47">
        <f>'[3]Canola Complex'!BM345+'[3]Canola Complex'!BM377</f>
        <v>138.9352096589698</v>
      </c>
      <c r="AG108" s="47">
        <f>'[3]Canola Complex'!BN345+'[3]Canola Complex'!BN377</f>
        <v>63.349764596135692</v>
      </c>
      <c r="AH108" s="47">
        <f>'[3]Canola Complex'!BO345+'[3]Canola Complex'!BO377</f>
        <v>31.360093227899085</v>
      </c>
      <c r="AI108" s="47">
        <f>'[3]Canola Complex'!BP345+'[3]Canola Complex'!BP377</f>
        <v>26.60548510181987</v>
      </c>
      <c r="AJ108" s="47">
        <f>'[3]Canola Complex'!BQ345+'[3]Canola Complex'!BQ377</f>
        <v>20.362081239374508</v>
      </c>
      <c r="AK108" s="47">
        <f>'[3]Canola Complex'!BR361*'Canola Crude'!$AW$9</f>
        <v>85.04029200769088</v>
      </c>
      <c r="AL108" s="47">
        <f>'[3]Canola Complex'!BS361*'Canola Crude'!$AW$9</f>
        <v>90.69604843462038</v>
      </c>
      <c r="AM108" s="47">
        <f>'[3]Canola Complex'!BT361*'Canola Crude'!$AW$9</f>
        <v>53.128874992477677</v>
      </c>
      <c r="AN108" s="47">
        <f>'[3]Canola Complex'!BU361*'Canola Crude'!$AW$9</f>
        <v>62.048814907857128</v>
      </c>
      <c r="AO108" s="47">
        <f>'[3]Canola Complex'!BV361*'Canola Crude'!$AW$9</f>
        <v>48.508135107701669</v>
      </c>
      <c r="AP108" s="47">
        <f>'[3]Canola Complex'!BW361*'Canola Crude'!$AW$9</f>
        <v>46.196641132154532</v>
      </c>
      <c r="AQ108" s="47">
        <f>'[3]Canola Complex'!BX361*'Canola Crude'!$AW$9</f>
        <v>215.08895021544211</v>
      </c>
      <c r="AR108" s="47">
        <f>'[3]Canola Complex'!BY361*'Canola Crude'!$AW$9</f>
        <v>209.13992342394684</v>
      </c>
      <c r="AS108" s="47">
        <f>'[3]Canola Complex'!BZ361*'Canola Crude'!$AW$9</f>
        <v>213.85355518789873</v>
      </c>
      <c r="AT108" s="47">
        <f>'[3]Canola Complex'!CA361*'Canola Crude'!$AW$9</f>
        <v>198.64280837845411</v>
      </c>
      <c r="AU108" s="47">
        <f>'[3]Canola Complex'!CB361*'Canola Crude'!$AW$9</f>
        <v>208.421558875188</v>
      </c>
    </row>
    <row r="109" spans="1:62">
      <c r="A109" s="42" t="s">
        <v>108</v>
      </c>
      <c r="V109" s="55"/>
      <c r="W109" s="55"/>
      <c r="X109" s="46">
        <f t="shared" si="54"/>
        <v>41.978113663262818</v>
      </c>
      <c r="Y109" s="46">
        <f t="shared" si="54"/>
        <v>37.219683874246442</v>
      </c>
      <c r="Z109" s="46">
        <f t="shared" si="54"/>
        <v>35.093091962583429</v>
      </c>
      <c r="AA109" s="46">
        <f t="shared" si="54"/>
        <v>32.404271034142937</v>
      </c>
      <c r="AB109" s="46">
        <f t="shared" si="54"/>
        <v>41.409934602671058</v>
      </c>
      <c r="AC109" s="46">
        <f t="shared" si="54"/>
        <v>54.525769256560764</v>
      </c>
      <c r="AD109" s="46">
        <f t="shared" si="54"/>
        <v>26.252592633732377</v>
      </c>
      <c r="AE109" s="47">
        <f>'[3]Canola Complex'!BL346+'[3]Canola Complex'!BL378</f>
        <v>115.97539281134237</v>
      </c>
      <c r="AF109" s="47">
        <f>'[3]Canola Complex'!BM346+'[3]Canola Complex'!BM378</f>
        <v>128.39380195823628</v>
      </c>
      <c r="AG109" s="47">
        <f>'[3]Canola Complex'!BN346+'[3]Canola Complex'!BN378</f>
        <v>59.369352095541352</v>
      </c>
      <c r="AH109" s="47">
        <f>'[3]Canola Complex'!BO346+'[3]Canola Complex'!BO378</f>
        <v>30.32211815625487</v>
      </c>
      <c r="AI109" s="47">
        <f>'[3]Canola Complex'!BP346+'[3]Canola Complex'!BP378</f>
        <v>27.65265293354382</v>
      </c>
      <c r="AJ109" s="47">
        <f>'[3]Canola Complex'!BQ346+'[3]Canola Complex'!BQ378</f>
        <v>20.329303374581478</v>
      </c>
      <c r="AK109" s="47">
        <f>'[3]Canola Complex'!BR362*'Canola Crude'!$AW$9</f>
        <v>86.37605818822621</v>
      </c>
      <c r="AL109" s="47">
        <f>'[3]Canola Complex'!BS362*'Canola Crude'!$AW$9</f>
        <v>92.696715904475013</v>
      </c>
      <c r="AM109" s="47">
        <f>'[3]Canola Complex'!BT362*'Canola Crude'!$AW$9</f>
        <v>54.285404668677486</v>
      </c>
      <c r="AN109" s="47">
        <f>'[3]Canola Complex'!BU362*'Canola Crude'!$AW$9</f>
        <v>63.901187920477376</v>
      </c>
      <c r="AO109" s="47">
        <f>'[3]Canola Complex'!BV362*'Canola Crude'!$AW$9</f>
        <v>49.954908898087758</v>
      </c>
      <c r="AP109" s="47">
        <f>'[3]Canola Complex'!BW362*'Canola Crude'!$AW$9</f>
        <v>47.868039446148963</v>
      </c>
      <c r="AQ109" s="47">
        <f>'[3]Canola Complex'!BX362*'Canola Crude'!$AW$9</f>
        <v>222.94672699473591</v>
      </c>
      <c r="AR109" s="47">
        <f>'[3]Canola Complex'!BY362*'Canola Crude'!$AW$9</f>
        <v>217.58790579186612</v>
      </c>
      <c r="AS109" s="47">
        <f>'[3]Canola Complex'!BZ362*'Canola Crude'!$AW$9</f>
        <v>223.80372888665855</v>
      </c>
      <c r="AT109" s="47">
        <f>'[3]Canola Complex'!CA362*'Canola Crude'!$AW$9</f>
        <v>215.58282902734283</v>
      </c>
      <c r="AU109" s="47">
        <f>'[3]Canola Complex'!CB362*'Canola Crude'!$AW$9</f>
        <v>236.51067976423298</v>
      </c>
    </row>
    <row r="110" spans="1:62">
      <c r="A110" s="42" t="s">
        <v>109</v>
      </c>
      <c r="V110" s="55"/>
      <c r="W110" s="55"/>
      <c r="X110" s="46">
        <f t="shared" si="54"/>
        <v>40.589716975114357</v>
      </c>
      <c r="Y110" s="46">
        <f t="shared" si="54"/>
        <v>41.06383491387983</v>
      </c>
      <c r="Z110" s="46">
        <f t="shared" si="54"/>
        <v>34.121746424102525</v>
      </c>
      <c r="AA110" s="46">
        <f t="shared" si="54"/>
        <v>35.129103685222162</v>
      </c>
      <c r="AB110" s="46">
        <f t="shared" si="54"/>
        <v>34.691092267563533</v>
      </c>
      <c r="AC110" s="46">
        <f t="shared" si="54"/>
        <v>93.014268979617242</v>
      </c>
      <c r="AD110" s="46">
        <f t="shared" si="54"/>
        <v>33.108004539552653</v>
      </c>
      <c r="AE110" s="47">
        <f>'[3]Canola Complex'!BL347+'[3]Canola Complex'!BL379</f>
        <v>124.80191743756359</v>
      </c>
      <c r="AF110" s="47">
        <f>'[3]Canola Complex'!BM347+'[3]Canola Complex'!BM379</f>
        <v>156.0877104967069</v>
      </c>
      <c r="AG110" s="47">
        <f>'[3]Canola Complex'!BN347+'[3]Canola Complex'!BN379</f>
        <v>74.47463756981746</v>
      </c>
      <c r="AH110" s="47">
        <f>'[3]Canola Complex'!BO347+'[3]Canola Complex'!BO379</f>
        <v>39.844703481868201</v>
      </c>
      <c r="AI110" s="47">
        <f>'[3]Canola Complex'!BP347+'[3]Canola Complex'!BP379</f>
        <v>32.317190719141259</v>
      </c>
      <c r="AJ110" s="47">
        <f>'[3]Canola Complex'!BQ347+'[3]Canola Complex'!BQ379</f>
        <v>24.561389194268223</v>
      </c>
      <c r="AK110" s="47">
        <f>'[3]Canola Complex'!BR363*'Canola Crude'!$AW$9</f>
        <v>86.732264404698554</v>
      </c>
      <c r="AL110" s="47">
        <f>'[3]Canola Complex'!BS363*'Canola Crude'!$AW$9</f>
        <v>93.162963767081536</v>
      </c>
      <c r="AM110" s="47">
        <f>'[3]Canola Complex'!BT363*'Canola Crude'!$AW$9</f>
        <v>54.503646835791024</v>
      </c>
      <c r="AN110" s="47">
        <f>'[3]Canola Complex'!BU363*'Canola Crude'!$AW$9</f>
        <v>64.213564757308774</v>
      </c>
      <c r="AO110" s="47">
        <f>'[3]Canola Complex'!BV363*'Canola Crude'!$AW$9</f>
        <v>50.167669025481395</v>
      </c>
      <c r="AP110" s="47">
        <f>'[3]Canola Complex'!BW363*'Canola Crude'!$AW$9</f>
        <v>48.065751961472884</v>
      </c>
      <c r="AQ110" s="47">
        <f>'[3]Canola Complex'!BX363*'Canola Crude'!$AW$9</f>
        <v>223.66698832589918</v>
      </c>
      <c r="AR110" s="47">
        <f>'[3]Canola Complex'!BY363*'Canola Crude'!$AW$9</f>
        <v>218.16334539833369</v>
      </c>
      <c r="AS110" s="47">
        <f>'[3]Canola Complex'!BZ363*'Canola Crude'!$AW$9</f>
        <v>223.44928789820204</v>
      </c>
      <c r="AT110" s="47">
        <f>'[3]Canola Complex'!CA363*'Canola Crude'!$AW$9</f>
        <v>209.45750033494693</v>
      </c>
      <c r="AU110" s="47">
        <f>'[3]Canola Complex'!CB363*'Canola Crude'!$AW$9</f>
        <v>229.57431715305782</v>
      </c>
    </row>
    <row r="111" spans="1:62">
      <c r="A111" s="42" t="s">
        <v>110</v>
      </c>
      <c r="V111" s="55"/>
      <c r="W111" s="55"/>
      <c r="X111" s="46">
        <f t="shared" si="54"/>
        <v>35.362706071001469</v>
      </c>
      <c r="Y111" s="46">
        <f t="shared" si="54"/>
        <v>47.672040656853952</v>
      </c>
      <c r="Z111" s="46">
        <f t="shared" si="54"/>
        <v>33.604809287056909</v>
      </c>
      <c r="AA111" s="46">
        <f t="shared" si="54"/>
        <v>34.604503514136795</v>
      </c>
      <c r="AB111" s="46">
        <f t="shared" si="54"/>
        <v>28.522857390004418</v>
      </c>
      <c r="AC111" s="46">
        <f t="shared" si="54"/>
        <v>31.099509701072137</v>
      </c>
      <c r="AD111" s="46">
        <f t="shared" si="54"/>
        <v>33.200775490534909</v>
      </c>
      <c r="AE111" s="47">
        <f>'[3]Canola Complex'!BL348+'[3]Canola Complex'!BL380</f>
        <v>115.6023616051632</v>
      </c>
      <c r="AF111" s="47">
        <f>'[3]Canola Complex'!BM348+'[3]Canola Complex'!BM380</f>
        <v>111.90203957136949</v>
      </c>
      <c r="AG111" s="47">
        <f>'[3]Canola Complex'!BN348+'[3]Canola Complex'!BN380</f>
        <v>49.166721604847744</v>
      </c>
      <c r="AH111" s="47">
        <f>'[3]Canola Complex'!BO348+'[3]Canola Complex'!BO380</f>
        <v>27.48051762639815</v>
      </c>
      <c r="AI111" s="47">
        <f>'[3]Canola Complex'!BP348+'[3]Canola Complex'!BP380</f>
        <v>26.614655362323766</v>
      </c>
      <c r="AJ111" s="47">
        <f>'[3]Canola Complex'!BQ348+'[3]Canola Complex'!BQ380</f>
        <v>18.810272744697514</v>
      </c>
      <c r="AK111" s="47">
        <f>'[3]Canola Complex'!BR364*'Canola Crude'!$AW$9</f>
        <v>86.328442088447048</v>
      </c>
      <c r="AL111" s="47">
        <f>'[3]Canola Complex'!BS364*'Canola Crude'!$AW$9</f>
        <v>92.57918836980383</v>
      </c>
      <c r="AM111" s="47">
        <f>'[3]Canola Complex'!BT364*'Canola Crude'!$AW$9</f>
        <v>54.18223587318969</v>
      </c>
      <c r="AN111" s="47">
        <f>'[3]Canola Complex'!BU364*'Canola Crude'!$AW$9</f>
        <v>63.710408810085333</v>
      </c>
      <c r="AO111" s="47">
        <f>'[3]Canola Complex'!BV364*'Canola Crude'!$AW$9</f>
        <v>49.784457401606588</v>
      </c>
      <c r="AP111" s="47">
        <f>'[3]Canola Complex'!BW364*'Canola Crude'!$AW$9</f>
        <v>47.63809414860085</v>
      </c>
      <c r="AQ111" s="47">
        <f>'[3]Canola Complex'!BX364*'Canola Crude'!$AW$9</f>
        <v>221.72193429321803</v>
      </c>
      <c r="AR111" s="47">
        <f>'[3]Canola Complex'!BY364*'Canola Crude'!$AW$9</f>
        <v>216.13446548253654</v>
      </c>
      <c r="AS111" s="47">
        <f>'[3]Canola Complex'!BZ364*'Canola Crude'!$AW$9</f>
        <v>221.30030094292732</v>
      </c>
      <c r="AT111" s="47">
        <f>'[3]Canola Complex'!CA364*'Canola Crude'!$AW$9</f>
        <v>212.14066866661349</v>
      </c>
      <c r="AU111" s="47">
        <f>'[3]Canola Complex'!CB364*'Canola Crude'!$AW$9</f>
        <v>232.28636095411281</v>
      </c>
    </row>
    <row r="112" spans="1:62">
      <c r="A112" s="42" t="s">
        <v>111</v>
      </c>
      <c r="V112" s="55"/>
      <c r="W112" s="55"/>
      <c r="X112" s="46">
        <f t="shared" si="54"/>
        <v>39.574341523540468</v>
      </c>
      <c r="Y112" s="46">
        <f t="shared" si="54"/>
        <v>38.407965859937974</v>
      </c>
      <c r="Z112" s="46">
        <f t="shared" si="54"/>
        <v>33.645043098856505</v>
      </c>
      <c r="AA112" s="46">
        <f t="shared" si="54"/>
        <v>26.85590406190768</v>
      </c>
      <c r="AB112" s="46">
        <f t="shared" si="54"/>
        <v>38.09296643815405</v>
      </c>
      <c r="AC112" s="46">
        <f t="shared" si="54"/>
        <v>36.978947186058861</v>
      </c>
      <c r="AD112" s="46">
        <f t="shared" si="54"/>
        <v>34.828850708637901</v>
      </c>
      <c r="AE112" s="47">
        <f>'[3]Canola Complex'!BL349+'[3]Canola Complex'!BL381</f>
        <v>174.26973049476186</v>
      </c>
      <c r="AF112" s="47">
        <f>'[3]Canola Complex'!BM349+'[3]Canola Complex'!BM381</f>
        <v>134.40814610864615</v>
      </c>
      <c r="AG112" s="47">
        <f>'[3]Canola Complex'!BN349+'[3]Canola Complex'!BN381</f>
        <v>62.991765302187041</v>
      </c>
      <c r="AH112" s="47">
        <f>'[3]Canola Complex'!BO349+'[3]Canola Complex'!BO381</f>
        <v>33.615947587445902</v>
      </c>
      <c r="AI112" s="47">
        <f>'[3]Canola Complex'!BP349+'[3]Canola Complex'!BP381</f>
        <v>32.834693044914786</v>
      </c>
      <c r="AJ112" s="47">
        <f>'[3]Canola Complex'!BQ349+'[3]Canola Complex'!BQ381</f>
        <v>24.692487754370653</v>
      </c>
      <c r="AK112" s="47">
        <f>'[3]Canola Complex'!BR365*'Canola Crude'!$AW$9</f>
        <v>86.32931533308026</v>
      </c>
      <c r="AL112" s="47">
        <f>'[3]Canola Complex'!BS365*'Canola Crude'!$AW$9</f>
        <v>92.606266380693143</v>
      </c>
      <c r="AM112" s="47">
        <f>'[3]Canola Complex'!BT365*'Canola Crude'!$AW$9</f>
        <v>54.217535567263788</v>
      </c>
      <c r="AN112" s="47">
        <f>'[3]Canola Complex'!BU365*'Canola Crude'!$AW$9</f>
        <v>63.781188650280967</v>
      </c>
      <c r="AO112" s="47">
        <f>'[3]Canola Complex'!BV365*'Canola Crude'!$AW$9</f>
        <v>49.851698961800096</v>
      </c>
      <c r="AP112" s="47">
        <f>'[3]Canola Complex'!BW365*'Canola Crude'!$AW$9</f>
        <v>47.734195470743394</v>
      </c>
      <c r="AQ112" s="47">
        <f>'[3]Canola Complex'!BX365*'Canola Crude'!$AW$9</f>
        <v>222.253901441408</v>
      </c>
      <c r="AR112" s="47">
        <f>'[3]Canola Complex'!BY365*'Canola Crude'!$AW$9</f>
        <v>216.78259705993506</v>
      </c>
      <c r="AS112" s="47">
        <f>'[3]Canola Complex'!BZ365*'Canola Crude'!$AW$9</f>
        <v>222.03377447786124</v>
      </c>
      <c r="AT112" s="47">
        <f>'[3]Canola Complex'!CA365*'Canola Crude'!$AW$9</f>
        <v>206.80935860433178</v>
      </c>
      <c r="AU112" s="47">
        <f>'[3]Canola Complex'!CB365*'Canola Crude'!$AW$9</f>
        <v>226.66773494525418</v>
      </c>
    </row>
    <row r="113" spans="1:47">
      <c r="A113" s="42" t="s">
        <v>112</v>
      </c>
      <c r="V113" s="55"/>
      <c r="W113" s="55"/>
      <c r="X113" s="46">
        <f t="shared" si="54"/>
        <v>32.583910205648436</v>
      </c>
      <c r="Y113" s="46">
        <f t="shared" si="54"/>
        <v>29.030837723123312</v>
      </c>
      <c r="Z113" s="46">
        <f t="shared" si="54"/>
        <v>34.734902671008214</v>
      </c>
      <c r="AA113" s="46">
        <f t="shared" si="54"/>
        <v>39.643352305958047</v>
      </c>
      <c r="AB113" s="46">
        <f t="shared" si="54"/>
        <v>27.668425522593679</v>
      </c>
      <c r="AC113" s="46">
        <f t="shared" si="54"/>
        <v>33.692754443107461</v>
      </c>
      <c r="AD113" s="46">
        <f t="shared" si="54"/>
        <v>42.65142128028981</v>
      </c>
      <c r="AE113" s="47">
        <f>'[3]Canola Complex'!BL350+'[3]Canola Complex'!BL382</f>
        <v>161.10431598724756</v>
      </c>
      <c r="AF113" s="47">
        <f>'[3]Canola Complex'!BM350+'[3]Canola Complex'!BM382</f>
        <v>119.50102344544892</v>
      </c>
      <c r="AG113" s="47">
        <f>'[3]Canola Complex'!BN350+'[3]Canola Complex'!BN382</f>
        <v>53.282912691773944</v>
      </c>
      <c r="AH113" s="47">
        <f>'[3]Canola Complex'!BO350+'[3]Canola Complex'!BO382</f>
        <v>29.547819959083618</v>
      </c>
      <c r="AI113" s="47">
        <f>'[3]Canola Complex'!BP350+'[3]Canola Complex'!BP382</f>
        <v>30.190857896713851</v>
      </c>
      <c r="AJ113" s="47">
        <f>'[3]Canola Complex'!BQ350+'[3]Canola Complex'!BQ382</f>
        <v>22.212091674297682</v>
      </c>
      <c r="AK113" s="47">
        <f>'[3]Canola Complex'!BR366*'Canola Crude'!$AW$9</f>
        <v>83.158843596983061</v>
      </c>
      <c r="AL113" s="47">
        <f>'[3]Canola Complex'!BS366*'Canola Crude'!$AW$9</f>
        <v>92.981682259507679</v>
      </c>
      <c r="AM113" s="47">
        <f>'[3]Canola Complex'!BT366*'Canola Crude'!$AW$9</f>
        <v>54.431861410382218</v>
      </c>
      <c r="AN113" s="47">
        <f>'[3]Canola Complex'!BU366*'Canola Crude'!$AW$9</f>
        <v>64.122515784116686</v>
      </c>
      <c r="AO113" s="47">
        <f>'[3]Canola Complex'!BV366*'Canola Crude'!$AW$9</f>
        <v>50.523601021316985</v>
      </c>
      <c r="AP113" s="47">
        <f>'[3]Canola Complex'!BW366*'Canola Crude'!$AW$9</f>
        <v>48.037759022638376</v>
      </c>
      <c r="AQ113" s="47">
        <f>'[3]Canola Complex'!BX366*'Canola Crude'!$AW$9</f>
        <v>223.67006830846174</v>
      </c>
      <c r="AR113" s="47">
        <f>'[3]Canola Complex'!BY366*'Canola Crude'!$AW$9</f>
        <v>218.29469341262984</v>
      </c>
      <c r="AS113" s="47">
        <f>'[3]Canola Complex'!BZ366*'Canola Crude'!$AW$9</f>
        <v>223.65296606881105</v>
      </c>
      <c r="AT113" s="47">
        <f>'[3]Canola Complex'!CA366*'Canola Crude'!$AW$9</f>
        <v>209.98791987966595</v>
      </c>
      <c r="AU113" s="47">
        <f>'[3]Canola Complex'!CB366*'Canola Crude'!$AW$9</f>
        <v>230.37405652547571</v>
      </c>
    </row>
    <row r="114" spans="1:47" ht="15.75" thickBot="1">
      <c r="A114" s="42" t="s">
        <v>113</v>
      </c>
      <c r="V114" s="55"/>
      <c r="W114" s="55"/>
      <c r="X114" s="46">
        <f t="shared" ref="X114:AD114" si="55">SUM(X102:X113)</f>
        <v>305.50247274997207</v>
      </c>
      <c r="Y114" s="46">
        <f t="shared" si="55"/>
        <v>394.81956779214465</v>
      </c>
      <c r="Z114" s="46">
        <f t="shared" si="55"/>
        <v>443.904851816644</v>
      </c>
      <c r="AA114" s="46">
        <f t="shared" si="55"/>
        <v>378.48905475746051</v>
      </c>
      <c r="AB114" s="46">
        <f t="shared" si="55"/>
        <v>429.60476539318478</v>
      </c>
      <c r="AC114" s="46">
        <f t="shared" si="55"/>
        <v>557.82154539384294</v>
      </c>
      <c r="AD114" s="46">
        <f t="shared" si="55"/>
        <v>370.01881017254215</v>
      </c>
      <c r="AE114" s="47">
        <f>SUM(AE102:AE113)</f>
        <v>1077.932182496404</v>
      </c>
      <c r="AF114" s="47">
        <f t="shared" ref="AF114:AU114" si="56">SUM(AF102:AF113)</f>
        <v>1658.5116009586677</v>
      </c>
      <c r="AG114" s="47">
        <f t="shared" si="56"/>
        <v>720.28595075555313</v>
      </c>
      <c r="AH114" s="47">
        <f t="shared" si="56"/>
        <v>410.95870627484254</v>
      </c>
      <c r="AI114" s="47">
        <f t="shared" si="56"/>
        <v>400.0577599076276</v>
      </c>
      <c r="AJ114" s="47">
        <f t="shared" si="56"/>
        <v>338.30359657347594</v>
      </c>
      <c r="AK114" s="47">
        <f t="shared" si="56"/>
        <v>1030.1483775540598</v>
      </c>
      <c r="AL114" s="47">
        <f t="shared" si="56"/>
        <v>1125.2425539665292</v>
      </c>
      <c r="AM114" s="47">
        <f t="shared" si="56"/>
        <v>645.1388914811256</v>
      </c>
      <c r="AN114" s="47">
        <f t="shared" si="56"/>
        <v>767.68238892538773</v>
      </c>
      <c r="AO114" s="47">
        <f t="shared" si="56"/>
        <v>599.93749078756571</v>
      </c>
      <c r="AP114" s="47">
        <f t="shared" si="56"/>
        <v>572.04712249377985</v>
      </c>
      <c r="AQ114" s="47">
        <f t="shared" si="56"/>
        <v>2662.4051833989315</v>
      </c>
      <c r="AR114" s="47">
        <f t="shared" si="56"/>
        <v>2609.5346156654318</v>
      </c>
      <c r="AS114" s="47">
        <f t="shared" si="56"/>
        <v>2745.9517399567121</v>
      </c>
      <c r="AT114" s="47">
        <f t="shared" si="56"/>
        <v>2651.616630664666</v>
      </c>
      <c r="AU114" s="47">
        <f t="shared" si="56"/>
        <v>2810.6213073831614</v>
      </c>
    </row>
    <row r="115" spans="1:47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9">
        <f>AE11</f>
        <v>1077.932182496404</v>
      </c>
      <c r="AF115" s="49">
        <f t="shared" ref="AF115:AU115" si="57">AF11</f>
        <v>1658.5116009586677</v>
      </c>
      <c r="AG115" s="49">
        <f t="shared" si="57"/>
        <v>720.28595075555313</v>
      </c>
      <c r="AH115" s="49">
        <f t="shared" si="57"/>
        <v>410.95870627484254</v>
      </c>
      <c r="AI115" s="49">
        <f t="shared" si="57"/>
        <v>400.0577599076276</v>
      </c>
      <c r="AJ115" s="49">
        <f t="shared" si="57"/>
        <v>338.30359657347594</v>
      </c>
      <c r="AK115" s="49">
        <f t="shared" si="57"/>
        <v>1030.1483775540598</v>
      </c>
      <c r="AL115" s="49">
        <f t="shared" si="57"/>
        <v>1125.2425539665292</v>
      </c>
      <c r="AM115" s="49">
        <f t="shared" si="57"/>
        <v>645.1388914811256</v>
      </c>
      <c r="AN115" s="49">
        <f t="shared" si="57"/>
        <v>767.68238892538773</v>
      </c>
      <c r="AO115" s="49">
        <f t="shared" si="57"/>
        <v>599.93749078756571</v>
      </c>
      <c r="AP115" s="49">
        <f t="shared" si="57"/>
        <v>572.04712249377985</v>
      </c>
      <c r="AQ115" s="49">
        <f t="shared" si="57"/>
        <v>2662.4051833989315</v>
      </c>
      <c r="AR115" s="49">
        <f t="shared" si="57"/>
        <v>2609.5346156654318</v>
      </c>
      <c r="AS115" s="49">
        <f t="shared" si="57"/>
        <v>2745.9517399567121</v>
      </c>
      <c r="AT115" s="49">
        <f t="shared" si="57"/>
        <v>2651.616630664666</v>
      </c>
      <c r="AU115" s="49">
        <f t="shared" si="57"/>
        <v>2810.6213073831614</v>
      </c>
    </row>
    <row r="116" spans="1:47" ht="15.75" thickBot="1">
      <c r="A116" s="42" t="s">
        <v>231</v>
      </c>
    </row>
    <row r="117" spans="1:47" ht="15.75" thickBot="1">
      <c r="A117" s="44"/>
      <c r="B117" s="44" t="str">
        <f t="shared" ref="B117:AU117" si="58">B2</f>
        <v xml:space="preserve">93/94 </v>
      </c>
      <c r="C117" s="44" t="str">
        <f t="shared" si="58"/>
        <v xml:space="preserve">94/95 </v>
      </c>
      <c r="D117" s="44" t="str">
        <f t="shared" si="58"/>
        <v xml:space="preserve">95/96 </v>
      </c>
      <c r="E117" s="44" t="str">
        <f t="shared" si="58"/>
        <v xml:space="preserve">96/97 </v>
      </c>
      <c r="F117" s="44" t="str">
        <f t="shared" si="58"/>
        <v xml:space="preserve">97/98 </v>
      </c>
      <c r="G117" s="44" t="str">
        <f t="shared" si="58"/>
        <v xml:space="preserve">98/99 </v>
      </c>
      <c r="H117" s="44" t="str">
        <f t="shared" si="58"/>
        <v xml:space="preserve">99/00 </v>
      </c>
      <c r="I117" s="44" t="str">
        <f t="shared" si="58"/>
        <v xml:space="preserve">00/01 </v>
      </c>
      <c r="J117" s="44" t="str">
        <f t="shared" si="58"/>
        <v xml:space="preserve">01/02 </v>
      </c>
      <c r="K117" s="44" t="str">
        <f t="shared" si="58"/>
        <v xml:space="preserve">02/03 </v>
      </c>
      <c r="L117" s="44" t="str">
        <f t="shared" si="58"/>
        <v xml:space="preserve">03/04 </v>
      </c>
      <c r="M117" s="44" t="str">
        <f t="shared" si="58"/>
        <v xml:space="preserve">04/05 </v>
      </c>
      <c r="N117" s="44" t="str">
        <f t="shared" si="58"/>
        <v xml:space="preserve">05/06 </v>
      </c>
      <c r="O117" s="44" t="str">
        <f t="shared" si="58"/>
        <v xml:space="preserve">06/07 </v>
      </c>
      <c r="P117" s="44" t="str">
        <f t="shared" si="58"/>
        <v xml:space="preserve">07/08 </v>
      </c>
      <c r="Q117" s="44" t="str">
        <f t="shared" si="58"/>
        <v xml:space="preserve">08/09 </v>
      </c>
      <c r="R117" s="44" t="str">
        <f t="shared" si="58"/>
        <v xml:space="preserve">09/10 </v>
      </c>
      <c r="S117" s="44" t="str">
        <f t="shared" si="58"/>
        <v xml:space="preserve">10/11 </v>
      </c>
      <c r="T117" s="44" t="str">
        <f t="shared" si="58"/>
        <v xml:space="preserve">11/12 </v>
      </c>
      <c r="U117" s="44" t="str">
        <f t="shared" si="58"/>
        <v xml:space="preserve">12/13 </v>
      </c>
      <c r="V117" s="44" t="str">
        <f t="shared" si="58"/>
        <v xml:space="preserve">13/14 </v>
      </c>
      <c r="W117" s="44" t="str">
        <f t="shared" si="58"/>
        <v xml:space="preserve">14/15 </v>
      </c>
      <c r="X117" s="44" t="str">
        <f t="shared" si="58"/>
        <v xml:space="preserve">15/16 </v>
      </c>
      <c r="Y117" s="44" t="str">
        <f t="shared" si="58"/>
        <v xml:space="preserve">16/17 </v>
      </c>
      <c r="Z117" s="44" t="str">
        <f t="shared" si="58"/>
        <v xml:space="preserve">17/18 </v>
      </c>
      <c r="AA117" s="44" t="str">
        <f t="shared" si="58"/>
        <v>18/19</v>
      </c>
      <c r="AB117" s="44" t="str">
        <f t="shared" si="58"/>
        <v>19/20</v>
      </c>
      <c r="AC117" s="44" t="str">
        <f t="shared" si="58"/>
        <v>20/21</v>
      </c>
      <c r="AD117" s="44" t="str">
        <f t="shared" si="58"/>
        <v>21/22</v>
      </c>
      <c r="AE117" s="44" t="str">
        <f t="shared" si="58"/>
        <v>22/23</v>
      </c>
      <c r="AF117" s="44" t="str">
        <f t="shared" si="58"/>
        <v>23/24</v>
      </c>
      <c r="AG117" s="44" t="str">
        <f t="shared" si="58"/>
        <v>24/25</v>
      </c>
      <c r="AH117" s="44" t="str">
        <f t="shared" si="58"/>
        <v>25/26</v>
      </c>
      <c r="AI117" s="44" t="str">
        <f t="shared" si="58"/>
        <v>26/27</v>
      </c>
      <c r="AJ117" s="44" t="str">
        <f t="shared" si="58"/>
        <v>27/28</v>
      </c>
      <c r="AK117" s="44" t="str">
        <f t="shared" si="58"/>
        <v>28/29</v>
      </c>
      <c r="AL117" s="44" t="str">
        <f t="shared" si="58"/>
        <v>29/30</v>
      </c>
      <c r="AM117" s="44" t="str">
        <f t="shared" si="58"/>
        <v>30/31</v>
      </c>
      <c r="AN117" s="44" t="str">
        <f t="shared" si="58"/>
        <v>31/32</v>
      </c>
      <c r="AO117" s="44" t="str">
        <f t="shared" si="58"/>
        <v>32/33</v>
      </c>
      <c r="AP117" s="44" t="str">
        <f t="shared" si="58"/>
        <v>33/34</v>
      </c>
      <c r="AQ117" s="44" t="str">
        <f t="shared" si="58"/>
        <v>34/35</v>
      </c>
      <c r="AR117" s="44" t="str">
        <f t="shared" si="58"/>
        <v>35/36</v>
      </c>
      <c r="AS117" s="44" t="str">
        <f t="shared" si="58"/>
        <v>36/37</v>
      </c>
      <c r="AT117" s="44" t="str">
        <f t="shared" si="58"/>
        <v>37/38</v>
      </c>
      <c r="AU117" s="44" t="str">
        <f t="shared" si="58"/>
        <v>38/39</v>
      </c>
    </row>
    <row r="118" spans="1:47">
      <c r="A118" s="42" t="s">
        <v>101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>
        <f t="shared" ref="X118:AE118" si="59">W145+X22+X38-X54-X70-X134</f>
        <v>310.09231699999998</v>
      </c>
      <c r="Y118" s="66">
        <f t="shared" si="59"/>
        <v>275.8364939999999</v>
      </c>
      <c r="Z118" s="66">
        <f t="shared" si="59"/>
        <v>282.14434699999993</v>
      </c>
      <c r="AA118" s="66">
        <f t="shared" si="59"/>
        <v>240.94420999999997</v>
      </c>
      <c r="AB118" s="66">
        <f t="shared" si="59"/>
        <v>219.93144699999996</v>
      </c>
      <c r="AC118" s="66">
        <f t="shared" si="59"/>
        <v>254.07104300000009</v>
      </c>
      <c r="AD118" s="66">
        <f t="shared" si="59"/>
        <v>259.48294600000008</v>
      </c>
      <c r="AE118" s="66">
        <f t="shared" si="59"/>
        <v>272.64585199999999</v>
      </c>
      <c r="AF118" s="82">
        <f t="shared" ref="AF118:AF128" si="60">(SUM(AA118:AE118)/SUM(AA$130:AE$130))*AF$130</f>
        <v>-9.6929497205013231</v>
      </c>
      <c r="AG118" s="82">
        <f t="shared" ref="AG118:AG128" si="61">(SUM(AB118:AF118)/SUM(AB$130:AF$130))*AG$130</f>
        <v>-5.6989853381989821</v>
      </c>
      <c r="AH118" s="82">
        <f t="shared" ref="AH118:AH128" si="62">(SUM(AC118:AG118)/SUM(AC$130:AG$130))*AH$130</f>
        <v>-7.5144605645180205</v>
      </c>
      <c r="AI118" s="82">
        <f>(SUM($Y118:$AC118)/SUM($Y$130:$AC$130))*AI$130</f>
        <v>-4.4107916922394441</v>
      </c>
      <c r="AJ118" s="82">
        <f t="shared" ref="AJ118:AU118" si="63">(SUM($Y118:$AC118)/SUM($Y$130:$AC$130))*AJ$130</f>
        <v>-4.4107916922394441</v>
      </c>
      <c r="AK118" s="82">
        <f t="shared" si="63"/>
        <v>-11.026979230598611</v>
      </c>
      <c r="AL118" s="82">
        <f t="shared" si="63"/>
        <v>-11.026979230598611</v>
      </c>
      <c r="AM118" s="82">
        <f t="shared" si="63"/>
        <v>-11.026979230598611</v>
      </c>
      <c r="AN118" s="82">
        <f t="shared" si="63"/>
        <v>0</v>
      </c>
      <c r="AO118" s="82">
        <f t="shared" si="63"/>
        <v>0</v>
      </c>
      <c r="AP118" s="82">
        <f t="shared" si="63"/>
        <v>0</v>
      </c>
      <c r="AQ118" s="82">
        <f t="shared" si="63"/>
        <v>0</v>
      </c>
      <c r="AR118" s="82">
        <f t="shared" si="63"/>
        <v>0</v>
      </c>
      <c r="AS118" s="82">
        <f t="shared" si="63"/>
        <v>0</v>
      </c>
      <c r="AT118" s="82">
        <f t="shared" si="63"/>
        <v>0</v>
      </c>
      <c r="AU118" s="82">
        <f t="shared" si="63"/>
        <v>0</v>
      </c>
    </row>
    <row r="119" spans="1:47">
      <c r="A119" s="42" t="s">
        <v>102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>
        <f t="shared" ref="X119:AE129" si="64">X134+X23+X39-X55-X71-X135</f>
        <v>191.19881099999998</v>
      </c>
      <c r="Y119" s="66">
        <f t="shared" si="64"/>
        <v>251.14673799999989</v>
      </c>
      <c r="Z119" s="66">
        <f t="shared" si="64"/>
        <v>254.78971000000004</v>
      </c>
      <c r="AA119" s="66">
        <f t="shared" si="64"/>
        <v>257.22141800000003</v>
      </c>
      <c r="AB119" s="66">
        <f t="shared" si="64"/>
        <v>233.32200800000004</v>
      </c>
      <c r="AC119" s="66">
        <f t="shared" si="64"/>
        <v>243.28461000000007</v>
      </c>
      <c r="AD119" s="66">
        <f t="shared" si="64"/>
        <v>313.12366600000007</v>
      </c>
      <c r="AE119" s="66">
        <f t="shared" si="64"/>
        <v>332.50209700000011</v>
      </c>
      <c r="AF119" s="82">
        <f t="shared" si="60"/>
        <v>-10.72186594709404</v>
      </c>
      <c r="AG119" s="82">
        <f t="shared" si="61"/>
        <v>-6.3571240539358929</v>
      </c>
      <c r="AH119" s="82">
        <f t="shared" si="62"/>
        <v>-8.4993193452713243</v>
      </c>
      <c r="AI119" s="82">
        <f t="shared" ref="AI119:AU128" si="65">(SUM($Y119:$AC119)/SUM($Y$130:$AC$130))*AI$130</f>
        <v>-4.2958791527637503</v>
      </c>
      <c r="AJ119" s="82">
        <f t="shared" si="65"/>
        <v>-4.2958791527637503</v>
      </c>
      <c r="AK119" s="82">
        <f t="shared" si="65"/>
        <v>-10.739697881909375</v>
      </c>
      <c r="AL119" s="82">
        <f t="shared" si="65"/>
        <v>-10.739697881909375</v>
      </c>
      <c r="AM119" s="82">
        <f t="shared" si="65"/>
        <v>-10.739697881909375</v>
      </c>
      <c r="AN119" s="82">
        <f t="shared" si="65"/>
        <v>0</v>
      </c>
      <c r="AO119" s="82">
        <f t="shared" si="65"/>
        <v>0</v>
      </c>
      <c r="AP119" s="82">
        <f t="shared" si="65"/>
        <v>0</v>
      </c>
      <c r="AQ119" s="82">
        <f t="shared" si="65"/>
        <v>0</v>
      </c>
      <c r="AR119" s="82">
        <f t="shared" si="65"/>
        <v>0</v>
      </c>
      <c r="AS119" s="82">
        <f t="shared" si="65"/>
        <v>0</v>
      </c>
      <c r="AT119" s="82">
        <f t="shared" si="65"/>
        <v>0</v>
      </c>
      <c r="AU119" s="82">
        <f t="shared" si="65"/>
        <v>0</v>
      </c>
    </row>
    <row r="120" spans="1:47">
      <c r="A120" s="42" t="s">
        <v>103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>
        <f t="shared" si="64"/>
        <v>185.87421300000003</v>
      </c>
      <c r="Y120" s="66">
        <f t="shared" si="64"/>
        <v>247.97335800000002</v>
      </c>
      <c r="Z120" s="66">
        <f t="shared" si="64"/>
        <v>189.00836799999996</v>
      </c>
      <c r="AA120" s="66">
        <f t="shared" si="64"/>
        <v>229.48811999999998</v>
      </c>
      <c r="AB120" s="66">
        <f t="shared" si="64"/>
        <v>202.42724800000002</v>
      </c>
      <c r="AC120" s="66">
        <f t="shared" si="64"/>
        <v>208.64397699999995</v>
      </c>
      <c r="AD120" s="66">
        <f t="shared" si="64"/>
        <v>237.20131600000005</v>
      </c>
      <c r="AE120" s="66">
        <f t="shared" si="64"/>
        <v>275.12822900000003</v>
      </c>
      <c r="AF120" s="82">
        <f t="shared" si="60"/>
        <v>-8.9608801247529435</v>
      </c>
      <c r="AG120" s="82">
        <f t="shared" si="61"/>
        <v>-5.2300070409389896</v>
      </c>
      <c r="AH120" s="82">
        <f t="shared" si="62"/>
        <v>-6.8902902995821229</v>
      </c>
      <c r="AI120" s="82">
        <f t="shared" si="65"/>
        <v>-3.7337625677262278</v>
      </c>
      <c r="AJ120" s="82">
        <f t="shared" si="65"/>
        <v>-3.7337625677262278</v>
      </c>
      <c r="AK120" s="82">
        <f t="shared" si="65"/>
        <v>-9.3344064193155702</v>
      </c>
      <c r="AL120" s="82">
        <f t="shared" si="65"/>
        <v>-9.3344064193155702</v>
      </c>
      <c r="AM120" s="82">
        <f t="shared" si="65"/>
        <v>-9.3344064193155702</v>
      </c>
      <c r="AN120" s="82">
        <f t="shared" si="65"/>
        <v>0</v>
      </c>
      <c r="AO120" s="82">
        <f t="shared" si="65"/>
        <v>0</v>
      </c>
      <c r="AP120" s="82">
        <f t="shared" si="65"/>
        <v>0</v>
      </c>
      <c r="AQ120" s="82">
        <f t="shared" si="65"/>
        <v>0</v>
      </c>
      <c r="AR120" s="82">
        <f t="shared" si="65"/>
        <v>0</v>
      </c>
      <c r="AS120" s="82">
        <f t="shared" si="65"/>
        <v>0</v>
      </c>
      <c r="AT120" s="82">
        <f t="shared" si="65"/>
        <v>0</v>
      </c>
      <c r="AU120" s="82">
        <f t="shared" si="65"/>
        <v>0</v>
      </c>
    </row>
    <row r="121" spans="1:47">
      <c r="A121" s="42" t="s">
        <v>104</v>
      </c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>
        <f t="shared" si="64"/>
        <v>234.49512499999997</v>
      </c>
      <c r="Y121" s="66">
        <f t="shared" si="64"/>
        <v>244.023191</v>
      </c>
      <c r="Z121" s="66">
        <f t="shared" si="64"/>
        <v>238.17749500000008</v>
      </c>
      <c r="AA121" s="66">
        <f t="shared" si="64"/>
        <v>211.431397</v>
      </c>
      <c r="AB121" s="66">
        <f t="shared" si="64"/>
        <v>230.83736300000001</v>
      </c>
      <c r="AC121" s="66">
        <f t="shared" si="64"/>
        <v>277.887789</v>
      </c>
      <c r="AD121" s="66">
        <f t="shared" si="64"/>
        <v>280.719427</v>
      </c>
      <c r="AE121" s="66">
        <f t="shared" si="64"/>
        <v>333.54484999999994</v>
      </c>
      <c r="AF121" s="82">
        <f t="shared" si="60"/>
        <v>-10.371845163465672</v>
      </c>
      <c r="AG121" s="82">
        <f t="shared" si="61"/>
        <v>-6.3634557741476696</v>
      </c>
      <c r="AH121" s="82">
        <f t="shared" si="62"/>
        <v>-8.5342725572410032</v>
      </c>
      <c r="AI121" s="82">
        <f t="shared" si="65"/>
        <v>-4.1662601620479744</v>
      </c>
      <c r="AJ121" s="82">
        <f t="shared" si="65"/>
        <v>-4.1662601620479744</v>
      </c>
      <c r="AK121" s="82">
        <f t="shared" si="65"/>
        <v>-10.415650405119937</v>
      </c>
      <c r="AL121" s="82">
        <f t="shared" si="65"/>
        <v>-10.415650405119937</v>
      </c>
      <c r="AM121" s="82">
        <f t="shared" si="65"/>
        <v>-10.415650405119937</v>
      </c>
      <c r="AN121" s="82">
        <f t="shared" si="65"/>
        <v>0</v>
      </c>
      <c r="AO121" s="82">
        <f t="shared" si="65"/>
        <v>0</v>
      </c>
      <c r="AP121" s="82">
        <f t="shared" si="65"/>
        <v>0</v>
      </c>
      <c r="AQ121" s="82">
        <f t="shared" si="65"/>
        <v>0</v>
      </c>
      <c r="AR121" s="82">
        <f t="shared" si="65"/>
        <v>0</v>
      </c>
      <c r="AS121" s="82">
        <f t="shared" si="65"/>
        <v>0</v>
      </c>
      <c r="AT121" s="82">
        <f t="shared" si="65"/>
        <v>0</v>
      </c>
      <c r="AU121" s="82">
        <f t="shared" si="65"/>
        <v>0</v>
      </c>
    </row>
    <row r="122" spans="1:47">
      <c r="A122" s="42" t="s">
        <v>105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f t="shared" si="64"/>
        <v>222.51765999999998</v>
      </c>
      <c r="Y122" s="66">
        <f t="shared" si="64"/>
        <v>232.94510299999999</v>
      </c>
      <c r="Z122" s="66">
        <f t="shared" si="64"/>
        <v>237.04306299999996</v>
      </c>
      <c r="AA122" s="66">
        <f t="shared" si="64"/>
        <v>196.02871299999995</v>
      </c>
      <c r="AB122" s="66">
        <f t="shared" si="64"/>
        <v>245.38943899999998</v>
      </c>
      <c r="AC122" s="66">
        <f t="shared" si="64"/>
        <v>229.39397300000007</v>
      </c>
      <c r="AD122" s="66">
        <f t="shared" si="64"/>
        <v>256.22021899999999</v>
      </c>
      <c r="AE122" s="66">
        <f t="shared" si="64"/>
        <v>347.21237200000007</v>
      </c>
      <c r="AF122" s="82">
        <f t="shared" si="60"/>
        <v>-9.9041236746377699</v>
      </c>
      <c r="AG122" s="82">
        <f t="shared" si="61"/>
        <v>-6.1100556883543824</v>
      </c>
      <c r="AH122" s="82">
        <f t="shared" si="62"/>
        <v>-7.9629495308162408</v>
      </c>
      <c r="AI122" s="82">
        <f t="shared" si="65"/>
        <v>-3.9529606234257302</v>
      </c>
      <c r="AJ122" s="82">
        <f t="shared" si="65"/>
        <v>-3.9529606234257302</v>
      </c>
      <c r="AK122" s="82">
        <f t="shared" si="65"/>
        <v>-9.8824015585643252</v>
      </c>
      <c r="AL122" s="82">
        <f t="shared" si="65"/>
        <v>-9.8824015585643252</v>
      </c>
      <c r="AM122" s="82">
        <f t="shared" si="65"/>
        <v>-9.8824015585643252</v>
      </c>
      <c r="AN122" s="82">
        <f t="shared" si="65"/>
        <v>0</v>
      </c>
      <c r="AO122" s="82">
        <f t="shared" si="65"/>
        <v>0</v>
      </c>
      <c r="AP122" s="82">
        <f t="shared" si="65"/>
        <v>0</v>
      </c>
      <c r="AQ122" s="82">
        <f t="shared" si="65"/>
        <v>0</v>
      </c>
      <c r="AR122" s="82">
        <f t="shared" si="65"/>
        <v>0</v>
      </c>
      <c r="AS122" s="82">
        <f t="shared" si="65"/>
        <v>0</v>
      </c>
      <c r="AT122" s="82">
        <f t="shared" si="65"/>
        <v>0</v>
      </c>
      <c r="AU122" s="82">
        <f t="shared" si="65"/>
        <v>0</v>
      </c>
    </row>
    <row r="123" spans="1:47">
      <c r="A123" s="42" t="s">
        <v>106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>
        <f t="shared" si="64"/>
        <v>216.26040300000005</v>
      </c>
      <c r="Y123" s="66">
        <f t="shared" si="64"/>
        <v>217.27243999999993</v>
      </c>
      <c r="Z123" s="66">
        <f t="shared" si="64"/>
        <v>223.76735100000002</v>
      </c>
      <c r="AA123" s="66">
        <f t="shared" si="64"/>
        <v>268.90916699999997</v>
      </c>
      <c r="AB123" s="66">
        <f t="shared" si="64"/>
        <v>239.30295199999995</v>
      </c>
      <c r="AC123" s="66">
        <f t="shared" si="64"/>
        <v>240.09284700000003</v>
      </c>
      <c r="AD123" s="66">
        <f t="shared" si="64"/>
        <v>285.45943099999988</v>
      </c>
      <c r="AE123" s="66">
        <f t="shared" si="64"/>
        <v>415.46701660508757</v>
      </c>
      <c r="AF123" s="82">
        <f t="shared" si="60"/>
        <v>-11.264215557096263</v>
      </c>
      <c r="AG123" s="82">
        <f t="shared" si="61"/>
        <v>-6.686258770362036</v>
      </c>
      <c r="AH123" s="82">
        <f t="shared" si="62"/>
        <v>-8.9988234355767602</v>
      </c>
      <c r="AI123" s="82">
        <f t="shared" si="65"/>
        <v>-4.1211709264008629</v>
      </c>
      <c r="AJ123" s="82">
        <f t="shared" si="65"/>
        <v>-4.1211709264008629</v>
      </c>
      <c r="AK123" s="82">
        <f t="shared" si="65"/>
        <v>-10.302927316002156</v>
      </c>
      <c r="AL123" s="82">
        <f t="shared" si="65"/>
        <v>-10.302927316002156</v>
      </c>
      <c r="AM123" s="82">
        <f t="shared" si="65"/>
        <v>-10.302927316002156</v>
      </c>
      <c r="AN123" s="82">
        <f t="shared" si="65"/>
        <v>0</v>
      </c>
      <c r="AO123" s="82">
        <f t="shared" si="65"/>
        <v>0</v>
      </c>
      <c r="AP123" s="82">
        <f t="shared" si="65"/>
        <v>0</v>
      </c>
      <c r="AQ123" s="82">
        <f t="shared" si="65"/>
        <v>0</v>
      </c>
      <c r="AR123" s="82">
        <f t="shared" si="65"/>
        <v>0</v>
      </c>
      <c r="AS123" s="82">
        <f t="shared" si="65"/>
        <v>0</v>
      </c>
      <c r="AT123" s="82">
        <f t="shared" si="65"/>
        <v>0</v>
      </c>
      <c r="AU123" s="82">
        <f t="shared" si="65"/>
        <v>0</v>
      </c>
    </row>
    <row r="124" spans="1:47">
      <c r="A124" s="42" t="s">
        <v>107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>
        <f t="shared" si="64"/>
        <v>227.95848800000002</v>
      </c>
      <c r="Y124" s="66">
        <f t="shared" si="64"/>
        <v>248.17674100000002</v>
      </c>
      <c r="Z124" s="66">
        <f t="shared" si="64"/>
        <v>221.92674099999999</v>
      </c>
      <c r="AA124" s="66">
        <f t="shared" si="64"/>
        <v>228.27551900000014</v>
      </c>
      <c r="AB124" s="66">
        <f t="shared" si="64"/>
        <v>226.58765699999995</v>
      </c>
      <c r="AC124" s="66">
        <f t="shared" si="64"/>
        <v>282.79709800000001</v>
      </c>
      <c r="AD124" s="66">
        <f t="shared" si="64"/>
        <v>302.218951</v>
      </c>
      <c r="AE124" s="82">
        <f t="shared" ref="AE124:AE128" si="66">(SUM(Z124:AD124)/SUM(Z$130:AD$130))*AE$130</f>
        <v>348.55234846648807</v>
      </c>
      <c r="AF124" s="82">
        <f t="shared" si="60"/>
        <v>-10.791646098051402</v>
      </c>
      <c r="AG124" s="82">
        <f t="shared" si="61"/>
        <v>-6.5736239362782802</v>
      </c>
      <c r="AH124" s="82">
        <f t="shared" si="62"/>
        <v>-8.9318910938899165</v>
      </c>
      <c r="AI124" s="82">
        <f t="shared" si="65"/>
        <v>-4.1849941725416002</v>
      </c>
      <c r="AJ124" s="82">
        <f t="shared" si="65"/>
        <v>-4.1849941725416002</v>
      </c>
      <c r="AK124" s="82">
        <f t="shared" si="65"/>
        <v>-10.462485431354001</v>
      </c>
      <c r="AL124" s="82">
        <f t="shared" si="65"/>
        <v>-10.462485431354001</v>
      </c>
      <c r="AM124" s="82">
        <f t="shared" si="65"/>
        <v>-10.462485431354001</v>
      </c>
      <c r="AN124" s="82">
        <f t="shared" si="65"/>
        <v>0</v>
      </c>
      <c r="AO124" s="82">
        <f t="shared" si="65"/>
        <v>0</v>
      </c>
      <c r="AP124" s="82">
        <f t="shared" si="65"/>
        <v>0</v>
      </c>
      <c r="AQ124" s="82">
        <f t="shared" si="65"/>
        <v>0</v>
      </c>
      <c r="AR124" s="82">
        <f t="shared" si="65"/>
        <v>0</v>
      </c>
      <c r="AS124" s="82">
        <f t="shared" si="65"/>
        <v>0</v>
      </c>
      <c r="AT124" s="82">
        <f t="shared" si="65"/>
        <v>0</v>
      </c>
      <c r="AU124" s="82">
        <f t="shared" si="65"/>
        <v>0</v>
      </c>
    </row>
    <row r="125" spans="1:47">
      <c r="A125" s="42" t="s">
        <v>108</v>
      </c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>
        <f t="shared" si="64"/>
        <v>226.75868099999994</v>
      </c>
      <c r="Y125" s="66">
        <f t="shared" si="64"/>
        <v>260.92483400000003</v>
      </c>
      <c r="Z125" s="66">
        <f t="shared" si="64"/>
        <v>208.55551900000003</v>
      </c>
      <c r="AA125" s="66">
        <f t="shared" si="64"/>
        <v>255.29985199999993</v>
      </c>
      <c r="AB125" s="66">
        <f t="shared" si="64"/>
        <v>212.15211400000004</v>
      </c>
      <c r="AC125" s="66">
        <f t="shared" si="64"/>
        <v>328.96465599999999</v>
      </c>
      <c r="AD125" s="66">
        <f t="shared" si="64"/>
        <v>242.36645500000003</v>
      </c>
      <c r="AE125" s="82">
        <f t="shared" si="66"/>
        <v>344.55598458368047</v>
      </c>
      <c r="AF125" s="82">
        <f t="shared" si="60"/>
        <v>-10.752064323162653</v>
      </c>
      <c r="AG125" s="82">
        <f t="shared" si="61"/>
        <v>-6.3901626571215342</v>
      </c>
      <c r="AH125" s="82">
        <f t="shared" si="62"/>
        <v>-8.7616938288090971</v>
      </c>
      <c r="AI125" s="82">
        <f t="shared" si="65"/>
        <v>-4.3864302410918183</v>
      </c>
      <c r="AJ125" s="82">
        <f t="shared" si="65"/>
        <v>-4.3864302410918183</v>
      </c>
      <c r="AK125" s="82">
        <f t="shared" si="65"/>
        <v>-10.966075602729546</v>
      </c>
      <c r="AL125" s="82">
        <f t="shared" si="65"/>
        <v>-10.966075602729546</v>
      </c>
      <c r="AM125" s="82">
        <f t="shared" si="65"/>
        <v>-10.966075602729546</v>
      </c>
      <c r="AN125" s="82">
        <f t="shared" si="65"/>
        <v>0</v>
      </c>
      <c r="AO125" s="82">
        <f t="shared" si="65"/>
        <v>0</v>
      </c>
      <c r="AP125" s="82">
        <f t="shared" si="65"/>
        <v>0</v>
      </c>
      <c r="AQ125" s="82">
        <f t="shared" si="65"/>
        <v>0</v>
      </c>
      <c r="AR125" s="82">
        <f t="shared" si="65"/>
        <v>0</v>
      </c>
      <c r="AS125" s="82">
        <f t="shared" si="65"/>
        <v>0</v>
      </c>
      <c r="AT125" s="82">
        <f t="shared" si="65"/>
        <v>0</v>
      </c>
      <c r="AU125" s="82">
        <f t="shared" si="65"/>
        <v>0</v>
      </c>
    </row>
    <row r="126" spans="1:47">
      <c r="A126" s="42" t="s">
        <v>109</v>
      </c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>
        <f>W141+W30+W46-W62-W78-W142</f>
        <v>223.13495699999993</v>
      </c>
      <c r="X126" s="66">
        <f t="shared" si="64"/>
        <v>176.95941400000001</v>
      </c>
      <c r="Y126" s="66">
        <f t="shared" si="64"/>
        <v>209.3766840000001</v>
      </c>
      <c r="Z126" s="66">
        <f t="shared" si="64"/>
        <v>226.55491999999992</v>
      </c>
      <c r="AA126" s="66">
        <f t="shared" si="64"/>
        <v>225.75763200000006</v>
      </c>
      <c r="AB126" s="66">
        <f t="shared" si="64"/>
        <v>297.47108300000014</v>
      </c>
      <c r="AC126" s="66">
        <f t="shared" si="64"/>
        <v>280.49619700000005</v>
      </c>
      <c r="AD126" s="66">
        <f t="shared" si="64"/>
        <v>242.18623699999995</v>
      </c>
      <c r="AE126" s="82">
        <f t="shared" si="66"/>
        <v>351.4970198626167</v>
      </c>
      <c r="AF126" s="82">
        <f t="shared" si="60"/>
        <v>-10.861417084632006</v>
      </c>
      <c r="AG126" s="82">
        <f t="shared" si="61"/>
        <v>-6.6389659251549755</v>
      </c>
      <c r="AH126" s="82">
        <f t="shared" si="62"/>
        <v>-8.351602318492267</v>
      </c>
      <c r="AI126" s="82">
        <f t="shared" si="65"/>
        <v>-4.2955050353516517</v>
      </c>
      <c r="AJ126" s="82">
        <f t="shared" si="65"/>
        <v>-4.2955050353516517</v>
      </c>
      <c r="AK126" s="82">
        <f t="shared" si="65"/>
        <v>-10.73876258837913</v>
      </c>
      <c r="AL126" s="82">
        <f t="shared" si="65"/>
        <v>-10.73876258837913</v>
      </c>
      <c r="AM126" s="82">
        <f t="shared" si="65"/>
        <v>-10.73876258837913</v>
      </c>
      <c r="AN126" s="82">
        <f t="shared" si="65"/>
        <v>0</v>
      </c>
      <c r="AO126" s="82">
        <f t="shared" si="65"/>
        <v>0</v>
      </c>
      <c r="AP126" s="82">
        <f t="shared" si="65"/>
        <v>0</v>
      </c>
      <c r="AQ126" s="82">
        <f t="shared" si="65"/>
        <v>0</v>
      </c>
      <c r="AR126" s="82">
        <f t="shared" si="65"/>
        <v>0</v>
      </c>
      <c r="AS126" s="82">
        <f t="shared" si="65"/>
        <v>0</v>
      </c>
      <c r="AT126" s="82">
        <f t="shared" si="65"/>
        <v>0</v>
      </c>
      <c r="AU126" s="82">
        <f t="shared" si="65"/>
        <v>0</v>
      </c>
    </row>
    <row r="127" spans="1:47">
      <c r="A127" s="42" t="s">
        <v>110</v>
      </c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>
        <f>W142+W31+W47-W63-W79-W143</f>
        <v>186.48270300000004</v>
      </c>
      <c r="X127" s="66">
        <f t="shared" si="64"/>
        <v>257.7969149999999</v>
      </c>
      <c r="Y127" s="66">
        <f t="shared" si="64"/>
        <v>220.80312099999995</v>
      </c>
      <c r="Z127" s="66">
        <f t="shared" si="64"/>
        <v>196.88548900000001</v>
      </c>
      <c r="AA127" s="66">
        <f t="shared" si="64"/>
        <v>241.64576399999999</v>
      </c>
      <c r="AB127" s="66">
        <f t="shared" si="64"/>
        <v>193.22977300000005</v>
      </c>
      <c r="AC127" s="66">
        <f t="shared" si="64"/>
        <v>291.21809800000011</v>
      </c>
      <c r="AD127" s="66">
        <f t="shared" si="64"/>
        <v>292.557682</v>
      </c>
      <c r="AE127" s="82">
        <f t="shared" si="66"/>
        <v>335.77128322022367</v>
      </c>
      <c r="AF127" s="82">
        <f t="shared" si="60"/>
        <v>-10.527309842347085</v>
      </c>
      <c r="AG127" s="82">
        <f t="shared" si="61"/>
        <v>-6.3041571651193218</v>
      </c>
      <c r="AH127" s="82">
        <f t="shared" si="62"/>
        <v>-8.8004037016619847</v>
      </c>
      <c r="AI127" s="82">
        <f t="shared" si="65"/>
        <v>-3.9632933230541059</v>
      </c>
      <c r="AJ127" s="82">
        <f t="shared" si="65"/>
        <v>-3.9632933230541059</v>
      </c>
      <c r="AK127" s="82">
        <f t="shared" si="65"/>
        <v>-9.9082333076352658</v>
      </c>
      <c r="AL127" s="82">
        <f t="shared" si="65"/>
        <v>-9.9082333076352658</v>
      </c>
      <c r="AM127" s="82">
        <f t="shared" si="65"/>
        <v>-9.9082333076352658</v>
      </c>
      <c r="AN127" s="82">
        <f t="shared" si="65"/>
        <v>0</v>
      </c>
      <c r="AO127" s="82">
        <f t="shared" si="65"/>
        <v>0</v>
      </c>
      <c r="AP127" s="82">
        <f t="shared" si="65"/>
        <v>0</v>
      </c>
      <c r="AQ127" s="82">
        <f t="shared" si="65"/>
        <v>0</v>
      </c>
      <c r="AR127" s="82">
        <f t="shared" si="65"/>
        <v>0</v>
      </c>
      <c r="AS127" s="82">
        <f t="shared" si="65"/>
        <v>0</v>
      </c>
      <c r="AT127" s="82">
        <f t="shared" si="65"/>
        <v>0</v>
      </c>
      <c r="AU127" s="82">
        <f t="shared" si="65"/>
        <v>0</v>
      </c>
    </row>
    <row r="128" spans="1:47">
      <c r="A128" s="42" t="s">
        <v>111</v>
      </c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>
        <f>W143+W32+W48-W64-W80-W144</f>
        <v>264.33783999999991</v>
      </c>
      <c r="X128" s="66">
        <f t="shared" si="64"/>
        <v>219.53308899999996</v>
      </c>
      <c r="Y128" s="66">
        <f t="shared" si="64"/>
        <v>289.819907</v>
      </c>
      <c r="Z128" s="66">
        <f t="shared" si="64"/>
        <v>226.39483800000008</v>
      </c>
      <c r="AA128" s="66">
        <f t="shared" si="64"/>
        <v>232.83131100000006</v>
      </c>
      <c r="AB128" s="66">
        <f t="shared" si="64"/>
        <v>223.50087800000006</v>
      </c>
      <c r="AC128" s="66">
        <f t="shared" si="64"/>
        <v>288.16082899999998</v>
      </c>
      <c r="AD128" s="66">
        <f t="shared" si="64"/>
        <v>243.04290100000003</v>
      </c>
      <c r="AE128" s="82">
        <f t="shared" si="66"/>
        <v>335.32763961273878</v>
      </c>
      <c r="AF128" s="82">
        <f t="shared" si="60"/>
        <v>-10.282015789164941</v>
      </c>
      <c r="AG128" s="82">
        <f t="shared" si="61"/>
        <v>-6.1754756954699408</v>
      </c>
      <c r="AH128" s="82">
        <f t="shared" si="62"/>
        <v>-8.2872095432386423</v>
      </c>
      <c r="AI128" s="82">
        <f t="shared" si="65"/>
        <v>-4.3684492229728384</v>
      </c>
      <c r="AJ128" s="82">
        <f t="shared" si="65"/>
        <v>-4.3684492229728384</v>
      </c>
      <c r="AK128" s="82">
        <f t="shared" si="65"/>
        <v>-10.921123057432096</v>
      </c>
      <c r="AL128" s="82">
        <f t="shared" si="65"/>
        <v>-10.921123057432096</v>
      </c>
      <c r="AM128" s="82">
        <f t="shared" si="65"/>
        <v>-10.921123057432096</v>
      </c>
      <c r="AN128" s="82">
        <f t="shared" si="65"/>
        <v>0</v>
      </c>
      <c r="AO128" s="82">
        <f t="shared" si="65"/>
        <v>0</v>
      </c>
      <c r="AP128" s="82">
        <f t="shared" si="65"/>
        <v>0</v>
      </c>
      <c r="AQ128" s="82">
        <f t="shared" si="65"/>
        <v>0</v>
      </c>
      <c r="AR128" s="82">
        <f t="shared" si="65"/>
        <v>0</v>
      </c>
      <c r="AS128" s="82">
        <f t="shared" si="65"/>
        <v>0</v>
      </c>
      <c r="AT128" s="82">
        <f t="shared" si="65"/>
        <v>0</v>
      </c>
      <c r="AU128" s="82">
        <f t="shared" si="65"/>
        <v>0</v>
      </c>
    </row>
    <row r="129" spans="1:47">
      <c r="A129" s="42" t="s">
        <v>112</v>
      </c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>
        <f>W144+W33+W49-W65-W81-W145</f>
        <v>165.295456</v>
      </c>
      <c r="X129" s="66">
        <f t="shared" si="64"/>
        <v>241.46291499999995</v>
      </c>
      <c r="Y129" s="66">
        <f t="shared" si="64"/>
        <v>209.42757499999996</v>
      </c>
      <c r="Z129" s="66">
        <f t="shared" si="64"/>
        <v>239.54573600000003</v>
      </c>
      <c r="AA129" s="66">
        <f t="shared" si="64"/>
        <v>256.05145900000002</v>
      </c>
      <c r="AB129" s="66">
        <f t="shared" si="64"/>
        <v>256.55192299999987</v>
      </c>
      <c r="AC129" s="66">
        <f t="shared" si="64"/>
        <v>227.57527000000005</v>
      </c>
      <c r="AD129" s="66">
        <f t="shared" si="64"/>
        <v>275.49558500000001</v>
      </c>
      <c r="AE129" s="82">
        <f>AE130-SUM(AE118:AE128)</f>
        <v>382.79530764916444</v>
      </c>
      <c r="AF129" s="82">
        <f t="shared" ref="AF129:AI129" si="67">AF130-SUM(AF118:AF128)</f>
        <v>-10.869666675093896</v>
      </c>
      <c r="AG129" s="82">
        <f t="shared" si="67"/>
        <v>-6.4717279549179949</v>
      </c>
      <c r="AH129" s="82">
        <f t="shared" si="67"/>
        <v>-8.4670837809026125</v>
      </c>
      <c r="AI129" s="82">
        <f t="shared" si="67"/>
        <v>-4.1205028803839951</v>
      </c>
      <c r="AJ129" s="82">
        <f t="shared" ref="AJ129:AU129" si="68">AJ130-SUM(AJ118:AJ128)</f>
        <v>-4.1205028803839951</v>
      </c>
      <c r="AK129" s="82">
        <f t="shared" si="68"/>
        <v>-10.301257200959981</v>
      </c>
      <c r="AL129" s="82">
        <f t="shared" si="68"/>
        <v>-10.301257200959981</v>
      </c>
      <c r="AM129" s="82">
        <f t="shared" si="68"/>
        <v>-10.301257200959981</v>
      </c>
      <c r="AN129" s="82">
        <f t="shared" si="68"/>
        <v>0</v>
      </c>
      <c r="AO129" s="82">
        <f t="shared" si="68"/>
        <v>0</v>
      </c>
      <c r="AP129" s="82">
        <f t="shared" si="68"/>
        <v>0</v>
      </c>
      <c r="AQ129" s="82">
        <f t="shared" si="68"/>
        <v>0</v>
      </c>
      <c r="AR129" s="82">
        <f t="shared" si="68"/>
        <v>0</v>
      </c>
      <c r="AS129" s="82">
        <f t="shared" si="68"/>
        <v>0</v>
      </c>
      <c r="AT129" s="82">
        <f t="shared" si="68"/>
        <v>0</v>
      </c>
      <c r="AU129" s="82">
        <f t="shared" si="68"/>
        <v>0</v>
      </c>
    </row>
    <row r="130" spans="1:47" ht="15.75" thickBot="1">
      <c r="A130" s="42" t="s">
        <v>113</v>
      </c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>
        <f t="shared" ref="W130:AC130" si="69">SUM(W118:W129)</f>
        <v>839.25095599999986</v>
      </c>
      <c r="X130" s="66">
        <f t="shared" si="69"/>
        <v>2710.9080309999999</v>
      </c>
      <c r="Y130" s="66">
        <f t="shared" si="69"/>
        <v>2907.7261860000003</v>
      </c>
      <c r="Z130" s="66">
        <f t="shared" si="69"/>
        <v>2744.7935770000004</v>
      </c>
      <c r="AA130" s="66">
        <f t="shared" si="69"/>
        <v>2843.8845620000002</v>
      </c>
      <c r="AB130" s="66">
        <f t="shared" si="69"/>
        <v>2780.7038849999999</v>
      </c>
      <c r="AC130" s="66">
        <f t="shared" si="69"/>
        <v>3152.5863870000003</v>
      </c>
      <c r="AD130" s="66">
        <f t="shared" ref="AD130" si="70">SUM(AD118:AD129)</f>
        <v>3230.0748160000007</v>
      </c>
      <c r="AE130" s="82">
        <f>725+3350</f>
        <v>4075</v>
      </c>
      <c r="AF130" s="82">
        <v>-125</v>
      </c>
      <c r="AG130" s="82">
        <v>-75</v>
      </c>
      <c r="AH130" s="82">
        <v>-100</v>
      </c>
      <c r="AI130" s="82">
        <v>-50</v>
      </c>
      <c r="AJ130" s="82">
        <v>-50</v>
      </c>
      <c r="AK130" s="82">
        <v>-125</v>
      </c>
      <c r="AL130" s="82">
        <v>-125</v>
      </c>
      <c r="AM130" s="82">
        <v>-125</v>
      </c>
      <c r="AN130" s="82">
        <v>0</v>
      </c>
      <c r="AO130" s="82">
        <v>0</v>
      </c>
      <c r="AP130" s="82">
        <v>0</v>
      </c>
      <c r="AQ130" s="82">
        <v>0</v>
      </c>
      <c r="AR130" s="82">
        <v>0</v>
      </c>
      <c r="AS130" s="82">
        <v>0</v>
      </c>
      <c r="AT130" s="82">
        <v>0</v>
      </c>
      <c r="AU130" s="82">
        <v>0</v>
      </c>
    </row>
    <row r="131" spans="1:47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>
        <f>AE12</f>
        <v>4075.0000000000009</v>
      </c>
      <c r="AF131" s="49">
        <f t="shared" ref="AF131:AU131" si="71">AF12</f>
        <v>-125</v>
      </c>
      <c r="AG131" s="49">
        <f t="shared" si="71"/>
        <v>-75</v>
      </c>
      <c r="AH131" s="49">
        <f t="shared" si="71"/>
        <v>-100</v>
      </c>
      <c r="AI131" s="49">
        <f t="shared" si="71"/>
        <v>-49.999999999999545</v>
      </c>
      <c r="AJ131" s="49">
        <f t="shared" si="71"/>
        <v>-50.000000000001819</v>
      </c>
      <c r="AK131" s="49">
        <f t="shared" si="71"/>
        <v>-124.99999999999818</v>
      </c>
      <c r="AL131" s="49">
        <f t="shared" si="71"/>
        <v>-124.99999999999864</v>
      </c>
      <c r="AM131" s="49">
        <f t="shared" si="71"/>
        <v>-125</v>
      </c>
      <c r="AN131" s="49">
        <f t="shared" si="71"/>
        <v>0</v>
      </c>
      <c r="AO131" s="49">
        <f t="shared" si="71"/>
        <v>0</v>
      </c>
      <c r="AP131" s="49">
        <f t="shared" si="71"/>
        <v>0</v>
      </c>
      <c r="AQ131" s="49">
        <f t="shared" si="71"/>
        <v>0</v>
      </c>
      <c r="AR131" s="49">
        <f t="shared" si="71"/>
        <v>0</v>
      </c>
      <c r="AS131" s="49">
        <f t="shared" si="71"/>
        <v>0</v>
      </c>
      <c r="AT131" s="49">
        <f t="shared" si="71"/>
        <v>0</v>
      </c>
      <c r="AU131" s="49">
        <f t="shared" si="71"/>
        <v>0</v>
      </c>
    </row>
    <row r="132" spans="1:47" ht="15.75" thickBot="1">
      <c r="A132" s="42" t="s">
        <v>232</v>
      </c>
    </row>
    <row r="133" spans="1:47" ht="15.75" thickBot="1">
      <c r="A133" s="44"/>
      <c r="B133" s="44" t="str">
        <f>B$2</f>
        <v xml:space="preserve">93/94 </v>
      </c>
      <c r="C133" s="44" t="str">
        <f t="shared" ref="C133:AU133" si="72">C$2</f>
        <v xml:space="preserve">94/95 </v>
      </c>
      <c r="D133" s="44" t="str">
        <f t="shared" si="72"/>
        <v xml:space="preserve">95/96 </v>
      </c>
      <c r="E133" s="44" t="str">
        <f t="shared" si="72"/>
        <v xml:space="preserve">96/97 </v>
      </c>
      <c r="F133" s="44" t="str">
        <f t="shared" si="72"/>
        <v xml:space="preserve">97/98 </v>
      </c>
      <c r="G133" s="44" t="str">
        <f t="shared" si="72"/>
        <v xml:space="preserve">98/99 </v>
      </c>
      <c r="H133" s="44" t="str">
        <f t="shared" si="72"/>
        <v xml:space="preserve">99/00 </v>
      </c>
      <c r="I133" s="44" t="str">
        <f t="shared" si="72"/>
        <v xml:space="preserve">00/01 </v>
      </c>
      <c r="J133" s="44" t="str">
        <f t="shared" si="72"/>
        <v xml:space="preserve">01/02 </v>
      </c>
      <c r="K133" s="44" t="str">
        <f t="shared" si="72"/>
        <v xml:space="preserve">02/03 </v>
      </c>
      <c r="L133" s="44" t="str">
        <f t="shared" si="72"/>
        <v xml:space="preserve">03/04 </v>
      </c>
      <c r="M133" s="44" t="str">
        <f t="shared" si="72"/>
        <v xml:space="preserve">04/05 </v>
      </c>
      <c r="N133" s="44" t="str">
        <f t="shared" si="72"/>
        <v xml:space="preserve">05/06 </v>
      </c>
      <c r="O133" s="44" t="str">
        <f t="shared" si="72"/>
        <v xml:space="preserve">06/07 </v>
      </c>
      <c r="P133" s="44" t="str">
        <f t="shared" si="72"/>
        <v xml:space="preserve">07/08 </v>
      </c>
      <c r="Q133" s="44" t="str">
        <f t="shared" si="72"/>
        <v xml:space="preserve">08/09 </v>
      </c>
      <c r="R133" s="44" t="str">
        <f t="shared" si="72"/>
        <v xml:space="preserve">09/10 </v>
      </c>
      <c r="S133" s="44" t="str">
        <f t="shared" si="72"/>
        <v xml:space="preserve">10/11 </v>
      </c>
      <c r="T133" s="44" t="str">
        <f t="shared" si="72"/>
        <v xml:space="preserve">11/12 </v>
      </c>
      <c r="U133" s="44" t="str">
        <f t="shared" si="72"/>
        <v xml:space="preserve">12/13 </v>
      </c>
      <c r="V133" s="44" t="str">
        <f t="shared" si="72"/>
        <v xml:space="preserve">13/14 </v>
      </c>
      <c r="W133" s="44" t="str">
        <f t="shared" si="72"/>
        <v xml:space="preserve">14/15 </v>
      </c>
      <c r="X133" s="44" t="str">
        <f t="shared" si="72"/>
        <v xml:space="preserve">15/16 </v>
      </c>
      <c r="Y133" s="44" t="str">
        <f t="shared" si="72"/>
        <v xml:space="preserve">16/17 </v>
      </c>
      <c r="Z133" s="44" t="str">
        <f t="shared" si="72"/>
        <v xml:space="preserve">17/18 </v>
      </c>
      <c r="AA133" s="44" t="str">
        <f t="shared" si="72"/>
        <v>18/19</v>
      </c>
      <c r="AB133" s="44" t="str">
        <f t="shared" si="72"/>
        <v>19/20</v>
      </c>
      <c r="AC133" s="44" t="str">
        <f t="shared" si="72"/>
        <v>20/21</v>
      </c>
      <c r="AD133" s="44" t="str">
        <f t="shared" si="72"/>
        <v>21/22</v>
      </c>
      <c r="AE133" s="44" t="str">
        <f t="shared" si="72"/>
        <v>22/23</v>
      </c>
      <c r="AF133" s="44" t="str">
        <f t="shared" si="72"/>
        <v>23/24</v>
      </c>
      <c r="AG133" s="44" t="str">
        <f t="shared" si="72"/>
        <v>24/25</v>
      </c>
      <c r="AH133" s="44" t="str">
        <f t="shared" si="72"/>
        <v>25/26</v>
      </c>
      <c r="AI133" s="44" t="str">
        <f t="shared" si="72"/>
        <v>26/27</v>
      </c>
      <c r="AJ133" s="44" t="str">
        <f t="shared" si="72"/>
        <v>27/28</v>
      </c>
      <c r="AK133" s="44" t="str">
        <f t="shared" si="72"/>
        <v>28/29</v>
      </c>
      <c r="AL133" s="44" t="str">
        <f t="shared" si="72"/>
        <v>29/30</v>
      </c>
      <c r="AM133" s="44" t="str">
        <f t="shared" si="72"/>
        <v>30/31</v>
      </c>
      <c r="AN133" s="44" t="str">
        <f t="shared" si="72"/>
        <v>31/32</v>
      </c>
      <c r="AO133" s="44" t="str">
        <f t="shared" si="72"/>
        <v>32/33</v>
      </c>
      <c r="AP133" s="44" t="str">
        <f t="shared" si="72"/>
        <v>33/34</v>
      </c>
      <c r="AQ133" s="44" t="str">
        <f t="shared" si="72"/>
        <v>34/35</v>
      </c>
      <c r="AR133" s="44" t="str">
        <f t="shared" si="72"/>
        <v>35/36</v>
      </c>
      <c r="AS133" s="44" t="str">
        <f t="shared" si="72"/>
        <v>36/37</v>
      </c>
      <c r="AT133" s="44" t="str">
        <f t="shared" si="72"/>
        <v>37/38</v>
      </c>
      <c r="AU133" s="44" t="str">
        <f t="shared" si="72"/>
        <v>38/39</v>
      </c>
    </row>
    <row r="134" spans="1:47">
      <c r="A134" s="42" t="s">
        <v>101</v>
      </c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>
        <f>'[4]NASS Crush'!$DI10</f>
        <v>81.605999999999995</v>
      </c>
      <c r="Y134" s="66">
        <f>'[4]NASS Crush'!$DI22</f>
        <v>177.07599999999999</v>
      </c>
      <c r="Z134" s="66">
        <f>'[4]NASS Crush'!$DI34</f>
        <v>155.98400000000001</v>
      </c>
      <c r="AA134" s="66">
        <f>'[4]NASS Crush'!$DI46</f>
        <v>146.18899999999999</v>
      </c>
      <c r="AB134" s="66">
        <f>'[4]NASS Crush'!$DI58</f>
        <v>157.494</v>
      </c>
      <c r="AC134" s="66">
        <f>'[4]NASS Crush'!$DI70</f>
        <v>179.03800000000001</v>
      </c>
      <c r="AD134" s="66">
        <f>'[4]NASS Crush'!$DI82</f>
        <v>156.61500000000001</v>
      </c>
      <c r="AE134" s="66">
        <f>'[4]NASS Crush'!$DI94</f>
        <v>171.28200000000001</v>
      </c>
      <c r="AF134" s="47">
        <f t="shared" ref="AF134:AU134" si="73">AE145+AF22+AF38-AF54-AF70-AF118</f>
        <v>-1996.5137258390328</v>
      </c>
      <c r="AG134" s="47">
        <f t="shared" si="73"/>
        <v>-1399.8106877744042</v>
      </c>
      <c r="AH134" s="47">
        <f t="shared" si="73"/>
        <v>303.71555808787326</v>
      </c>
      <c r="AI134" s="47">
        <f t="shared" si="73"/>
        <v>2513.94968582602</v>
      </c>
      <c r="AJ134" s="47">
        <f t="shared" si="73"/>
        <v>3997.2215921244338</v>
      </c>
      <c r="AK134" s="47">
        <f t="shared" si="73"/>
        <v>5314.6335070908408</v>
      </c>
      <c r="AL134" s="47">
        <f t="shared" si="73"/>
        <v>5380.7362653774171</v>
      </c>
      <c r="AM134" s="47">
        <f t="shared" si="73"/>
        <v>5445.6987072895026</v>
      </c>
      <c r="AN134" s="47">
        <f t="shared" si="73"/>
        <v>5500.2805921257295</v>
      </c>
      <c r="AO134" s="47">
        <f t="shared" si="73"/>
        <v>5440.6792350066253</v>
      </c>
      <c r="AP134" s="47">
        <f t="shared" si="73"/>
        <v>5381.2399195983689</v>
      </c>
      <c r="AQ134" s="47">
        <f t="shared" si="73"/>
        <v>5322.0889823289308</v>
      </c>
      <c r="AR134" s="47">
        <f t="shared" si="73"/>
        <v>5262.6279280305116</v>
      </c>
      <c r="AS134" s="47">
        <f t="shared" si="73"/>
        <v>5203.108019152598</v>
      </c>
      <c r="AT134" s="47">
        <f t="shared" si="73"/>
        <v>5143.6694248458989</v>
      </c>
      <c r="AU134" s="47">
        <f t="shared" si="73"/>
        <v>5084.2481386966474</v>
      </c>
    </row>
    <row r="135" spans="1:47">
      <c r="A135" s="42" t="s">
        <v>102</v>
      </c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>
        <f>'[4]NASS Crush'!$DI11</f>
        <v>108.22199999999999</v>
      </c>
      <c r="Y135" s="66">
        <f>'[4]NASS Crush'!$DI23</f>
        <v>178.18899999999999</v>
      </c>
      <c r="Z135" s="66">
        <f>'[4]NASS Crush'!$DI35</f>
        <v>129.76599999999999</v>
      </c>
      <c r="AA135" s="66">
        <f>'[4]NASS Crush'!$DI47</f>
        <v>133.96899999999999</v>
      </c>
      <c r="AB135" s="66">
        <f>'[4]NASS Crush'!$DI59</f>
        <v>126.68</v>
      </c>
      <c r="AC135" s="66">
        <f>'[4]NASS Crush'!$DI71</f>
        <v>173.51300000000001</v>
      </c>
      <c r="AD135" s="66">
        <f>'[4]NASS Crush'!$DI83</f>
        <v>125.126</v>
      </c>
      <c r="AE135" s="66">
        <f>'[4]NASS Crush'!$DI95</f>
        <v>144.96899999999999</v>
      </c>
      <c r="AF135" s="47">
        <f t="shared" ref="AF135:AU145" si="74">AF134+AF23+AF39-AF55-AF71-AF119</f>
        <v>-2000.2251778188706</v>
      </c>
      <c r="AG135" s="47">
        <f t="shared" si="74"/>
        <v>-1292.8804662115529</v>
      </c>
      <c r="AH135" s="47">
        <f t="shared" si="74"/>
        <v>459.19344696337532</v>
      </c>
      <c r="AI135" s="47">
        <f t="shared" si="74"/>
        <v>2649.7846126230588</v>
      </c>
      <c r="AJ135" s="47">
        <f t="shared" si="74"/>
        <v>4112.9378990432242</v>
      </c>
      <c r="AK135" s="47">
        <f t="shared" si="74"/>
        <v>5319.1360095469963</v>
      </c>
      <c r="AL135" s="47">
        <f t="shared" si="74"/>
        <v>5384.8632236544809</v>
      </c>
      <c r="AM135" s="47">
        <f t="shared" si="74"/>
        <v>5450.6023364100565</v>
      </c>
      <c r="AN135" s="47">
        <f t="shared" si="74"/>
        <v>5494.1749384161667</v>
      </c>
      <c r="AO135" s="47">
        <f t="shared" si="74"/>
        <v>5434.463855231862</v>
      </c>
      <c r="AP135" s="47">
        <f t="shared" si="74"/>
        <v>5375.0098843608757</v>
      </c>
      <c r="AQ135" s="47">
        <f t="shared" si="74"/>
        <v>5315.8829845682421</v>
      </c>
      <c r="AR135" s="47">
        <f t="shared" si="74"/>
        <v>5256.4364622559187</v>
      </c>
      <c r="AS135" s="47">
        <f t="shared" si="74"/>
        <v>5196.9872553607129</v>
      </c>
      <c r="AT135" s="47">
        <f t="shared" si="74"/>
        <v>5137.4789398549083</v>
      </c>
      <c r="AU135" s="47">
        <f t="shared" si="74"/>
        <v>5078.0548293101692</v>
      </c>
    </row>
    <row r="136" spans="1:47">
      <c r="A136" s="42" t="s">
        <v>103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>
        <f>'[4]NASS Crush'!$DI12</f>
        <v>135.68899999999999</v>
      </c>
      <c r="Y136" s="66">
        <f>'[4]NASS Crush'!$DI24</f>
        <v>149.916</v>
      </c>
      <c r="Z136" s="66">
        <f>'[4]NASS Crush'!$DI36</f>
        <v>147.697</v>
      </c>
      <c r="AA136" s="66">
        <f>'[4]NASS Crush'!$DI48</f>
        <v>134.38499999999999</v>
      </c>
      <c r="AB136" s="66">
        <f>'[4]NASS Crush'!$DI60</f>
        <v>146.68</v>
      </c>
      <c r="AC136" s="66">
        <f>'[4]NASS Crush'!$DI72</f>
        <v>176.69200000000001</v>
      </c>
      <c r="AD136" s="66">
        <f>'[4]NASS Crush'!$DI84</f>
        <v>140.696</v>
      </c>
      <c r="AE136" s="66">
        <f>'[4]NASS Crush'!$DI96</f>
        <v>145.91399999999999</v>
      </c>
      <c r="AF136" s="47">
        <f t="shared" si="74"/>
        <v>-1975.3682506104903</v>
      </c>
      <c r="AG136" s="47">
        <f t="shared" si="74"/>
        <v>-1021.1396264692928</v>
      </c>
      <c r="AH136" s="47">
        <f t="shared" si="74"/>
        <v>658.03262657034725</v>
      </c>
      <c r="AI136" s="47">
        <f t="shared" si="74"/>
        <v>2630.1014742917359</v>
      </c>
      <c r="AJ136" s="47">
        <f t="shared" si="74"/>
        <v>4227.181642288966</v>
      </c>
      <c r="AK136" s="47">
        <f t="shared" si="74"/>
        <v>5323.7022270850302</v>
      </c>
      <c r="AL136" s="47">
        <f t="shared" si="74"/>
        <v>5389.0338039040043</v>
      </c>
      <c r="AM136" s="47">
        <f t="shared" si="74"/>
        <v>5454.5986746846665</v>
      </c>
      <c r="AN136" s="47">
        <f t="shared" si="74"/>
        <v>5488.9579369078247</v>
      </c>
      <c r="AO136" s="47">
        <f t="shared" si="74"/>
        <v>5429.298211652188</v>
      </c>
      <c r="AP136" s="47">
        <f t="shared" si="74"/>
        <v>5369.8352535772756</v>
      </c>
      <c r="AQ136" s="47">
        <f t="shared" si="74"/>
        <v>5310.7398975440137</v>
      </c>
      <c r="AR136" s="47">
        <f t="shared" si="74"/>
        <v>5251.2237879263903</v>
      </c>
      <c r="AS136" s="47">
        <f t="shared" si="74"/>
        <v>5191.7909717081402</v>
      </c>
      <c r="AT136" s="47">
        <f t="shared" si="74"/>
        <v>5132.2953647377381</v>
      </c>
      <c r="AU136" s="47">
        <f t="shared" si="74"/>
        <v>5072.8731424310199</v>
      </c>
    </row>
    <row r="137" spans="1:47">
      <c r="A137" s="42" t="s">
        <v>104</v>
      </c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>
        <f>'[4]NASS Crush'!$DI13</f>
        <v>126.10899999999999</v>
      </c>
      <c r="Y137" s="66">
        <f>'[4]NASS Crush'!$DI25</f>
        <v>150.87299999999999</v>
      </c>
      <c r="Z137" s="66">
        <f>'[4]NASS Crush'!$DI37</f>
        <v>136.161</v>
      </c>
      <c r="AA137" s="66">
        <f>'[4]NASS Crush'!$DI49</f>
        <v>135.572</v>
      </c>
      <c r="AB137" s="66">
        <f>'[4]NASS Crush'!$DI61</f>
        <v>139.25899999999999</v>
      </c>
      <c r="AC137" s="66">
        <f>'[4]NASS Crush'!$DI73</f>
        <v>156.81800000000001</v>
      </c>
      <c r="AD137" s="66">
        <f>'[4]NASS Crush'!$DI85</f>
        <v>113.003</v>
      </c>
      <c r="AE137" s="66">
        <f>'[4]NASS Crush'!$DI97</f>
        <v>165.78100000000001</v>
      </c>
      <c r="AF137" s="47">
        <f t="shared" si="74"/>
        <v>-1926.4590582331532</v>
      </c>
      <c r="AG137" s="47">
        <f t="shared" si="74"/>
        <v>-887.14914803051806</v>
      </c>
      <c r="AH137" s="47">
        <f t="shared" si="74"/>
        <v>858.56639723590331</v>
      </c>
      <c r="AI137" s="47">
        <f t="shared" si="74"/>
        <v>2776.1502372993723</v>
      </c>
      <c r="AJ137" s="47">
        <f t="shared" si="74"/>
        <v>4344.2219182994932</v>
      </c>
      <c r="AK137" s="47">
        <f t="shared" si="74"/>
        <v>5326.6086520346371</v>
      </c>
      <c r="AL137" s="47">
        <f t="shared" si="74"/>
        <v>5393.087797228367</v>
      </c>
      <c r="AM137" s="47">
        <f t="shared" si="74"/>
        <v>5458.4275354182419</v>
      </c>
      <c r="AN137" s="47">
        <f t="shared" si="74"/>
        <v>5482.2725371870365</v>
      </c>
      <c r="AO137" s="47">
        <f t="shared" si="74"/>
        <v>5422.3460337953256</v>
      </c>
      <c r="AP137" s="47">
        <f t="shared" si="74"/>
        <v>5362.8106830236284</v>
      </c>
      <c r="AQ137" s="47">
        <f t="shared" si="74"/>
        <v>5303.9336743719641</v>
      </c>
      <c r="AR137" s="47">
        <f t="shared" si="74"/>
        <v>5244.5126260722827</v>
      </c>
      <c r="AS137" s="47">
        <f t="shared" si="74"/>
        <v>5184.9759819411693</v>
      </c>
      <c r="AT137" s="47">
        <f t="shared" si="74"/>
        <v>5125.4526609030499</v>
      </c>
      <c r="AU137" s="47">
        <f t="shared" si="74"/>
        <v>5066.0121818899916</v>
      </c>
    </row>
    <row r="138" spans="1:47">
      <c r="A138" s="42" t="s">
        <v>105</v>
      </c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>
        <f>'[4]NASS Crush'!$DI14</f>
        <v>114.443</v>
      </c>
      <c r="Y138" s="66">
        <f>'[4]NASS Crush'!$DI26</f>
        <v>139.94300000000001</v>
      </c>
      <c r="Z138" s="66">
        <f>'[4]NASS Crush'!$DI38</f>
        <v>128.363</v>
      </c>
      <c r="AA138" s="66">
        <f>'[4]NASS Crush'!$DI50</f>
        <v>115.595</v>
      </c>
      <c r="AB138" s="66">
        <f>'[4]NASS Crush'!$DI62</f>
        <v>146.78899999999999</v>
      </c>
      <c r="AC138" s="66">
        <f>'[4]NASS Crush'!$DI74</f>
        <v>136.767</v>
      </c>
      <c r="AD138" s="66">
        <f>'[4]NASS Crush'!$DI86</f>
        <v>101.075</v>
      </c>
      <c r="AE138" s="66">
        <f>'[4]NASS Crush'!$DI98</f>
        <v>142.42400000000001</v>
      </c>
      <c r="AF138" s="47">
        <f t="shared" si="74"/>
        <v>-1861.7545561628929</v>
      </c>
      <c r="AG138" s="47">
        <f t="shared" si="74"/>
        <v>-742.52019324937476</v>
      </c>
      <c r="AH138" s="47">
        <f t="shared" si="74"/>
        <v>1071.2569639667925</v>
      </c>
      <c r="AI138" s="47">
        <f t="shared" si="74"/>
        <v>2931.1962510957146</v>
      </c>
      <c r="AJ138" s="47">
        <f t="shared" si="74"/>
        <v>4470.6521142719976</v>
      </c>
      <c r="AK138" s="47">
        <f t="shared" si="74"/>
        <v>5332.807466249712</v>
      </c>
      <c r="AL138" s="47">
        <f t="shared" si="74"/>
        <v>5398.5817253967971</v>
      </c>
      <c r="AM138" s="47">
        <f t="shared" si="74"/>
        <v>5464.0783701524397</v>
      </c>
      <c r="AN138" s="47">
        <f t="shared" si="74"/>
        <v>5477.9502831071559</v>
      </c>
      <c r="AO138" s="47">
        <f t="shared" si="74"/>
        <v>5418.1438190013114</v>
      </c>
      <c r="AP138" s="47">
        <f t="shared" si="74"/>
        <v>5358.6418907454563</v>
      </c>
      <c r="AQ138" s="47">
        <f t="shared" si="74"/>
        <v>5299.7688622122887</v>
      </c>
      <c r="AR138" s="47">
        <f t="shared" si="74"/>
        <v>5240.2389684759601</v>
      </c>
      <c r="AS138" s="47">
        <f t="shared" si="74"/>
        <v>5180.7565705675206</v>
      </c>
      <c r="AT138" s="47">
        <f t="shared" si="74"/>
        <v>5121.232610906548</v>
      </c>
      <c r="AU138" s="47">
        <f t="shared" si="74"/>
        <v>5061.806494813256</v>
      </c>
    </row>
    <row r="139" spans="1:47">
      <c r="A139" s="42" t="s">
        <v>106</v>
      </c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>
        <f>'[4]NASS Crush'!$DI15</f>
        <v>123.498</v>
      </c>
      <c r="Y139" s="66">
        <f>'[4]NASS Crush'!$DI27</f>
        <v>156.376</v>
      </c>
      <c r="Z139" s="66">
        <f>'[4]NASS Crush'!$DI39</f>
        <v>139.99799999999999</v>
      </c>
      <c r="AA139" s="66">
        <f>'[4]NASS Crush'!$DI51</f>
        <v>122.64100000000001</v>
      </c>
      <c r="AB139" s="66">
        <f>'[4]NASS Crush'!$DI63</f>
        <v>160.87200000000001</v>
      </c>
      <c r="AC139" s="66">
        <f>'[4]NASS Crush'!$DI75</f>
        <v>172.196</v>
      </c>
      <c r="AD139" s="66">
        <f>'[4]NASS Crush'!$DI87</f>
        <v>124.42700000000001</v>
      </c>
      <c r="AE139" s="66">
        <f>'[4]NASS Crush'!$DI99</f>
        <v>154.876</v>
      </c>
      <c r="AF139" s="47">
        <f t="shared" si="74"/>
        <v>-1835.776700299283</v>
      </c>
      <c r="AG139" s="47">
        <f t="shared" si="74"/>
        <v>-612.97468901663217</v>
      </c>
      <c r="AH139" s="47">
        <f t="shared" si="74"/>
        <v>1278.4680599165974</v>
      </c>
      <c r="AI139" s="47">
        <f t="shared" si="74"/>
        <v>3080.8851725658419</v>
      </c>
      <c r="AJ139" s="47">
        <f t="shared" si="74"/>
        <v>4592.1924793259213</v>
      </c>
      <c r="AK139" s="47">
        <f t="shared" si="74"/>
        <v>5338.3866910639099</v>
      </c>
      <c r="AL139" s="47">
        <f t="shared" si="74"/>
        <v>5403.1077065331974</v>
      </c>
      <c r="AM139" s="47">
        <f t="shared" si="74"/>
        <v>5468.7889371400006</v>
      </c>
      <c r="AN139" s="47">
        <f t="shared" si="74"/>
        <v>5472.2836063760205</v>
      </c>
      <c r="AO139" s="47">
        <f t="shared" si="74"/>
        <v>5412.4785143003255</v>
      </c>
      <c r="AP139" s="47">
        <f t="shared" si="74"/>
        <v>5353.1488165624123</v>
      </c>
      <c r="AQ139" s="47">
        <f t="shared" si="74"/>
        <v>5294.2798292958514</v>
      </c>
      <c r="AR139" s="47">
        <f t="shared" si="74"/>
        <v>5234.6016216367461</v>
      </c>
      <c r="AS139" s="47">
        <f t="shared" si="74"/>
        <v>5175.1653844467937</v>
      </c>
      <c r="AT139" s="47">
        <f t="shared" si="74"/>
        <v>5115.6494033459057</v>
      </c>
      <c r="AU139" s="47">
        <f t="shared" si="74"/>
        <v>5056.2317767910272</v>
      </c>
    </row>
    <row r="140" spans="1:47">
      <c r="A140" s="42" t="s">
        <v>107</v>
      </c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>
        <f>'[4]NASS Crush'!$DI16</f>
        <v>119.82599999999999</v>
      </c>
      <c r="Y140" s="66">
        <f>'[4]NASS Crush'!$DI28</f>
        <v>141.28200000000001</v>
      </c>
      <c r="Z140" s="66">
        <f>'[4]NASS Crush'!$DI40</f>
        <v>131.21600000000001</v>
      </c>
      <c r="AA140" s="66">
        <f>'[4]NASS Crush'!$DI52</f>
        <v>138.93299999999999</v>
      </c>
      <c r="AB140" s="66">
        <f>'[4]NASS Crush'!$DI64</f>
        <v>146.98699999999999</v>
      </c>
      <c r="AC140" s="66">
        <f>'[4]NASS Crush'!$DI76</f>
        <v>160.03</v>
      </c>
      <c r="AD140" s="66">
        <f>'[4]NASS Crush'!$DI88</f>
        <v>113.295</v>
      </c>
      <c r="AE140" s="47">
        <f t="shared" ref="AE140:AE145" si="75">AE139+AE28+AE44-AE60-AE76-AE124</f>
        <v>-158.78219551783633</v>
      </c>
      <c r="AF140" s="47">
        <f t="shared" si="74"/>
        <v>-1787.1239116788408</v>
      </c>
      <c r="AG140" s="47">
        <f t="shared" si="74"/>
        <v>-488.28590029132408</v>
      </c>
      <c r="AH140" s="47">
        <f t="shared" si="74"/>
        <v>1472.8805092685654</v>
      </c>
      <c r="AI140" s="47">
        <f t="shared" si="74"/>
        <v>3224.5456455608569</v>
      </c>
      <c r="AJ140" s="47">
        <f t="shared" si="74"/>
        <v>4710.0524247286357</v>
      </c>
      <c r="AK140" s="47">
        <f t="shared" si="74"/>
        <v>5344.0877890429983</v>
      </c>
      <c r="AL140" s="47">
        <f t="shared" si="74"/>
        <v>5408.2625676420485</v>
      </c>
      <c r="AM140" s="47">
        <f t="shared" si="74"/>
        <v>5474.1637137562684</v>
      </c>
      <c r="AN140" s="47">
        <f t="shared" si="74"/>
        <v>5467.1275008852153</v>
      </c>
      <c r="AO140" s="47">
        <f t="shared" si="74"/>
        <v>5407.4174208761251</v>
      </c>
      <c r="AP140" s="47">
        <f t="shared" si="74"/>
        <v>5348.0522055434412</v>
      </c>
      <c r="AQ140" s="47">
        <f t="shared" si="74"/>
        <v>5289.214689726793</v>
      </c>
      <c r="AR140" s="47">
        <f t="shared" si="74"/>
        <v>5229.4554007647985</v>
      </c>
      <c r="AS140" s="47">
        <f t="shared" si="74"/>
        <v>5170.0704428359459</v>
      </c>
      <c r="AT140" s="47">
        <f t="shared" si="74"/>
        <v>5110.544790349697</v>
      </c>
      <c r="AU140" s="47">
        <f t="shared" si="74"/>
        <v>5051.1394326339969</v>
      </c>
    </row>
    <row r="141" spans="1:47">
      <c r="A141" s="42" t="s">
        <v>108</v>
      </c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>
        <f>'[4]NASS Crush'!$DI5</f>
        <v>96.025999999999996</v>
      </c>
      <c r="X141" s="66">
        <f>'[4]NASS Crush'!$DI17</f>
        <v>112.422</v>
      </c>
      <c r="Y141" s="66">
        <f>'[4]NASS Crush'!$DI29</f>
        <v>93.072000000000003</v>
      </c>
      <c r="Z141" s="66">
        <f>'[4]NASS Crush'!$DI41</f>
        <v>115.066</v>
      </c>
      <c r="AA141" s="66">
        <f>'[4]NASS Crush'!$DI53</f>
        <v>113.16500000000001</v>
      </c>
      <c r="AB141" s="66">
        <f>'[4]NASS Crush'!$DI65</f>
        <v>161.642</v>
      </c>
      <c r="AC141" s="66">
        <f>'[4]NASS Crush'!$DI77</f>
        <v>133.761</v>
      </c>
      <c r="AD141" s="66">
        <f>'[4]NASS Crush'!$DI89</f>
        <v>76.861000000000004</v>
      </c>
      <c r="AE141" s="47">
        <f t="shared" si="75"/>
        <v>-474.25449696444889</v>
      </c>
      <c r="AF141" s="47">
        <f t="shared" si="74"/>
        <v>-1721.8571108096082</v>
      </c>
      <c r="AG141" s="47">
        <f t="shared" si="74"/>
        <v>-359.91790472722471</v>
      </c>
      <c r="AH141" s="47">
        <f t="shared" si="74"/>
        <v>1671.2748691545587</v>
      </c>
      <c r="AI141" s="47">
        <f t="shared" si="74"/>
        <v>3370.3093656608498</v>
      </c>
      <c r="AJ141" s="47">
        <f t="shared" si="74"/>
        <v>4830.5178993986101</v>
      </c>
      <c r="AK141" s="47">
        <f t="shared" si="74"/>
        <v>5349.4152013865778</v>
      </c>
      <c r="AL141" s="47">
        <f t="shared" si="74"/>
        <v>5414.6429467136832</v>
      </c>
      <c r="AM141" s="47">
        <f t="shared" si="74"/>
        <v>5480.2737981626651</v>
      </c>
      <c r="AN141" s="47">
        <f t="shared" si="74"/>
        <v>5462.2745551017751</v>
      </c>
      <c r="AO141" s="47">
        <f t="shared" si="74"/>
        <v>5402.5357289815065</v>
      </c>
      <c r="AP141" s="47">
        <f t="shared" si="74"/>
        <v>5343.1442793247143</v>
      </c>
      <c r="AQ141" s="47">
        <f t="shared" si="74"/>
        <v>5284.2568873941827</v>
      </c>
      <c r="AR141" s="47">
        <f t="shared" si="74"/>
        <v>5224.6380500451351</v>
      </c>
      <c r="AS141" s="47">
        <f t="shared" si="74"/>
        <v>5165.1714441517106</v>
      </c>
      <c r="AT141" s="47">
        <f t="shared" si="74"/>
        <v>5105.6639326675413</v>
      </c>
      <c r="AU141" s="47">
        <f t="shared" si="74"/>
        <v>5046.2483274952192</v>
      </c>
    </row>
    <row r="142" spans="1:47">
      <c r="A142" s="42" t="s">
        <v>109</v>
      </c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>
        <f>'[4]NASS Crush'!$DI6</f>
        <v>88.703999999999994</v>
      </c>
      <c r="X142" s="66">
        <f>'[4]NASS Crush'!$DI18</f>
        <v>174.761</v>
      </c>
      <c r="Y142" s="66">
        <f>'[4]NASS Crush'!$DI30</f>
        <v>137.52799999999999</v>
      </c>
      <c r="Z142" s="66">
        <f>'[4]NASS Crush'!$DI42</f>
        <v>129.66300000000001</v>
      </c>
      <c r="AA142" s="66">
        <f>'[4]NASS Crush'!$DI54</f>
        <v>108.33199999999999</v>
      </c>
      <c r="AB142" s="66">
        <f>'[4]NASS Crush'!$DI66</f>
        <v>105.607</v>
      </c>
      <c r="AC142" s="66">
        <f>'[4]NASS Crush'!$DI78</f>
        <v>134.53100000000001</v>
      </c>
      <c r="AD142" s="66">
        <f>'[4]NASS Crush'!$DI90</f>
        <v>119.992</v>
      </c>
      <c r="AE142" s="47">
        <f t="shared" si="75"/>
        <v>-786.40730272547967</v>
      </c>
      <c r="AF142" s="47">
        <f t="shared" si="74"/>
        <v>-1686.1846015235176</v>
      </c>
      <c r="AG142" s="47">
        <f t="shared" si="74"/>
        <v>-244.06476175423674</v>
      </c>
      <c r="AH142" s="47">
        <f t="shared" si="74"/>
        <v>1861.4049891274569</v>
      </c>
      <c r="AI142" s="47">
        <f t="shared" si="74"/>
        <v>3515.0432978838571</v>
      </c>
      <c r="AJ142" s="47">
        <f t="shared" si="74"/>
        <v>4948.9058257096212</v>
      </c>
      <c r="AK142" s="47">
        <f t="shared" si="74"/>
        <v>5356.0963124865884</v>
      </c>
      <c r="AL142" s="47">
        <f t="shared" si="74"/>
        <v>5421.6444556432189</v>
      </c>
      <c r="AM142" s="47">
        <f t="shared" si="74"/>
        <v>5487.2221450288043</v>
      </c>
      <c r="AN142" s="47">
        <f t="shared" si="74"/>
        <v>5458.7051060904678</v>
      </c>
      <c r="AO142" s="47">
        <f t="shared" si="74"/>
        <v>5399.0509535314968</v>
      </c>
      <c r="AP142" s="47">
        <f t="shared" si="74"/>
        <v>5339.4945679729071</v>
      </c>
      <c r="AQ142" s="47">
        <f t="shared" si="74"/>
        <v>5280.5163652316314</v>
      </c>
      <c r="AR142" s="47">
        <f t="shared" si="74"/>
        <v>5220.9897822255743</v>
      </c>
      <c r="AS142" s="47">
        <f t="shared" si="74"/>
        <v>5161.5399715494832</v>
      </c>
      <c r="AT142" s="47">
        <f t="shared" si="74"/>
        <v>5102.0427724451683</v>
      </c>
      <c r="AU142" s="47">
        <f t="shared" si="74"/>
        <v>5042.6134697178022</v>
      </c>
    </row>
    <row r="143" spans="1:47">
      <c r="A143" s="42" t="s">
        <v>110</v>
      </c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>
        <f>'[4]NASS Crush'!$DI7</f>
        <v>134.93199999999999</v>
      </c>
      <c r="X143" s="66">
        <f>'[4]NASS Crush'!$DI19</f>
        <v>162.239</v>
      </c>
      <c r="Y143" s="66">
        <f>'[4]NASS Crush'!$DI31</f>
        <v>135.46299999999999</v>
      </c>
      <c r="Z143" s="66">
        <f>'[4]NASS Crush'!$DI43</f>
        <v>149.71600000000001</v>
      </c>
      <c r="AA143" s="66">
        <f>'[4]NASS Crush'!$DI55</f>
        <v>121.974</v>
      </c>
      <c r="AB143" s="66">
        <f>'[4]NASS Crush'!$DI67</f>
        <v>173.23400000000001</v>
      </c>
      <c r="AC143" s="66">
        <f>'[4]NASS Crush'!$DI79</f>
        <v>124.634</v>
      </c>
      <c r="AD143" s="66">
        <f>'[4]NASS Crush'!$DI91</f>
        <v>119.152</v>
      </c>
      <c r="AE143" s="47">
        <f t="shared" si="75"/>
        <v>-1086.2441693817436</v>
      </c>
      <c r="AF143" s="47">
        <f t="shared" si="74"/>
        <v>-1602.6649246865334</v>
      </c>
      <c r="AG143" s="47">
        <f t="shared" si="74"/>
        <v>-106.27738533827802</v>
      </c>
      <c r="AH143" s="47">
        <f t="shared" si="74"/>
        <v>2063.7786626960396</v>
      </c>
      <c r="AI143" s="47">
        <f t="shared" si="74"/>
        <v>3663.887943685867</v>
      </c>
      <c r="AJ143" s="47">
        <f t="shared" si="74"/>
        <v>5071.6836805268576</v>
      </c>
      <c r="AK143" s="47">
        <f t="shared" si="74"/>
        <v>5361.3936269027354</v>
      </c>
      <c r="AL143" s="47">
        <f t="shared" si="74"/>
        <v>5427.3854108986625</v>
      </c>
      <c r="AM143" s="47">
        <f t="shared" si="74"/>
        <v>5492.9591134638695</v>
      </c>
      <c r="AN143" s="47">
        <f t="shared" si="74"/>
        <v>5454.5831200697576</v>
      </c>
      <c r="AO143" s="47">
        <f t="shared" si="74"/>
        <v>5394.9698932839055</v>
      </c>
      <c r="AP143" s="47">
        <f t="shared" si="74"/>
        <v>5335.3930907546492</v>
      </c>
      <c r="AQ143" s="47">
        <f t="shared" si="74"/>
        <v>5276.2883792478151</v>
      </c>
      <c r="AR143" s="47">
        <f t="shared" si="74"/>
        <v>5216.8621991918508</v>
      </c>
      <c r="AS143" s="47">
        <f t="shared" si="74"/>
        <v>5157.3958536675518</v>
      </c>
      <c r="AT143" s="47">
        <f t="shared" si="74"/>
        <v>5097.9117161348531</v>
      </c>
      <c r="AU143" s="47">
        <f t="shared" si="74"/>
        <v>5038.4773576743055</v>
      </c>
    </row>
    <row r="144" spans="1:47">
      <c r="A144" s="42" t="s">
        <v>111</v>
      </c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>
        <f>'[4]NASS Crush'!$DI8</f>
        <v>120.026</v>
      </c>
      <c r="X144" s="66">
        <f>'[4]NASS Crush'!$DI20</f>
        <v>146.06</v>
      </c>
      <c r="Y144" s="66">
        <f>'[4]NASS Crush'!$DI32</f>
        <v>126.81</v>
      </c>
      <c r="Z144" s="66">
        <f>'[4]NASS Crush'!$DI44</f>
        <v>139.345</v>
      </c>
      <c r="AA144" s="66">
        <f>'[4]NASS Crush'!$DI56</f>
        <v>126.47499999999999</v>
      </c>
      <c r="AB144" s="66">
        <f>'[4]NASS Crush'!$DI68</f>
        <v>171.51900000000001</v>
      </c>
      <c r="AC144" s="66">
        <f>'[4]NASS Crush'!$DI80</f>
        <v>103.99</v>
      </c>
      <c r="AD144" s="66">
        <f>'[4]NASS Crush'!$DI92</f>
        <v>136.548</v>
      </c>
      <c r="AE144" s="47">
        <f t="shared" si="75"/>
        <v>-1504.2123534902507</v>
      </c>
      <c r="AF144" s="47">
        <f t="shared" si="74"/>
        <v>-1537.877833837508</v>
      </c>
      <c r="AG144" s="47">
        <f t="shared" si="74"/>
        <v>19.704330022478729</v>
      </c>
      <c r="AH144" s="47">
        <f t="shared" si="74"/>
        <v>2260.8132442049123</v>
      </c>
      <c r="AI144" s="47">
        <f t="shared" si="74"/>
        <v>3807.5010000793227</v>
      </c>
      <c r="AJ144" s="47">
        <f t="shared" si="74"/>
        <v>5190.1932692341306</v>
      </c>
      <c r="AK144" s="47">
        <f t="shared" si="74"/>
        <v>5369.1434662498159</v>
      </c>
      <c r="AL144" s="47">
        <f t="shared" si="74"/>
        <v>5434.8287629509059</v>
      </c>
      <c r="AM144" s="47">
        <f t="shared" si="74"/>
        <v>5500.7463634933565</v>
      </c>
      <c r="AN144" s="47">
        <f t="shared" si="74"/>
        <v>5451.5027362656037</v>
      </c>
      <c r="AO144" s="47">
        <f t="shared" si="74"/>
        <v>5391.9432571833004</v>
      </c>
      <c r="AP144" s="47">
        <f t="shared" si="74"/>
        <v>5332.3828023592951</v>
      </c>
      <c r="AQ144" s="47">
        <f t="shared" si="74"/>
        <v>5273.1110811993813</v>
      </c>
      <c r="AR144" s="47">
        <f t="shared" si="74"/>
        <v>5213.7181920825496</v>
      </c>
      <c r="AS144" s="47">
        <f t="shared" si="74"/>
        <v>5154.3046791912639</v>
      </c>
      <c r="AT144" s="47">
        <f t="shared" si="74"/>
        <v>5094.8269230158085</v>
      </c>
      <c r="AU144" s="47">
        <f t="shared" si="74"/>
        <v>5035.3875687116997</v>
      </c>
    </row>
    <row r="145" spans="1:47" ht="15.75" thickBot="1">
      <c r="A145" s="42" t="s">
        <v>112</v>
      </c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>
        <f>'[4]NASS Crush'!$DI9</f>
        <v>157.24700000000001</v>
      </c>
      <c r="X145" s="66">
        <f>'[4]NASS Crush'!$DI21</f>
        <v>183.01900000000001</v>
      </c>
      <c r="Y145" s="66">
        <f>'[4]NASS Crush'!$DI33</f>
        <v>165.119</v>
      </c>
      <c r="Z145" s="66">
        <f>'[4]NASS Crush'!$DI45</f>
        <v>151.517</v>
      </c>
      <c r="AA145" s="66">
        <f>'[4]NASS Crush'!$DI57</f>
        <v>134.20699999999999</v>
      </c>
      <c r="AB145" s="66">
        <f>'[4]NASS Crush'!$DI69</f>
        <v>174.43600000000001</v>
      </c>
      <c r="AC145" s="66">
        <f>'[4]NASS Crush'!$DI81</f>
        <v>135.81200000000001</v>
      </c>
      <c r="AD145" s="66">
        <f>'[4]NASS Crush'!$DI93</f>
        <v>148.45699999999999</v>
      </c>
      <c r="AE145" s="47">
        <f t="shared" si="75"/>
        <v>-1940.1525193789435</v>
      </c>
      <c r="AF145" s="47">
        <f t="shared" si="74"/>
        <v>-1450.8590366627818</v>
      </c>
      <c r="AG145" s="47">
        <f t="shared" si="74"/>
        <v>155.61043718186329</v>
      </c>
      <c r="AH145" s="47">
        <f t="shared" si="74"/>
        <v>2463.9308460163111</v>
      </c>
      <c r="AI145" s="47">
        <f t="shared" si="74"/>
        <v>3953.4581912328254</v>
      </c>
      <c r="AJ145" s="47">
        <f t="shared" si="74"/>
        <v>5311.1011498237885</v>
      </c>
      <c r="AK145" s="47">
        <f t="shared" si="74"/>
        <v>5376.5436198976322</v>
      </c>
      <c r="AL145" s="47">
        <f t="shared" si="74"/>
        <v>5442.1258953527758</v>
      </c>
      <c r="AM145" s="47">
        <f t="shared" si="74"/>
        <v>5507.7894394969981</v>
      </c>
      <c r="AN145" s="47">
        <f t="shared" si="74"/>
        <v>5448.3645974213241</v>
      </c>
      <c r="AO145" s="47">
        <f t="shared" si="74"/>
        <v>5388.910531720504</v>
      </c>
      <c r="AP145" s="47">
        <f t="shared" si="74"/>
        <v>5329.4724080998503</v>
      </c>
      <c r="AQ145" s="47">
        <f t="shared" si="74"/>
        <v>5270.05816574029</v>
      </c>
      <c r="AR145" s="47">
        <f t="shared" si="74"/>
        <v>5210.6446198177964</v>
      </c>
      <c r="AS145" s="47">
        <f t="shared" si="74"/>
        <v>5151.2156558819543</v>
      </c>
      <c r="AT145" s="47">
        <f t="shared" si="74"/>
        <v>5091.7858675740827</v>
      </c>
      <c r="AU145" s="47">
        <f t="shared" si="74"/>
        <v>5032.3609347447964</v>
      </c>
    </row>
    <row r="146" spans="1:47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9"/>
      <c r="W146" s="49"/>
      <c r="X146" s="49"/>
      <c r="Y146" s="49">
        <f t="shared" ref="Y146:AU146" si="76">Y15</f>
        <v>165.119</v>
      </c>
      <c r="Z146" s="49">
        <f t="shared" si="76"/>
        <v>151.517</v>
      </c>
      <c r="AA146" s="49">
        <f t="shared" si="76"/>
        <v>134.20699999999999</v>
      </c>
      <c r="AB146" s="49">
        <f t="shared" si="76"/>
        <v>174.43600000000001</v>
      </c>
      <c r="AC146" s="49">
        <f t="shared" si="76"/>
        <v>135.81200000000001</v>
      </c>
      <c r="AD146" s="49">
        <f t="shared" si="76"/>
        <v>148.45699999999999</v>
      </c>
      <c r="AE146" s="49">
        <f t="shared" si="76"/>
        <v>-1940.1525193789435</v>
      </c>
      <c r="AF146" s="49">
        <f t="shared" si="76"/>
        <v>-1450.8590366627818</v>
      </c>
      <c r="AG146" s="49">
        <f t="shared" si="76"/>
        <v>155.61043718186329</v>
      </c>
      <c r="AH146" s="49">
        <f t="shared" si="76"/>
        <v>2463.9308460163111</v>
      </c>
      <c r="AI146" s="49">
        <f t="shared" si="76"/>
        <v>3953.4581912328254</v>
      </c>
      <c r="AJ146" s="49">
        <f t="shared" si="76"/>
        <v>5311.1011498237885</v>
      </c>
      <c r="AK146" s="49">
        <f t="shared" si="76"/>
        <v>5376.5436198976322</v>
      </c>
      <c r="AL146" s="49">
        <f t="shared" si="76"/>
        <v>5442.1258953527758</v>
      </c>
      <c r="AM146" s="49">
        <f t="shared" si="76"/>
        <v>5507.7894394969981</v>
      </c>
      <c r="AN146" s="49">
        <f t="shared" si="76"/>
        <v>5448.3645974213241</v>
      </c>
      <c r="AO146" s="49">
        <f t="shared" si="76"/>
        <v>5388.910531720504</v>
      </c>
      <c r="AP146" s="49">
        <f t="shared" si="76"/>
        <v>5329.4724080998503</v>
      </c>
      <c r="AQ146" s="49">
        <f t="shared" si="76"/>
        <v>5270.05816574029</v>
      </c>
      <c r="AR146" s="49">
        <f t="shared" si="76"/>
        <v>5210.6446198177964</v>
      </c>
      <c r="AS146" s="49">
        <f t="shared" si="76"/>
        <v>5151.2156558819543</v>
      </c>
      <c r="AT146" s="49">
        <f t="shared" si="76"/>
        <v>5091.7858675740827</v>
      </c>
      <c r="AU146" s="49">
        <f t="shared" si="76"/>
        <v>5032.3609347447964</v>
      </c>
    </row>
    <row r="147" spans="1:47" ht="15.75" thickBot="1">
      <c r="A147" s="42" t="s">
        <v>233</v>
      </c>
    </row>
    <row r="148" spans="1:47" ht="15.75" thickBot="1">
      <c r="A148" s="44"/>
      <c r="B148" s="44" t="str">
        <f>B$2</f>
        <v xml:space="preserve">93/94 </v>
      </c>
      <c r="C148" s="44" t="str">
        <f t="shared" ref="C148:AU148" si="77">C$2</f>
        <v xml:space="preserve">94/95 </v>
      </c>
      <c r="D148" s="44" t="str">
        <f t="shared" si="77"/>
        <v xml:space="preserve">95/96 </v>
      </c>
      <c r="E148" s="44" t="str">
        <f t="shared" si="77"/>
        <v xml:space="preserve">96/97 </v>
      </c>
      <c r="F148" s="44" t="str">
        <f t="shared" si="77"/>
        <v xml:space="preserve">97/98 </v>
      </c>
      <c r="G148" s="44" t="str">
        <f t="shared" si="77"/>
        <v xml:space="preserve">98/99 </v>
      </c>
      <c r="H148" s="44" t="str">
        <f t="shared" si="77"/>
        <v xml:space="preserve">99/00 </v>
      </c>
      <c r="I148" s="44" t="str">
        <f t="shared" si="77"/>
        <v xml:space="preserve">00/01 </v>
      </c>
      <c r="J148" s="44" t="str">
        <f t="shared" si="77"/>
        <v xml:space="preserve">01/02 </v>
      </c>
      <c r="K148" s="44" t="str">
        <f t="shared" si="77"/>
        <v xml:space="preserve">02/03 </v>
      </c>
      <c r="L148" s="44" t="str">
        <f t="shared" si="77"/>
        <v xml:space="preserve">03/04 </v>
      </c>
      <c r="M148" s="44" t="str">
        <f t="shared" si="77"/>
        <v xml:space="preserve">04/05 </v>
      </c>
      <c r="N148" s="44" t="str">
        <f t="shared" si="77"/>
        <v xml:space="preserve">05/06 </v>
      </c>
      <c r="O148" s="44" t="str">
        <f t="shared" si="77"/>
        <v xml:space="preserve">06/07 </v>
      </c>
      <c r="P148" s="44" t="str">
        <f t="shared" si="77"/>
        <v xml:space="preserve">07/08 </v>
      </c>
      <c r="Q148" s="44" t="str">
        <f t="shared" si="77"/>
        <v xml:space="preserve">08/09 </v>
      </c>
      <c r="R148" s="44" t="str">
        <f t="shared" si="77"/>
        <v xml:space="preserve">09/10 </v>
      </c>
      <c r="S148" s="44" t="str">
        <f t="shared" si="77"/>
        <v xml:space="preserve">10/11 </v>
      </c>
      <c r="T148" s="44" t="str">
        <f t="shared" si="77"/>
        <v xml:space="preserve">11/12 </v>
      </c>
      <c r="U148" s="44" t="str">
        <f t="shared" si="77"/>
        <v xml:space="preserve">12/13 </v>
      </c>
      <c r="V148" s="44" t="str">
        <f t="shared" si="77"/>
        <v xml:space="preserve">13/14 </v>
      </c>
      <c r="W148" s="44" t="str">
        <f t="shared" si="77"/>
        <v xml:space="preserve">14/15 </v>
      </c>
      <c r="X148" s="44" t="str">
        <f t="shared" si="77"/>
        <v xml:space="preserve">15/16 </v>
      </c>
      <c r="Y148" s="44" t="str">
        <f t="shared" si="77"/>
        <v xml:space="preserve">16/17 </v>
      </c>
      <c r="Z148" s="44" t="str">
        <f t="shared" si="77"/>
        <v xml:space="preserve">17/18 </v>
      </c>
      <c r="AA148" s="44" t="str">
        <f t="shared" si="77"/>
        <v>18/19</v>
      </c>
      <c r="AB148" s="44" t="str">
        <f t="shared" si="77"/>
        <v>19/20</v>
      </c>
      <c r="AC148" s="44" t="str">
        <f t="shared" si="77"/>
        <v>20/21</v>
      </c>
      <c r="AD148" s="44" t="str">
        <f t="shared" si="77"/>
        <v>21/22</v>
      </c>
      <c r="AE148" s="44" t="str">
        <f t="shared" si="77"/>
        <v>22/23</v>
      </c>
      <c r="AF148" s="44" t="str">
        <f t="shared" si="77"/>
        <v>23/24</v>
      </c>
      <c r="AG148" s="44" t="str">
        <f t="shared" si="77"/>
        <v>24/25</v>
      </c>
      <c r="AH148" s="44" t="str">
        <f t="shared" si="77"/>
        <v>25/26</v>
      </c>
      <c r="AI148" s="44" t="str">
        <f t="shared" si="77"/>
        <v>26/27</v>
      </c>
      <c r="AJ148" s="44" t="str">
        <f t="shared" si="77"/>
        <v>27/28</v>
      </c>
      <c r="AK148" s="44" t="str">
        <f t="shared" si="77"/>
        <v>28/29</v>
      </c>
      <c r="AL148" s="44" t="str">
        <f t="shared" si="77"/>
        <v>29/30</v>
      </c>
      <c r="AM148" s="44" t="str">
        <f t="shared" si="77"/>
        <v>30/31</v>
      </c>
      <c r="AN148" s="44" t="str">
        <f t="shared" si="77"/>
        <v>31/32</v>
      </c>
      <c r="AO148" s="44" t="str">
        <f t="shared" si="77"/>
        <v>32/33</v>
      </c>
      <c r="AP148" s="44" t="str">
        <f t="shared" si="77"/>
        <v>33/34</v>
      </c>
      <c r="AQ148" s="44" t="str">
        <f t="shared" si="77"/>
        <v>34/35</v>
      </c>
      <c r="AR148" s="44" t="str">
        <f t="shared" si="77"/>
        <v>35/36</v>
      </c>
      <c r="AS148" s="44" t="str">
        <f t="shared" si="77"/>
        <v>36/37</v>
      </c>
      <c r="AT148" s="44" t="str">
        <f t="shared" si="77"/>
        <v>37/38</v>
      </c>
      <c r="AU148" s="44" t="str">
        <f t="shared" si="77"/>
        <v>38/39</v>
      </c>
    </row>
    <row r="149" spans="1:47">
      <c r="A149" s="42" t="s">
        <v>101</v>
      </c>
      <c r="I149" s="92">
        <v>17.875399999999999</v>
      </c>
      <c r="J149" s="92">
        <v>21.993600000000001</v>
      </c>
      <c r="K149" s="92">
        <v>32.596499999999999</v>
      </c>
      <c r="L149" s="92">
        <v>33.747300000000003</v>
      </c>
      <c r="M149" s="92">
        <v>33.552300000000002</v>
      </c>
      <c r="N149" s="92">
        <v>35.690899999999999</v>
      </c>
      <c r="O149" s="92">
        <v>38.463099999999997</v>
      </c>
      <c r="P149" s="92">
        <v>54.993400000000001</v>
      </c>
      <c r="Q149" s="92">
        <v>49.294699999999999</v>
      </c>
      <c r="R149" s="92">
        <v>45.594999999999999</v>
      </c>
      <c r="S149" s="92">
        <v>54.412300000000002</v>
      </c>
      <c r="T149" s="92">
        <v>61.011400000000002</v>
      </c>
      <c r="U149" s="92">
        <v>63.569600000000001</v>
      </c>
      <c r="V149" s="92">
        <v>48.630400000000002</v>
      </c>
      <c r="W149" s="92">
        <v>43.838299999999997</v>
      </c>
      <c r="X149" s="92">
        <v>36.902700000000003</v>
      </c>
      <c r="Y149" s="92">
        <v>43.348599999999998</v>
      </c>
      <c r="Z149" s="92">
        <v>42.637700000000002</v>
      </c>
      <c r="AA149" s="92">
        <v>41.3996</v>
      </c>
      <c r="AB149" s="92">
        <v>41.03</v>
      </c>
      <c r="AC149" s="92">
        <v>48.276800000000001</v>
      </c>
      <c r="AD149" s="92">
        <v>86.846199999999996</v>
      </c>
      <c r="AE149" s="93">
        <f>'[3]Canola Complex'!BL448</f>
        <v>88.137600000000006</v>
      </c>
      <c r="AF149" s="93">
        <f>'[3]Canola Complex'!BM448</f>
        <v>70.656800000000004</v>
      </c>
      <c r="AG149" s="93">
        <f>'[3]Canola Complex'!BN448</f>
        <v>49.862215589630758</v>
      </c>
      <c r="AH149" s="93">
        <f>'[3]Canola Complex'!BO448</f>
        <v>75.005252242211384</v>
      </c>
      <c r="AI149" s="93">
        <f>'[3]Canola Complex'!BP448</f>
        <v>89.676328976165195</v>
      </c>
      <c r="AJ149" s="93">
        <f>'[3]Canola Complex'!BQ448</f>
        <v>86.136425182751964</v>
      </c>
      <c r="AK149" s="93">
        <f>'[3]Canola Complex'!BR448</f>
        <v>95.498230812860953</v>
      </c>
      <c r="AL149" s="93">
        <f>'[3]Canola Complex'!BS448</f>
        <v>106.88121537308743</v>
      </c>
      <c r="AM149" s="93">
        <f>'[3]Canola Complex'!BT448</f>
        <v>112.43423247675528</v>
      </c>
      <c r="AN149" s="93">
        <f>'[3]Canola Complex'!BU448</f>
        <v>106.16142461138867</v>
      </c>
      <c r="AO149" s="93">
        <f>'[3]Canola Complex'!BV448</f>
        <v>108.39787577646345</v>
      </c>
      <c r="AP149" s="93">
        <f>'[3]Canola Complex'!BW448</f>
        <v>122.31081122535602</v>
      </c>
      <c r="AQ149" s="93">
        <f>'[3]Canola Complex'!BX448</f>
        <v>113.84219531043706</v>
      </c>
      <c r="AR149" s="93">
        <f>'[3]Canola Complex'!BY448</f>
        <v>-0.3253107231743062</v>
      </c>
      <c r="AS149" s="93">
        <f>'[3]Canola Complex'!BZ448</f>
        <v>-368.09259153040881</v>
      </c>
      <c r="AT149" s="93">
        <f>'[3]Canola Complex'!CA448</f>
        <v>-783.79066317324009</v>
      </c>
      <c r="AU149" s="93">
        <f>'[3]Canola Complex'!CB448</f>
        <v>-1238.8514301215739</v>
      </c>
    </row>
    <row r="150" spans="1:47">
      <c r="A150" s="42" t="s">
        <v>102</v>
      </c>
      <c r="I150" s="92">
        <v>18.102499999999999</v>
      </c>
      <c r="J150" s="92">
        <v>23.687100000000001</v>
      </c>
      <c r="K150" s="92">
        <v>37.159999999999997</v>
      </c>
      <c r="L150" s="92">
        <v>34.025500000000001</v>
      </c>
      <c r="M150" s="92">
        <v>36.591000000000001</v>
      </c>
      <c r="N150" s="92">
        <v>33.631999999999998</v>
      </c>
      <c r="O150" s="92">
        <v>41.256</v>
      </c>
      <c r="P150" s="92">
        <v>61.170499999999997</v>
      </c>
      <c r="Q150" s="92">
        <v>45.045200000000001</v>
      </c>
      <c r="R150" s="92">
        <v>48.622500000000002</v>
      </c>
      <c r="S150" s="92">
        <v>57.437600000000003</v>
      </c>
      <c r="T150" s="92">
        <v>61.336599999999997</v>
      </c>
      <c r="U150" s="92">
        <v>61.383200000000002</v>
      </c>
      <c r="V150" s="92">
        <v>47.7515</v>
      </c>
      <c r="W150" s="92">
        <v>42.722099999999998</v>
      </c>
      <c r="X150" s="92">
        <v>34.884</v>
      </c>
      <c r="Y150" s="92">
        <v>43.798099999999998</v>
      </c>
      <c r="Z150" s="92">
        <v>43.410499999999999</v>
      </c>
      <c r="AA150" s="92">
        <v>40.691000000000003</v>
      </c>
      <c r="AB150" s="92">
        <v>39.832999999999998</v>
      </c>
      <c r="AC150" s="92">
        <v>50.557499999999997</v>
      </c>
      <c r="AD150" s="92">
        <v>90.849500000000006</v>
      </c>
      <c r="AE150" s="93">
        <f>'[3]Canola Complex'!BL449</f>
        <v>93.081900000000005</v>
      </c>
      <c r="AF150" s="93">
        <f>'[3]Canola Complex'!BM449</f>
        <v>67.099999999999994</v>
      </c>
      <c r="AG150" s="93">
        <f>'[3]Canola Complex'!BN449</f>
        <v>49.471885474444051</v>
      </c>
      <c r="AH150" s="93">
        <f>'[3]Canola Complex'!BO449</f>
        <v>79.692664688643404</v>
      </c>
      <c r="AI150" s="93">
        <f>'[3]Canola Complex'!BP449</f>
        <v>94.556985195801118</v>
      </c>
      <c r="AJ150" s="93">
        <f>'[3]Canola Complex'!BQ449</f>
        <v>89.181899226715927</v>
      </c>
      <c r="AK150" s="93">
        <f>'[3]Canola Complex'!BR449</f>
        <v>98.559444713282915</v>
      </c>
      <c r="AL150" s="93">
        <f>'[3]Canola Complex'!BS449</f>
        <v>111.86960759330886</v>
      </c>
      <c r="AM150" s="93">
        <f>'[3]Canola Complex'!BT449</f>
        <v>116.30746306395631</v>
      </c>
      <c r="AN150" s="93">
        <f>'[3]Canola Complex'!BU449</f>
        <v>110.97166769509697</v>
      </c>
      <c r="AO150" s="93">
        <f>'[3]Canola Complex'!BV449</f>
        <v>111.8649355939811</v>
      </c>
      <c r="AP150" s="93">
        <f>'[3]Canola Complex'!BW449</f>
        <v>129.24747134719468</v>
      </c>
      <c r="AQ150" s="93">
        <f>'[3]Canola Complex'!BX449</f>
        <v>129.56006752998672</v>
      </c>
      <c r="AR150" s="93">
        <f>'[3]Canola Complex'!BY449</f>
        <v>-16.783341499843868</v>
      </c>
      <c r="AS150" s="93">
        <f>'[3]Canola Complex'!BZ449</f>
        <v>-390.53696069543651</v>
      </c>
      <c r="AT150" s="93">
        <f>'[3]Canola Complex'!CA449</f>
        <v>-807.27817407805321</v>
      </c>
      <c r="AU150" s="93">
        <f>'[3]Canola Complex'!CB449</f>
        <v>-1276.5121549455041</v>
      </c>
    </row>
    <row r="151" spans="1:47">
      <c r="A151" s="42" t="s">
        <v>103</v>
      </c>
      <c r="I151" s="92">
        <v>17.742599999999999</v>
      </c>
      <c r="J151" s="92">
        <v>24.086300000000001</v>
      </c>
      <c r="K151" s="92">
        <v>36.091500000000003</v>
      </c>
      <c r="L151" s="92">
        <v>35.753500000000003</v>
      </c>
      <c r="M151" s="92">
        <v>33.985700000000001</v>
      </c>
      <c r="N151" s="92">
        <v>30.997</v>
      </c>
      <c r="O151" s="92">
        <v>40.667000000000002</v>
      </c>
      <c r="P151" s="92">
        <v>62.084000000000003</v>
      </c>
      <c r="Q151" s="92">
        <v>41.621299999999998</v>
      </c>
      <c r="R151" s="92">
        <v>49.033099999999997</v>
      </c>
      <c r="S151" s="92">
        <v>61.100900000000003</v>
      </c>
      <c r="T151" s="92">
        <v>60.209000000000003</v>
      </c>
      <c r="U151" s="92">
        <v>61.073</v>
      </c>
      <c r="V151" s="92">
        <v>45.751899999999999</v>
      </c>
      <c r="W151" s="92">
        <v>41.557099999999998</v>
      </c>
      <c r="X151" s="92">
        <v>37.445500000000003</v>
      </c>
      <c r="Y151" s="92">
        <v>44.038600000000002</v>
      </c>
      <c r="Z151" s="92">
        <v>42.183500000000002</v>
      </c>
      <c r="AA151" s="92">
        <v>41.322499999999998</v>
      </c>
      <c r="AB151" s="92">
        <v>40.689500000000002</v>
      </c>
      <c r="AC151" s="92">
        <v>54.571399999999997</v>
      </c>
      <c r="AD151" s="92">
        <v>87.157600000000002</v>
      </c>
      <c r="AE151" s="93">
        <f>'[3]Canola Complex'!BL450</f>
        <v>82.203800000000001</v>
      </c>
      <c r="AF151" s="93">
        <f>'[3]Canola Complex'!BM450</f>
        <v>64.906499999999994</v>
      </c>
      <c r="AG151" s="93">
        <f>'[3]Canola Complex'!BN450</f>
        <v>49.847422321455184</v>
      </c>
      <c r="AH151" s="93">
        <f>'[3]Canola Complex'!BO450</f>
        <v>82.589878535757293</v>
      </c>
      <c r="AI151" s="93">
        <f>'[3]Canola Complex'!BP450</f>
        <v>99.482696668170675</v>
      </c>
      <c r="AJ151" s="93">
        <f>'[3]Canola Complex'!BQ450</f>
        <v>89.695801306114618</v>
      </c>
      <c r="AK151" s="93">
        <f>'[3]Canola Complex'!BR450</f>
        <v>97.96861958597664</v>
      </c>
      <c r="AL151" s="93">
        <f>'[3]Canola Complex'!BS450</f>
        <v>111.19884247774424</v>
      </c>
      <c r="AM151" s="93">
        <f>'[3]Canola Complex'!BT450</f>
        <v>118.07782572501158</v>
      </c>
      <c r="AN151" s="93">
        <f>'[3]Canola Complex'!BU450</f>
        <v>115.11127280297916</v>
      </c>
      <c r="AO151" s="93">
        <f>'[3]Canola Complex'!BV450</f>
        <v>107.827414656503</v>
      </c>
      <c r="AP151" s="93">
        <f>'[3]Canola Complex'!BW450</f>
        <v>125.05190989668465</v>
      </c>
      <c r="AQ151" s="93">
        <f>'[3]Canola Complex'!BX450</f>
        <v>112.50580513295418</v>
      </c>
      <c r="AR151" s="93">
        <f>'[3]Canola Complex'!BY450</f>
        <v>-62.302544646402666</v>
      </c>
      <c r="AS151" s="93">
        <f>'[3]Canola Complex'!BZ450</f>
        <v>-448.75725765067176</v>
      </c>
      <c r="AT151" s="93">
        <f>'[3]Canola Complex'!CA450</f>
        <v>-870.8833271852385</v>
      </c>
      <c r="AU151" s="93">
        <f>'[3]Canola Complex'!CB450</f>
        <v>-1360.341541374451</v>
      </c>
    </row>
    <row r="152" spans="1:47">
      <c r="A152" s="42" t="s">
        <v>104</v>
      </c>
      <c r="I152" s="92">
        <v>17.2515</v>
      </c>
      <c r="J152" s="92">
        <v>23.903300000000002</v>
      </c>
      <c r="K152" s="92">
        <v>32.600900000000003</v>
      </c>
      <c r="L152" s="92">
        <v>36.341200000000001</v>
      </c>
      <c r="M152" s="92">
        <v>30.414000000000001</v>
      </c>
      <c r="N152" s="92">
        <v>30.032</v>
      </c>
      <c r="O152" s="92">
        <v>39.338999999999999</v>
      </c>
      <c r="P152" s="92">
        <v>66.825199999999995</v>
      </c>
      <c r="Q152" s="92">
        <v>42.5105</v>
      </c>
      <c r="R152" s="92">
        <v>46.061</v>
      </c>
      <c r="S152" s="92">
        <v>62.7455</v>
      </c>
      <c r="T152" s="92">
        <v>60.1325</v>
      </c>
      <c r="U152" s="92">
        <v>62.516199999999998</v>
      </c>
      <c r="V152" s="92">
        <v>43.538600000000002</v>
      </c>
      <c r="W152" s="92">
        <v>42.127499999999998</v>
      </c>
      <c r="X152" s="92">
        <v>36.294199999999996</v>
      </c>
      <c r="Y152" s="92">
        <v>42.611499999999999</v>
      </c>
      <c r="Z152" s="92">
        <v>42.017099999999999</v>
      </c>
      <c r="AA152" s="92">
        <v>41.238999999999997</v>
      </c>
      <c r="AB152" s="92">
        <v>40.816699999999997</v>
      </c>
      <c r="AC152" s="92">
        <v>57.733199999999997</v>
      </c>
      <c r="AD152" s="92">
        <v>92.68</v>
      </c>
      <c r="AE152" s="93">
        <f>'[3]Canola Complex'!BL451</f>
        <v>80.384</v>
      </c>
      <c r="AF152" s="93">
        <f>'[3]Canola Complex'!BM451</f>
        <v>60.564300000000003</v>
      </c>
      <c r="AG152" s="93">
        <f>'[3]Canola Complex'!BN451</f>
        <v>50.103869227455135</v>
      </c>
      <c r="AH152" s="93">
        <f>'[3]Canola Complex'!BO451</f>
        <v>92.395918109377448</v>
      </c>
      <c r="AI152" s="93">
        <f>'[3]Canola Complex'!BP451</f>
        <v>108.06945450402652</v>
      </c>
      <c r="AJ152" s="93">
        <f>'[3]Canola Complex'!BQ451</f>
        <v>100.07918539480404</v>
      </c>
      <c r="AK152" s="93">
        <f>'[3]Canola Complex'!BR451</f>
        <v>109.93182931693167</v>
      </c>
      <c r="AL152" s="93">
        <f>'[3]Canola Complex'!BS451</f>
        <v>124.39564035571318</v>
      </c>
      <c r="AM152" s="93">
        <f>'[3]Canola Complex'!BT451</f>
        <v>131.85246528033656</v>
      </c>
      <c r="AN152" s="93">
        <f>'[3]Canola Complex'!BU451</f>
        <v>131.96881637824993</v>
      </c>
      <c r="AO152" s="93">
        <f>'[3]Canola Complex'!BV451</f>
        <v>124.83421825990942</v>
      </c>
      <c r="AP152" s="93">
        <f>'[3]Canola Complex'!BW451</f>
        <v>146.42525129656863</v>
      </c>
      <c r="AQ152" s="93">
        <f>'[3]Canola Complex'!BX451</f>
        <v>132.674048338967</v>
      </c>
      <c r="AR152" s="93">
        <f>'[3]Canola Complex'!BY451</f>
        <v>-51.084264006194509</v>
      </c>
      <c r="AS152" s="93">
        <f>'[3]Canola Complex'!BZ451</f>
        <v>-436.21948974473219</v>
      </c>
      <c r="AT152" s="93">
        <f>'[3]Canola Complex'!CA451</f>
        <v>-857.31262037317128</v>
      </c>
      <c r="AU152" s="93">
        <f>'[3]Canola Complex'!CB451</f>
        <v>-1351.8556066983283</v>
      </c>
    </row>
    <row r="153" spans="1:47">
      <c r="A153" s="42" t="s">
        <v>105</v>
      </c>
      <c r="I153" s="92">
        <v>18.2226</v>
      </c>
      <c r="J153" s="92">
        <v>23.257300000000001</v>
      </c>
      <c r="K153" s="92">
        <v>30.596599999999999</v>
      </c>
      <c r="L153" s="92">
        <v>38.717300000000002</v>
      </c>
      <c r="M153" s="92">
        <v>31.441299999999998</v>
      </c>
      <c r="N153" s="92">
        <v>29.940999999999999</v>
      </c>
      <c r="O153" s="92">
        <v>40.476300000000002</v>
      </c>
      <c r="P153" s="92">
        <v>73.980999999999995</v>
      </c>
      <c r="Q153" s="92">
        <v>39.007300000000001</v>
      </c>
      <c r="R153" s="92">
        <v>45.935699999999997</v>
      </c>
      <c r="S153" s="92">
        <v>63.14</v>
      </c>
      <c r="T153" s="92">
        <v>61.280500000000004</v>
      </c>
      <c r="U153" s="92">
        <v>63.307899999999997</v>
      </c>
      <c r="V153" s="92">
        <v>46.88</v>
      </c>
      <c r="W153" s="92">
        <v>41.289499999999997</v>
      </c>
      <c r="X153" s="92">
        <v>37.520000000000003</v>
      </c>
      <c r="Y153" s="92">
        <v>41.198399999999999</v>
      </c>
      <c r="Z153" s="92">
        <v>41.149500000000003</v>
      </c>
      <c r="AA153" s="92">
        <v>41.015300000000003</v>
      </c>
      <c r="AB153" s="92">
        <v>38.116799999999998</v>
      </c>
      <c r="AC153" s="92">
        <v>62.683199999999999</v>
      </c>
      <c r="AD153" s="92">
        <v>99.012600000000006</v>
      </c>
      <c r="AE153" s="93">
        <f>'[3]Canola Complex'!BL452</f>
        <v>76.467399999999998</v>
      </c>
      <c r="AF153" s="93">
        <f>'[3]Canola Complex'!BM452</f>
        <v>57.365000000000002</v>
      </c>
      <c r="AG153" s="93">
        <f>'[3]Canola Complex'!BN452</f>
        <v>50.991577767962866</v>
      </c>
      <c r="AH153" s="93">
        <f>'[3]Canola Complex'!BO452</f>
        <v>97.214175892151005</v>
      </c>
      <c r="AI153" s="93">
        <f>'[3]Canola Complex'!BP452</f>
        <v>113.33109700770953</v>
      </c>
      <c r="AJ153" s="93">
        <f>'[3]Canola Complex'!BQ452</f>
        <v>107.22017109264642</v>
      </c>
      <c r="AK153" s="93">
        <f>'[3]Canola Complex'!BR452</f>
        <v>118.19544770107588</v>
      </c>
      <c r="AL153" s="93">
        <f>'[3]Canola Complex'!BS452</f>
        <v>131.15343189954714</v>
      </c>
      <c r="AM153" s="93">
        <f>'[3]Canola Complex'!BT452</f>
        <v>138.98690982070309</v>
      </c>
      <c r="AN153" s="93">
        <f>'[3]Canola Complex'!BU452</f>
        <v>142.57335240902489</v>
      </c>
      <c r="AO153" s="93">
        <f>'[3]Canola Complex'!BV452</f>
        <v>137.55499869077144</v>
      </c>
      <c r="AP153" s="93">
        <f>'[3]Canola Complex'!BW452</f>
        <v>162.347372565532</v>
      </c>
      <c r="AQ153" s="93">
        <f>'[3]Canola Complex'!BX452</f>
        <v>142.56489952670725</v>
      </c>
      <c r="AR153" s="93">
        <f>'[3]Canola Complex'!BY452</f>
        <v>-54.188924388145267</v>
      </c>
      <c r="AS153" s="93">
        <f>'[3]Canola Complex'!BZ452</f>
        <v>-438.90341651506634</v>
      </c>
      <c r="AT153" s="93">
        <f>'[3]Canola Complex'!CA452</f>
        <v>-858.71932131424285</v>
      </c>
      <c r="AU153" s="93">
        <f>'[3]Canola Complex'!CB452</f>
        <v>-1360.4522811413906</v>
      </c>
    </row>
    <row r="154" spans="1:47">
      <c r="A154" s="42" t="s">
        <v>106</v>
      </c>
      <c r="I154" s="92">
        <v>19.7136</v>
      </c>
      <c r="J154" s="92">
        <v>23.959499999999998</v>
      </c>
      <c r="K154" s="92">
        <v>30.0261</v>
      </c>
      <c r="L154" s="92">
        <v>41.093899999999998</v>
      </c>
      <c r="M154" s="92">
        <v>35.522199999999998</v>
      </c>
      <c r="N154" s="92">
        <v>32.676900000000003</v>
      </c>
      <c r="O154" s="92">
        <v>40.4163</v>
      </c>
      <c r="P154" s="92">
        <v>74.762500000000003</v>
      </c>
      <c r="Q154" s="92">
        <v>38.095399999999998</v>
      </c>
      <c r="R154" s="92">
        <v>46.695999999999998</v>
      </c>
      <c r="S154" s="92">
        <v>63.055199999999999</v>
      </c>
      <c r="T154" s="92">
        <v>63.055900000000001</v>
      </c>
      <c r="U154" s="92">
        <v>62.325000000000003</v>
      </c>
      <c r="V154" s="92">
        <v>50.325699999999998</v>
      </c>
      <c r="W154" s="92">
        <v>40.072299999999998</v>
      </c>
      <c r="X154" s="92">
        <v>38.226399999999998</v>
      </c>
      <c r="Y154" s="92">
        <v>40.419600000000003</v>
      </c>
      <c r="Z154" s="92">
        <v>40.434800000000003</v>
      </c>
      <c r="AA154" s="92">
        <v>39.713799999999999</v>
      </c>
      <c r="AB154" s="92">
        <v>35.494999999999997</v>
      </c>
      <c r="AC154" s="92">
        <v>72.630899999999997</v>
      </c>
      <c r="AD154" s="92">
        <v>102.7022</v>
      </c>
      <c r="AE154" s="93">
        <f>'[3]Canola Complex'!BL453</f>
        <v>71.804299999999998</v>
      </c>
      <c r="AF154" s="93">
        <f>'[3]Canola Complex'!BM453</f>
        <v>58.494</v>
      </c>
      <c r="AG154" s="93">
        <f>'[3]Canola Complex'!BN453</f>
        <v>51.02274741026357</v>
      </c>
      <c r="AH154" s="93">
        <f>'[3]Canola Complex'!BO453</f>
        <v>103.01682299298794</v>
      </c>
      <c r="AI154" s="93">
        <f>'[3]Canola Complex'!BP453</f>
        <v>117.79851491221496</v>
      </c>
      <c r="AJ154" s="93">
        <f>'[3]Canola Complex'!BQ453</f>
        <v>114.49141163023205</v>
      </c>
      <c r="AK154" s="93">
        <f>'[3]Canola Complex'!BR453</f>
        <v>127.8769467984274</v>
      </c>
      <c r="AL154" s="93">
        <f>'[3]Canola Complex'!BS453</f>
        <v>140.5821589463855</v>
      </c>
      <c r="AM154" s="93">
        <f>'[3]Canola Complex'!BT453</f>
        <v>149.61227868789845</v>
      </c>
      <c r="AN154" s="93">
        <f>'[3]Canola Complex'!BU453</f>
        <v>154.65530461490431</v>
      </c>
      <c r="AO154" s="93">
        <f>'[3]Canola Complex'!BV453</f>
        <v>152.04912440008658</v>
      </c>
      <c r="AP154" s="93">
        <f>'[3]Canola Complex'!BW453</f>
        <v>180.32130524204607</v>
      </c>
      <c r="AQ154" s="93">
        <f>'[3]Canola Complex'!BX453</f>
        <v>154.78792383338109</v>
      </c>
      <c r="AR154" s="93">
        <f>'[3]Canola Complex'!BY453</f>
        <v>-54.730254764679792</v>
      </c>
      <c r="AS154" s="93">
        <f>'[3]Canola Complex'!BZ453</f>
        <v>-441.76533580460085</v>
      </c>
      <c r="AT154" s="93">
        <f>'[3]Canola Complex'!CA453</f>
        <v>-862.07048957038535</v>
      </c>
      <c r="AU154" s="93">
        <f>'[3]Canola Complex'!CB453</f>
        <v>-1373.7671847899869</v>
      </c>
    </row>
    <row r="155" spans="1:47">
      <c r="A155" s="42" t="s">
        <v>107</v>
      </c>
      <c r="I155" s="92">
        <v>19.350999999999999</v>
      </c>
      <c r="J155" s="92">
        <v>23.905000000000001</v>
      </c>
      <c r="K155" s="92">
        <v>30.439499999999999</v>
      </c>
      <c r="L155" s="92">
        <v>40.953000000000003</v>
      </c>
      <c r="M155" s="92">
        <v>36.140900000000002</v>
      </c>
      <c r="N155" s="92">
        <v>33.1736</v>
      </c>
      <c r="O155" s="92">
        <v>41.052999999999997</v>
      </c>
      <c r="P155" s="92">
        <v>74.221299999999999</v>
      </c>
      <c r="Q155" s="92">
        <v>42.437100000000001</v>
      </c>
      <c r="R155" s="92">
        <v>46.372300000000003</v>
      </c>
      <c r="S155" s="92">
        <v>65.171000000000006</v>
      </c>
      <c r="T155" s="92">
        <v>64.947500000000005</v>
      </c>
      <c r="U155" s="92">
        <v>64.8523</v>
      </c>
      <c r="V155" s="92">
        <v>51.87</v>
      </c>
      <c r="W155" s="92">
        <v>39.921399999999998</v>
      </c>
      <c r="X155" s="92">
        <v>39.7029</v>
      </c>
      <c r="Y155" s="92">
        <v>39.538400000000003</v>
      </c>
      <c r="Z155" s="92">
        <v>39.848599999999998</v>
      </c>
      <c r="AA155" s="92">
        <v>37.842399999999998</v>
      </c>
      <c r="AB155" s="92">
        <v>35.583799999999997</v>
      </c>
      <c r="AC155" s="92">
        <v>88.140500000000003</v>
      </c>
      <c r="AD155" s="92">
        <v>109.152</v>
      </c>
      <c r="AE155" s="93">
        <f>'[3]Canola Complex'!BL454</f>
        <v>68.944199999999995</v>
      </c>
      <c r="AF155" s="93">
        <f>'[3]Canola Complex'!BM454</f>
        <v>54.694230364338544</v>
      </c>
      <c r="AG155" s="93">
        <f>'[3]Canola Complex'!BN454</f>
        <v>51.733250373252623</v>
      </c>
      <c r="AH155" s="93">
        <f>'[3]Canola Complex'!BO454</f>
        <v>105.88686202212568</v>
      </c>
      <c r="AI155" s="93">
        <f>'[3]Canola Complex'!BP454</f>
        <v>119.5260348745585</v>
      </c>
      <c r="AJ155" s="93">
        <f>'[3]Canola Complex'!BQ454</f>
        <v>116.09924055981911</v>
      </c>
      <c r="AK155" s="93">
        <f>'[3]Canola Complex'!BR454</f>
        <v>130.06589315014298</v>
      </c>
      <c r="AL155" s="93">
        <f>'[3]Canola Complex'!BS454</f>
        <v>143.51145377151209</v>
      </c>
      <c r="AM155" s="93">
        <f>'[3]Canola Complex'!BT454</f>
        <v>151.43639068573964</v>
      </c>
      <c r="AN155" s="93">
        <f>'[3]Canola Complex'!BU454</f>
        <v>156.12001251342986</v>
      </c>
      <c r="AO155" s="93">
        <f>'[3]Canola Complex'!BV454</f>
        <v>155.40697039390673</v>
      </c>
      <c r="AP155" s="93">
        <f>'[3]Canola Complex'!BW454</f>
        <v>182.52386168156585</v>
      </c>
      <c r="AQ155" s="93">
        <f>'[3]Canola Complex'!BX454</f>
        <v>147.06851861510737</v>
      </c>
      <c r="AR155" s="93">
        <f>'[3]Canola Complex'!BY454</f>
        <v>-83.380559342479401</v>
      </c>
      <c r="AS155" s="93">
        <f>'[3]Canola Complex'!BZ454</f>
        <v>-473.81565487787805</v>
      </c>
      <c r="AT155" s="93">
        <f>'[3]Canola Complex'!CA454</f>
        <v>-894.85546615776445</v>
      </c>
      <c r="AU155" s="93">
        <f>'[3]Canola Complex'!CB454</f>
        <v>-1419.0561310506862</v>
      </c>
    </row>
    <row r="156" spans="1:47">
      <c r="A156" s="42" t="s">
        <v>108</v>
      </c>
      <c r="I156" s="92">
        <v>21.135899999999999</v>
      </c>
      <c r="J156" s="92">
        <v>24.1022</v>
      </c>
      <c r="K156" s="92">
        <v>29.563300000000002</v>
      </c>
      <c r="L156" s="92">
        <v>38.7637</v>
      </c>
      <c r="M156" s="92">
        <v>34.456099999999999</v>
      </c>
      <c r="N156" s="92">
        <v>35.944000000000003</v>
      </c>
      <c r="O156" s="92">
        <v>44.0886</v>
      </c>
      <c r="P156" s="92">
        <v>75.9666</v>
      </c>
      <c r="Q156" s="92">
        <v>45.735500000000002</v>
      </c>
      <c r="R156" s="92">
        <v>44.600999999999999</v>
      </c>
      <c r="S156" s="92">
        <v>64.239000000000004</v>
      </c>
      <c r="T156" s="92">
        <v>62.384999999999998</v>
      </c>
      <c r="U156" s="92">
        <v>64.540499999999994</v>
      </c>
      <c r="V156" s="92">
        <v>50.102899999999998</v>
      </c>
      <c r="W156" s="92">
        <v>40.995699999999999</v>
      </c>
      <c r="X156" s="92">
        <v>38.018999999999998</v>
      </c>
      <c r="Y156" s="92">
        <v>40.490900000000003</v>
      </c>
      <c r="Z156" s="92">
        <v>39.586799999999997</v>
      </c>
      <c r="AA156" s="92">
        <v>37.230499999999999</v>
      </c>
      <c r="AB156" s="92">
        <v>34.703499999999998</v>
      </c>
      <c r="AC156" s="92">
        <v>103.6395</v>
      </c>
      <c r="AD156" s="92">
        <v>114.86190000000001</v>
      </c>
      <c r="AE156" s="93">
        <f>'[3]Canola Complex'!BL455</f>
        <v>65.765500000000003</v>
      </c>
      <c r="AF156" s="93">
        <f>'[3]Canola Complex'!BM455</f>
        <v>52.268004753609532</v>
      </c>
      <c r="AG156" s="93">
        <f>'[3]Canola Complex'!BN455</f>
        <v>52.191422370228665</v>
      </c>
      <c r="AH156" s="93">
        <f>'[3]Canola Complex'!BO455</f>
        <v>103.27366457228679</v>
      </c>
      <c r="AI156" s="93">
        <f>'[3]Canola Complex'!BP455</f>
        <v>114.94512680906961</v>
      </c>
      <c r="AJ156" s="93">
        <f>'[3]Canola Complex'!BQ455</f>
        <v>112.21468422610315</v>
      </c>
      <c r="AK156" s="93">
        <f>'[3]Canola Complex'!BR455</f>
        <v>125.78016306153332</v>
      </c>
      <c r="AL156" s="93">
        <f>'[3]Canola Complex'!BS455</f>
        <v>138.7986913127562</v>
      </c>
      <c r="AM156" s="93">
        <f>'[3]Canola Complex'!BT455</f>
        <v>147.68304402647766</v>
      </c>
      <c r="AN156" s="93">
        <f>'[3]Canola Complex'!BU455</f>
        <v>150.64623746866363</v>
      </c>
      <c r="AO156" s="93">
        <f>'[3]Canola Complex'!BV455</f>
        <v>151.32683968657568</v>
      </c>
      <c r="AP156" s="93">
        <f>'[3]Canola Complex'!BW455</f>
        <v>179.98633068049367</v>
      </c>
      <c r="AQ156" s="93">
        <f>'[3]Canola Complex'!BX455</f>
        <v>131.6890679761371</v>
      </c>
      <c r="AR156" s="93">
        <f>'[3]Canola Complex'!BY455</f>
        <v>-121.95738019738785</v>
      </c>
      <c r="AS156" s="93">
        <f>'[3]Canola Complex'!BZ455</f>
        <v>-516.2578933163054</v>
      </c>
      <c r="AT156" s="93">
        <f>'[3]Canola Complex'!CA455</f>
        <v>-940.17817997450311</v>
      </c>
      <c r="AU156" s="93">
        <f>'[3]Canola Complex'!CB455</f>
        <v>-1480.5630951660992</v>
      </c>
    </row>
    <row r="157" spans="1:47">
      <c r="A157" s="42" t="s">
        <v>109</v>
      </c>
      <c r="I157" s="92">
        <v>22.500399999999999</v>
      </c>
      <c r="J157" s="92">
        <v>25.075500000000002</v>
      </c>
      <c r="K157" s="92">
        <v>29.284700000000001</v>
      </c>
      <c r="L157" s="92">
        <v>36.039000000000001</v>
      </c>
      <c r="M157" s="92">
        <v>34.7104</v>
      </c>
      <c r="N157" s="92">
        <v>35.862200000000001</v>
      </c>
      <c r="O157" s="92">
        <v>46.4176</v>
      </c>
      <c r="P157" s="92">
        <v>79.228499999999997</v>
      </c>
      <c r="Q157" s="92">
        <v>46.134999999999998</v>
      </c>
      <c r="R157" s="92">
        <v>44.997199999999999</v>
      </c>
      <c r="S157" s="92">
        <v>63.626300000000001</v>
      </c>
      <c r="T157" s="92">
        <v>61.78</v>
      </c>
      <c r="U157" s="92">
        <v>61.767000000000003</v>
      </c>
      <c r="V157" s="92">
        <v>49.105200000000004</v>
      </c>
      <c r="W157" s="92">
        <v>42.287300000000002</v>
      </c>
      <c r="X157" s="92">
        <v>38.664999999999999</v>
      </c>
      <c r="Y157" s="92">
        <v>39.970500000000001</v>
      </c>
      <c r="Z157" s="92">
        <v>39.392400000000002</v>
      </c>
      <c r="AA157" s="92">
        <v>37.853000000000002</v>
      </c>
      <c r="AB157" s="92">
        <v>37.527700000000003</v>
      </c>
      <c r="AC157" s="92">
        <v>99.152299999999997</v>
      </c>
      <c r="AD157" s="93">
        <f>'[3]Canola Complex'!BK456</f>
        <v>111.33</v>
      </c>
      <c r="AE157" s="93">
        <f>'[3]Canola Complex'!BL456</f>
        <v>75.456199999999995</v>
      </c>
      <c r="AF157" s="93">
        <f>'[3]Canola Complex'!BM456</f>
        <v>53.297017384531102</v>
      </c>
      <c r="AG157" s="93">
        <f>'[3]Canola Complex'!BN456</f>
        <v>51.267870062023611</v>
      </c>
      <c r="AH157" s="93">
        <f>'[3]Canola Complex'!BO456</f>
        <v>98.230167814278957</v>
      </c>
      <c r="AI157" s="93">
        <f>'[3]Canola Complex'!BP456</f>
        <v>109.01010236552536</v>
      </c>
      <c r="AJ157" s="93">
        <f>'[3]Canola Complex'!BQ456</f>
        <v>106.72516418134565</v>
      </c>
      <c r="AK157" s="93">
        <f>'[3]Canola Complex'!BR456</f>
        <v>120.43484516405701</v>
      </c>
      <c r="AL157" s="93">
        <f>'[3]Canola Complex'!BS456</f>
        <v>132.28926291170347</v>
      </c>
      <c r="AM157" s="93">
        <f>'[3]Canola Complex'!BT456</f>
        <v>141.3594799280414</v>
      </c>
      <c r="AN157" s="93">
        <f>'[3]Canola Complex'!BU456</f>
        <v>142.95959660821595</v>
      </c>
      <c r="AO157" s="93">
        <f>'[3]Canola Complex'!BV456</f>
        <v>145.58353000626889</v>
      </c>
      <c r="AP157" s="93">
        <f>'[3]Canola Complex'!BW456</f>
        <v>175.02646577075086</v>
      </c>
      <c r="AQ157" s="93">
        <f>'[3]Canola Complex'!BX456</f>
        <v>113.79127885936991</v>
      </c>
      <c r="AR157" s="93">
        <f>'[3]Canola Complex'!BY456</f>
        <v>-163.02752859290572</v>
      </c>
      <c r="AS157" s="93">
        <f>'[3]Canola Complex'!BZ456</f>
        <v>-561.2087759381551</v>
      </c>
      <c r="AT157" s="93">
        <f>'[3]Canola Complex'!CA456</f>
        <v>-986.70288743869776</v>
      </c>
      <c r="AU157" s="93">
        <f>'[3]Canola Complex'!CB456</f>
        <v>-1542.9049200904387</v>
      </c>
    </row>
    <row r="158" spans="1:47">
      <c r="A158" s="42" t="s">
        <v>110</v>
      </c>
      <c r="I158" s="92">
        <v>25.448499999999999</v>
      </c>
      <c r="J158" s="92">
        <v>26.9361</v>
      </c>
      <c r="K158" s="92">
        <v>28.329000000000001</v>
      </c>
      <c r="L158" s="92">
        <v>35.021900000000002</v>
      </c>
      <c r="M158" s="92">
        <v>34.296500000000002</v>
      </c>
      <c r="N158" s="92">
        <v>37.606999999999999</v>
      </c>
      <c r="O158" s="92">
        <v>48.357999999999997</v>
      </c>
      <c r="P158" s="92">
        <v>76.261300000000006</v>
      </c>
      <c r="Q158" s="92">
        <v>44.517200000000003</v>
      </c>
      <c r="R158" s="92">
        <v>48.506599999999999</v>
      </c>
      <c r="S158" s="92">
        <v>64.262</v>
      </c>
      <c r="T158" s="92">
        <v>65.320499999999996</v>
      </c>
      <c r="U158" s="92">
        <v>57.6496</v>
      </c>
      <c r="V158" s="92">
        <v>46.4495</v>
      </c>
      <c r="W158" s="92">
        <v>40.6023</v>
      </c>
      <c r="X158" s="92">
        <v>37.156500000000001</v>
      </c>
      <c r="Y158" s="92">
        <v>41.835000000000001</v>
      </c>
      <c r="Z158" s="92">
        <v>39.499000000000002</v>
      </c>
      <c r="AA158" s="92">
        <v>37.736800000000002</v>
      </c>
      <c r="AB158" s="92">
        <v>44.201799999999999</v>
      </c>
      <c r="AC158" s="92">
        <v>96.620999999999995</v>
      </c>
      <c r="AD158" s="93">
        <f>'[3]Canola Complex'!BK457</f>
        <v>96.397999999999996</v>
      </c>
      <c r="AE158" s="93">
        <f>'[3]Canola Complex'!BL457</f>
        <v>87.39</v>
      </c>
      <c r="AF158" s="93">
        <f>'[3]Canola Complex'!BM457</f>
        <v>53.95581865368537</v>
      </c>
      <c r="AG158" s="93">
        <f>'[3]Canola Complex'!BN457</f>
        <v>50.71260902905545</v>
      </c>
      <c r="AH158" s="93">
        <f>'[3]Canola Complex'!BO457</f>
        <v>92.740290830184975</v>
      </c>
      <c r="AI158" s="93">
        <f>'[3]Canola Complex'!BP457</f>
        <v>102.1529576849673</v>
      </c>
      <c r="AJ158" s="93">
        <f>'[3]Canola Complex'!BQ457</f>
        <v>99.936571209820485</v>
      </c>
      <c r="AK158" s="93">
        <f>'[3]Canola Complex'!BR457</f>
        <v>112.80098749818363</v>
      </c>
      <c r="AL158" s="93">
        <f>'[3]Canola Complex'!BS457</f>
        <v>122.7037816806769</v>
      </c>
      <c r="AM158" s="93">
        <f>'[3]Canola Complex'!BT457</f>
        <v>130.85131254877183</v>
      </c>
      <c r="AN158" s="93">
        <f>'[3]Canola Complex'!BU457</f>
        <v>132.97502786630923</v>
      </c>
      <c r="AO158" s="93">
        <f>'[3]Canola Complex'!BV457</f>
        <v>136.78729478330587</v>
      </c>
      <c r="AP158" s="93">
        <f>'[3]Canola Complex'!BW457</f>
        <v>154.6552704533222</v>
      </c>
      <c r="AQ158" s="93">
        <f>'[3]Canola Complex'!BX457</f>
        <v>81.812727273582837</v>
      </c>
      <c r="AR158" s="93">
        <f>'[3]Canola Complex'!BY457</f>
        <v>-227.00195498488142</v>
      </c>
      <c r="AS158" s="93">
        <f>'[3]Canola Complex'!BZ457</f>
        <v>-632.04740422972918</v>
      </c>
      <c r="AT158" s="93">
        <f>'[3]Canola Complex'!CA457</f>
        <v>-1061.9752841128461</v>
      </c>
      <c r="AU158" s="93">
        <f>'[3]Canola Complex'!CB457</f>
        <v>-1638.9833077852688</v>
      </c>
    </row>
    <row r="159" spans="1:47">
      <c r="A159" s="42" t="s">
        <v>111</v>
      </c>
      <c r="I159" s="92">
        <v>25.158200000000001</v>
      </c>
      <c r="J159" s="92">
        <v>30.454000000000001</v>
      </c>
      <c r="K159" s="92">
        <v>28.3261</v>
      </c>
      <c r="L159" s="92">
        <v>33.817700000000002</v>
      </c>
      <c r="M159" s="92">
        <v>33.050800000000002</v>
      </c>
      <c r="N159" s="92">
        <v>36.304699999999997</v>
      </c>
      <c r="O159" s="92">
        <v>47.531700000000001</v>
      </c>
      <c r="P159" s="92">
        <v>64.972300000000004</v>
      </c>
      <c r="Q159" s="92">
        <v>47.4452</v>
      </c>
      <c r="R159" s="92">
        <v>50.727699999999999</v>
      </c>
      <c r="S159" s="92">
        <v>63.594700000000003</v>
      </c>
      <c r="T159" s="92">
        <v>65.260400000000004</v>
      </c>
      <c r="U159" s="92">
        <v>52.662700000000001</v>
      </c>
      <c r="V159" s="92">
        <v>43.535200000000003</v>
      </c>
      <c r="W159" s="92">
        <v>37.5486</v>
      </c>
      <c r="X159" s="92">
        <v>40.730400000000003</v>
      </c>
      <c r="Y159" s="92">
        <v>42.909599999999998</v>
      </c>
      <c r="Z159" s="92">
        <v>40.045200000000001</v>
      </c>
      <c r="AA159" s="92">
        <v>38.888199999999998</v>
      </c>
      <c r="AB159" s="92">
        <v>46.604799999999997</v>
      </c>
      <c r="AC159" s="92">
        <v>91.145899999999997</v>
      </c>
      <c r="AD159" s="93">
        <f>'[3]Canola Complex'!BK458</f>
        <v>97.350399999999993</v>
      </c>
      <c r="AE159" s="93">
        <f>'[3]Canola Complex'!BL458</f>
        <v>84.650899999999993</v>
      </c>
      <c r="AF159" s="93">
        <f>'[3]Canola Complex'!BM458</f>
        <v>53.137632208335283</v>
      </c>
      <c r="AG159" s="93">
        <f>'[3]Canola Complex'!BN458</f>
        <v>49.504021102660055</v>
      </c>
      <c r="AH159" s="93">
        <f>'[3]Canola Complex'!BO458</f>
        <v>85.187001481021639</v>
      </c>
      <c r="AI159" s="93">
        <f>'[3]Canola Complex'!BP458</f>
        <v>91.023819850640962</v>
      </c>
      <c r="AJ159" s="93">
        <f>'[3]Canola Complex'!BQ458</f>
        <v>89.88180972224788</v>
      </c>
      <c r="AK159" s="93">
        <f>'[3]Canola Complex'!BR458</f>
        <v>101.7287041502893</v>
      </c>
      <c r="AL159" s="93">
        <f>'[3]Canola Complex'!BS458</f>
        <v>111.1770866450596</v>
      </c>
      <c r="AM159" s="93">
        <f>'[3]Canola Complex'!BT458</f>
        <v>118.05869527068432</v>
      </c>
      <c r="AN159" s="93">
        <f>'[3]Canola Complex'!BU458</f>
        <v>118.1369584871297</v>
      </c>
      <c r="AO159" s="93">
        <f>'[3]Canola Complex'!BV458</f>
        <v>122.7882568718251</v>
      </c>
      <c r="AP159" s="93">
        <f>'[3]Canola Complex'!BW458</f>
        <v>135.21411069982642</v>
      </c>
      <c r="AQ159" s="93">
        <f>'[3]Canola Complex'!BX458</f>
        <v>53.217896475954483</v>
      </c>
      <c r="AR159" s="93">
        <f>'[3]Canola Complex'!BY458</f>
        <v>-284.96635867540175</v>
      </c>
      <c r="AS159" s="93">
        <f>'[3]Canola Complex'!BZ458</f>
        <v>-694.60833568020439</v>
      </c>
      <c r="AT159" s="93">
        <f>'[3]Canola Complex'!CA458</f>
        <v>-1128.3305230952071</v>
      </c>
      <c r="AU159" s="93">
        <f>'[3]Canola Complex'!CB458</f>
        <v>-1722.670362598363</v>
      </c>
    </row>
    <row r="160" spans="1:47">
      <c r="A160" s="42" t="s">
        <v>112</v>
      </c>
      <c r="H160" s="92">
        <v>18.149999999999999</v>
      </c>
      <c r="I160" s="92">
        <v>23.232900000000001</v>
      </c>
      <c r="J160" s="92">
        <v>31.792000000000002</v>
      </c>
      <c r="K160" s="92">
        <v>30.884699999999999</v>
      </c>
      <c r="L160" s="92">
        <v>33.297600000000003</v>
      </c>
      <c r="M160" s="92">
        <v>34.246600000000001</v>
      </c>
      <c r="N160" s="92">
        <v>36.330500000000001</v>
      </c>
      <c r="O160" s="92">
        <v>52.096299999999999</v>
      </c>
      <c r="P160" s="92">
        <v>58.683799999999998</v>
      </c>
      <c r="Q160" s="92">
        <v>43.8309</v>
      </c>
      <c r="R160" s="92">
        <v>50.930900000000001</v>
      </c>
      <c r="S160" s="92">
        <v>63.0657</v>
      </c>
      <c r="T160" s="92">
        <v>65.648899999999998</v>
      </c>
      <c r="U160" s="92">
        <v>51.402500000000003</v>
      </c>
      <c r="V160" s="92">
        <v>42.467100000000002</v>
      </c>
      <c r="W160" s="92">
        <v>35.773299999999999</v>
      </c>
      <c r="X160" s="92">
        <v>41.7986</v>
      </c>
      <c r="Y160" s="92">
        <v>43.317500000000003</v>
      </c>
      <c r="Z160" s="92">
        <v>39.4711</v>
      </c>
      <c r="AA160" s="92">
        <v>39.600499999999997</v>
      </c>
      <c r="AB160" s="92">
        <v>48.5105</v>
      </c>
      <c r="AC160" s="92">
        <v>83.7286</v>
      </c>
      <c r="AD160" s="93">
        <f>'[3]Canola Complex'!BK459</f>
        <v>90.587599999999995</v>
      </c>
      <c r="AE160" s="93">
        <f>'[3]Canola Complex'!BL459</f>
        <v>78.456500000000005</v>
      </c>
      <c r="AF160" s="93">
        <f>'[3]Canola Complex'!BM459</f>
        <v>50.443716737029085</v>
      </c>
      <c r="AG160" s="93">
        <f>'[3]Canola Complex'!BN459</f>
        <v>50.291109271568047</v>
      </c>
      <c r="AH160" s="93">
        <f>'[3]Canola Complex'!BO459</f>
        <v>86.241900378822791</v>
      </c>
      <c r="AI160" s="93">
        <f>'[3]Canola Complex'!BP459</f>
        <v>85.219155271272029</v>
      </c>
      <c r="AJ160" s="93">
        <f>'[3]Canola Complex'!BQ459</f>
        <v>84.884943561841041</v>
      </c>
      <c r="AK160" s="93">
        <f>'[3]Canola Complex'!BR459</f>
        <v>100.05203826667849</v>
      </c>
      <c r="AL160" s="93">
        <f>'[3]Canola Complex'!BS459</f>
        <v>107.49824924685832</v>
      </c>
      <c r="AM160" s="93">
        <f>'[3]Canola Complex'!BT459</f>
        <v>111.88251668494384</v>
      </c>
      <c r="AN160" s="93">
        <f>'[3]Canola Complex'!BU459</f>
        <v>110.29536121690222</v>
      </c>
      <c r="AO160" s="93">
        <f>'[3]Canola Complex'!BV459</f>
        <v>118.71426340293723</v>
      </c>
      <c r="AP160" s="93">
        <f>'[3]Canola Complex'!BW459</f>
        <v>131.88641007840906</v>
      </c>
      <c r="AQ160" s="93">
        <f>'[3]Canola Complex'!BX459</f>
        <v>34.214063375700036</v>
      </c>
      <c r="AR160" s="93">
        <f>'[3]Canola Complex'!BY459</f>
        <v>-326.19429884296051</v>
      </c>
      <c r="AS160" s="93">
        <f>'[3]Canola Complex'!BZ459</f>
        <v>-739.28235966181387</v>
      </c>
      <c r="AT160" s="93">
        <f>'[3]Canola Complex'!CA459</f>
        <v>-1176.0142617718375</v>
      </c>
      <c r="AU160" s="93">
        <f>'[3]Canola Complex'!CB459</f>
        <v>-1784.6645052602544</v>
      </c>
    </row>
    <row r="161" spans="1:47" ht="15.75" thickBot="1">
      <c r="A161" s="42" t="s">
        <v>138</v>
      </c>
      <c r="I161" s="92">
        <f t="shared" ref="I161:AB161" si="78">AVERAGE(I149:I160)</f>
        <v>20.477925000000003</v>
      </c>
      <c r="J161" s="92">
        <f t="shared" si="78"/>
        <v>25.262658333333338</v>
      </c>
      <c r="K161" s="92">
        <f t="shared" si="78"/>
        <v>31.324908333333337</v>
      </c>
      <c r="L161" s="92">
        <f t="shared" si="78"/>
        <v>36.464300000000001</v>
      </c>
      <c r="M161" s="92">
        <f t="shared" si="78"/>
        <v>34.033983333333332</v>
      </c>
      <c r="N161" s="92">
        <f t="shared" si="78"/>
        <v>34.015983333333338</v>
      </c>
      <c r="O161" s="92">
        <f t="shared" si="78"/>
        <v>43.346908333333339</v>
      </c>
      <c r="P161" s="92">
        <f t="shared" si="78"/>
        <v>68.595866666666666</v>
      </c>
      <c r="Q161" s="92">
        <f t="shared" si="78"/>
        <v>43.806274999999999</v>
      </c>
      <c r="R161" s="92">
        <f t="shared" si="78"/>
        <v>47.33991666666666</v>
      </c>
      <c r="S161" s="92">
        <f t="shared" si="78"/>
        <v>62.154183333333343</v>
      </c>
      <c r="T161" s="92">
        <f t="shared" si="78"/>
        <v>62.697350000000007</v>
      </c>
      <c r="U161" s="92">
        <f t="shared" si="78"/>
        <v>60.587458333333331</v>
      </c>
      <c r="V161" s="92">
        <f t="shared" si="78"/>
        <v>47.20066666666667</v>
      </c>
      <c r="W161" s="92">
        <f t="shared" si="78"/>
        <v>40.72795</v>
      </c>
      <c r="X161" s="92">
        <f t="shared" si="78"/>
        <v>38.112100000000005</v>
      </c>
      <c r="Y161" s="92">
        <f t="shared" si="78"/>
        <v>41.956391666666669</v>
      </c>
      <c r="Z161" s="92">
        <f t="shared" si="78"/>
        <v>40.806350000000002</v>
      </c>
      <c r="AA161" s="92">
        <f t="shared" si="78"/>
        <v>39.544383333333336</v>
      </c>
      <c r="AB161" s="92">
        <f t="shared" si="78"/>
        <v>40.259425</v>
      </c>
      <c r="AC161" s="92">
        <f>AVERAGE(AC149:AC160)</f>
        <v>75.740066666666664</v>
      </c>
      <c r="AD161" s="93">
        <f t="shared" ref="AD161:AU161" si="79">AVERAGE(AD149:AD160)</f>
        <v>98.244000000000014</v>
      </c>
      <c r="AE161" s="93">
        <f t="shared" si="79"/>
        <v>79.395191666666662</v>
      </c>
      <c r="AF161" s="93">
        <f t="shared" si="79"/>
        <v>58.073585008460732</v>
      </c>
      <c r="AG161" s="93">
        <f t="shared" si="79"/>
        <v>50.583333333333343</v>
      </c>
      <c r="AH161" s="93">
        <f t="shared" si="79"/>
        <v>91.789549963320766</v>
      </c>
      <c r="AI161" s="93">
        <f t="shared" si="79"/>
        <v>103.73268951001012</v>
      </c>
      <c r="AJ161" s="93">
        <f t="shared" si="79"/>
        <v>99.712275607870197</v>
      </c>
      <c r="AK161" s="93">
        <f t="shared" si="79"/>
        <v>111.57442918495333</v>
      </c>
      <c r="AL161" s="93">
        <f t="shared" si="79"/>
        <v>123.50495185119608</v>
      </c>
      <c r="AM161" s="93">
        <f t="shared" si="79"/>
        <v>130.71188451660998</v>
      </c>
      <c r="AN161" s="93">
        <f t="shared" si="79"/>
        <v>131.04791938935787</v>
      </c>
      <c r="AO161" s="93">
        <f t="shared" si="79"/>
        <v>131.09464354354455</v>
      </c>
      <c r="AP161" s="93">
        <f t="shared" si="79"/>
        <v>152.08304757814582</v>
      </c>
      <c r="AQ161" s="93">
        <f t="shared" si="79"/>
        <v>112.31070768735708</v>
      </c>
      <c r="AR161" s="93">
        <f t="shared" si="79"/>
        <v>-120.49522672203808</v>
      </c>
      <c r="AS161" s="93">
        <f t="shared" si="79"/>
        <v>-511.79128963708359</v>
      </c>
      <c r="AT161" s="93">
        <f t="shared" si="79"/>
        <v>-935.67593318709896</v>
      </c>
      <c r="AU161" s="93">
        <f t="shared" si="79"/>
        <v>-1462.5518767518618</v>
      </c>
    </row>
    <row r="162" spans="1:47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</row>
    <row r="163" spans="1:47" ht="15.75" thickBot="1">
      <c r="A163" s="42" t="s">
        <v>234</v>
      </c>
      <c r="AB163" s="55"/>
    </row>
    <row r="164" spans="1:47" ht="15.75" thickBot="1">
      <c r="A164" s="44"/>
      <c r="B164" s="44" t="str">
        <f t="shared" ref="B164:Y164" si="80">B2</f>
        <v xml:space="preserve">93/94 </v>
      </c>
      <c r="C164" s="44" t="str">
        <f t="shared" si="80"/>
        <v xml:space="preserve">94/95 </v>
      </c>
      <c r="D164" s="44" t="str">
        <f t="shared" si="80"/>
        <v xml:space="preserve">95/96 </v>
      </c>
      <c r="E164" s="44" t="str">
        <f t="shared" si="80"/>
        <v xml:space="preserve">96/97 </v>
      </c>
      <c r="F164" s="44" t="str">
        <f t="shared" si="80"/>
        <v xml:space="preserve">97/98 </v>
      </c>
      <c r="G164" s="44" t="str">
        <f t="shared" si="80"/>
        <v xml:space="preserve">98/99 </v>
      </c>
      <c r="H164" s="44" t="str">
        <f t="shared" si="80"/>
        <v xml:space="preserve">99/00 </v>
      </c>
      <c r="I164" s="44" t="str">
        <f t="shared" si="80"/>
        <v xml:space="preserve">00/01 </v>
      </c>
      <c r="J164" s="44" t="str">
        <f t="shared" si="80"/>
        <v xml:space="preserve">01/02 </v>
      </c>
      <c r="K164" s="44" t="str">
        <f t="shared" si="80"/>
        <v xml:space="preserve">02/03 </v>
      </c>
      <c r="L164" s="44" t="str">
        <f t="shared" si="80"/>
        <v xml:space="preserve">03/04 </v>
      </c>
      <c r="M164" s="44" t="str">
        <f t="shared" si="80"/>
        <v xml:space="preserve">04/05 </v>
      </c>
      <c r="N164" s="44" t="str">
        <f t="shared" si="80"/>
        <v xml:space="preserve">05/06 </v>
      </c>
      <c r="O164" s="44" t="str">
        <f t="shared" si="80"/>
        <v xml:space="preserve">06/07 </v>
      </c>
      <c r="P164" s="44" t="str">
        <f t="shared" si="80"/>
        <v xml:space="preserve">07/08 </v>
      </c>
      <c r="Q164" s="44" t="str">
        <f t="shared" si="80"/>
        <v xml:space="preserve">08/09 </v>
      </c>
      <c r="R164" s="44" t="str">
        <f t="shared" si="80"/>
        <v xml:space="preserve">09/10 </v>
      </c>
      <c r="S164" s="44" t="str">
        <f t="shared" si="80"/>
        <v xml:space="preserve">10/11 </v>
      </c>
      <c r="T164" s="44" t="str">
        <f t="shared" si="80"/>
        <v xml:space="preserve">11/12 </v>
      </c>
      <c r="U164" s="44" t="str">
        <f t="shared" si="80"/>
        <v xml:space="preserve">12/13 </v>
      </c>
      <c r="V164" s="44" t="str">
        <f t="shared" si="80"/>
        <v xml:space="preserve">13/14 </v>
      </c>
      <c r="W164" s="44" t="str">
        <f t="shared" si="80"/>
        <v xml:space="preserve">14/15 </v>
      </c>
      <c r="X164" s="44" t="str">
        <f t="shared" si="80"/>
        <v xml:space="preserve">15/16 </v>
      </c>
      <c r="Y164" s="44" t="str">
        <f t="shared" si="80"/>
        <v xml:space="preserve">16/17 </v>
      </c>
      <c r="Z164" s="44" t="str">
        <f>Z2</f>
        <v xml:space="preserve">17/18 </v>
      </c>
      <c r="AA164" s="44" t="str">
        <f t="shared" ref="AA164:AU164" si="81">AA2</f>
        <v>18/19</v>
      </c>
      <c r="AB164" s="44" t="str">
        <f t="shared" si="81"/>
        <v>19/20</v>
      </c>
      <c r="AC164" s="44" t="str">
        <f t="shared" si="81"/>
        <v>20/21</v>
      </c>
      <c r="AD164" s="44" t="str">
        <f t="shared" si="81"/>
        <v>21/22</v>
      </c>
      <c r="AE164" s="44" t="str">
        <f t="shared" si="81"/>
        <v>22/23</v>
      </c>
      <c r="AF164" s="44" t="str">
        <f t="shared" si="81"/>
        <v>23/24</v>
      </c>
      <c r="AG164" s="44" t="str">
        <f t="shared" si="81"/>
        <v>24/25</v>
      </c>
      <c r="AH164" s="44" t="str">
        <f t="shared" si="81"/>
        <v>25/26</v>
      </c>
      <c r="AI164" s="44" t="str">
        <f t="shared" si="81"/>
        <v>26/27</v>
      </c>
      <c r="AJ164" s="44" t="str">
        <f t="shared" si="81"/>
        <v>27/28</v>
      </c>
      <c r="AK164" s="44" t="str">
        <f t="shared" si="81"/>
        <v>28/29</v>
      </c>
      <c r="AL164" s="44" t="str">
        <f t="shared" si="81"/>
        <v>29/30</v>
      </c>
      <c r="AM164" s="44" t="str">
        <f t="shared" si="81"/>
        <v>30/31</v>
      </c>
      <c r="AN164" s="44" t="str">
        <f t="shared" si="81"/>
        <v>31/32</v>
      </c>
      <c r="AO164" s="44" t="str">
        <f t="shared" si="81"/>
        <v>32/33</v>
      </c>
      <c r="AP164" s="44" t="str">
        <f t="shared" si="81"/>
        <v>33/34</v>
      </c>
      <c r="AQ164" s="44" t="str">
        <f t="shared" si="81"/>
        <v>34/35</v>
      </c>
      <c r="AR164" s="44" t="str">
        <f t="shared" si="81"/>
        <v>35/36</v>
      </c>
      <c r="AS164" s="44" t="str">
        <f t="shared" si="81"/>
        <v>36/37</v>
      </c>
      <c r="AT164" s="44" t="str">
        <f t="shared" si="81"/>
        <v>37/38</v>
      </c>
      <c r="AU164" s="44" t="str">
        <f t="shared" si="81"/>
        <v>38/39</v>
      </c>
    </row>
    <row r="165" spans="1:47">
      <c r="A165" s="42" t="s">
        <v>101</v>
      </c>
      <c r="V165" s="92">
        <f>V149-4-'Canola Crude'!V132</f>
        <v>-0.24459999999999837</v>
      </c>
      <c r="W165" s="92">
        <f>W149-4-'Canola Crude'!W132</f>
        <v>0.38829999999999387</v>
      </c>
      <c r="X165" s="92">
        <f>X149-4-'Canola Crude'!X132</f>
        <v>-1.2972999999999999</v>
      </c>
      <c r="Y165" s="92">
        <f>Y149-4-'Canola Crude'!Y132</f>
        <v>0.41109999999999758</v>
      </c>
      <c r="Z165" s="92">
        <f>Z149-4-'Canola Crude'!Z132</f>
        <v>-0.42479999999999762</v>
      </c>
      <c r="AA165" s="92">
        <f>AA149-4-'Canola Crude'!AA132</f>
        <v>-1.5379000000000005</v>
      </c>
      <c r="AB165" s="92">
        <f>AB149-4-'Canola Crude'!AB132</f>
        <v>0.71750000000000114</v>
      </c>
      <c r="AC165" s="92">
        <f>AC149-4-'Canola Crude'!AC132</f>
        <v>-7.3199999999999932E-2</v>
      </c>
      <c r="AD165" s="92">
        <f>AD149-4-'Canola Crude'!AD132</f>
        <v>0.54619999999999891</v>
      </c>
      <c r="AE165" s="93">
        <f t="shared" ref="AE165:AT171" si="82">AE$178*(SUM($Y165:$AC165)/SUM($Y$177:$AC$177))</f>
        <v>0.80226202151090753</v>
      </c>
      <c r="AF165" s="93">
        <f t="shared" si="82"/>
        <v>0.8751949325573537</v>
      </c>
      <c r="AG165" s="93">
        <f t="shared" si="82"/>
        <v>0.94812784360379987</v>
      </c>
      <c r="AH165" s="93">
        <f t="shared" si="82"/>
        <v>1.0210607546502459</v>
      </c>
      <c r="AI165" s="93">
        <f t="shared" si="82"/>
        <v>1.0210607546502459</v>
      </c>
      <c r="AJ165" s="93">
        <f t="shared" si="82"/>
        <v>1.0210607546502459</v>
      </c>
      <c r="AK165" s="93">
        <f t="shared" si="82"/>
        <v>1.0210607546502459</v>
      </c>
      <c r="AL165" s="93">
        <f t="shared" si="82"/>
        <v>1.0210607546502459</v>
      </c>
      <c r="AM165" s="93">
        <f t="shared" si="82"/>
        <v>1.0210607546502459</v>
      </c>
      <c r="AN165" s="93">
        <f t="shared" si="82"/>
        <v>1.0210607546502459</v>
      </c>
      <c r="AO165" s="93">
        <f t="shared" si="82"/>
        <v>1.0210607546502459</v>
      </c>
      <c r="AP165" s="93">
        <f t="shared" si="82"/>
        <v>1.0210607546502459</v>
      </c>
      <c r="AQ165" s="93">
        <f t="shared" si="82"/>
        <v>1.0210607546502459</v>
      </c>
      <c r="AR165" s="93">
        <f t="shared" si="82"/>
        <v>1.0210607546502459</v>
      </c>
      <c r="AS165" s="93">
        <f t="shared" si="82"/>
        <v>1.0210607546502459</v>
      </c>
      <c r="AT165" s="93">
        <f t="shared" si="82"/>
        <v>1.0210607546502459</v>
      </c>
      <c r="AU165" s="93">
        <f t="shared" ref="AU165:BJ176" si="83">AU$178*(SUM($Y165:$AC165)/SUM($Y$177:$AC$177))</f>
        <v>1.0210607546502459</v>
      </c>
    </row>
    <row r="166" spans="1:47">
      <c r="A166" s="42" t="s">
        <v>102</v>
      </c>
      <c r="V166" s="92">
        <f>V150-4-'Canola Crude'!V133</f>
        <v>-1.2984999999999971</v>
      </c>
      <c r="W166" s="92">
        <f>W150-4-'Canola Crude'!W133</f>
        <v>-0.2179000000000002</v>
      </c>
      <c r="X166" s="92">
        <f>X150-4-'Canola Crude'!X133</f>
        <v>-2.7460000000000022</v>
      </c>
      <c r="Y166" s="92">
        <f>Y150-4-'Canola Crude'!Y133</f>
        <v>0.54809999999999803</v>
      </c>
      <c r="Z166" s="92">
        <f>Z150-4-'Canola Crude'!Z133</f>
        <v>-0.27700000000000102</v>
      </c>
      <c r="AA166" s="92">
        <f>AA150-4-'Canola Crude'!AA133</f>
        <v>-0.75900000000000034</v>
      </c>
      <c r="AB166" s="92">
        <f>AB150-4-'Canola Crude'!AB133</f>
        <v>-0.31700000000000017</v>
      </c>
      <c r="AC166" s="92">
        <f>AC150-4-'Canola Crude'!AC133</f>
        <v>-2.9425000000000026</v>
      </c>
      <c r="AD166" s="92">
        <f>AD150-4-'Canola Crude'!AD133</f>
        <v>2.4745000000000061</v>
      </c>
      <c r="AE166" s="93">
        <f t="shared" si="82"/>
        <v>3.3135640906094812</v>
      </c>
      <c r="AF166" s="93">
        <f t="shared" ref="AF166:AU177" si="84">AF$178*(SUM($Y166:$AC166)/SUM($Y$177:$AC$177))</f>
        <v>3.6147971897557976</v>
      </c>
      <c r="AG166" s="93">
        <f t="shared" si="84"/>
        <v>3.9160302889021139</v>
      </c>
      <c r="AH166" s="93">
        <f t="shared" si="84"/>
        <v>4.2172633880484307</v>
      </c>
      <c r="AI166" s="93">
        <f t="shared" si="84"/>
        <v>4.2172633880484307</v>
      </c>
      <c r="AJ166" s="93">
        <f t="shared" si="84"/>
        <v>4.2172633880484307</v>
      </c>
      <c r="AK166" s="93">
        <f t="shared" si="84"/>
        <v>4.2172633880484307</v>
      </c>
      <c r="AL166" s="93">
        <f t="shared" si="84"/>
        <v>4.2172633880484307</v>
      </c>
      <c r="AM166" s="93">
        <f t="shared" si="84"/>
        <v>4.2172633880484307</v>
      </c>
      <c r="AN166" s="93">
        <f t="shared" si="84"/>
        <v>4.2172633880484307</v>
      </c>
      <c r="AO166" s="93">
        <f t="shared" si="84"/>
        <v>4.2172633880484307</v>
      </c>
      <c r="AP166" s="93">
        <f t="shared" si="84"/>
        <v>4.2172633880484307</v>
      </c>
      <c r="AQ166" s="93">
        <f t="shared" si="84"/>
        <v>4.2172633880484307</v>
      </c>
      <c r="AR166" s="93">
        <f t="shared" si="84"/>
        <v>4.2172633880484307</v>
      </c>
      <c r="AS166" s="93">
        <f t="shared" si="84"/>
        <v>4.2172633880484307</v>
      </c>
      <c r="AT166" s="93">
        <f t="shared" si="84"/>
        <v>4.2172633880484307</v>
      </c>
      <c r="AU166" s="93">
        <f t="shared" si="84"/>
        <v>4.2172633880484307</v>
      </c>
    </row>
    <row r="167" spans="1:47">
      <c r="A167" s="42" t="s">
        <v>103</v>
      </c>
      <c r="V167" s="92">
        <f>V151-4-'Canola Crude'!V134</f>
        <v>-0.87310000000000088</v>
      </c>
      <c r="W167" s="92">
        <f>W151-4-'Canola Crude'!W134</f>
        <v>-1.6929000000000016</v>
      </c>
      <c r="X167" s="92">
        <f>X151-4-'Canola Crude'!X134</f>
        <v>-3.0544999999999973</v>
      </c>
      <c r="Y167" s="92">
        <f>Y151-4-'Canola Crude'!Y134</f>
        <v>-0.16140000000000043</v>
      </c>
      <c r="Z167" s="92">
        <f>Z151-4-'Canola Crude'!Z134</f>
        <v>-0.46649999999999636</v>
      </c>
      <c r="AA167" s="92">
        <f>AA151-4-'Canola Crude'!AA134</f>
        <v>0.57249999999999801</v>
      </c>
      <c r="AB167" s="92">
        <f>AB151-4-'Canola Crude'!AB134</f>
        <v>-1.3729999999999976</v>
      </c>
      <c r="AC167" s="92">
        <f>AC151-4-'Canola Crude'!AC134</f>
        <v>-1.0786000000000016</v>
      </c>
      <c r="AD167" s="92">
        <f>AD151-4-'Canola Crude'!AD134</f>
        <v>0.20759999999999934</v>
      </c>
      <c r="AE167" s="93">
        <f t="shared" si="82"/>
        <v>2.2167650037780722</v>
      </c>
      <c r="AF167" s="93">
        <f t="shared" si="84"/>
        <v>2.4182890950306244</v>
      </c>
      <c r="AG167" s="93">
        <f t="shared" si="84"/>
        <v>2.6198131862831762</v>
      </c>
      <c r="AH167" s="93">
        <f t="shared" si="84"/>
        <v>2.8213372775357284</v>
      </c>
      <c r="AI167" s="93">
        <f t="shared" si="84"/>
        <v>2.8213372775357284</v>
      </c>
      <c r="AJ167" s="93">
        <f t="shared" si="84"/>
        <v>2.8213372775357284</v>
      </c>
      <c r="AK167" s="93">
        <f t="shared" si="84"/>
        <v>2.8213372775357284</v>
      </c>
      <c r="AL167" s="93">
        <f t="shared" si="84"/>
        <v>2.8213372775357284</v>
      </c>
      <c r="AM167" s="93">
        <f t="shared" si="84"/>
        <v>2.8213372775357284</v>
      </c>
      <c r="AN167" s="93">
        <f t="shared" si="84"/>
        <v>2.8213372775357284</v>
      </c>
      <c r="AO167" s="93">
        <f t="shared" si="84"/>
        <v>2.8213372775357284</v>
      </c>
      <c r="AP167" s="93">
        <f t="shared" si="84"/>
        <v>2.8213372775357284</v>
      </c>
      <c r="AQ167" s="93">
        <f t="shared" si="84"/>
        <v>2.8213372775357284</v>
      </c>
      <c r="AR167" s="93">
        <f t="shared" si="84"/>
        <v>2.8213372775357284</v>
      </c>
      <c r="AS167" s="93">
        <f t="shared" si="84"/>
        <v>2.8213372775357284</v>
      </c>
      <c r="AT167" s="93">
        <f t="shared" si="84"/>
        <v>2.8213372775357284</v>
      </c>
      <c r="AU167" s="93">
        <f t="shared" si="84"/>
        <v>2.8213372775357284</v>
      </c>
    </row>
    <row r="168" spans="1:47">
      <c r="A168" s="42" t="s">
        <v>104</v>
      </c>
      <c r="U168" s="92">
        <f>U152-4-'Canola Crude'!U135</f>
        <v>1.3286999999999978</v>
      </c>
      <c r="V168" s="92">
        <f>V152-4-'Canola Crude'!V135</f>
        <v>-0.21139999999999759</v>
      </c>
      <c r="W168" s="92">
        <f>W152-4-'Canola Crude'!W135</f>
        <v>-0.67249999999999943</v>
      </c>
      <c r="X168" s="92">
        <f>X152-4-'Canola Crude'!X135</f>
        <v>-1.7683000000000035</v>
      </c>
      <c r="Y168" s="92">
        <f>Y152-4-'Canola Crude'!Y135</f>
        <v>-7.6000000000000512E-2</v>
      </c>
      <c r="Z168" s="92">
        <f>Z152-4-'Canola Crude'!Z135</f>
        <v>-0.29540000000000077</v>
      </c>
      <c r="AA168" s="92">
        <f>AA152-4-'Canola Crude'!AA135</f>
        <v>0.11399999999999721</v>
      </c>
      <c r="AB168" s="92">
        <f>AB152-4-'Canola Crude'!AB135</f>
        <v>-1.0833000000000013</v>
      </c>
      <c r="AC168" s="92">
        <f>AC152-4-'Canola Crude'!AC135</f>
        <v>0.42069999999999652</v>
      </c>
      <c r="AD168" s="92">
        <f>AD152-4-'Canola Crude'!AD135</f>
        <v>0.11750000000000682</v>
      </c>
      <c r="AE168" s="93">
        <f t="shared" si="82"/>
        <v>0.81349174450572315</v>
      </c>
      <c r="AF168" s="93">
        <f t="shared" si="84"/>
        <v>0.88744553946078886</v>
      </c>
      <c r="AG168" s="93">
        <f t="shared" si="84"/>
        <v>0.96139933441585457</v>
      </c>
      <c r="AH168" s="93">
        <f t="shared" si="84"/>
        <v>1.0353531293709204</v>
      </c>
      <c r="AI168" s="93">
        <f t="shared" si="84"/>
        <v>1.0353531293709204</v>
      </c>
      <c r="AJ168" s="93">
        <f t="shared" si="84"/>
        <v>1.0353531293709204</v>
      </c>
      <c r="AK168" s="93">
        <f t="shared" si="84"/>
        <v>1.0353531293709204</v>
      </c>
      <c r="AL168" s="93">
        <f t="shared" si="84"/>
        <v>1.0353531293709204</v>
      </c>
      <c r="AM168" s="93">
        <f t="shared" si="84"/>
        <v>1.0353531293709204</v>
      </c>
      <c r="AN168" s="93">
        <f t="shared" si="84"/>
        <v>1.0353531293709204</v>
      </c>
      <c r="AO168" s="93">
        <f t="shared" si="84"/>
        <v>1.0353531293709204</v>
      </c>
      <c r="AP168" s="93">
        <f t="shared" si="84"/>
        <v>1.0353531293709204</v>
      </c>
      <c r="AQ168" s="93">
        <f t="shared" si="84"/>
        <v>1.0353531293709204</v>
      </c>
      <c r="AR168" s="93">
        <f t="shared" si="84"/>
        <v>1.0353531293709204</v>
      </c>
      <c r="AS168" s="93">
        <f t="shared" si="84"/>
        <v>1.0353531293709204</v>
      </c>
      <c r="AT168" s="93">
        <f t="shared" si="84"/>
        <v>1.0353531293709204</v>
      </c>
      <c r="AU168" s="93">
        <f t="shared" si="84"/>
        <v>1.0353531293709204</v>
      </c>
    </row>
    <row r="169" spans="1:47">
      <c r="A169" s="42" t="s">
        <v>105</v>
      </c>
      <c r="U169" s="92">
        <f>U153-4-'Canola Crude'!U136</f>
        <v>-6.710000000000349E-2</v>
      </c>
      <c r="V169" s="92">
        <f>V153-4-'Canola Crude'!V136</f>
        <v>0.32000000000000028</v>
      </c>
      <c r="W169" s="92">
        <f>W153-4-'Canola Crude'!W136</f>
        <v>-1.650500000000001</v>
      </c>
      <c r="X169" s="92">
        <f>X153-4-'Canola Crude'!X136</f>
        <v>-1.1049999999999969</v>
      </c>
      <c r="Y169" s="92">
        <f>Y153-4-'Canola Crude'!Y136</f>
        <v>-5.1600000000000534E-2</v>
      </c>
      <c r="Z169" s="92">
        <f>Z153-4-'Canola Crude'!Z136</f>
        <v>-0.2879999999999967</v>
      </c>
      <c r="AA169" s="92">
        <f>AA153-4-'Canola Crude'!AA136</f>
        <v>-0.73469999999999658</v>
      </c>
      <c r="AB169" s="92">
        <f>AB153-4-'Canola Crude'!AB136</f>
        <v>-1.3832000000000022</v>
      </c>
      <c r="AC169" s="92">
        <f>AC153-4-'Canola Crude'!AC136</f>
        <v>-0.25430000000000064</v>
      </c>
      <c r="AD169" s="92">
        <f>AD153-4-'Canola Crude'!AD136</f>
        <v>9.1376000000000062</v>
      </c>
      <c r="AE169" s="93">
        <f t="shared" si="82"/>
        <v>2.3978553399463003</v>
      </c>
      <c r="AF169" s="93">
        <f t="shared" si="84"/>
        <v>2.6158421890323273</v>
      </c>
      <c r="AG169" s="93">
        <f t="shared" si="84"/>
        <v>2.8338290381183544</v>
      </c>
      <c r="AH169" s="93">
        <f t="shared" si="84"/>
        <v>3.0518158872043819</v>
      </c>
      <c r="AI169" s="93">
        <f t="shared" si="84"/>
        <v>3.0518158872043819</v>
      </c>
      <c r="AJ169" s="93">
        <f t="shared" si="84"/>
        <v>3.0518158872043819</v>
      </c>
      <c r="AK169" s="93">
        <f t="shared" si="84"/>
        <v>3.0518158872043819</v>
      </c>
      <c r="AL169" s="93">
        <f t="shared" si="84"/>
        <v>3.0518158872043819</v>
      </c>
      <c r="AM169" s="93">
        <f t="shared" si="84"/>
        <v>3.0518158872043819</v>
      </c>
      <c r="AN169" s="93">
        <f t="shared" si="84"/>
        <v>3.0518158872043819</v>
      </c>
      <c r="AO169" s="93">
        <f t="shared" si="84"/>
        <v>3.0518158872043819</v>
      </c>
      <c r="AP169" s="93">
        <f t="shared" si="84"/>
        <v>3.0518158872043819</v>
      </c>
      <c r="AQ169" s="93">
        <f t="shared" si="84"/>
        <v>3.0518158872043819</v>
      </c>
      <c r="AR169" s="93">
        <f t="shared" si="84"/>
        <v>3.0518158872043819</v>
      </c>
      <c r="AS169" s="93">
        <f t="shared" si="84"/>
        <v>3.0518158872043819</v>
      </c>
      <c r="AT169" s="93">
        <f t="shared" si="84"/>
        <v>3.0518158872043819</v>
      </c>
      <c r="AU169" s="93">
        <f t="shared" si="84"/>
        <v>3.0518158872043819</v>
      </c>
    </row>
    <row r="170" spans="1:47">
      <c r="A170" s="42" t="s">
        <v>106</v>
      </c>
      <c r="U170" s="92">
        <f>U154-4-'Canola Crude'!U137</f>
        <v>-0.625</v>
      </c>
      <c r="V170" s="92">
        <f>V154-4-'Canola Crude'!V137</f>
        <v>0.57569999999999766</v>
      </c>
      <c r="W170" s="92">
        <f>W154-4-'Canola Crude'!W137</f>
        <v>0.38230000000000075</v>
      </c>
      <c r="X170" s="92">
        <f>X154-4-'Canola Crude'!X137</f>
        <v>-1.323599999999999</v>
      </c>
      <c r="Y170" s="92">
        <f>Y154-4-'Canola Crude'!Y137</f>
        <v>-0.88039999999999452</v>
      </c>
      <c r="Z170" s="92">
        <f>Z154-4-'Canola Crude'!Z137</f>
        <v>-0.66519999999999868</v>
      </c>
      <c r="AA170" s="92">
        <f>AA154-4-'Canola Crude'!AA137</f>
        <v>-0.43619999999999948</v>
      </c>
      <c r="AB170" s="92">
        <f>AB154-4-'Canola Crude'!AB137</f>
        <v>-1.3800000000000026</v>
      </c>
      <c r="AC170" s="92">
        <f>AC154-4-'Canola Crude'!AC137</f>
        <v>-2.6816000000000031</v>
      </c>
      <c r="AD170" s="92">
        <f>AD154-4-'Canola Crude'!AD137</f>
        <v>6.7022000000000048</v>
      </c>
      <c r="AE170" s="93">
        <f t="shared" si="82"/>
        <v>5.343756531245476</v>
      </c>
      <c r="AF170" s="93">
        <f t="shared" si="84"/>
        <v>5.8295525795405201</v>
      </c>
      <c r="AG170" s="93">
        <f t="shared" si="84"/>
        <v>6.3153486278355633</v>
      </c>
      <c r="AH170" s="93">
        <f t="shared" si="84"/>
        <v>6.8011446761306065</v>
      </c>
      <c r="AI170" s="93">
        <f t="shared" si="84"/>
        <v>6.8011446761306065</v>
      </c>
      <c r="AJ170" s="93">
        <f t="shared" si="84"/>
        <v>6.8011446761306065</v>
      </c>
      <c r="AK170" s="93">
        <f t="shared" si="84"/>
        <v>6.8011446761306065</v>
      </c>
      <c r="AL170" s="93">
        <f t="shared" si="84"/>
        <v>6.8011446761306065</v>
      </c>
      <c r="AM170" s="93">
        <f t="shared" si="84"/>
        <v>6.8011446761306065</v>
      </c>
      <c r="AN170" s="93">
        <f t="shared" si="84"/>
        <v>6.8011446761306065</v>
      </c>
      <c r="AO170" s="93">
        <f t="shared" si="84"/>
        <v>6.8011446761306065</v>
      </c>
      <c r="AP170" s="93">
        <f t="shared" si="84"/>
        <v>6.8011446761306065</v>
      </c>
      <c r="AQ170" s="93">
        <f t="shared" si="84"/>
        <v>6.8011446761306065</v>
      </c>
      <c r="AR170" s="93">
        <f t="shared" si="84"/>
        <v>6.8011446761306065</v>
      </c>
      <c r="AS170" s="93">
        <f t="shared" si="84"/>
        <v>6.8011446761306065</v>
      </c>
      <c r="AT170" s="93">
        <f t="shared" si="84"/>
        <v>6.8011446761306065</v>
      </c>
      <c r="AU170" s="93">
        <f t="shared" si="84"/>
        <v>6.8011446761306065</v>
      </c>
    </row>
    <row r="171" spans="1:47">
      <c r="A171" s="42" t="s">
        <v>107</v>
      </c>
      <c r="U171" s="92">
        <f>U155-4-'Canola Crude'!U138</f>
        <v>0.41479999999999961</v>
      </c>
      <c r="V171" s="92">
        <f>V155-4-'Canola Crude'!V138</f>
        <v>0.23999999999999488</v>
      </c>
      <c r="W171" s="92">
        <f>W155-4-'Canola Crude'!W138</f>
        <v>-1.2685999999999993</v>
      </c>
      <c r="X171" s="92">
        <f>X155-4-'Canola Crude'!X138</f>
        <v>-1.0970999999999975</v>
      </c>
      <c r="Y171" s="92">
        <f>Y155-4-'Canola Crude'!Y138</f>
        <v>-0.58659999999999712</v>
      </c>
      <c r="Z171" s="92">
        <f>Z155-4-'Canola Crude'!Z138</f>
        <v>-1.4639000000000024</v>
      </c>
      <c r="AA171" s="92">
        <f>AA155-4-'Canola Crude'!AA138</f>
        <v>-1.5951000000000022</v>
      </c>
      <c r="AB171" s="92">
        <f>AB155-4-'Canola Crude'!AB138</f>
        <v>-0.79120000000000346</v>
      </c>
      <c r="AC171" s="92">
        <f>AC155-4-'Canola Crude'!AC138</f>
        <v>4.5905000000000058</v>
      </c>
      <c r="AD171" s="92">
        <f>AD155-4-'Canola Crude'!AD138</f>
        <v>2.0019999999999953</v>
      </c>
      <c r="AE171" s="93">
        <f t="shared" si="82"/>
        <v>-0.13590617514187928</v>
      </c>
      <c r="AF171" s="93">
        <f t="shared" si="84"/>
        <v>-0.14826128197295924</v>
      </c>
      <c r="AG171" s="93">
        <f t="shared" si="84"/>
        <v>-0.16061638880403917</v>
      </c>
      <c r="AH171" s="93">
        <f t="shared" si="84"/>
        <v>-0.1729714956351191</v>
      </c>
      <c r="AI171" s="93">
        <f t="shared" si="84"/>
        <v>-0.1729714956351191</v>
      </c>
      <c r="AJ171" s="93">
        <f t="shared" si="84"/>
        <v>-0.1729714956351191</v>
      </c>
      <c r="AK171" s="93">
        <f t="shared" si="84"/>
        <v>-0.1729714956351191</v>
      </c>
      <c r="AL171" s="93">
        <f t="shared" si="84"/>
        <v>-0.1729714956351191</v>
      </c>
      <c r="AM171" s="93">
        <f t="shared" si="84"/>
        <v>-0.1729714956351191</v>
      </c>
      <c r="AN171" s="93">
        <f t="shared" si="84"/>
        <v>-0.1729714956351191</v>
      </c>
      <c r="AO171" s="93">
        <f t="shared" si="84"/>
        <v>-0.1729714956351191</v>
      </c>
      <c r="AP171" s="93">
        <f t="shared" si="84"/>
        <v>-0.1729714956351191</v>
      </c>
      <c r="AQ171" s="93">
        <f t="shared" si="84"/>
        <v>-0.1729714956351191</v>
      </c>
      <c r="AR171" s="93">
        <f t="shared" si="84"/>
        <v>-0.1729714956351191</v>
      </c>
      <c r="AS171" s="93">
        <f t="shared" si="84"/>
        <v>-0.1729714956351191</v>
      </c>
      <c r="AT171" s="93">
        <f t="shared" si="84"/>
        <v>-0.1729714956351191</v>
      </c>
      <c r="AU171" s="93">
        <f t="shared" si="84"/>
        <v>-0.1729714956351191</v>
      </c>
    </row>
    <row r="172" spans="1:47">
      <c r="A172" s="42" t="s">
        <v>108</v>
      </c>
      <c r="U172" s="92">
        <f>U156-4-'Canola Crude'!U139</f>
        <v>9.0499999999991587E-2</v>
      </c>
      <c r="V172" s="92">
        <f>V156-4-'Canola Crude'!V139</f>
        <v>-1.3971000000000018</v>
      </c>
      <c r="W172" s="92">
        <f>W156-4-'Canola Crude'!W139</f>
        <v>-1.5542999999999978</v>
      </c>
      <c r="X172" s="92">
        <f>X156-4-'Canola Crude'!X139</f>
        <v>-1.0435000000000016</v>
      </c>
      <c r="Y172" s="92">
        <f>Y156-4-'Canola Crude'!Y139</f>
        <v>-0.57159999999999656</v>
      </c>
      <c r="Z172" s="92">
        <f>Z156-4-'Canola Crude'!Z139</f>
        <v>-2.6632000000000033</v>
      </c>
      <c r="AA172" s="92">
        <f>AA156-4-'Canola Crude'!AA139</f>
        <v>-0.86950000000000216</v>
      </c>
      <c r="AB172" s="92">
        <f>AB156-4-'Canola Crude'!AB139</f>
        <v>-1.6965000000000003</v>
      </c>
      <c r="AC172" s="92">
        <f>AC156-4-'Canola Crude'!AC139</f>
        <v>5.5769999999999982</v>
      </c>
      <c r="AD172" s="93">
        <f>AD$178*(SUM($Y172:$AC172)/SUM($Y$177:$AC$177))</f>
        <v>8.9950322342086234E-2</v>
      </c>
      <c r="AE172" s="93">
        <f>AE$178*(SUM($Y172:$AC172)/SUM($Y$177:$AC$177))</f>
        <v>0.19789070915258972</v>
      </c>
      <c r="AF172" s="93">
        <f t="shared" si="84"/>
        <v>0.21588077362100694</v>
      </c>
      <c r="AG172" s="93">
        <f t="shared" si="84"/>
        <v>0.23387083808942419</v>
      </c>
      <c r="AH172" s="93">
        <f t="shared" si="84"/>
        <v>0.25186090255784144</v>
      </c>
      <c r="AI172" s="93">
        <f t="shared" si="84"/>
        <v>0.25186090255784144</v>
      </c>
      <c r="AJ172" s="93">
        <f t="shared" si="84"/>
        <v>0.25186090255784144</v>
      </c>
      <c r="AK172" s="93">
        <f t="shared" si="84"/>
        <v>0.25186090255784144</v>
      </c>
      <c r="AL172" s="93">
        <f t="shared" si="84"/>
        <v>0.25186090255784144</v>
      </c>
      <c r="AM172" s="93">
        <f t="shared" si="84"/>
        <v>0.25186090255784144</v>
      </c>
      <c r="AN172" s="93">
        <f t="shared" si="84"/>
        <v>0.25186090255784144</v>
      </c>
      <c r="AO172" s="93">
        <f t="shared" si="84"/>
        <v>0.25186090255784144</v>
      </c>
      <c r="AP172" s="93">
        <f t="shared" si="84"/>
        <v>0.25186090255784144</v>
      </c>
      <c r="AQ172" s="93">
        <f t="shared" si="84"/>
        <v>0.25186090255784144</v>
      </c>
      <c r="AR172" s="93">
        <f t="shared" si="84"/>
        <v>0.25186090255784144</v>
      </c>
      <c r="AS172" s="93">
        <f t="shared" si="84"/>
        <v>0.25186090255784144</v>
      </c>
      <c r="AT172" s="93">
        <f t="shared" si="84"/>
        <v>0.25186090255784144</v>
      </c>
      <c r="AU172" s="93">
        <f t="shared" si="84"/>
        <v>0.25186090255784144</v>
      </c>
    </row>
    <row r="173" spans="1:47">
      <c r="A173" s="42" t="s">
        <v>109</v>
      </c>
      <c r="U173" s="92">
        <f>U157-4-'Canola Crude'!U140</f>
        <v>0.26700000000000301</v>
      </c>
      <c r="V173" s="92">
        <f>V157-4-'Canola Crude'!V140</f>
        <v>-0.89479999999999649</v>
      </c>
      <c r="W173" s="92">
        <f>W157-4-'Canola Crude'!W140</f>
        <v>-1.9026999999999958</v>
      </c>
      <c r="X173" s="92">
        <f>X157-4-'Canola Crude'!X140</f>
        <v>-0.43500000000000227</v>
      </c>
      <c r="Y173" s="92">
        <f>Y157-4-'Canola Crude'!Y140</f>
        <v>-1.8795000000000002</v>
      </c>
      <c r="Z173" s="92">
        <f>Z157-4-'Canola Crude'!Z140</f>
        <v>-2.3575999999999979</v>
      </c>
      <c r="AA173" s="92">
        <f>AA157-4-'Canola Crude'!AA140</f>
        <v>-0.77199999999999847</v>
      </c>
      <c r="AB173" s="92">
        <f>AB157-4-'Canola Crude'!AB140</f>
        <v>-3.0972999999999971</v>
      </c>
      <c r="AC173" s="92">
        <f>AC157-4-'Canola Crude'!AC140</f>
        <v>1.6522999999999968</v>
      </c>
      <c r="AD173" s="93">
        <f t="shared" ref="AD173:AS176" si="85">AD$178*(SUM($Y173:$AC173)/SUM($Y$177:$AC$177))</f>
        <v>2.5940499348885053</v>
      </c>
      <c r="AE173" s="93">
        <f t="shared" si="85"/>
        <v>5.7069098567547121</v>
      </c>
      <c r="AF173" s="93">
        <f t="shared" si="85"/>
        <v>6.2257198437324135</v>
      </c>
      <c r="AG173" s="93">
        <f t="shared" si="85"/>
        <v>6.744529830710114</v>
      </c>
      <c r="AH173" s="93">
        <f t="shared" si="85"/>
        <v>7.2633398176878154</v>
      </c>
      <c r="AI173" s="93">
        <f t="shared" si="85"/>
        <v>7.2633398176878154</v>
      </c>
      <c r="AJ173" s="93">
        <f t="shared" si="85"/>
        <v>7.2633398176878154</v>
      </c>
      <c r="AK173" s="93">
        <f t="shared" si="85"/>
        <v>7.2633398176878154</v>
      </c>
      <c r="AL173" s="93">
        <f t="shared" si="85"/>
        <v>7.2633398176878154</v>
      </c>
      <c r="AM173" s="93">
        <f t="shared" si="85"/>
        <v>7.2633398176878154</v>
      </c>
      <c r="AN173" s="93">
        <f t="shared" si="85"/>
        <v>7.2633398176878154</v>
      </c>
      <c r="AO173" s="93">
        <f t="shared" si="85"/>
        <v>7.2633398176878154</v>
      </c>
      <c r="AP173" s="93">
        <f t="shared" si="85"/>
        <v>7.2633398176878154</v>
      </c>
      <c r="AQ173" s="93">
        <f t="shared" si="85"/>
        <v>7.2633398176878154</v>
      </c>
      <c r="AR173" s="93">
        <f t="shared" si="85"/>
        <v>7.2633398176878154</v>
      </c>
      <c r="AS173" s="93">
        <f t="shared" si="85"/>
        <v>7.2633398176878154</v>
      </c>
      <c r="AT173" s="93">
        <f t="shared" si="84"/>
        <v>7.2633398176878154</v>
      </c>
      <c r="AU173" s="93">
        <f t="shared" si="84"/>
        <v>7.2633398176878154</v>
      </c>
    </row>
    <row r="174" spans="1:47">
      <c r="A174" s="42" t="s">
        <v>110</v>
      </c>
      <c r="U174" s="92">
        <f>U158-4-'Canola Crude'!U141</f>
        <v>0.39959999999999951</v>
      </c>
      <c r="V174" s="92">
        <f>V158-4-'Canola Crude'!V141</f>
        <v>-1.1805000000000021</v>
      </c>
      <c r="W174" s="92">
        <f>W158-4-'Canola Crude'!W141</f>
        <v>-1.6976999999999975</v>
      </c>
      <c r="X174" s="92">
        <f>X158-4-'Canola Crude'!X141</f>
        <v>-0.39349999999999596</v>
      </c>
      <c r="Y174" s="92">
        <f>Y158-4-'Canola Crude'!Y141</f>
        <v>-1.9149999999999991</v>
      </c>
      <c r="Z174" s="92">
        <f>Z158-4-'Canola Crude'!Z141</f>
        <v>-3.1884999999999977</v>
      </c>
      <c r="AA174" s="92">
        <f>AA158-4-'Canola Crude'!AA141</f>
        <v>-0.82569999999999766</v>
      </c>
      <c r="AB174" s="92">
        <f>AB158-4-'Canola Crude'!AB141</f>
        <v>-0.29820000000000135</v>
      </c>
      <c r="AC174" s="92">
        <f>AC158-4-'Canola Crude'!AC141</f>
        <v>0.32099999999999795</v>
      </c>
      <c r="AD174" s="93">
        <f t="shared" si="85"/>
        <v>2.3739168180575865</v>
      </c>
      <c r="AE174" s="93">
        <f t="shared" si="85"/>
        <v>5.2226169997266902</v>
      </c>
      <c r="AF174" s="93">
        <f t="shared" si="84"/>
        <v>5.6974003633382075</v>
      </c>
      <c r="AG174" s="93">
        <f t="shared" si="84"/>
        <v>6.1721837269497248</v>
      </c>
      <c r="AH174" s="93">
        <f t="shared" si="84"/>
        <v>6.6469670905612421</v>
      </c>
      <c r="AI174" s="93">
        <f t="shared" si="84"/>
        <v>6.6469670905612421</v>
      </c>
      <c r="AJ174" s="93">
        <f t="shared" si="84"/>
        <v>6.6469670905612421</v>
      </c>
      <c r="AK174" s="93">
        <f t="shared" si="84"/>
        <v>6.6469670905612421</v>
      </c>
      <c r="AL174" s="93">
        <f t="shared" si="84"/>
        <v>6.6469670905612421</v>
      </c>
      <c r="AM174" s="93">
        <f t="shared" si="84"/>
        <v>6.6469670905612421</v>
      </c>
      <c r="AN174" s="93">
        <f t="shared" si="84"/>
        <v>6.6469670905612421</v>
      </c>
      <c r="AO174" s="93">
        <f t="shared" si="84"/>
        <v>6.6469670905612421</v>
      </c>
      <c r="AP174" s="93">
        <f t="shared" si="84"/>
        <v>6.6469670905612421</v>
      </c>
      <c r="AQ174" s="93">
        <f t="shared" si="84"/>
        <v>6.6469670905612421</v>
      </c>
      <c r="AR174" s="93">
        <f t="shared" si="84"/>
        <v>6.6469670905612421</v>
      </c>
      <c r="AS174" s="93">
        <f t="shared" si="84"/>
        <v>6.6469670905612421</v>
      </c>
      <c r="AT174" s="93">
        <f t="shared" si="84"/>
        <v>6.6469670905612421</v>
      </c>
      <c r="AU174" s="93">
        <f t="shared" si="84"/>
        <v>6.6469670905612421</v>
      </c>
    </row>
    <row r="175" spans="1:47">
      <c r="A175" s="42" t="s">
        <v>111</v>
      </c>
      <c r="U175" s="92">
        <f>U159-4-'Canola Crude'!U142</f>
        <v>0.6127000000000038</v>
      </c>
      <c r="V175" s="92">
        <f>V159-4-'Canola Crude'!V142</f>
        <v>-0.56479999999999819</v>
      </c>
      <c r="W175" s="92">
        <f>W159-4-'Canola Crude'!W142</f>
        <v>-1.5814000000000021</v>
      </c>
      <c r="X175" s="92">
        <f>X159-4-'Canola Crude'!X142</f>
        <v>-0.20709999999999695</v>
      </c>
      <c r="Y175" s="92">
        <f>Y159-4-'Canola Crude'!Y142</f>
        <v>-2.2779000000000025</v>
      </c>
      <c r="Z175" s="92">
        <f>Z159-4-'Canola Crude'!Z142</f>
        <v>-2.7047999999999988</v>
      </c>
      <c r="AA175" s="92">
        <f>AA159-4-'Canola Crude'!AA142</f>
        <v>-0.36180000000000234</v>
      </c>
      <c r="AB175" s="92">
        <f>AB159-4-'Canola Crude'!AB142</f>
        <v>-5.2077000000000027</v>
      </c>
      <c r="AC175" s="92">
        <f>AC159-4-'Canola Crude'!AC142</f>
        <v>6.1458999999999975</v>
      </c>
      <c r="AD175" s="93">
        <f t="shared" si="85"/>
        <v>1.7709924277744764</v>
      </c>
      <c r="AE175" s="93">
        <f t="shared" si="85"/>
        <v>3.8961833411038485</v>
      </c>
      <c r="AF175" s="93">
        <f t="shared" si="84"/>
        <v>4.2503818266587441</v>
      </c>
      <c r="AG175" s="93">
        <f t="shared" si="84"/>
        <v>4.6045803122136393</v>
      </c>
      <c r="AH175" s="93">
        <f t="shared" si="84"/>
        <v>4.9587787977685345</v>
      </c>
      <c r="AI175" s="93">
        <f t="shared" si="84"/>
        <v>4.9587787977685345</v>
      </c>
      <c r="AJ175" s="93">
        <f t="shared" si="84"/>
        <v>4.9587787977685345</v>
      </c>
      <c r="AK175" s="93">
        <f t="shared" si="84"/>
        <v>4.9587787977685345</v>
      </c>
      <c r="AL175" s="93">
        <f t="shared" si="84"/>
        <v>4.9587787977685345</v>
      </c>
      <c r="AM175" s="93">
        <f t="shared" si="84"/>
        <v>4.9587787977685345</v>
      </c>
      <c r="AN175" s="93">
        <f t="shared" si="84"/>
        <v>4.9587787977685345</v>
      </c>
      <c r="AO175" s="93">
        <f t="shared" si="84"/>
        <v>4.9587787977685345</v>
      </c>
      <c r="AP175" s="93">
        <f t="shared" si="84"/>
        <v>4.9587787977685345</v>
      </c>
      <c r="AQ175" s="93">
        <f t="shared" si="84"/>
        <v>4.9587787977685345</v>
      </c>
      <c r="AR175" s="93">
        <f t="shared" si="84"/>
        <v>4.9587787977685345</v>
      </c>
      <c r="AS175" s="93">
        <f t="shared" si="84"/>
        <v>4.9587787977685345</v>
      </c>
      <c r="AT175" s="93">
        <f t="shared" si="84"/>
        <v>4.9587787977685345</v>
      </c>
      <c r="AU175" s="93">
        <f t="shared" si="84"/>
        <v>4.9587787977685345</v>
      </c>
    </row>
    <row r="176" spans="1:47">
      <c r="A176" s="42" t="s">
        <v>112</v>
      </c>
      <c r="U176" s="92">
        <f>U160-4-'Canola Crude'!U143</f>
        <v>1.4025000000000034</v>
      </c>
      <c r="V176" s="92">
        <f>V160-4-'Canola Crude'!V143</f>
        <v>-0.47289999999999566</v>
      </c>
      <c r="W176" s="92">
        <f>W160-4-'Canola Crude'!W143</f>
        <v>-1.5367000000000033</v>
      </c>
      <c r="X176" s="92">
        <f>X160-4-'Canola Crude'!X143</f>
        <v>0.54860000000000042</v>
      </c>
      <c r="Y176" s="92">
        <f>Y160-4-'Canola Crude'!Y143</f>
        <v>-1.832499999999996</v>
      </c>
      <c r="Z176" s="92">
        <f>Z160-4-'Canola Crude'!Z143</f>
        <v>-2.7164000000000001</v>
      </c>
      <c r="AA176" s="92">
        <f>AA160-4-'Canola Crude'!AA143</f>
        <v>0.6004999999999967</v>
      </c>
      <c r="AB176" s="92">
        <f>AB160-4-'Canola Crude'!AB143</f>
        <v>-3.4269999999999996</v>
      </c>
      <c r="AC176" s="92">
        <f>AC160-4-'Canola Crude'!AC143</f>
        <v>3.7286000000000001</v>
      </c>
      <c r="AD176" s="93">
        <f t="shared" si="85"/>
        <v>1.465732062185495</v>
      </c>
      <c r="AE176" s="93">
        <f t="shared" si="85"/>
        <v>3.2246105368080888</v>
      </c>
      <c r="AF176" s="93">
        <f t="shared" si="84"/>
        <v>3.5177569492451877</v>
      </c>
      <c r="AG176" s="93">
        <f t="shared" si="84"/>
        <v>3.8109033616822869</v>
      </c>
      <c r="AH176" s="93">
        <f t="shared" si="84"/>
        <v>4.1040497741193862</v>
      </c>
      <c r="AI176" s="93">
        <f t="shared" si="84"/>
        <v>4.1040497741193862</v>
      </c>
      <c r="AJ176" s="93">
        <f t="shared" si="84"/>
        <v>4.1040497741193862</v>
      </c>
      <c r="AK176" s="93">
        <f t="shared" si="84"/>
        <v>4.1040497741193862</v>
      </c>
      <c r="AL176" s="93">
        <f t="shared" si="84"/>
        <v>4.1040497741193862</v>
      </c>
      <c r="AM176" s="93">
        <f t="shared" si="84"/>
        <v>4.1040497741193862</v>
      </c>
      <c r="AN176" s="93">
        <f t="shared" si="84"/>
        <v>4.1040497741193862</v>
      </c>
      <c r="AO176" s="93">
        <f t="shared" si="84"/>
        <v>4.1040497741193862</v>
      </c>
      <c r="AP176" s="93">
        <f t="shared" si="84"/>
        <v>4.1040497741193862</v>
      </c>
      <c r="AQ176" s="93">
        <f t="shared" si="84"/>
        <v>4.1040497741193862</v>
      </c>
      <c r="AR176" s="93">
        <f t="shared" si="84"/>
        <v>4.1040497741193862</v>
      </c>
      <c r="AS176" s="93">
        <f t="shared" si="84"/>
        <v>4.1040497741193862</v>
      </c>
      <c r="AT176" s="93">
        <f t="shared" si="84"/>
        <v>4.1040497741193862</v>
      </c>
      <c r="AU176" s="93">
        <f t="shared" si="84"/>
        <v>4.1040497741193862</v>
      </c>
    </row>
    <row r="177" spans="1:47" ht="15.75" thickBot="1">
      <c r="A177" s="42" t="s">
        <v>138</v>
      </c>
      <c r="U177" s="92">
        <f t="shared" ref="U177:AB177" si="86">AVERAGE(U165:U176)</f>
        <v>0.42485555555555504</v>
      </c>
      <c r="V177" s="92">
        <f t="shared" si="86"/>
        <v>-0.50016666666666632</v>
      </c>
      <c r="W177" s="92">
        <f t="shared" si="86"/>
        <v>-1.0837166666666669</v>
      </c>
      <c r="X177" s="92">
        <f t="shared" si="86"/>
        <v>-1.1601916666666661</v>
      </c>
      <c r="Y177" s="92">
        <f t="shared" si="86"/>
        <v>-0.77277499999999932</v>
      </c>
      <c r="Z177" s="92">
        <f t="shared" si="86"/>
        <v>-1.4592749999999992</v>
      </c>
      <c r="AA177" s="92">
        <f t="shared" si="86"/>
        <v>-0.55040833333333394</v>
      </c>
      <c r="AB177" s="92">
        <f t="shared" si="86"/>
        <v>-1.611408333333334</v>
      </c>
      <c r="AC177" s="92">
        <f>AVERAGE(AC165:AC176)</f>
        <v>1.2838166666666655</v>
      </c>
      <c r="AD177" s="93">
        <f>AVERAGE(AD165:AD176)</f>
        <v>2.4568534637706807</v>
      </c>
      <c r="AE177" s="93">
        <f>AVERAGE(AE165:AE176)</f>
        <v>2.7500000000000004</v>
      </c>
      <c r="AF177" s="93">
        <f t="shared" ref="AF177:AU177" si="87">AVERAGE(AF165:AF176)</f>
        <v>3.0000000000000004</v>
      </c>
      <c r="AG177" s="93">
        <f t="shared" si="87"/>
        <v>3.2500000000000004</v>
      </c>
      <c r="AH177" s="93">
        <f t="shared" si="87"/>
        <v>3.5000000000000013</v>
      </c>
      <c r="AI177" s="93">
        <f t="shared" si="87"/>
        <v>3.5000000000000013</v>
      </c>
      <c r="AJ177" s="93">
        <f t="shared" si="87"/>
        <v>3.5000000000000013</v>
      </c>
      <c r="AK177" s="93">
        <f t="shared" si="87"/>
        <v>3.5000000000000013</v>
      </c>
      <c r="AL177" s="93">
        <f t="shared" si="87"/>
        <v>3.5000000000000013</v>
      </c>
      <c r="AM177" s="93">
        <f t="shared" si="87"/>
        <v>3.5000000000000013</v>
      </c>
      <c r="AN177" s="93">
        <f t="shared" si="87"/>
        <v>3.5000000000000013</v>
      </c>
      <c r="AO177" s="93">
        <f t="shared" si="87"/>
        <v>3.5000000000000013</v>
      </c>
      <c r="AP177" s="93">
        <f t="shared" si="87"/>
        <v>3.5000000000000013</v>
      </c>
      <c r="AQ177" s="93">
        <f t="shared" si="87"/>
        <v>3.5000000000000013</v>
      </c>
      <c r="AR177" s="93">
        <f t="shared" si="87"/>
        <v>3.5000000000000013</v>
      </c>
      <c r="AS177" s="93">
        <f t="shared" si="87"/>
        <v>3.5000000000000013</v>
      </c>
      <c r="AT177" s="93">
        <f t="shared" si="87"/>
        <v>3.5000000000000013</v>
      </c>
      <c r="AU177" s="93">
        <f t="shared" si="87"/>
        <v>3.5000000000000013</v>
      </c>
    </row>
    <row r="178" spans="1:47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>
        <v>1.25</v>
      </c>
      <c r="AE178" s="48">
        <v>2.75</v>
      </c>
      <c r="AF178" s="48">
        <v>3</v>
      </c>
      <c r="AG178" s="48">
        <v>3.25</v>
      </c>
      <c r="AH178" s="48">
        <v>3.5</v>
      </c>
      <c r="AI178" s="48">
        <v>3.5</v>
      </c>
      <c r="AJ178" s="48">
        <v>3.5</v>
      </c>
      <c r="AK178" s="48">
        <v>3.5</v>
      </c>
      <c r="AL178" s="48">
        <v>3.5</v>
      </c>
      <c r="AM178" s="48">
        <v>3.5</v>
      </c>
      <c r="AN178" s="48">
        <v>3.5</v>
      </c>
      <c r="AO178" s="48">
        <v>3.5</v>
      </c>
      <c r="AP178" s="48">
        <v>3.5</v>
      </c>
      <c r="AQ178" s="48">
        <v>3.5</v>
      </c>
      <c r="AR178" s="48">
        <v>3.5</v>
      </c>
      <c r="AS178" s="48">
        <v>3.5</v>
      </c>
      <c r="AT178" s="48">
        <v>3.5</v>
      </c>
      <c r="AU178" s="48">
        <v>3.5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4202-FFAF-4470-93B1-5B8B4C228767}">
  <dimension ref="A1:AU134"/>
  <sheetViews>
    <sheetView workbookViewId="0">
      <pane xSplit="1" ySplit="2" topLeftCell="V3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40.1640625" style="11" customWidth="1"/>
    <col min="2" max="2" width="10.6640625" style="11" customWidth="1"/>
    <col min="3" max="33" width="10.33203125" style="11"/>
    <col min="34" max="47" width="10.33203125" style="11" customWidth="1"/>
    <col min="48" max="16384" width="10.33203125" style="11"/>
  </cols>
  <sheetData>
    <row r="1" spans="1:47" ht="15.75" thickBot="1">
      <c r="A1" s="99" t="s">
        <v>201</v>
      </c>
    </row>
    <row r="2" spans="1:47" ht="15.75" thickBot="1">
      <c r="A2" s="100"/>
      <c r="B2" s="44" t="s">
        <v>49</v>
      </c>
      <c r="C2" s="44" t="s">
        <v>50</v>
      </c>
      <c r="D2" s="44" t="s">
        <v>51</v>
      </c>
      <c r="E2" s="44" t="s">
        <v>52</v>
      </c>
      <c r="F2" s="44" t="s">
        <v>53</v>
      </c>
      <c r="G2" s="44" t="s">
        <v>54</v>
      </c>
      <c r="H2" s="44" t="s">
        <v>55</v>
      </c>
      <c r="I2" s="44" t="s">
        <v>56</v>
      </c>
      <c r="J2" s="44" t="s">
        <v>57</v>
      </c>
      <c r="K2" s="44" t="s">
        <v>58</v>
      </c>
      <c r="L2" s="44" t="s">
        <v>59</v>
      </c>
      <c r="M2" s="44" t="s">
        <v>60</v>
      </c>
      <c r="N2" s="44" t="s">
        <v>61</v>
      </c>
      <c r="O2" s="44" t="s">
        <v>62</v>
      </c>
      <c r="P2" s="44" t="s">
        <v>63</v>
      </c>
      <c r="Q2" s="44" t="s">
        <v>64</v>
      </c>
      <c r="R2" s="44" t="s">
        <v>65</v>
      </c>
      <c r="S2" s="44" t="s">
        <v>66</v>
      </c>
      <c r="T2" s="44" t="s">
        <v>67</v>
      </c>
      <c r="U2" s="44" t="s">
        <v>68</v>
      </c>
      <c r="V2" s="44" t="s">
        <v>69</v>
      </c>
      <c r="W2" s="44" t="s">
        <v>70</v>
      </c>
      <c r="X2" s="44" t="s">
        <v>71</v>
      </c>
      <c r="Y2" s="44" t="s">
        <v>72</v>
      </c>
      <c r="Z2" s="44" t="s">
        <v>73</v>
      </c>
      <c r="AA2" s="44" t="s">
        <v>74</v>
      </c>
      <c r="AB2" s="44" t="s">
        <v>75</v>
      </c>
      <c r="AC2" s="44" t="s">
        <v>76</v>
      </c>
      <c r="AD2" s="44" t="s">
        <v>77</v>
      </c>
      <c r="AE2" s="44" t="s">
        <v>78</v>
      </c>
      <c r="AF2" s="44" t="str">
        <f>'[3]Soy Complex'!BM2</f>
        <v>23/24</v>
      </c>
      <c r="AG2" s="44" t="str">
        <f>'[3]Soy Complex'!BN2</f>
        <v>24/25</v>
      </c>
      <c r="AH2" s="44" t="str">
        <f>'[3]Soy Complex'!BO2</f>
        <v>25/26</v>
      </c>
      <c r="AI2" s="44" t="str">
        <f>'[3]Soy Complex'!BP2</f>
        <v>26/27</v>
      </c>
      <c r="AJ2" s="44" t="str">
        <f>'[3]Soy Complex'!BQ2</f>
        <v>27/28</v>
      </c>
      <c r="AK2" s="44" t="str">
        <f>'[3]Soy Complex'!BR2</f>
        <v>28/29</v>
      </c>
      <c r="AL2" s="44" t="str">
        <f>'[3]Soy Complex'!BS2</f>
        <v>29/30</v>
      </c>
      <c r="AM2" s="44" t="str">
        <f>'[3]Soy Complex'!BT2</f>
        <v>30/31</v>
      </c>
      <c r="AN2" s="44" t="str">
        <f>'[3]Soy Complex'!BU2</f>
        <v>31/32</v>
      </c>
      <c r="AO2" s="44" t="str">
        <f>'[3]Soy Complex'!BV2</f>
        <v>32/33</v>
      </c>
      <c r="AP2" s="44" t="str">
        <f>'[3]Soy Complex'!BW2</f>
        <v>33/34</v>
      </c>
      <c r="AQ2" s="44" t="str">
        <f>'[3]Soy Complex'!BX2</f>
        <v>34/35</v>
      </c>
      <c r="AR2" s="44" t="str">
        <f>'[3]Soy Complex'!BY2</f>
        <v>35/36</v>
      </c>
      <c r="AS2" s="44" t="str">
        <f>'[3]Soy Complex'!BZ2</f>
        <v>36/37</v>
      </c>
      <c r="AT2" s="44" t="str">
        <f>'[3]Soy Complex'!CA2</f>
        <v>37/38</v>
      </c>
      <c r="AU2" s="44" t="str">
        <f>'[3]Soy Complex'!CB2</f>
        <v>38/39</v>
      </c>
    </row>
    <row r="3" spans="1:47">
      <c r="A3" s="71" t="s">
        <v>202</v>
      </c>
    </row>
    <row r="4" spans="1:47" ht="16.5">
      <c r="A4" s="71" t="s">
        <v>81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>
        <f>W111</f>
        <v>105</v>
      </c>
      <c r="Y4" s="101">
        <f t="shared" ref="Y4:AU4" si="0">X13</f>
        <v>242</v>
      </c>
      <c r="Z4" s="101">
        <f t="shared" si="0"/>
        <v>229</v>
      </c>
      <c r="AA4" s="101">
        <f t="shared" si="0"/>
        <v>115.128</v>
      </c>
      <c r="AB4" s="101">
        <f t="shared" si="0"/>
        <v>63.427999999999997</v>
      </c>
      <c r="AC4" s="101">
        <f t="shared" si="0"/>
        <v>39.854999999999997</v>
      </c>
      <c r="AD4" s="101">
        <f t="shared" si="0"/>
        <v>34.600999999999999</v>
      </c>
      <c r="AE4" s="102">
        <f t="shared" si="0"/>
        <v>88.492338873144632</v>
      </c>
      <c r="AF4" s="102">
        <f t="shared" si="0"/>
        <v>584.73346017159849</v>
      </c>
      <c r="AG4" s="102">
        <f t="shared" si="0"/>
        <v>1291.0125208824784</v>
      </c>
      <c r="AH4" s="102">
        <f t="shared" si="0"/>
        <v>1905.0035006748685</v>
      </c>
      <c r="AI4" s="102">
        <f t="shared" si="0"/>
        <v>2586.6938219975946</v>
      </c>
      <c r="AJ4" s="102">
        <f t="shared" si="0"/>
        <v>3160.2112215082425</v>
      </c>
      <c r="AK4" s="102">
        <f t="shared" si="0"/>
        <v>3665.6787120105314</v>
      </c>
      <c r="AL4" s="102">
        <f t="shared" si="0"/>
        <v>4038.2264050459758</v>
      </c>
      <c r="AM4" s="102">
        <f t="shared" si="0"/>
        <v>4450.174203751646</v>
      </c>
      <c r="AN4" s="102">
        <f t="shared" si="0"/>
        <v>4753.8877191807223</v>
      </c>
      <c r="AO4" s="102">
        <f t="shared" si="0"/>
        <v>5123.5675321015524</v>
      </c>
      <c r="AP4" s="102">
        <f t="shared" si="0"/>
        <v>5458.8178937087978</v>
      </c>
      <c r="AQ4" s="102">
        <f t="shared" si="0"/>
        <v>5820.4062039112405</v>
      </c>
      <c r="AR4" s="102">
        <f t="shared" si="0"/>
        <v>6232.5682814947895</v>
      </c>
      <c r="AS4" s="102">
        <f t="shared" si="0"/>
        <v>6690.1197393480052</v>
      </c>
      <c r="AT4" s="102">
        <f t="shared" si="0"/>
        <v>7178.5913826819879</v>
      </c>
      <c r="AU4" s="102">
        <f t="shared" si="0"/>
        <v>7714.6706400443309</v>
      </c>
    </row>
    <row r="5" spans="1:47" ht="16.5">
      <c r="A5" s="71" t="s">
        <v>85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>
        <f t="shared" ref="X5:AA5" si="1">X32</f>
        <v>1587.894</v>
      </c>
      <c r="Y5" s="101">
        <f t="shared" si="1"/>
        <v>1751.6469999999997</v>
      </c>
      <c r="Z5" s="101">
        <f t="shared" si="1"/>
        <v>1654.4920000000002</v>
      </c>
      <c r="AA5" s="101">
        <f t="shared" si="1"/>
        <v>1531.4369999999999</v>
      </c>
      <c r="AB5" s="101">
        <f>AB32</f>
        <v>1811.1989999999998</v>
      </c>
      <c r="AC5" s="101">
        <f>AC32</f>
        <v>1787.7820000000002</v>
      </c>
      <c r="AD5" s="102">
        <f>'[3]Canola Complex'!BK$34</f>
        <v>1475.2470000000003</v>
      </c>
      <c r="AE5" s="102">
        <f>'[3]Canola Complex'!BL$34</f>
        <v>1792.4069999999997</v>
      </c>
      <c r="AF5" s="102">
        <f>'[3]Canola Complex'!BM$34</f>
        <v>1967.3793600958522</v>
      </c>
      <c r="AG5" s="102">
        <f>'[3]Canola Complex'!BN$34</f>
        <v>2084.1392959077025</v>
      </c>
      <c r="AH5" s="102">
        <f>'[3]Canola Complex'!BO$34</f>
        <v>2077.9241984356377</v>
      </c>
      <c r="AI5" s="102">
        <f>'[3]Canola Complex'!BP$34</f>
        <v>2116.0409792235796</v>
      </c>
      <c r="AJ5" s="102">
        <f>'[3]Canola Complex'!BQ$34</f>
        <v>2140.4864105973529</v>
      </c>
      <c r="AK5" s="102">
        <f>'[3]Canola Complex'!BR$34</f>
        <v>2223.2814033386276</v>
      </c>
      <c r="AL5" s="102">
        <f>'[3]Canola Complex'!BS$34</f>
        <v>2292.5057539694735</v>
      </c>
      <c r="AM5" s="102">
        <f>'[3]Canola Complex'!BT$34</f>
        <v>2348.9070993554756</v>
      </c>
      <c r="AN5" s="102">
        <f>'[3]Canola Complex'!BU$34</f>
        <v>2350.8036468036998</v>
      </c>
      <c r="AO5" s="102">
        <f>'[3]Canola Complex'!BV$34</f>
        <v>2355.6245676794447</v>
      </c>
      <c r="AP5" s="102">
        <f>'[3]Canola Complex'!BW$34</f>
        <v>2345.8299146912555</v>
      </c>
      <c r="AQ5" s="102">
        <f>'[3]Canola Complex'!BX$34</f>
        <v>2350.9537226315788</v>
      </c>
      <c r="AR5" s="102">
        <f>'[3]Canola Complex'!BY$34</f>
        <v>2337.1401540016077</v>
      </c>
      <c r="AS5" s="102">
        <f>'[3]Canola Complex'!BZ$34</f>
        <v>2337.0809680443163</v>
      </c>
      <c r="AT5" s="102">
        <f>'[3]Canola Complex'!CA$34</f>
        <v>2354.8145039635456</v>
      </c>
      <c r="AU5" s="102">
        <f>'[3]Canola Complex'!CB$34</f>
        <v>2356.9893668670957</v>
      </c>
    </row>
    <row r="6" spans="1:47" ht="16.5">
      <c r="A6" s="71" t="s">
        <v>86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>
        <f t="shared" ref="X6:AA6" si="2">X48</f>
        <v>948.95726400000001</v>
      </c>
      <c r="Y6" s="101">
        <f t="shared" si="2"/>
        <v>1095.731458</v>
      </c>
      <c r="Z6" s="101">
        <f t="shared" si="2"/>
        <v>835.26675000000012</v>
      </c>
      <c r="AA6" s="101">
        <f t="shared" si="2"/>
        <v>575.60354300000006</v>
      </c>
      <c r="AB6" s="101">
        <f>AB48</f>
        <v>619.76911900000005</v>
      </c>
      <c r="AC6" s="101">
        <f>AC48</f>
        <v>645.53087099999993</v>
      </c>
      <c r="AD6" s="102">
        <f>SUM(AA6:AC6)/SUM('[3]Canola Complex'!BH$35:BJ$35)*'[3]Canola Complex'!BK$35</f>
        <v>669.03792651541903</v>
      </c>
      <c r="AE6" s="102">
        <f>SUM(AB6:AD6)/SUM('[3]Canola Complex'!BI$35:BK$35)*'[3]Canola Complex'!BL$35</f>
        <v>935.06301978369413</v>
      </c>
      <c r="AF6" s="102">
        <f>SUM(AC6:AE6)/SUM('[3]Canola Complex'!BJ$35:BL$35)*'[3]Canola Complex'!BM$35</f>
        <v>1138.4979958456063</v>
      </c>
      <c r="AG6" s="102">
        <f>SUM(AD6:AF6)/SUM('[3]Canola Complex'!BK$35:BM$35)*'[3]Canola Complex'!BN$35</f>
        <v>1028.5276644716462</v>
      </c>
      <c r="AH6" s="102">
        <f>SUM(AE6:AG6)/SUM('[3]Canola Complex'!BL$35:BN$35)*'[3]Canola Complex'!BO$35</f>
        <v>1097.6728747480388</v>
      </c>
      <c r="AI6" s="102">
        <f>SUM(AF6:AH6)/SUM('[3]Canola Complex'!BM$35:BO$35)*'[3]Canola Complex'!BP$35</f>
        <v>966.11580701506023</v>
      </c>
      <c r="AJ6" s="102">
        <f>SUM(AG6:AI6)/SUM('[3]Canola Complex'!BN$35:BP$35)*'[3]Canola Complex'!BQ$35</f>
        <v>896.09966565883212</v>
      </c>
      <c r="AK6" s="102">
        <f>SUM(AH6:AJ6)/SUM('[3]Canola Complex'!BO$35:BQ$35)*'[3]Canola Complex'!BR$35</f>
        <v>757.36046487558542</v>
      </c>
      <c r="AL6" s="102">
        <f>SUM(AI6:AK6)/SUM('[3]Canola Complex'!BP$35:BR$35)*'[3]Canola Complex'!BS$35</f>
        <v>792.05467138295421</v>
      </c>
      <c r="AM6" s="102">
        <f>SUM(AJ6:AL6)/SUM('[3]Canola Complex'!BQ$35:BS$35)*'[3]Canola Complex'!BT$35</f>
        <v>679.9535626184163</v>
      </c>
      <c r="AN6" s="102">
        <f>SUM(AK6:AM6)/SUM('[3]Canola Complex'!BR$35:BT$35)*'[3]Canola Complex'!BU$35</f>
        <v>745.69871556889518</v>
      </c>
      <c r="AO6" s="102">
        <f>SUM(AL6:AN6)/SUM('[3]Canola Complex'!BS$35:BU$35)*'[3]Canola Complex'!BV$35</f>
        <v>710.90257616886572</v>
      </c>
      <c r="AP6" s="102">
        <f>SUM(AM6:AO6)/SUM('[3]Canola Complex'!BT$35:BV$35)*'[3]Canola Complex'!BW$35</f>
        <v>737.94209255339933</v>
      </c>
      <c r="AQ6" s="102">
        <f>SUM(AN6:AP6)/SUM('[3]Canola Complex'!BU$35:BW$35)*'[3]Canola Complex'!BX$35</f>
        <v>788.18107463978288</v>
      </c>
      <c r="AR6" s="102">
        <f>SUM(AO6:AQ6)/SUM('[3]Canola Complex'!BV$35:BX$35)*'[3]Canola Complex'!BY$35</f>
        <v>834.53810115060855</v>
      </c>
      <c r="AS6" s="102">
        <f>SUM(AP6:AR6)/SUM('[3]Canola Complex'!BW$35:BY$35)*'[3]Canola Complex'!BZ$35</f>
        <v>865.44701163503953</v>
      </c>
      <c r="AT6" s="102">
        <f>SUM(AQ6:AS6)/SUM('[3]Canola Complex'!BX$35:BZ$35)*'[3]Canola Complex'!CA$35</f>
        <v>911.81245377702123</v>
      </c>
      <c r="AU6" s="102">
        <f>SUM(AR6:AT6)/SUM('[3]Canola Complex'!BY$35:CA$35)*'[3]Canola Complex'!CB$35</f>
        <v>942.71983171788668</v>
      </c>
    </row>
    <row r="7" spans="1:47" ht="16.5">
      <c r="A7" s="103" t="s">
        <v>87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>
        <f t="shared" ref="X7:AU7" si="3">SUM(X4:X6)</f>
        <v>2641.8512639999999</v>
      </c>
      <c r="Y7" s="104">
        <f t="shared" si="3"/>
        <v>3089.3784579999997</v>
      </c>
      <c r="Z7" s="104">
        <f t="shared" si="3"/>
        <v>2718.7587500000004</v>
      </c>
      <c r="AA7" s="104">
        <f t="shared" si="3"/>
        <v>2222.1685429999998</v>
      </c>
      <c r="AB7" s="104">
        <f>SUM(AB4:AB6)</f>
        <v>2494.396119</v>
      </c>
      <c r="AC7" s="104">
        <f>SUM(AC4:AC6)</f>
        <v>2473.1678710000001</v>
      </c>
      <c r="AD7" s="105">
        <f t="shared" si="3"/>
        <v>2178.8859265154197</v>
      </c>
      <c r="AE7" s="105">
        <f t="shared" si="3"/>
        <v>2815.9623586568387</v>
      </c>
      <c r="AF7" s="105">
        <f t="shared" si="3"/>
        <v>3690.6108161130569</v>
      </c>
      <c r="AG7" s="105">
        <f t="shared" si="3"/>
        <v>4403.6794812618273</v>
      </c>
      <c r="AH7" s="105">
        <f t="shared" si="3"/>
        <v>5080.6005738585445</v>
      </c>
      <c r="AI7" s="105">
        <f t="shared" si="3"/>
        <v>5668.8506082362346</v>
      </c>
      <c r="AJ7" s="105">
        <f t="shared" si="3"/>
        <v>6196.7972977644276</v>
      </c>
      <c r="AK7" s="105">
        <f t="shared" si="3"/>
        <v>6646.3205802247439</v>
      </c>
      <c r="AL7" s="105">
        <f t="shared" si="3"/>
        <v>7122.7868303984042</v>
      </c>
      <c r="AM7" s="105">
        <f t="shared" si="3"/>
        <v>7479.0348657255372</v>
      </c>
      <c r="AN7" s="105">
        <f t="shared" si="3"/>
        <v>7850.390081553317</v>
      </c>
      <c r="AO7" s="105">
        <f t="shared" si="3"/>
        <v>8190.0946759498629</v>
      </c>
      <c r="AP7" s="105">
        <f t="shared" si="3"/>
        <v>8542.5899009534533</v>
      </c>
      <c r="AQ7" s="105">
        <f t="shared" si="3"/>
        <v>8959.5410011826025</v>
      </c>
      <c r="AR7" s="105">
        <f t="shared" si="3"/>
        <v>9404.246536647006</v>
      </c>
      <c r="AS7" s="105">
        <f t="shared" si="3"/>
        <v>9892.6477190273617</v>
      </c>
      <c r="AT7" s="105">
        <f t="shared" si="3"/>
        <v>10445.218340422556</v>
      </c>
      <c r="AU7" s="105">
        <f t="shared" si="3"/>
        <v>11014.379838629313</v>
      </c>
    </row>
    <row r="8" spans="1:47" ht="16.5">
      <c r="A8" s="71" t="s">
        <v>147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>
        <f t="shared" ref="X8:AU8" si="4">X12-X11</f>
        <v>2271.6122999999998</v>
      </c>
      <c r="Y8" s="101">
        <f t="shared" si="4"/>
        <v>2734.1371239999999</v>
      </c>
      <c r="Z8" s="101">
        <f t="shared" si="4"/>
        <v>2500.0283800000002</v>
      </c>
      <c r="AA8" s="101">
        <f t="shared" si="4"/>
        <v>2077.7916489999998</v>
      </c>
      <c r="AB8" s="101">
        <f>AB12-AB11</f>
        <v>2360.3493039999998</v>
      </c>
      <c r="AC8" s="101">
        <f t="shared" si="4"/>
        <v>2293.4218930000002</v>
      </c>
      <c r="AD8" s="102">
        <f>AD12-AD11</f>
        <v>1994.3733000000009</v>
      </c>
      <c r="AE8" s="102">
        <f t="shared" si="4"/>
        <v>2166.93851</v>
      </c>
      <c r="AF8" s="102">
        <f t="shared" si="4"/>
        <v>2329.6628048891425</v>
      </c>
      <c r="AG8" s="102">
        <f t="shared" si="4"/>
        <v>2438.2495451941645</v>
      </c>
      <c r="AH8" s="102">
        <f t="shared" si="4"/>
        <v>2432.4695045451422</v>
      </c>
      <c r="AI8" s="102">
        <f t="shared" si="4"/>
        <v>2467.9181106779306</v>
      </c>
      <c r="AJ8" s="102">
        <f t="shared" si="4"/>
        <v>2490.652361855537</v>
      </c>
      <c r="AK8" s="102">
        <f t="shared" si="4"/>
        <v>2567.6517051049223</v>
      </c>
      <c r="AL8" s="102">
        <f t="shared" si="4"/>
        <v>2632.0303511916131</v>
      </c>
      <c r="AM8" s="102">
        <f t="shared" si="4"/>
        <v>2684.4836024005931</v>
      </c>
      <c r="AN8" s="102">
        <f t="shared" si="4"/>
        <v>2686.2473915274381</v>
      </c>
      <c r="AO8" s="102">
        <f t="shared" si="4"/>
        <v>2690.7308479418853</v>
      </c>
      <c r="AP8" s="102">
        <f t="shared" si="4"/>
        <v>2681.6218206628691</v>
      </c>
      <c r="AQ8" s="102">
        <f t="shared" si="4"/>
        <v>2686.3869620473697</v>
      </c>
      <c r="AR8" s="102">
        <f t="shared" si="4"/>
        <v>2673.540343221498</v>
      </c>
      <c r="AS8" s="102">
        <f t="shared" si="4"/>
        <v>2673.4853002812147</v>
      </c>
      <c r="AT8" s="102">
        <f t="shared" si="4"/>
        <v>2689.9774886860996</v>
      </c>
      <c r="AU8" s="102">
        <f t="shared" si="4"/>
        <v>2692.0001111863971</v>
      </c>
    </row>
    <row r="9" spans="1:47" ht="16.5">
      <c r="A9" s="71" t="s">
        <v>235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>
        <f t="shared" ref="X9:AU9" si="5">X80</f>
        <v>1523.4820000000002</v>
      </c>
      <c r="Y9" s="101">
        <f t="shared" si="5"/>
        <v>1598.1590000000001</v>
      </c>
      <c r="Z9" s="101">
        <f t="shared" si="5"/>
        <v>1496.1759999999999</v>
      </c>
      <c r="AA9" s="101">
        <f t="shared" si="5"/>
        <v>1430.556</v>
      </c>
      <c r="AB9" s="101">
        <f t="shared" si="5"/>
        <v>1565.0010000000002</v>
      </c>
      <c r="AC9" s="101">
        <f t="shared" si="5"/>
        <v>1785.2610000000002</v>
      </c>
      <c r="AD9" s="102">
        <f t="shared" si="5"/>
        <v>1519.3733</v>
      </c>
      <c r="AE9" s="102">
        <f t="shared" si="5"/>
        <v>1666.93851</v>
      </c>
      <c r="AF9" s="102">
        <f t="shared" si="5"/>
        <v>1829.6628048891428</v>
      </c>
      <c r="AG9" s="102">
        <f t="shared" si="5"/>
        <v>1938.2495451941636</v>
      </c>
      <c r="AH9" s="102">
        <f t="shared" si="5"/>
        <v>1932.4695045451429</v>
      </c>
      <c r="AI9" s="102">
        <f t="shared" si="5"/>
        <v>1967.9181106779295</v>
      </c>
      <c r="AJ9" s="102">
        <f t="shared" si="5"/>
        <v>1990.6523618555389</v>
      </c>
      <c r="AK9" s="102">
        <f t="shared" si="5"/>
        <v>2067.6517051049236</v>
      </c>
      <c r="AL9" s="102">
        <f t="shared" si="5"/>
        <v>2132.0303511916104</v>
      </c>
      <c r="AM9" s="102">
        <f t="shared" si="5"/>
        <v>2184.4836024005922</v>
      </c>
      <c r="AN9" s="102">
        <f t="shared" si="5"/>
        <v>2186.2473915274413</v>
      </c>
      <c r="AO9" s="102">
        <f t="shared" si="5"/>
        <v>2190.7308479418834</v>
      </c>
      <c r="AP9" s="102">
        <f t="shared" si="5"/>
        <v>2181.6218206628678</v>
      </c>
      <c r="AQ9" s="102">
        <f t="shared" si="5"/>
        <v>2186.3869620473683</v>
      </c>
      <c r="AR9" s="102">
        <f t="shared" si="5"/>
        <v>2173.5403432214957</v>
      </c>
      <c r="AS9" s="102">
        <f t="shared" si="5"/>
        <v>2173.4853002812142</v>
      </c>
      <c r="AT9" s="102">
        <f t="shared" si="5"/>
        <v>2189.9774886860978</v>
      </c>
      <c r="AU9" s="102">
        <f t="shared" si="5"/>
        <v>2192.0001111863994</v>
      </c>
    </row>
    <row r="10" spans="1:47" ht="16.5">
      <c r="A10" s="71" t="s">
        <v>93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>
        <f>X96</f>
        <v>748.13030000000003</v>
      </c>
      <c r="Y10" s="101">
        <f t="shared" ref="Y10:AC10" si="6">Y96</f>
        <v>1135.978124</v>
      </c>
      <c r="Z10" s="101">
        <f t="shared" si="6"/>
        <v>1003.8523799999999</v>
      </c>
      <c r="AA10" s="101">
        <f t="shared" si="6"/>
        <v>647.23564899999997</v>
      </c>
      <c r="AB10" s="101">
        <f t="shared" si="6"/>
        <v>795.3483040000001</v>
      </c>
      <c r="AC10" s="101">
        <f t="shared" si="6"/>
        <v>508.16089300000004</v>
      </c>
      <c r="AD10" s="102">
        <f>AD8-AD9</f>
        <v>475.00000000000091</v>
      </c>
      <c r="AE10" s="102">
        <f t="shared" ref="AE10:AU10" si="7">AE8-AE9</f>
        <v>500</v>
      </c>
      <c r="AF10" s="102">
        <f t="shared" si="7"/>
        <v>499.99999999999977</v>
      </c>
      <c r="AG10" s="102">
        <f t="shared" si="7"/>
        <v>500.00000000000091</v>
      </c>
      <c r="AH10" s="102">
        <f t="shared" si="7"/>
        <v>499.99999999999932</v>
      </c>
      <c r="AI10" s="102">
        <f t="shared" si="7"/>
        <v>500.00000000000114</v>
      </c>
      <c r="AJ10" s="102">
        <f t="shared" si="7"/>
        <v>499.99999999999818</v>
      </c>
      <c r="AK10" s="102">
        <f t="shared" si="7"/>
        <v>499.99999999999864</v>
      </c>
      <c r="AL10" s="102">
        <f t="shared" si="7"/>
        <v>500.00000000000273</v>
      </c>
      <c r="AM10" s="102">
        <f t="shared" si="7"/>
        <v>500.00000000000091</v>
      </c>
      <c r="AN10" s="102">
        <f t="shared" si="7"/>
        <v>499.99999999999682</v>
      </c>
      <c r="AO10" s="102">
        <f t="shared" si="7"/>
        <v>500.00000000000182</v>
      </c>
      <c r="AP10" s="102">
        <f t="shared" si="7"/>
        <v>500.00000000000136</v>
      </c>
      <c r="AQ10" s="102">
        <f t="shared" si="7"/>
        <v>500.00000000000136</v>
      </c>
      <c r="AR10" s="102">
        <f t="shared" si="7"/>
        <v>500.00000000000227</v>
      </c>
      <c r="AS10" s="102">
        <f t="shared" si="7"/>
        <v>500.00000000000045</v>
      </c>
      <c r="AT10" s="102">
        <f t="shared" si="7"/>
        <v>500.00000000000182</v>
      </c>
      <c r="AU10" s="102">
        <f t="shared" si="7"/>
        <v>499.99999999999773</v>
      </c>
    </row>
    <row r="11" spans="1:47" ht="16.5">
      <c r="A11" s="71" t="s">
        <v>92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>
        <f t="shared" ref="X11:AA11" si="8">X64</f>
        <v>128.23896400000001</v>
      </c>
      <c r="Y11" s="101">
        <f t="shared" si="8"/>
        <v>126.24133400000001</v>
      </c>
      <c r="Z11" s="101">
        <f t="shared" si="8"/>
        <v>103.60236999999999</v>
      </c>
      <c r="AA11" s="101">
        <f t="shared" si="8"/>
        <v>80.948893999999981</v>
      </c>
      <c r="AB11" s="101">
        <f>AB64</f>
        <v>94.191814999999991</v>
      </c>
      <c r="AC11" s="101">
        <f>AC64</f>
        <v>145.14497799999998</v>
      </c>
      <c r="AD11" s="102">
        <f>'[3]Canola Complex'!BK$43*(SUM(Y11:AC11)/SUM('[3]Canola Complex'!BF$43:BJ$43))</f>
        <v>96.020287642274369</v>
      </c>
      <c r="AE11" s="102">
        <f>'[3]Canola Complex'!BL$43*(SUM(Z11:AD11)/SUM('[3]Canola Complex'!BG$43:BK$43))</f>
        <v>64.290388485240243</v>
      </c>
      <c r="AF11" s="102">
        <f>'[3]Canola Complex'!BM$43*(SUM(AA11:AE11)/SUM('[3]Canola Complex'!BH$43:BL$43))</f>
        <v>69.935490341435781</v>
      </c>
      <c r="AG11" s="102">
        <f>'[3]Canola Complex'!BN$43*(SUM(AB11:AF11)/SUM('[3]Canola Complex'!BI$43:BM$43))</f>
        <v>60.426435392794424</v>
      </c>
      <c r="AH11" s="102">
        <f>'[3]Canola Complex'!BO$43*(SUM(AC11:AG11)/SUM('[3]Canola Complex'!BJ$43:BN$43))</f>
        <v>61.437247315807802</v>
      </c>
      <c r="AI11" s="102">
        <f>'[3]Canola Complex'!BP$43*(SUM(AD11:AH11)/SUM('[3]Canola Complex'!BK$43:BO$43))</f>
        <v>40.721276050061761</v>
      </c>
      <c r="AJ11" s="102">
        <f>'[3]Canola Complex'!BQ$43*(SUM(AE11:AI11)/SUM('[3]Canola Complex'!BL$43:BP$43))</f>
        <v>40.466223898359203</v>
      </c>
      <c r="AK11" s="102">
        <f>'[3]Canola Complex'!BR$43*(SUM(AF11:AJ11)/SUM('[3]Canola Complex'!BM$43:BQ$43))</f>
        <v>40.442470073845769</v>
      </c>
      <c r="AL11" s="102">
        <f>'[3]Canola Complex'!BS$43*(SUM(AG11:AK11)/SUM('[3]Canola Complex'!BN$43:BR$43))</f>
        <v>40.582275455144831</v>
      </c>
      <c r="AM11" s="102">
        <f>'[3]Canola Complex'!BT$43*(SUM(AH11:AL11)/SUM('[3]Canola Complex'!BO$43:BS$43))</f>
        <v>40.66354414422171</v>
      </c>
      <c r="AN11" s="102">
        <f>'[3]Canola Complex'!BU$43*(SUM(AI11:AM11)/SUM('[3]Canola Complex'!BP$43:BT$43))</f>
        <v>40.575157924326653</v>
      </c>
      <c r="AO11" s="102">
        <f>'[3]Canola Complex'!BV$43*(SUM(AJ11:AN11)/SUM('[3]Canola Complex'!BQ$43:BU$43))</f>
        <v>40.545934299179635</v>
      </c>
      <c r="AP11" s="102">
        <f>'[3]Canola Complex'!BW$43*(SUM(AK11:AO11)/SUM('[3]Canola Complex'!BR$43:BV$43))</f>
        <v>40.561876379343715</v>
      </c>
      <c r="AQ11" s="102">
        <f>'[3]Canola Complex'!BX$43*(SUM(AL11:AP11)/SUM('[3]Canola Complex'!BS$43:BW$43))</f>
        <v>40.585757640443312</v>
      </c>
      <c r="AR11" s="102">
        <f>'[3]Canola Complex'!BY$43*(SUM(AM11:AQ11)/SUM('[3]Canola Complex'!BT$43:BX$43))</f>
        <v>40.586454077503006</v>
      </c>
      <c r="AS11" s="102">
        <f>'[3]Canola Complex'!BZ$43*(SUM(AN11:AR11)/SUM('[3]Canola Complex'!BU$43:BY$43))</f>
        <v>40.571036064159259</v>
      </c>
      <c r="AT11" s="102">
        <f>'[3]Canola Complex'!CA$43*(SUM(AO11:AS11)/SUM('[3]Canola Complex'!BV$43:BZ$43))</f>
        <v>40.570211692125788</v>
      </c>
      <c r="AU11" s="102">
        <f>'[3]Canola Complex'!CB$43*(SUM(AP11:AT11)/SUM('[3]Canola Complex'!BW$43:CA$43))</f>
        <v>40.575067170715016</v>
      </c>
    </row>
    <row r="12" spans="1:47" ht="16.5">
      <c r="A12" s="103" t="s">
        <v>94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>
        <f t="shared" ref="X12:AU12" si="9">X7-X13</f>
        <v>2399.8512639999999</v>
      </c>
      <c r="Y12" s="104">
        <f t="shared" si="9"/>
        <v>2860.3784579999997</v>
      </c>
      <c r="Z12" s="104">
        <f t="shared" si="9"/>
        <v>2603.6307500000003</v>
      </c>
      <c r="AA12" s="104">
        <f t="shared" si="9"/>
        <v>2158.7405429999999</v>
      </c>
      <c r="AB12" s="104">
        <f t="shared" si="9"/>
        <v>2454.541119</v>
      </c>
      <c r="AC12" s="104">
        <f t="shared" si="9"/>
        <v>2438.566871</v>
      </c>
      <c r="AD12" s="105">
        <f t="shared" si="9"/>
        <v>2090.3935876422752</v>
      </c>
      <c r="AE12" s="105">
        <f t="shared" si="9"/>
        <v>2231.2288984852403</v>
      </c>
      <c r="AF12" s="105">
        <f t="shared" si="9"/>
        <v>2399.5982952305785</v>
      </c>
      <c r="AG12" s="105">
        <f t="shared" si="9"/>
        <v>2498.6759805869588</v>
      </c>
      <c r="AH12" s="105">
        <f t="shared" si="9"/>
        <v>2493.90675186095</v>
      </c>
      <c r="AI12" s="105">
        <f t="shared" si="9"/>
        <v>2508.6393867279921</v>
      </c>
      <c r="AJ12" s="105">
        <f t="shared" si="9"/>
        <v>2531.1185857538962</v>
      </c>
      <c r="AK12" s="105">
        <f t="shared" si="9"/>
        <v>2608.0941751787682</v>
      </c>
      <c r="AL12" s="105">
        <f t="shared" si="9"/>
        <v>2672.6126266467581</v>
      </c>
      <c r="AM12" s="105">
        <f t="shared" si="9"/>
        <v>2725.1471465448149</v>
      </c>
      <c r="AN12" s="105">
        <f t="shared" si="9"/>
        <v>2726.8225494517646</v>
      </c>
      <c r="AO12" s="105">
        <f t="shared" si="9"/>
        <v>2731.2767822410651</v>
      </c>
      <c r="AP12" s="105">
        <f t="shared" si="9"/>
        <v>2722.1836970422128</v>
      </c>
      <c r="AQ12" s="105">
        <f t="shared" si="9"/>
        <v>2726.972719687813</v>
      </c>
      <c r="AR12" s="105">
        <f t="shared" si="9"/>
        <v>2714.1267972990008</v>
      </c>
      <c r="AS12" s="105">
        <f t="shared" si="9"/>
        <v>2714.0563363453739</v>
      </c>
      <c r="AT12" s="105">
        <f t="shared" si="9"/>
        <v>2730.5477003782253</v>
      </c>
      <c r="AU12" s="105">
        <f t="shared" si="9"/>
        <v>2732.5751783571122</v>
      </c>
    </row>
    <row r="13" spans="1:47" ht="16.5">
      <c r="A13" s="71" t="s">
        <v>95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>
        <f t="shared" ref="X13:AA13" si="10">X111</f>
        <v>242</v>
      </c>
      <c r="Y13" s="101">
        <f t="shared" si="10"/>
        <v>229</v>
      </c>
      <c r="Z13" s="101">
        <f t="shared" si="10"/>
        <v>115.128</v>
      </c>
      <c r="AA13" s="101">
        <f t="shared" si="10"/>
        <v>63.427999999999997</v>
      </c>
      <c r="AB13" s="101">
        <f>AB111</f>
        <v>39.854999999999997</v>
      </c>
      <c r="AC13" s="101">
        <f>AC111</f>
        <v>34.600999999999999</v>
      </c>
      <c r="AD13" s="102">
        <f>AD111</f>
        <v>88.492338873144632</v>
      </c>
      <c r="AE13" s="102">
        <f>AE111</f>
        <v>584.73346017159849</v>
      </c>
      <c r="AF13" s="102">
        <f>AF111</f>
        <v>1291.0125208824784</v>
      </c>
      <c r="AG13" s="102">
        <f t="shared" ref="AG13:AU13" si="11">AG111</f>
        <v>1905.0035006748685</v>
      </c>
      <c r="AH13" s="102">
        <f t="shared" si="11"/>
        <v>2586.6938219975946</v>
      </c>
      <c r="AI13" s="102">
        <f t="shared" si="11"/>
        <v>3160.2112215082425</v>
      </c>
      <c r="AJ13" s="102">
        <f t="shared" si="11"/>
        <v>3665.6787120105314</v>
      </c>
      <c r="AK13" s="102">
        <f t="shared" si="11"/>
        <v>4038.2264050459758</v>
      </c>
      <c r="AL13" s="102">
        <f t="shared" si="11"/>
        <v>4450.174203751646</v>
      </c>
      <c r="AM13" s="102">
        <f t="shared" si="11"/>
        <v>4753.8877191807223</v>
      </c>
      <c r="AN13" s="102">
        <f t="shared" si="11"/>
        <v>5123.5675321015524</v>
      </c>
      <c r="AO13" s="102">
        <f t="shared" si="11"/>
        <v>5458.8178937087978</v>
      </c>
      <c r="AP13" s="102">
        <f t="shared" si="11"/>
        <v>5820.4062039112405</v>
      </c>
      <c r="AQ13" s="102">
        <f t="shared" si="11"/>
        <v>6232.5682814947895</v>
      </c>
      <c r="AR13" s="102">
        <f t="shared" si="11"/>
        <v>6690.1197393480052</v>
      </c>
      <c r="AS13" s="102">
        <f t="shared" si="11"/>
        <v>7178.5913826819879</v>
      </c>
      <c r="AT13" s="102">
        <f t="shared" si="11"/>
        <v>7714.6706400443309</v>
      </c>
      <c r="AU13" s="102">
        <f t="shared" si="11"/>
        <v>8281.8046602722006</v>
      </c>
    </row>
    <row r="14" spans="1:47" ht="16.5">
      <c r="A14" s="103" t="s">
        <v>236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7"/>
      <c r="S14" s="107"/>
      <c r="T14" s="107"/>
      <c r="U14" s="107"/>
      <c r="V14" s="107"/>
      <c r="W14" s="107"/>
      <c r="X14" s="107">
        <f t="shared" ref="X14:AT14" si="12">X13/X12</f>
        <v>0.10083958269840509</v>
      </c>
      <c r="Y14" s="107">
        <f t="shared" si="12"/>
        <v>8.0059335980357887E-2</v>
      </c>
      <c r="Z14" s="107">
        <f t="shared" si="12"/>
        <v>4.4218251762466694E-2</v>
      </c>
      <c r="AA14" s="107">
        <f t="shared" si="12"/>
        <v>2.93819468975434E-2</v>
      </c>
      <c r="AB14" s="107">
        <f>AB13/AB12</f>
        <v>1.6237250902619731E-2</v>
      </c>
      <c r="AC14" s="107">
        <f>AC13/AC12</f>
        <v>1.4189071627062221E-2</v>
      </c>
      <c r="AD14" s="108">
        <f t="shared" si="12"/>
        <v>4.2332859895993974E-2</v>
      </c>
      <c r="AE14" s="108">
        <f t="shared" si="12"/>
        <v>0.2620678947680215</v>
      </c>
      <c r="AF14" s="108">
        <f t="shared" si="12"/>
        <v>0.53801193451774165</v>
      </c>
      <c r="AG14" s="108">
        <f t="shared" si="12"/>
        <v>0.76240517597138313</v>
      </c>
      <c r="AH14" s="108">
        <f t="shared" si="12"/>
        <v>1.0372055090140828</v>
      </c>
      <c r="AI14" s="108">
        <f t="shared" si="12"/>
        <v>1.2597311667142772</v>
      </c>
      <c r="AJ14" s="108">
        <f t="shared" si="12"/>
        <v>1.4482445558427699</v>
      </c>
      <c r="AK14" s="108">
        <f t="shared" si="12"/>
        <v>1.548343784314913</v>
      </c>
      <c r="AL14" s="108">
        <f t="shared" si="12"/>
        <v>1.6651025888982414</v>
      </c>
      <c r="AM14" s="108">
        <f t="shared" si="12"/>
        <v>1.7444517538101112</v>
      </c>
      <c r="AN14" s="108">
        <f t="shared" si="12"/>
        <v>1.8789515779571575</v>
      </c>
      <c r="AO14" s="108">
        <f t="shared" si="12"/>
        <v>1.9986322620989487</v>
      </c>
      <c r="AP14" s="108">
        <f t="shared" si="12"/>
        <v>2.1381386606037642</v>
      </c>
      <c r="AQ14" s="108">
        <f t="shared" si="12"/>
        <v>2.2855264508140372</v>
      </c>
      <c r="AR14" s="108">
        <f t="shared" si="12"/>
        <v>2.4649252739429</v>
      </c>
      <c r="AS14" s="108">
        <f t="shared" si="12"/>
        <v>2.6449677136578367</v>
      </c>
      <c r="AT14" s="108">
        <f t="shared" si="12"/>
        <v>2.8253198576152774</v>
      </c>
      <c r="AU14" s="108">
        <f>AU13/AU12</f>
        <v>3.0307691901276121</v>
      </c>
    </row>
    <row r="15" spans="1:47" ht="15.75" thickBot="1">
      <c r="A15" s="71" t="s">
        <v>237</v>
      </c>
    </row>
    <row r="16" spans="1:47">
      <c r="A16" s="109" t="s">
        <v>99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1"/>
      <c r="AB16" s="111"/>
      <c r="AC16" s="111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</row>
    <row r="17" spans="1:4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</row>
    <row r="18" spans="1:47" ht="15.75" thickBot="1">
      <c r="A18" s="42" t="s">
        <v>210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</row>
    <row r="19" spans="1:47" ht="15.75" thickBot="1">
      <c r="A19" s="44"/>
      <c r="B19" s="44" t="str">
        <f>B$2</f>
        <v xml:space="preserve">93/94 </v>
      </c>
      <c r="C19" s="44" t="str">
        <f t="shared" ref="C19:AU19" si="13">C$2</f>
        <v xml:space="preserve">94/95 </v>
      </c>
      <c r="D19" s="44" t="str">
        <f t="shared" si="13"/>
        <v xml:space="preserve">95/96 </v>
      </c>
      <c r="E19" s="44" t="str">
        <f t="shared" si="13"/>
        <v xml:space="preserve">96/97 </v>
      </c>
      <c r="F19" s="44" t="str">
        <f t="shared" si="13"/>
        <v xml:space="preserve">97/98 </v>
      </c>
      <c r="G19" s="44" t="str">
        <f t="shared" si="13"/>
        <v xml:space="preserve">98/99 </v>
      </c>
      <c r="H19" s="44" t="str">
        <f t="shared" si="13"/>
        <v xml:space="preserve">99/00 </v>
      </c>
      <c r="I19" s="44" t="str">
        <f t="shared" si="13"/>
        <v xml:space="preserve">00/01 </v>
      </c>
      <c r="J19" s="44" t="str">
        <f t="shared" si="13"/>
        <v xml:space="preserve">01/02 </v>
      </c>
      <c r="K19" s="44" t="str">
        <f t="shared" si="13"/>
        <v xml:space="preserve">02/03 </v>
      </c>
      <c r="L19" s="44" t="str">
        <f t="shared" si="13"/>
        <v xml:space="preserve">03/04 </v>
      </c>
      <c r="M19" s="44" t="str">
        <f t="shared" si="13"/>
        <v xml:space="preserve">04/05 </v>
      </c>
      <c r="N19" s="44" t="str">
        <f t="shared" si="13"/>
        <v xml:space="preserve">05/06 </v>
      </c>
      <c r="O19" s="44" t="str">
        <f t="shared" si="13"/>
        <v xml:space="preserve">06/07 </v>
      </c>
      <c r="P19" s="44" t="str">
        <f t="shared" si="13"/>
        <v xml:space="preserve">07/08 </v>
      </c>
      <c r="Q19" s="44" t="str">
        <f t="shared" si="13"/>
        <v xml:space="preserve">08/09 </v>
      </c>
      <c r="R19" s="44" t="str">
        <f t="shared" si="13"/>
        <v xml:space="preserve">09/10 </v>
      </c>
      <c r="S19" s="44" t="str">
        <f t="shared" si="13"/>
        <v xml:space="preserve">10/11 </v>
      </c>
      <c r="T19" s="44" t="str">
        <f t="shared" si="13"/>
        <v xml:space="preserve">11/12 </v>
      </c>
      <c r="U19" s="44" t="str">
        <f t="shared" si="13"/>
        <v xml:space="preserve">12/13 </v>
      </c>
      <c r="V19" s="44" t="str">
        <f t="shared" si="13"/>
        <v xml:space="preserve">13/14 </v>
      </c>
      <c r="W19" s="44" t="str">
        <f t="shared" si="13"/>
        <v xml:space="preserve">14/15 </v>
      </c>
      <c r="X19" s="44" t="str">
        <f t="shared" si="13"/>
        <v xml:space="preserve">15/16 </v>
      </c>
      <c r="Y19" s="44" t="str">
        <f t="shared" si="13"/>
        <v xml:space="preserve">16/17 </v>
      </c>
      <c r="Z19" s="44" t="str">
        <f t="shared" si="13"/>
        <v xml:space="preserve">17/18 </v>
      </c>
      <c r="AA19" s="44" t="str">
        <f t="shared" si="13"/>
        <v>18/19</v>
      </c>
      <c r="AB19" s="44" t="str">
        <f t="shared" si="13"/>
        <v>19/20</v>
      </c>
      <c r="AC19" s="44" t="str">
        <f t="shared" si="13"/>
        <v>20/21</v>
      </c>
      <c r="AD19" s="44" t="str">
        <f t="shared" si="13"/>
        <v>21/22</v>
      </c>
      <c r="AE19" s="44" t="str">
        <f t="shared" si="13"/>
        <v>22/23</v>
      </c>
      <c r="AF19" s="44" t="str">
        <f t="shared" si="13"/>
        <v>23/24</v>
      </c>
      <c r="AG19" s="44" t="str">
        <f t="shared" si="13"/>
        <v>24/25</v>
      </c>
      <c r="AH19" s="44" t="str">
        <f t="shared" si="13"/>
        <v>25/26</v>
      </c>
      <c r="AI19" s="44" t="str">
        <f t="shared" si="13"/>
        <v>26/27</v>
      </c>
      <c r="AJ19" s="44" t="str">
        <f t="shared" si="13"/>
        <v>27/28</v>
      </c>
      <c r="AK19" s="44" t="str">
        <f t="shared" si="13"/>
        <v>28/29</v>
      </c>
      <c r="AL19" s="44" t="str">
        <f t="shared" si="13"/>
        <v>29/30</v>
      </c>
      <c r="AM19" s="44" t="str">
        <f t="shared" si="13"/>
        <v>30/31</v>
      </c>
      <c r="AN19" s="44" t="str">
        <f t="shared" si="13"/>
        <v>31/32</v>
      </c>
      <c r="AO19" s="44" t="str">
        <f t="shared" si="13"/>
        <v>32/33</v>
      </c>
      <c r="AP19" s="44" t="str">
        <f t="shared" si="13"/>
        <v>33/34</v>
      </c>
      <c r="AQ19" s="44" t="str">
        <f t="shared" si="13"/>
        <v>34/35</v>
      </c>
      <c r="AR19" s="44" t="str">
        <f t="shared" si="13"/>
        <v>35/36</v>
      </c>
      <c r="AS19" s="44" t="str">
        <f t="shared" si="13"/>
        <v>36/37</v>
      </c>
      <c r="AT19" s="44" t="str">
        <f t="shared" si="13"/>
        <v>37/38</v>
      </c>
      <c r="AU19" s="44" t="str">
        <f t="shared" si="13"/>
        <v>38/39</v>
      </c>
    </row>
    <row r="20" spans="1:47">
      <c r="A20" s="42" t="s">
        <v>101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46"/>
      <c r="V20" s="46"/>
      <c r="W20" s="46"/>
      <c r="X20" s="46">
        <f>'[4]NASS Crush'!$DI10</f>
        <v>81.605999999999995</v>
      </c>
      <c r="Y20" s="46">
        <f>'[4]NASS Crush'!$DI22</f>
        <v>177.07599999999999</v>
      </c>
      <c r="Z20" s="46">
        <f>'[4]NASS Crush'!$DI34</f>
        <v>155.98400000000001</v>
      </c>
      <c r="AA20" s="46">
        <f>'[4]NASS Crush'!$DI46</f>
        <v>146.18899999999999</v>
      </c>
      <c r="AB20" s="46">
        <f>'[4]NASS Crush'!$DI58</f>
        <v>157.494</v>
      </c>
      <c r="AC20" s="46">
        <f>'[4]NASS Crush'!$DI70</f>
        <v>179.03800000000001</v>
      </c>
      <c r="AD20" s="46">
        <f>'[4]NASS Crush'!$DI82</f>
        <v>156.61500000000001</v>
      </c>
      <c r="AE20" s="47">
        <f>'[3]Canola Complex'!BL211</f>
        <v>171.28200000000001</v>
      </c>
      <c r="AF20" s="47">
        <f>'[3]Canola Complex'!BM211</f>
        <v>165.33699999999999</v>
      </c>
      <c r="AG20" s="47">
        <f>'[3]Canola Complex'!BN211</f>
        <v>199.13932881696374</v>
      </c>
      <c r="AH20" s="47">
        <f>'[3]Canola Complex'!BO211</f>
        <v>198.4563212482993</v>
      </c>
      <c r="AI20" s="47">
        <f>'[3]Canola Complex'!BP211</f>
        <v>204.83981400029518</v>
      </c>
      <c r="AJ20" s="47">
        <f>'[3]Canola Complex'!BQ211</f>
        <v>199.34440664786888</v>
      </c>
      <c r="AK20" s="47">
        <f>'[3]Canola Complex'!BR211</f>
        <v>206.67408935986322</v>
      </c>
      <c r="AL20" s="47">
        <f>'[3]Canola Complex'!BS211</f>
        <v>215.49354052664015</v>
      </c>
      <c r="AM20" s="47">
        <f>'[3]Canola Complex'!BT211</f>
        <v>223.79653851676349</v>
      </c>
      <c r="AN20" s="47">
        <f>'[3]Canola Complex'!BU211</f>
        <v>223.45970159747469</v>
      </c>
      <c r="AO20" s="47">
        <f>'[3]Canola Complex'!BV211</f>
        <v>223.3233468324388</v>
      </c>
      <c r="AP20" s="47">
        <f>'[3]Canola Complex'!BW211</f>
        <v>222.52686159100014</v>
      </c>
      <c r="AQ20" s="47">
        <f>'[3]Canola Complex'!BX211</f>
        <v>223.48153482960328</v>
      </c>
      <c r="AR20" s="47">
        <f>'[3]Canola Complex'!BY211</f>
        <v>222.05099199410162</v>
      </c>
      <c r="AS20" s="47">
        <f>'[3]Canola Complex'!BZ211</f>
        <v>221.94016528697887</v>
      </c>
      <c r="AT20" s="47">
        <f>'[3]Canola Complex'!CA211</f>
        <v>223.56112150914487</v>
      </c>
      <c r="AU20" s="47">
        <f>'[3]Canola Complex'!CB211</f>
        <v>223.83225642045352</v>
      </c>
    </row>
    <row r="21" spans="1:47">
      <c r="A21" s="42" t="s">
        <v>102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>
        <f>'[4]NASS Crush'!$DI11</f>
        <v>108.22199999999999</v>
      </c>
      <c r="Y21" s="46">
        <f>'[4]NASS Crush'!$DI23</f>
        <v>178.18899999999999</v>
      </c>
      <c r="Z21" s="46">
        <f>'[4]NASS Crush'!$DI35</f>
        <v>129.76599999999999</v>
      </c>
      <c r="AA21" s="46">
        <f>'[4]NASS Crush'!$DI47</f>
        <v>133.96899999999999</v>
      </c>
      <c r="AB21" s="46">
        <f>'[4]NASS Crush'!$DI59</f>
        <v>126.68</v>
      </c>
      <c r="AC21" s="46">
        <f>'[4]NASS Crush'!$DI71</f>
        <v>173.51300000000001</v>
      </c>
      <c r="AD21" s="46">
        <f>'[4]NASS Crush'!$DI83</f>
        <v>125.126</v>
      </c>
      <c r="AE21" s="47">
        <f>'[3]Canola Complex'!BL212</f>
        <v>144.96899999999999</v>
      </c>
      <c r="AF21" s="47">
        <f>'[3]Canola Complex'!BM212</f>
        <v>176.09100000000001</v>
      </c>
      <c r="AG21" s="47">
        <f>'[3]Canola Complex'!BN212</f>
        <v>179.00942255064069</v>
      </c>
      <c r="AH21" s="47">
        <f>'[3]Canola Complex'!BO212</f>
        <v>181.05719862459182</v>
      </c>
      <c r="AI21" s="47">
        <f>'[3]Canola Complex'!BP212</f>
        <v>185.66955698305006</v>
      </c>
      <c r="AJ21" s="47">
        <f>'[3]Canola Complex'!BQ212</f>
        <v>184.79407804583883</v>
      </c>
      <c r="AK21" s="47">
        <f>'[3]Canola Complex'!BR212</f>
        <v>193.34685416032679</v>
      </c>
      <c r="AL21" s="47">
        <f>'[3]Canola Complex'!BS212</f>
        <v>197.39184670183747</v>
      </c>
      <c r="AM21" s="47">
        <f>'[3]Canola Complex'!BT212</f>
        <v>205.91115800703608</v>
      </c>
      <c r="AN21" s="47">
        <f>'[3]Canola Complex'!BU212</f>
        <v>205.86310141397695</v>
      </c>
      <c r="AO21" s="47">
        <f>'[3]Canola Complex'!BV212</f>
        <v>206.19093720697896</v>
      </c>
      <c r="AP21" s="47">
        <f>'[3]Canola Complex'!BW212</f>
        <v>205.42289222383943</v>
      </c>
      <c r="AQ21" s="47">
        <f>'[3]Canola Complex'!BX212</f>
        <v>205.80613797991256</v>
      </c>
      <c r="AR21" s="47">
        <f>'[3]Canola Complex'!BY212</f>
        <v>204.67095663415887</v>
      </c>
      <c r="AS21" s="47">
        <f>'[3]Canola Complex'!BZ212</f>
        <v>204.62498010297671</v>
      </c>
      <c r="AT21" s="47">
        <f>'[3]Canola Complex'!CA212</f>
        <v>206.1761337501716</v>
      </c>
      <c r="AU21" s="47">
        <f>'[3]Canola Complex'!CB212</f>
        <v>206.37715459867266</v>
      </c>
    </row>
    <row r="22" spans="1:47">
      <c r="A22" s="42" t="s">
        <v>103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7"/>
      <c r="X22" s="46">
        <f>'[4]NASS Crush'!$DI12</f>
        <v>135.68899999999999</v>
      </c>
      <c r="Y22" s="46">
        <f>'[4]NASS Crush'!$DI24</f>
        <v>149.916</v>
      </c>
      <c r="Z22" s="46">
        <f>'[4]NASS Crush'!$DI36</f>
        <v>147.697</v>
      </c>
      <c r="AA22" s="46">
        <f>'[4]NASS Crush'!$DI48</f>
        <v>134.38499999999999</v>
      </c>
      <c r="AB22" s="46">
        <f>'[4]NASS Crush'!$DI60</f>
        <v>146.68</v>
      </c>
      <c r="AC22" s="46">
        <f>'[4]NASS Crush'!$DI72</f>
        <v>176.69200000000001</v>
      </c>
      <c r="AD22" s="46">
        <f>'[4]NASS Crush'!$DI84</f>
        <v>140.696</v>
      </c>
      <c r="AE22" s="47">
        <f>'[3]Canola Complex'!BL213</f>
        <v>145.91399999999999</v>
      </c>
      <c r="AF22" s="47">
        <f>'[3]Canola Complex'!BM213</f>
        <v>154.91999999999999</v>
      </c>
      <c r="AG22" s="47">
        <f>'[3]Canola Complex'!BN213</f>
        <v>183.55097596741246</v>
      </c>
      <c r="AH22" s="47">
        <f>'[3]Canola Complex'!BO213</f>
        <v>182.79907397973147</v>
      </c>
      <c r="AI22" s="47">
        <f>'[3]Canola Complex'!BP213</f>
        <v>185.59768114878878</v>
      </c>
      <c r="AJ22" s="47">
        <f>'[3]Canola Complex'!BQ213</f>
        <v>181.72783311399303</v>
      </c>
      <c r="AK22" s="47">
        <f>'[3]Canola Complex'!BR213</f>
        <v>189.39274253646187</v>
      </c>
      <c r="AL22" s="47">
        <f>'[3]Canola Complex'!BS213</f>
        <v>197.32762035769076</v>
      </c>
      <c r="AM22" s="47">
        <f>'[3]Canola Complex'!BT213</f>
        <v>204.62385476809263</v>
      </c>
      <c r="AN22" s="47">
        <f>'[3]Canola Complex'!BU213</f>
        <v>204.07972228662413</v>
      </c>
      <c r="AO22" s="47">
        <f>'[3]Canola Complex'!BV213</f>
        <v>204.08205790939573</v>
      </c>
      <c r="AP22" s="47">
        <f>'[3]Canola Complex'!BW213</f>
        <v>203.56242347361993</v>
      </c>
      <c r="AQ22" s="47">
        <f>'[3]Canola Complex'!BX213</f>
        <v>204.35603620248125</v>
      </c>
      <c r="AR22" s="47">
        <f>'[3]Canola Complex'!BY213</f>
        <v>202.98743816953828</v>
      </c>
      <c r="AS22" s="47">
        <f>'[3]Canola Complex'!BZ213</f>
        <v>202.85851246938961</v>
      </c>
      <c r="AT22" s="47">
        <f>'[3]Canola Complex'!CA213</f>
        <v>204.39543383824659</v>
      </c>
      <c r="AU22" s="47">
        <f>'[3]Canola Complex'!CB213</f>
        <v>204.65767061002273</v>
      </c>
    </row>
    <row r="23" spans="1:47">
      <c r="A23" s="42" t="s">
        <v>104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6"/>
      <c r="P23" s="46"/>
      <c r="Q23" s="46"/>
      <c r="R23" s="46"/>
      <c r="S23" s="46"/>
      <c r="T23" s="46"/>
      <c r="U23" s="46"/>
      <c r="V23" s="46"/>
      <c r="W23" s="46"/>
      <c r="X23" s="46">
        <f>'[4]NASS Crush'!$DI13</f>
        <v>126.10899999999999</v>
      </c>
      <c r="Y23" s="46">
        <f>'[4]NASS Crush'!$DI25</f>
        <v>150.87299999999999</v>
      </c>
      <c r="Z23" s="46">
        <f>'[4]NASS Crush'!$DI37</f>
        <v>136.161</v>
      </c>
      <c r="AA23" s="46">
        <f>'[4]NASS Crush'!$DI49</f>
        <v>135.572</v>
      </c>
      <c r="AB23" s="46">
        <f>'[4]NASS Crush'!$DI61</f>
        <v>139.25899999999999</v>
      </c>
      <c r="AC23" s="46">
        <f>'[4]NASS Crush'!$DI73</f>
        <v>156.81800000000001</v>
      </c>
      <c r="AD23" s="46">
        <f>'[4]NASS Crush'!$DI85</f>
        <v>113.003</v>
      </c>
      <c r="AE23" s="47">
        <f>'[3]Canola Complex'!BL214</f>
        <v>165.78100000000001</v>
      </c>
      <c r="AF23" s="47">
        <f>'[3]Canola Complex'!BM214</f>
        <v>166.01400000000001</v>
      </c>
      <c r="AG23" s="47">
        <f>'[3]Canola Complex'!BN214</f>
        <v>178.69250318387458</v>
      </c>
      <c r="AH23" s="47">
        <f>'[3]Canola Complex'!BO214</f>
        <v>177.913750397439</v>
      </c>
      <c r="AI23" s="47">
        <f>'[3]Canola Complex'!BP214</f>
        <v>183.48501415783772</v>
      </c>
      <c r="AJ23" s="47">
        <f>'[3]Canola Complex'!BQ214</f>
        <v>186.28680862093225</v>
      </c>
      <c r="AK23" s="47">
        <f>'[3]Canola Complex'!BR214</f>
        <v>190.52136888775487</v>
      </c>
      <c r="AL23" s="47">
        <f>'[3]Canola Complex'!BS214</f>
        <v>195.8875144238618</v>
      </c>
      <c r="AM23" s="47">
        <f>'[3]Canola Complex'!BT214</f>
        <v>203.91731042103996</v>
      </c>
      <c r="AN23" s="47">
        <f>'[3]Canola Complex'!BU214</f>
        <v>204.47348776819342</v>
      </c>
      <c r="AO23" s="47">
        <f>'[3]Canola Complex'!BV214</f>
        <v>204.92742798591516</v>
      </c>
      <c r="AP23" s="47">
        <f>'[3]Canola Complex'!BW214</f>
        <v>203.57374876358639</v>
      </c>
      <c r="AQ23" s="47">
        <f>'[3]Canola Complex'!BX214</f>
        <v>204.16836052057008</v>
      </c>
      <c r="AR23" s="47">
        <f>'[3]Canola Complex'!BY214</f>
        <v>203.0758122410482</v>
      </c>
      <c r="AS23" s="47">
        <f>'[3]Canola Complex'!BZ214</f>
        <v>203.08668584803513</v>
      </c>
      <c r="AT23" s="47">
        <f>'[3]Canola Complex'!CA214</f>
        <v>204.58632355627498</v>
      </c>
      <c r="AU23" s="47">
        <f>'[3]Canola Complex'!CB214</f>
        <v>204.72504497462467</v>
      </c>
    </row>
    <row r="24" spans="1:47">
      <c r="A24" s="42" t="s">
        <v>105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46">
        <f>'[4]NASS Crush'!$DI14</f>
        <v>114.443</v>
      </c>
      <c r="Y24" s="46">
        <f>'[4]NASS Crush'!$DI26</f>
        <v>139.94300000000001</v>
      </c>
      <c r="Z24" s="46">
        <f>'[4]NASS Crush'!$DI38</f>
        <v>128.363</v>
      </c>
      <c r="AA24" s="46">
        <f>'[4]NASS Crush'!$DI50</f>
        <v>115.595</v>
      </c>
      <c r="AB24" s="46">
        <f>'[4]NASS Crush'!$DI62</f>
        <v>146.78899999999999</v>
      </c>
      <c r="AC24" s="46">
        <f>'[4]NASS Crush'!$DI74</f>
        <v>136.767</v>
      </c>
      <c r="AD24" s="46">
        <f>'[4]NASS Crush'!$DI86</f>
        <v>101.075</v>
      </c>
      <c r="AE24" s="47">
        <f>'[3]Canola Complex'!BL215</f>
        <v>142.42400000000001</v>
      </c>
      <c r="AF24" s="47">
        <f>'[3]Canola Complex'!BM215</f>
        <v>167.315</v>
      </c>
      <c r="AG24" s="47">
        <f>'[3]Canola Complex'!BN215</f>
        <v>166.14683061672201</v>
      </c>
      <c r="AH24" s="47">
        <f>'[3]Canola Complex'!BO215</f>
        <v>161.58017955873902</v>
      </c>
      <c r="AI24" s="47">
        <f>'[3]Canola Complex'!BP215</f>
        <v>170.25579017369384</v>
      </c>
      <c r="AJ24" s="47">
        <f>'[3]Canola Complex'!BQ215</f>
        <v>172.49355015119573</v>
      </c>
      <c r="AK24" s="47">
        <f>'[3]Canola Complex'!BR215</f>
        <v>178.28240164265094</v>
      </c>
      <c r="AL24" s="47">
        <f>'[3]Canola Complex'!BS215</f>
        <v>181.37814271259995</v>
      </c>
      <c r="AM24" s="47">
        <f>'[3]Canola Complex'!BT215</f>
        <v>188.89988533974201</v>
      </c>
      <c r="AN24" s="47">
        <f>'[3]Canola Complex'!BU215</f>
        <v>189.73687398711499</v>
      </c>
      <c r="AO24" s="47">
        <f>'[3]Canola Complex'!BV215</f>
        <v>190.14580542772961</v>
      </c>
      <c r="AP24" s="47">
        <f>'[3]Canola Complex'!BW215</f>
        <v>189.0970266822936</v>
      </c>
      <c r="AQ24" s="47">
        <f>'[3]Canola Complex'!BX215</f>
        <v>189.38438364541184</v>
      </c>
      <c r="AR24" s="47">
        <f>'[3]Canola Complex'!BY215</f>
        <v>188.37231650003005</v>
      </c>
      <c r="AS24" s="47">
        <f>'[3]Canola Complex'!BZ215</f>
        <v>188.44871452704197</v>
      </c>
      <c r="AT24" s="47">
        <f>'[3]Canola Complex'!CA215</f>
        <v>189.862025113859</v>
      </c>
      <c r="AU24" s="47">
        <f>'[3]Canola Complex'!CB215</f>
        <v>189.98909727525427</v>
      </c>
    </row>
    <row r="25" spans="1:47">
      <c r="A25" s="42" t="s">
        <v>106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>
        <f>'[4]NASS Crush'!$DI15</f>
        <v>123.498</v>
      </c>
      <c r="Y25" s="46">
        <f>'[4]NASS Crush'!$DI27</f>
        <v>156.376</v>
      </c>
      <c r="Z25" s="46">
        <f>'[4]NASS Crush'!$DI39</f>
        <v>139.99799999999999</v>
      </c>
      <c r="AA25" s="46">
        <f>'[4]NASS Crush'!$DI51</f>
        <v>122.64100000000001</v>
      </c>
      <c r="AB25" s="46">
        <f>'[4]NASS Crush'!$DI63</f>
        <v>160.87200000000001</v>
      </c>
      <c r="AC25" s="46">
        <f>'[4]NASS Crush'!$DI75</f>
        <v>172.196</v>
      </c>
      <c r="AD25" s="46">
        <f>'[4]NASS Crush'!$DI87</f>
        <v>124.42700000000001</v>
      </c>
      <c r="AE25" s="47">
        <f>'[3]Canola Complex'!BL216</f>
        <v>154.876</v>
      </c>
      <c r="AF25" s="47">
        <f>'[3]Canola Complex'!BM216</f>
        <v>171.65845488126681</v>
      </c>
      <c r="AG25" s="47">
        <f>'[3]Canola Complex'!BN216</f>
        <v>186.38312579269487</v>
      </c>
      <c r="AH25" s="47">
        <f>'[3]Canola Complex'!BO216</f>
        <v>183.25430378109564</v>
      </c>
      <c r="AI25" s="47">
        <f>'[3]Canola Complex'!BP216</f>
        <v>189.73122411849965</v>
      </c>
      <c r="AJ25" s="47">
        <f>'[3]Canola Complex'!BQ216</f>
        <v>188.28665312534676</v>
      </c>
      <c r="AK25" s="47">
        <f>'[3]Canola Complex'!BR216</f>
        <v>196.06760345844907</v>
      </c>
      <c r="AL25" s="47">
        <f>'[3]Canola Complex'!BS216</f>
        <v>201.6677510718269</v>
      </c>
      <c r="AM25" s="47">
        <f>'[3]Canola Complex'!BT216</f>
        <v>209.67224950258171</v>
      </c>
      <c r="AN25" s="47">
        <f>'[3]Canola Complex'!BU216</f>
        <v>209.64471557730249</v>
      </c>
      <c r="AO25" s="47">
        <f>'[3]Canola Complex'!BV216</f>
        <v>209.9804182628427</v>
      </c>
      <c r="AP25" s="47">
        <f>'[3]Canola Complex'!BW216</f>
        <v>209.16942700019743</v>
      </c>
      <c r="AQ25" s="47">
        <f>'[3]Canola Complex'!BX216</f>
        <v>209.71361773737206</v>
      </c>
      <c r="AR25" s="47">
        <f>'[3]Canola Complex'!BY216</f>
        <v>208.42854719495733</v>
      </c>
      <c r="AS25" s="47">
        <f>'[3]Canola Complex'!BZ216</f>
        <v>208.41062712223788</v>
      </c>
      <c r="AT25" s="47">
        <f>'[3]Canola Complex'!CA216</f>
        <v>209.9911707811236</v>
      </c>
      <c r="AU25" s="47">
        <f>'[3]Canola Complex'!CB216</f>
        <v>210.19805450297952</v>
      </c>
    </row>
    <row r="26" spans="1:47">
      <c r="A26" s="42" t="s">
        <v>107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>
        <f>'[4]NASS Crush'!$DI16</f>
        <v>119.82599999999999</v>
      </c>
      <c r="Y26" s="46">
        <f>'[4]NASS Crush'!$DI28</f>
        <v>141.28200000000001</v>
      </c>
      <c r="Z26" s="46">
        <f>'[4]NASS Crush'!$DI40</f>
        <v>131.21600000000001</v>
      </c>
      <c r="AA26" s="46">
        <f>'[4]NASS Crush'!$DI52</f>
        <v>138.93299999999999</v>
      </c>
      <c r="AB26" s="46">
        <f>'[4]NASS Crush'!$DI64</f>
        <v>146.98699999999999</v>
      </c>
      <c r="AC26" s="46">
        <f>'[4]NASS Crush'!$DI76</f>
        <v>160.03</v>
      </c>
      <c r="AD26" s="46">
        <f>'[4]NASS Crush'!$DI88</f>
        <v>113.295</v>
      </c>
      <c r="AE26" s="47">
        <f>'[3]Canola Complex'!BL217</f>
        <v>136.571</v>
      </c>
      <c r="AF26" s="47">
        <f>'[3]Canola Complex'!BM217</f>
        <v>162.13323248071652</v>
      </c>
      <c r="AG26" s="47">
        <f>'[3]Canola Complex'!BN217</f>
        <v>172.07874973477578</v>
      </c>
      <c r="AH26" s="47">
        <f>'[3]Canola Complex'!BO217</f>
        <v>168.62105523412262</v>
      </c>
      <c r="AI26" s="47">
        <f>'[3]Canola Complex'!BP217</f>
        <v>172.94801473403427</v>
      </c>
      <c r="AJ26" s="47">
        <f>'[3]Canola Complex'!BQ217</f>
        <v>173.21443466636862</v>
      </c>
      <c r="AK26" s="47">
        <f>'[3]Canola Complex'!BR217</f>
        <v>181.23385624922113</v>
      </c>
      <c r="AL26" s="47">
        <f>'[3]Canola Complex'!BS217</f>
        <v>185.39870490261958</v>
      </c>
      <c r="AM26" s="47">
        <f>'[3]Canola Complex'!BT217</f>
        <v>192.55151226407122</v>
      </c>
      <c r="AN26" s="47">
        <f>'[3]Canola Complex'!BU217</f>
        <v>192.74600727172447</v>
      </c>
      <c r="AO26" s="47">
        <f>'[3]Canola Complex'!BV217</f>
        <v>193.23417221304541</v>
      </c>
      <c r="AP26" s="47">
        <f>'[3]Canola Complex'!BW217</f>
        <v>192.46397752770901</v>
      </c>
      <c r="AQ26" s="47">
        <f>'[3]Canola Complex'!BX217</f>
        <v>192.81827956165378</v>
      </c>
      <c r="AR26" s="47">
        <f>'[3]Canola Complex'!BY217</f>
        <v>191.67719014773451</v>
      </c>
      <c r="AS26" s="47">
        <f>'[3]Canola Complex'!BZ217</f>
        <v>191.68517213670171</v>
      </c>
      <c r="AT26" s="47">
        <f>'[3]Canola Complex'!CA217</f>
        <v>193.15196702138289</v>
      </c>
      <c r="AU26" s="47">
        <f>'[3]Canola Complex'!CB217</f>
        <v>193.33056935450017</v>
      </c>
    </row>
    <row r="27" spans="1:47">
      <c r="A27" s="42" t="s">
        <v>108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6"/>
      <c r="Q27" s="46"/>
      <c r="R27" s="46"/>
      <c r="S27" s="46"/>
      <c r="T27" s="46"/>
      <c r="U27" s="46"/>
      <c r="V27" s="46"/>
      <c r="W27" s="46">
        <f>'[4]NASS Crush'!$DI5</f>
        <v>96.025999999999996</v>
      </c>
      <c r="X27" s="46">
        <f>'[4]NASS Crush'!$DI17</f>
        <v>112.422</v>
      </c>
      <c r="Y27" s="46">
        <f>'[4]NASS Crush'!$DI29</f>
        <v>93.072000000000003</v>
      </c>
      <c r="Z27" s="46">
        <f>'[4]NASS Crush'!$DI41</f>
        <v>115.066</v>
      </c>
      <c r="AA27" s="46">
        <f>'[4]NASS Crush'!$DI53</f>
        <v>113.16500000000001</v>
      </c>
      <c r="AB27" s="46">
        <f>'[4]NASS Crush'!$DI65</f>
        <v>161.642</v>
      </c>
      <c r="AC27" s="46">
        <f>'[4]NASS Crush'!$DI77</f>
        <v>133.761</v>
      </c>
      <c r="AD27" s="47">
        <f>'[3]Canola Complex'!BK218</f>
        <v>76.861000000000004</v>
      </c>
      <c r="AE27" s="47">
        <f>'[3]Canola Complex'!BL218</f>
        <v>114.408</v>
      </c>
      <c r="AF27" s="47">
        <f>'[3]Canola Complex'!BM218</f>
        <v>177.27594911718231</v>
      </c>
      <c r="AG27" s="47">
        <f>'[3]Canola Complex'!BN218</f>
        <v>159.24711177408273</v>
      </c>
      <c r="AH27" s="47">
        <f>'[3]Canola Complex'!BO218</f>
        <v>149.94895009113466</v>
      </c>
      <c r="AI27" s="47">
        <f>'[3]Canola Complex'!BP218</f>
        <v>155.9798179243179</v>
      </c>
      <c r="AJ27" s="47">
        <f>'[3]Canola Complex'!BQ218</f>
        <v>161.19049370348696</v>
      </c>
      <c r="AK27" s="47">
        <f>'[3]Canola Complex'!BR218</f>
        <v>171.87171767665427</v>
      </c>
      <c r="AL27" s="47">
        <f>'[3]Canola Complex'!BS218</f>
        <v>170.50980692972541</v>
      </c>
      <c r="AM27" s="47">
        <f>'[3]Canola Complex'!BT218</f>
        <v>176.86741847726535</v>
      </c>
      <c r="AN27" s="47">
        <f>'[3]Canola Complex'!BU218</f>
        <v>178.00534342538245</v>
      </c>
      <c r="AO27" s="47">
        <f>'[3]Canola Complex'!BV218</f>
        <v>179.32607029268772</v>
      </c>
      <c r="AP27" s="47">
        <f>'[3]Canola Complex'!BW218</f>
        <v>178.4984425443381</v>
      </c>
      <c r="AQ27" s="47">
        <f>'[3]Canola Complex'!BX218</f>
        <v>178.06165499111748</v>
      </c>
      <c r="AR27" s="47">
        <f>'[3]Canola Complex'!BY218</f>
        <v>177.13987877817951</v>
      </c>
      <c r="AS27" s="47">
        <f>'[3]Canola Complex'!BZ218</f>
        <v>177.37679155127009</v>
      </c>
      <c r="AT27" s="47">
        <f>'[3]Canola Complex'!CA218</f>
        <v>178.79882336989567</v>
      </c>
      <c r="AU27" s="47">
        <f>'[3]Canola Complex'!CB218</f>
        <v>178.87263707498826</v>
      </c>
    </row>
    <row r="28" spans="1:47">
      <c r="A28" s="42" t="s">
        <v>109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6"/>
      <c r="Q28" s="46"/>
      <c r="R28" s="46"/>
      <c r="S28" s="46"/>
      <c r="T28" s="46"/>
      <c r="U28" s="46"/>
      <c r="V28" s="46"/>
      <c r="W28" s="46">
        <f>'[4]NASS Crush'!$DI6</f>
        <v>88.703999999999994</v>
      </c>
      <c r="X28" s="46">
        <f>'[4]NASS Crush'!$DI18</f>
        <v>174.761</v>
      </c>
      <c r="Y28" s="46">
        <f>'[4]NASS Crush'!$DI30</f>
        <v>137.52799999999999</v>
      </c>
      <c r="Z28" s="46">
        <f>'[4]NASS Crush'!$DI42</f>
        <v>129.66300000000001</v>
      </c>
      <c r="AA28" s="46">
        <f>'[4]NASS Crush'!$DI54</f>
        <v>108.33199999999999</v>
      </c>
      <c r="AB28" s="46">
        <f>'[4]NASS Crush'!$DI66</f>
        <v>105.607</v>
      </c>
      <c r="AC28" s="46">
        <f>'[4]NASS Crush'!$DI78</f>
        <v>134.53100000000001</v>
      </c>
      <c r="AD28" s="47">
        <f>'[3]Canola Complex'!BK219</f>
        <v>119.992</v>
      </c>
      <c r="AE28" s="47">
        <f>'[3]Canola Complex'!BL219</f>
        <v>127.999</v>
      </c>
      <c r="AF28" s="47">
        <f>'[3]Canola Complex'!BM219</f>
        <v>135.27089508886127</v>
      </c>
      <c r="AG28" s="47">
        <f>'[3]Canola Complex'!BN219</f>
        <v>142.67913288710966</v>
      </c>
      <c r="AH28" s="47">
        <f>'[3]Canola Complex'!BO219</f>
        <v>152.49754235306219</v>
      </c>
      <c r="AI28" s="47">
        <f>'[3]Canola Complex'!BP219</f>
        <v>145.81605352844988</v>
      </c>
      <c r="AJ28" s="47">
        <f>'[3]Canola Complex'!BQ219</f>
        <v>150.3586948682528</v>
      </c>
      <c r="AK28" s="47">
        <f>'[3]Canola Complex'!BR219</f>
        <v>156.65185777819559</v>
      </c>
      <c r="AL28" s="47">
        <f>'[3]Canola Complex'!BS219</f>
        <v>163.95994843040339</v>
      </c>
      <c r="AM28" s="47">
        <f>'[3]Canola Complex'!BT219</f>
        <v>163.26264488648494</v>
      </c>
      <c r="AN28" s="47">
        <f>'[3]Canola Complex'!BU219</f>
        <v>162.45341502580669</v>
      </c>
      <c r="AO28" s="47">
        <f>'[3]Canola Complex'!BV219</f>
        <v>162.85549177574279</v>
      </c>
      <c r="AP28" s="47">
        <f>'[3]Canola Complex'!BW219</f>
        <v>162.46764135214733</v>
      </c>
      <c r="AQ28" s="47">
        <f>'[3]Canola Complex'!BX219</f>
        <v>162.85934701833003</v>
      </c>
      <c r="AR28" s="47">
        <f>'[3]Canola Complex'!BY219</f>
        <v>161.86727523657007</v>
      </c>
      <c r="AS28" s="47">
        <f>'[3]Canola Complex'!BZ219</f>
        <v>161.74193699691506</v>
      </c>
      <c r="AT28" s="47">
        <f>'[3]Canola Complex'!CA219</f>
        <v>163.01398552263447</v>
      </c>
      <c r="AU28" s="47">
        <f>'[3]Canola Complex'!CB219</f>
        <v>163.20722949506984</v>
      </c>
    </row>
    <row r="29" spans="1:47">
      <c r="A29" s="42" t="s">
        <v>110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6"/>
      <c r="Q29" s="46"/>
      <c r="R29" s="46"/>
      <c r="S29" s="46"/>
      <c r="T29" s="46"/>
      <c r="U29" s="46"/>
      <c r="V29" s="46"/>
      <c r="W29" s="46">
        <f>'[4]NASS Crush'!$DI7</f>
        <v>134.93199999999999</v>
      </c>
      <c r="X29" s="46">
        <f>'[4]NASS Crush'!$DI19</f>
        <v>162.239</v>
      </c>
      <c r="Y29" s="46">
        <f>'[4]NASS Crush'!$DI31</f>
        <v>135.46299999999999</v>
      </c>
      <c r="Z29" s="46">
        <f>'[4]NASS Crush'!$DI43</f>
        <v>149.71600000000001</v>
      </c>
      <c r="AA29" s="46">
        <f>'[4]NASS Crush'!$DI55</f>
        <v>121.974</v>
      </c>
      <c r="AB29" s="46">
        <f>'[4]NASS Crush'!$DI67</f>
        <v>173.23400000000001</v>
      </c>
      <c r="AC29" s="46">
        <f>'[4]NASS Crush'!$DI79</f>
        <v>124.634</v>
      </c>
      <c r="AD29" s="47">
        <f>'[3]Canola Complex'!BK220</f>
        <v>119.152</v>
      </c>
      <c r="AE29" s="47">
        <f>'[3]Canola Complex'!BL220</f>
        <v>163.41499999999999</v>
      </c>
      <c r="AF29" s="47">
        <f>'[3]Canola Complex'!BM220</f>
        <v>159.89199394483765</v>
      </c>
      <c r="AG29" s="47">
        <f>'[3]Canola Complex'!BN220</f>
        <v>169.07811153853262</v>
      </c>
      <c r="AH29" s="47">
        <f>'[3]Canola Complex'!BO220</f>
        <v>168.32902196609305</v>
      </c>
      <c r="AI29" s="47">
        <f>'[3]Canola Complex'!BP220</f>
        <v>168.06501746145352</v>
      </c>
      <c r="AJ29" s="47">
        <f>'[3]Canola Complex'!BQ220</f>
        <v>177.78376547700154</v>
      </c>
      <c r="AK29" s="47">
        <f>'[3]Canola Complex'!BR220</f>
        <v>181.52444137512089</v>
      </c>
      <c r="AL29" s="47">
        <f>'[3]Canola Complex'!BS220</f>
        <v>189.25010953789356</v>
      </c>
      <c r="AM29" s="47">
        <f>'[3]Canola Complex'!BT220</f>
        <v>187.98939948953083</v>
      </c>
      <c r="AN29" s="47">
        <f>'[3]Canola Complex'!BU220</f>
        <v>188.48233326840477</v>
      </c>
      <c r="AO29" s="47">
        <f>'[3]Canola Complex'!BV220</f>
        <v>189.01382407185091</v>
      </c>
      <c r="AP29" s="47">
        <f>'[3]Canola Complex'!BW220</f>
        <v>187.95320074661785</v>
      </c>
      <c r="AQ29" s="47">
        <f>'[3]Canola Complex'!BX220</f>
        <v>188.41551572353879</v>
      </c>
      <c r="AR29" s="47">
        <f>'[3]Canola Complex'!BY220</f>
        <v>187.3193500786534</v>
      </c>
      <c r="AS29" s="47">
        <f>'[3]Canola Complex'!BZ220</f>
        <v>187.34128967174038</v>
      </c>
      <c r="AT29" s="47">
        <f>'[3]Canola Complex'!CA220</f>
        <v>188.76730434879545</v>
      </c>
      <c r="AU29" s="47">
        <f>'[3]Canola Complex'!CB220</f>
        <v>188.91239387803341</v>
      </c>
    </row>
    <row r="30" spans="1:47">
      <c r="A30" s="42" t="s">
        <v>111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6"/>
      <c r="Q30" s="46"/>
      <c r="R30" s="46"/>
      <c r="S30" s="46"/>
      <c r="T30" s="46"/>
      <c r="U30" s="46"/>
      <c r="V30" s="46"/>
      <c r="W30" s="46">
        <f>'[4]NASS Crush'!$DI8</f>
        <v>120.026</v>
      </c>
      <c r="X30" s="46">
        <f>'[4]NASS Crush'!$DI20</f>
        <v>146.06</v>
      </c>
      <c r="Y30" s="46">
        <f>'[4]NASS Crush'!$DI32</f>
        <v>126.81</v>
      </c>
      <c r="Z30" s="46">
        <f>'[4]NASS Crush'!$DI44</f>
        <v>139.345</v>
      </c>
      <c r="AA30" s="46">
        <f>'[4]NASS Crush'!$DI56</f>
        <v>126.47499999999999</v>
      </c>
      <c r="AB30" s="46">
        <f>'[4]NASS Crush'!$DI68</f>
        <v>171.51900000000001</v>
      </c>
      <c r="AC30" s="46">
        <f>'[4]NASS Crush'!$DI80</f>
        <v>103.99</v>
      </c>
      <c r="AD30" s="47">
        <f>'[3]Canola Complex'!BK221</f>
        <v>136.548</v>
      </c>
      <c r="AE30" s="47">
        <f>'[3]Canola Complex'!BL221</f>
        <v>154.31800000000001</v>
      </c>
      <c r="AF30" s="47">
        <f>'[3]Canola Complex'!BM221</f>
        <v>157.86209304612123</v>
      </c>
      <c r="AG30" s="47">
        <f>'[3]Canola Complex'!BN221</f>
        <v>164.89738410482133</v>
      </c>
      <c r="AH30" s="47">
        <f>'[3]Canola Complex'!BO221</f>
        <v>166.35355322945645</v>
      </c>
      <c r="AI30" s="47">
        <f>'[3]Canola Complex'!BP221</f>
        <v>167.94985264035179</v>
      </c>
      <c r="AJ30" s="47">
        <f>'[3]Canola Complex'!BQ221</f>
        <v>172.73373318005341</v>
      </c>
      <c r="AK30" s="47">
        <f>'[3]Canola Complex'!BR221</f>
        <v>179.00602170142744</v>
      </c>
      <c r="AL30" s="47">
        <f>'[3]Canola Complex'!BS221</f>
        <v>186.69164745743575</v>
      </c>
      <c r="AM30" s="47">
        <f>'[3]Canola Complex'!BT221</f>
        <v>185.21291784090653</v>
      </c>
      <c r="AN30" s="47">
        <f>'[3]Canola Complex'!BU221</f>
        <v>185.59191919159076</v>
      </c>
      <c r="AO30" s="47">
        <f>'[3]Canola Complex'!BV221</f>
        <v>185.89533722358391</v>
      </c>
      <c r="AP30" s="47">
        <f>'[3]Canola Complex'!BW221</f>
        <v>185.22077973065086</v>
      </c>
      <c r="AQ30" s="47">
        <f>'[3]Canola Complex'!BX221</f>
        <v>185.54994889568209</v>
      </c>
      <c r="AR30" s="47">
        <f>'[3]Canola Complex'!BY221</f>
        <v>184.44274545921968</v>
      </c>
      <c r="AS30" s="47">
        <f>'[3]Canola Complex'!BZ221</f>
        <v>184.48342360201812</v>
      </c>
      <c r="AT30" s="47">
        <f>'[3]Canola Complex'!CA221</f>
        <v>185.86801385529256</v>
      </c>
      <c r="AU30" s="47">
        <f>'[3]Canola Complex'!CB221</f>
        <v>186.04134820286149</v>
      </c>
    </row>
    <row r="31" spans="1:47">
      <c r="A31" s="42" t="s">
        <v>112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6"/>
      <c r="Q31" s="46"/>
      <c r="R31" s="46"/>
      <c r="S31" s="46"/>
      <c r="T31" s="46"/>
      <c r="U31" s="46"/>
      <c r="V31" s="46"/>
      <c r="W31" s="46">
        <f>'[4]NASS Crush'!$DI9</f>
        <v>157.24700000000001</v>
      </c>
      <c r="X31" s="46">
        <f>'[4]NASS Crush'!$DI21</f>
        <v>183.01900000000001</v>
      </c>
      <c r="Y31" s="46">
        <f>'[4]NASS Crush'!$DI33</f>
        <v>165.119</v>
      </c>
      <c r="Z31" s="46">
        <f>'[4]NASS Crush'!$DI45</f>
        <v>151.517</v>
      </c>
      <c r="AA31" s="46">
        <f>'[4]NASS Crush'!$DI57</f>
        <v>134.20699999999999</v>
      </c>
      <c r="AB31" s="46">
        <f>'[4]NASS Crush'!$DI69</f>
        <v>174.43600000000001</v>
      </c>
      <c r="AC31" s="46">
        <f>'[4]NASS Crush'!$DI81</f>
        <v>135.81200000000001</v>
      </c>
      <c r="AD31" s="47">
        <f>'[3]Canola Complex'!BK222</f>
        <v>148.45699999999999</v>
      </c>
      <c r="AE31" s="47">
        <f>'[3]Canola Complex'!BL222</f>
        <v>170.45</v>
      </c>
      <c r="AF31" s="47">
        <f>'[3]Canola Complex'!BM222</f>
        <v>173.60974153686655</v>
      </c>
      <c r="AG31" s="47">
        <f>'[3]Canola Complex'!BN222</f>
        <v>183.23661894007208</v>
      </c>
      <c r="AH31" s="47">
        <f>'[3]Canola Complex'!BO222</f>
        <v>187.11324797187225</v>
      </c>
      <c r="AI31" s="47">
        <f>'[3]Canola Complex'!BP222</f>
        <v>185.70314235280713</v>
      </c>
      <c r="AJ31" s="47">
        <f>'[3]Canola Complex'!BQ222</f>
        <v>192.27195899701451</v>
      </c>
      <c r="AK31" s="47">
        <f>'[3]Canola Complex'!BR222</f>
        <v>198.70844851250132</v>
      </c>
      <c r="AL31" s="47">
        <f>'[3]Canola Complex'!BS222</f>
        <v>207.54912091693856</v>
      </c>
      <c r="AM31" s="47">
        <f>'[3]Canola Complex'!BT222</f>
        <v>206.20220984196106</v>
      </c>
      <c r="AN31" s="47">
        <f>'[3]Canola Complex'!BU222</f>
        <v>206.26702599010386</v>
      </c>
      <c r="AO31" s="47">
        <f>'[3]Canola Complex'!BV222</f>
        <v>206.64967847723284</v>
      </c>
      <c r="AP31" s="47">
        <f>'[3]Canola Complex'!BW222</f>
        <v>205.87349305525558</v>
      </c>
      <c r="AQ31" s="47">
        <f>'[3]Canola Complex'!BX222</f>
        <v>206.33890552590555</v>
      </c>
      <c r="AR31" s="47">
        <f>'[3]Canola Complex'!BY222</f>
        <v>205.1076515674163</v>
      </c>
      <c r="AS31" s="47">
        <f>'[3]Canola Complex'!BZ222</f>
        <v>205.08266872901061</v>
      </c>
      <c r="AT31" s="47">
        <f>'[3]Canola Complex'!CA222</f>
        <v>206.64220129672384</v>
      </c>
      <c r="AU31" s="47">
        <f>'[3]Canola Complex'!CB222</f>
        <v>206.84591047963517</v>
      </c>
    </row>
    <row r="32" spans="1:47" ht="15.75" thickBot="1">
      <c r="A32" s="42" t="s">
        <v>113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>
        <f t="shared" ref="W32:AU32" si="14">SUM(W20:W31)</f>
        <v>596.93499999999995</v>
      </c>
      <c r="X32" s="46">
        <f>SUM(X20:X31)</f>
        <v>1587.894</v>
      </c>
      <c r="Y32" s="46">
        <f t="shared" si="14"/>
        <v>1751.6469999999997</v>
      </c>
      <c r="Z32" s="46">
        <f t="shared" si="14"/>
        <v>1654.4920000000002</v>
      </c>
      <c r="AA32" s="46">
        <f t="shared" si="14"/>
        <v>1531.4369999999999</v>
      </c>
      <c r="AB32" s="46">
        <f t="shared" si="14"/>
        <v>1811.1989999999998</v>
      </c>
      <c r="AC32" s="46">
        <f t="shared" si="14"/>
        <v>1787.7820000000002</v>
      </c>
      <c r="AD32" s="47">
        <f>SUM(AD20:AD31)</f>
        <v>1475.2470000000003</v>
      </c>
      <c r="AE32" s="47">
        <f t="shared" si="14"/>
        <v>1792.4069999999997</v>
      </c>
      <c r="AF32" s="47">
        <f t="shared" si="14"/>
        <v>1967.3793600958522</v>
      </c>
      <c r="AG32" s="47">
        <f t="shared" si="14"/>
        <v>2084.1392959077025</v>
      </c>
      <c r="AH32" s="47">
        <f t="shared" si="14"/>
        <v>2077.9241984356377</v>
      </c>
      <c r="AI32" s="47">
        <f t="shared" si="14"/>
        <v>2116.0409792235796</v>
      </c>
      <c r="AJ32" s="47">
        <f t="shared" si="14"/>
        <v>2140.4864105973529</v>
      </c>
      <c r="AK32" s="47">
        <f t="shared" si="14"/>
        <v>2223.2814033386276</v>
      </c>
      <c r="AL32" s="47">
        <f t="shared" si="14"/>
        <v>2292.5057539694735</v>
      </c>
      <c r="AM32" s="47">
        <f t="shared" si="14"/>
        <v>2348.9070993554756</v>
      </c>
      <c r="AN32" s="47">
        <f t="shared" si="14"/>
        <v>2350.8036468036998</v>
      </c>
      <c r="AO32" s="47">
        <f t="shared" si="14"/>
        <v>2355.6245676794447</v>
      </c>
      <c r="AP32" s="47">
        <f t="shared" si="14"/>
        <v>2345.8299146912555</v>
      </c>
      <c r="AQ32" s="47">
        <f t="shared" si="14"/>
        <v>2350.9537226315788</v>
      </c>
      <c r="AR32" s="47">
        <f t="shared" si="14"/>
        <v>2337.1401540016077</v>
      </c>
      <c r="AS32" s="47">
        <f t="shared" si="14"/>
        <v>2337.0809680443163</v>
      </c>
      <c r="AT32" s="47">
        <f t="shared" si="14"/>
        <v>2354.8145039635456</v>
      </c>
      <c r="AU32" s="47">
        <f t="shared" si="14"/>
        <v>2356.9893668670957</v>
      </c>
    </row>
    <row r="33" spans="1:47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</row>
    <row r="34" spans="1:47" ht="15.75" thickBot="1">
      <c r="A34" s="42" t="s">
        <v>211</v>
      </c>
    </row>
    <row r="35" spans="1:47" ht="15.75" thickBot="1">
      <c r="A35" s="44"/>
      <c r="B35" s="44" t="str">
        <f>B$2</f>
        <v xml:space="preserve">93/94 </v>
      </c>
      <c r="C35" s="44" t="str">
        <f t="shared" ref="C35:AU35" si="15">C$2</f>
        <v xml:space="preserve">94/95 </v>
      </c>
      <c r="D35" s="44" t="str">
        <f t="shared" si="15"/>
        <v xml:space="preserve">95/96 </v>
      </c>
      <c r="E35" s="44" t="str">
        <f t="shared" si="15"/>
        <v xml:space="preserve">96/97 </v>
      </c>
      <c r="F35" s="44" t="str">
        <f t="shared" si="15"/>
        <v xml:space="preserve">97/98 </v>
      </c>
      <c r="G35" s="44" t="str">
        <f t="shared" si="15"/>
        <v xml:space="preserve">98/99 </v>
      </c>
      <c r="H35" s="44" t="str">
        <f t="shared" si="15"/>
        <v xml:space="preserve">99/00 </v>
      </c>
      <c r="I35" s="44" t="str">
        <f t="shared" si="15"/>
        <v xml:space="preserve">00/01 </v>
      </c>
      <c r="J35" s="44" t="str">
        <f t="shared" si="15"/>
        <v xml:space="preserve">01/02 </v>
      </c>
      <c r="K35" s="44" t="str">
        <f t="shared" si="15"/>
        <v xml:space="preserve">02/03 </v>
      </c>
      <c r="L35" s="44" t="str">
        <f t="shared" si="15"/>
        <v xml:space="preserve">03/04 </v>
      </c>
      <c r="M35" s="44" t="str">
        <f t="shared" si="15"/>
        <v xml:space="preserve">04/05 </v>
      </c>
      <c r="N35" s="44" t="str">
        <f t="shared" si="15"/>
        <v xml:space="preserve">05/06 </v>
      </c>
      <c r="O35" s="44" t="str">
        <f t="shared" si="15"/>
        <v xml:space="preserve">06/07 </v>
      </c>
      <c r="P35" s="44" t="str">
        <f t="shared" si="15"/>
        <v xml:space="preserve">07/08 </v>
      </c>
      <c r="Q35" s="44" t="str">
        <f t="shared" si="15"/>
        <v xml:space="preserve">08/09 </v>
      </c>
      <c r="R35" s="44" t="str">
        <f t="shared" si="15"/>
        <v xml:space="preserve">09/10 </v>
      </c>
      <c r="S35" s="44" t="str">
        <f t="shared" si="15"/>
        <v xml:space="preserve">10/11 </v>
      </c>
      <c r="T35" s="44" t="str">
        <f t="shared" si="15"/>
        <v xml:space="preserve">11/12 </v>
      </c>
      <c r="U35" s="44" t="str">
        <f t="shared" si="15"/>
        <v xml:space="preserve">12/13 </v>
      </c>
      <c r="V35" s="44" t="str">
        <f t="shared" si="15"/>
        <v xml:space="preserve">13/14 </v>
      </c>
      <c r="W35" s="44" t="str">
        <f t="shared" si="15"/>
        <v xml:space="preserve">14/15 </v>
      </c>
      <c r="X35" s="44" t="str">
        <f t="shared" si="15"/>
        <v xml:space="preserve">15/16 </v>
      </c>
      <c r="Y35" s="44" t="str">
        <f t="shared" si="15"/>
        <v xml:space="preserve">16/17 </v>
      </c>
      <c r="Z35" s="44" t="str">
        <f t="shared" si="15"/>
        <v xml:space="preserve">17/18 </v>
      </c>
      <c r="AA35" s="44" t="str">
        <f t="shared" si="15"/>
        <v>18/19</v>
      </c>
      <c r="AB35" s="44" t="str">
        <f t="shared" si="15"/>
        <v>19/20</v>
      </c>
      <c r="AC35" s="44" t="str">
        <f t="shared" si="15"/>
        <v>20/21</v>
      </c>
      <c r="AD35" s="44" t="str">
        <f t="shared" si="15"/>
        <v>21/22</v>
      </c>
      <c r="AE35" s="44" t="str">
        <f t="shared" si="15"/>
        <v>22/23</v>
      </c>
      <c r="AF35" s="44" t="str">
        <f t="shared" si="15"/>
        <v>23/24</v>
      </c>
      <c r="AG35" s="44" t="str">
        <f t="shared" si="15"/>
        <v>24/25</v>
      </c>
      <c r="AH35" s="44" t="str">
        <f t="shared" si="15"/>
        <v>25/26</v>
      </c>
      <c r="AI35" s="44" t="str">
        <f t="shared" si="15"/>
        <v>26/27</v>
      </c>
      <c r="AJ35" s="44" t="str">
        <f t="shared" si="15"/>
        <v>27/28</v>
      </c>
      <c r="AK35" s="44" t="str">
        <f t="shared" si="15"/>
        <v>28/29</v>
      </c>
      <c r="AL35" s="44" t="str">
        <f t="shared" si="15"/>
        <v>29/30</v>
      </c>
      <c r="AM35" s="44" t="str">
        <f t="shared" si="15"/>
        <v>30/31</v>
      </c>
      <c r="AN35" s="44" t="str">
        <f t="shared" si="15"/>
        <v>31/32</v>
      </c>
      <c r="AO35" s="44" t="str">
        <f t="shared" si="15"/>
        <v>32/33</v>
      </c>
      <c r="AP35" s="44" t="str">
        <f t="shared" si="15"/>
        <v>33/34</v>
      </c>
      <c r="AQ35" s="44" t="str">
        <f t="shared" si="15"/>
        <v>34/35</v>
      </c>
      <c r="AR35" s="44" t="str">
        <f t="shared" si="15"/>
        <v>35/36</v>
      </c>
      <c r="AS35" s="44" t="str">
        <f t="shared" si="15"/>
        <v>36/37</v>
      </c>
      <c r="AT35" s="44" t="str">
        <f t="shared" si="15"/>
        <v>37/38</v>
      </c>
      <c r="AU35" s="44" t="str">
        <f t="shared" si="15"/>
        <v>38/39</v>
      </c>
    </row>
    <row r="36" spans="1:47">
      <c r="A36" s="42" t="s">
        <v>101</v>
      </c>
      <c r="B36" s="50">
        <f>'[5]Crude CO Imports'!AG$290/1000</f>
        <v>0</v>
      </c>
      <c r="C36" s="50">
        <f>'[5]Crude CO Imports'!AS$290/1000</f>
        <v>0</v>
      </c>
      <c r="D36" s="50">
        <f>'[5]Crude CO Imports'!BE$290/1000</f>
        <v>0</v>
      </c>
      <c r="E36" s="50">
        <f>'[5]Crude CO Imports'!BQ$290/1000</f>
        <v>0</v>
      </c>
      <c r="F36" s="50">
        <f>'[5]Crude CO Imports'!CC$290/1000</f>
        <v>0</v>
      </c>
      <c r="G36" s="50">
        <f>'[5]Crude CO Imports'!CO$290/1000</f>
        <v>0</v>
      </c>
      <c r="H36" s="50">
        <f>'[5]Crude CO Imports'!DA$290/1000</f>
        <v>0</v>
      </c>
      <c r="I36" s="50">
        <f>'[5]Crude CO Imports'!DM$290/1000</f>
        <v>0</v>
      </c>
      <c r="J36" s="50">
        <f>'[5]Crude CO Imports'!DY$290/1000</f>
        <v>0</v>
      </c>
      <c r="K36" s="50">
        <f>'[5]Crude CO Imports'!EK$290/1000</f>
        <v>25.712319000000001</v>
      </c>
      <c r="L36" s="50">
        <f>'[5]Crude CO Imports'!EW$290/1000</f>
        <v>11.759512000000001</v>
      </c>
      <c r="M36" s="50">
        <f>'[5]Crude CO Imports'!FI$290/1000</f>
        <v>14.9671</v>
      </c>
      <c r="N36" s="50">
        <f>'[5]Crude CO Imports'!FU$290/1000</f>
        <v>49.224402999999995</v>
      </c>
      <c r="O36" s="50">
        <f>'[5]Crude CO Imports'!GG$290/1000</f>
        <v>44.019286000000001</v>
      </c>
      <c r="P36" s="50">
        <f>'[5]Crude CO Imports'!GS$290/1000</f>
        <v>46.659249000000003</v>
      </c>
      <c r="Q36" s="50">
        <f>'[5]Crude CO Imports'!HE$290/1000</f>
        <v>76.796703999999991</v>
      </c>
      <c r="R36" s="50">
        <f>'[5]Crude CO Imports'!HQ$290/1000</f>
        <v>82.094161999999997</v>
      </c>
      <c r="S36" s="50">
        <f>'[5]Crude CO Imports'!IC$290/1000</f>
        <v>57.513321000000005</v>
      </c>
      <c r="T36" s="50">
        <f>'[5]Crude CO Imports'!IO$290/1000</f>
        <v>68.104305999999994</v>
      </c>
      <c r="U36" s="50">
        <f>'[5]Crude CO Imports'!JA$290/1000</f>
        <v>54.494788</v>
      </c>
      <c r="V36" s="50">
        <f>'[5]Crude CO Imports'!JM$290/1000</f>
        <v>84.347009</v>
      </c>
      <c r="W36" s="50">
        <f>'[5]Crude CO Imports'!JY$290/1000</f>
        <v>190.07035500000001</v>
      </c>
      <c r="X36" s="50">
        <f>'[5]Crude CO Imports'!KK$290/1000</f>
        <v>64.831531999999996</v>
      </c>
      <c r="Y36" s="50">
        <f>'[5]Crude CO Imports'!KW$290/1000</f>
        <v>92.368399000000011</v>
      </c>
      <c r="Z36" s="50">
        <f>'[5]Crude CO Imports'!LI$290/1000</f>
        <v>108.87254300000001</v>
      </c>
      <c r="AA36" s="50">
        <f>'[5]Crude CO Imports'!LU$290/1000</f>
        <v>22.825517000000001</v>
      </c>
      <c r="AB36" s="50">
        <f>'[5]Crude CO Imports'!MG$290/1000</f>
        <v>49.154014000000004</v>
      </c>
      <c r="AC36" s="50">
        <f>'[5]Crude CO Imports'!MS$290/1000</f>
        <v>9.1336560000000002</v>
      </c>
      <c r="AD36" s="50">
        <f>'[5]Crude CO Imports'!NE$290/1000</f>
        <v>69.647267000000014</v>
      </c>
      <c r="AE36" s="51">
        <f t="shared" ref="AE36:AE41" si="16">(SUM(Z36:AD36)/SUM(Z$48:AD$48))*AE$48</f>
        <v>72.573424135377977</v>
      </c>
      <c r="AF36" s="51">
        <f t="shared" ref="AF36:AF46" si="17">(SUM(AA36:AE36)/SUM(AA$48:AE$48))*AF$48</f>
        <v>73.806920771634239</v>
      </c>
      <c r="AG36" s="51">
        <f t="shared" ref="AG36:AU46" si="18">(SUM(AB36:AF36)/SUM(AB$48:AF$48))*AG$48</f>
        <v>70.396200354713116</v>
      </c>
      <c r="AH36" s="51">
        <f t="shared" si="18"/>
        <v>73.454963959575636</v>
      </c>
      <c r="AI36" s="51">
        <f t="shared" si="18"/>
        <v>71.41074009053284</v>
      </c>
      <c r="AJ36" s="51">
        <f t="shared" si="18"/>
        <v>62.732325217164352</v>
      </c>
      <c r="AK36" s="51">
        <f t="shared" si="18"/>
        <v>51.968939288562424</v>
      </c>
      <c r="AL36" s="51">
        <f t="shared" si="18"/>
        <v>55.069780593173668</v>
      </c>
      <c r="AM36" s="51">
        <f t="shared" si="18"/>
        <v>47.443774695760808</v>
      </c>
      <c r="AN36" s="51">
        <f t="shared" si="18"/>
        <v>52.6025373700583</v>
      </c>
      <c r="AO36" s="51">
        <f t="shared" si="18"/>
        <v>49.549360783024412</v>
      </c>
      <c r="AP36" s="51">
        <f t="shared" si="18"/>
        <v>51.378964363513795</v>
      </c>
      <c r="AQ36" s="51">
        <f t="shared" si="18"/>
        <v>55.040644559495156</v>
      </c>
      <c r="AR36" s="51">
        <f t="shared" si="18"/>
        <v>58.332866241144835</v>
      </c>
      <c r="AS36" s="51">
        <f t="shared" si="18"/>
        <v>60.512366818904496</v>
      </c>
      <c r="AT36" s="51">
        <f t="shared" si="18"/>
        <v>63.647020979288186</v>
      </c>
      <c r="AU36" s="51">
        <f t="shared" si="18"/>
        <v>65.821208369535341</v>
      </c>
    </row>
    <row r="37" spans="1:47">
      <c r="A37" s="42" t="s">
        <v>102</v>
      </c>
      <c r="B37" s="50">
        <f>'[5]Crude CO Imports'!AH$290/1000</f>
        <v>0</v>
      </c>
      <c r="C37" s="50">
        <f>'[5]Crude CO Imports'!AT$290/1000</f>
        <v>0</v>
      </c>
      <c r="D37" s="50">
        <f>'[5]Crude CO Imports'!BF$290/1000</f>
        <v>0</v>
      </c>
      <c r="E37" s="50">
        <f>'[5]Crude CO Imports'!BR$290/1000</f>
        <v>0</v>
      </c>
      <c r="F37" s="50">
        <f>'[5]Crude CO Imports'!CD$290/1000</f>
        <v>0</v>
      </c>
      <c r="G37" s="50">
        <f>'[5]Crude CO Imports'!CP$290/1000</f>
        <v>0</v>
      </c>
      <c r="H37" s="50">
        <f>'[5]Crude CO Imports'!DB$290/1000</f>
        <v>0</v>
      </c>
      <c r="I37" s="50">
        <f>'[5]Crude CO Imports'!DN$290/1000</f>
        <v>0</v>
      </c>
      <c r="J37" s="50">
        <f>'[5]Crude CO Imports'!DZ$290/1000</f>
        <v>0</v>
      </c>
      <c r="K37" s="50">
        <f>'[5]Crude CO Imports'!EL$290/1000</f>
        <v>18.864415000000001</v>
      </c>
      <c r="L37" s="50">
        <f>'[5]Crude CO Imports'!EX$290/1000</f>
        <v>18.423385</v>
      </c>
      <c r="M37" s="50">
        <f>'[5]Crude CO Imports'!FJ$290/1000</f>
        <v>20.398009999999999</v>
      </c>
      <c r="N37" s="50">
        <f>'[5]Crude CO Imports'!FV$290/1000</f>
        <v>43.776800000000001</v>
      </c>
      <c r="O37" s="50">
        <f>'[5]Crude CO Imports'!GH$290/1000</f>
        <v>41.806913000000002</v>
      </c>
      <c r="P37" s="50">
        <f>'[5]Crude CO Imports'!GT$290/1000</f>
        <v>102.25661199999999</v>
      </c>
      <c r="Q37" s="50">
        <f>'[5]Crude CO Imports'!HF$290/1000</f>
        <v>150.83566500000001</v>
      </c>
      <c r="R37" s="50">
        <f>'[5]Crude CO Imports'!HR$290/1000</f>
        <v>70.459399000000005</v>
      </c>
      <c r="S37" s="50">
        <f>'[5]Crude CO Imports'!ID$290/1000</f>
        <v>64.753419999999991</v>
      </c>
      <c r="T37" s="50">
        <f>'[5]Crude CO Imports'!IP$290/1000</f>
        <v>74.777228000000008</v>
      </c>
      <c r="U37" s="50">
        <f>'[5]Crude CO Imports'!JB$290/1000</f>
        <v>61.843480000000007</v>
      </c>
      <c r="V37" s="50">
        <f>'[5]Crude CO Imports'!JN$290/1000</f>
        <v>73.58623200000001</v>
      </c>
      <c r="W37" s="50">
        <f>'[5]Crude CO Imports'!JZ$290/1000</f>
        <v>100.29623299999999</v>
      </c>
      <c r="X37" s="50">
        <f>'[5]Crude CO Imports'!KL$290/1000</f>
        <v>42.467233999999998</v>
      </c>
      <c r="Y37" s="50">
        <f>'[5]Crude CO Imports'!KX$290/1000</f>
        <v>95.980070000000012</v>
      </c>
      <c r="Z37" s="50">
        <f>'[5]Crude CO Imports'!LJ$290/1000</f>
        <v>96.952331000000001</v>
      </c>
      <c r="AA37" s="50">
        <f>'[5]Crude CO Imports'!LV$290/1000</f>
        <v>17.547437000000002</v>
      </c>
      <c r="AB37" s="50">
        <f>'[5]Crude CO Imports'!MH$290/1000</f>
        <v>41.560353999999997</v>
      </c>
      <c r="AC37" s="50">
        <f>'[5]Crude CO Imports'!MT$290/1000</f>
        <v>14.258023999999999</v>
      </c>
      <c r="AD37" s="50">
        <f>'[5]Crude CO Imports'!NF$290/1000</f>
        <v>58.386223999999999</v>
      </c>
      <c r="AE37" s="51">
        <f t="shared" si="16"/>
        <v>63.928157966856617</v>
      </c>
      <c r="AF37" s="51">
        <f t="shared" si="17"/>
        <v>64.667989087423379</v>
      </c>
      <c r="AG37" s="51">
        <f t="shared" si="18"/>
        <v>62.308778635575521</v>
      </c>
      <c r="AH37" s="51">
        <f t="shared" si="18"/>
        <v>65.499935321618324</v>
      </c>
      <c r="AI37" s="51">
        <f t="shared" si="18"/>
        <v>62.463990209713955</v>
      </c>
      <c r="AJ37" s="51">
        <f t="shared" si="18"/>
        <v>55.312631514972132</v>
      </c>
      <c r="AK37" s="51">
        <f t="shared" si="18"/>
        <v>45.831391344145423</v>
      </c>
      <c r="AL37" s="51">
        <f t="shared" si="18"/>
        <v>48.636504708968332</v>
      </c>
      <c r="AM37" s="51">
        <f t="shared" si="18"/>
        <v>41.880820633591931</v>
      </c>
      <c r="AN37" s="51">
        <f t="shared" si="18"/>
        <v>46.314808763926379</v>
      </c>
      <c r="AO37" s="51">
        <f t="shared" si="18"/>
        <v>43.702030822456649</v>
      </c>
      <c r="AP37" s="51">
        <f t="shared" si="18"/>
        <v>45.319053791406198</v>
      </c>
      <c r="AQ37" s="51">
        <f t="shared" si="18"/>
        <v>48.550586811254988</v>
      </c>
      <c r="AR37" s="51">
        <f t="shared" si="18"/>
        <v>51.440889267880706</v>
      </c>
      <c r="AS37" s="51">
        <f t="shared" si="18"/>
        <v>53.353251301655156</v>
      </c>
      <c r="AT37" s="51">
        <f t="shared" si="18"/>
        <v>56.131967581807181</v>
      </c>
      <c r="AU37" s="51">
        <f t="shared" si="18"/>
        <v>58.048720805191799</v>
      </c>
    </row>
    <row r="38" spans="1:47">
      <c r="A38" s="42" t="s">
        <v>103</v>
      </c>
      <c r="B38" s="50">
        <f>'[5]Crude CO Imports'!AI$290/1000</f>
        <v>0</v>
      </c>
      <c r="C38" s="50">
        <f>'[5]Crude CO Imports'!AU$290/1000</f>
        <v>0</v>
      </c>
      <c r="D38" s="50">
        <f>'[5]Crude CO Imports'!BG$290/1000</f>
        <v>0</v>
      </c>
      <c r="E38" s="50">
        <f>'[5]Crude CO Imports'!BS$290/1000</f>
        <v>0</v>
      </c>
      <c r="F38" s="50">
        <f>'[5]Crude CO Imports'!CE$290/1000</f>
        <v>0</v>
      </c>
      <c r="G38" s="50">
        <f>'[5]Crude CO Imports'!CQ$290/1000</f>
        <v>0</v>
      </c>
      <c r="H38" s="50">
        <f>'[5]Crude CO Imports'!DC$290/1000</f>
        <v>0</v>
      </c>
      <c r="I38" s="50">
        <f>'[5]Crude CO Imports'!DO$290/1000</f>
        <v>0</v>
      </c>
      <c r="J38" s="50">
        <f>'[5]Crude CO Imports'!EA$290/1000</f>
        <v>0</v>
      </c>
      <c r="K38" s="50">
        <f>'[5]Crude CO Imports'!EM$290/1000</f>
        <v>20.285253000000001</v>
      </c>
      <c r="L38" s="50">
        <f>'[5]Crude CO Imports'!EY$290/1000</f>
        <v>11.667924000000001</v>
      </c>
      <c r="M38" s="50">
        <f>'[5]Crude CO Imports'!FK$290/1000</f>
        <v>23.955411999999999</v>
      </c>
      <c r="N38" s="50">
        <f>'[5]Crude CO Imports'!FW$290/1000</f>
        <v>53.639131999999996</v>
      </c>
      <c r="O38" s="50">
        <f>'[5]Crude CO Imports'!GI$290/1000</f>
        <v>58.019491000000002</v>
      </c>
      <c r="P38" s="50">
        <f>'[5]Crude CO Imports'!GU$290/1000</f>
        <v>59.462243000000001</v>
      </c>
      <c r="Q38" s="50">
        <f>'[5]Crude CO Imports'!HG$290/1000</f>
        <v>88.070288000000005</v>
      </c>
      <c r="R38" s="50">
        <f>'[5]Crude CO Imports'!HS$290/1000</f>
        <v>74.147976999999997</v>
      </c>
      <c r="S38" s="50">
        <f>'[5]Crude CO Imports'!IE$290/1000</f>
        <v>84.998236000000006</v>
      </c>
      <c r="T38" s="50">
        <f>'[5]Crude CO Imports'!IQ$290/1000</f>
        <v>88.295697000000004</v>
      </c>
      <c r="U38" s="50">
        <f>'[5]Crude CO Imports'!JC$290/1000</f>
        <v>64.402032000000005</v>
      </c>
      <c r="V38" s="50">
        <f>'[5]Crude CO Imports'!JO$290/1000</f>
        <v>62.610737999999998</v>
      </c>
      <c r="W38" s="50">
        <f>'[5]Crude CO Imports'!KA$290/1000</f>
        <v>119.772527</v>
      </c>
      <c r="X38" s="50">
        <f>'[5]Crude CO Imports'!KM$290/1000</f>
        <v>25.519963000000001</v>
      </c>
      <c r="Y38" s="50">
        <f>'[5]Crude CO Imports'!KY$290/1000</f>
        <v>102.133579</v>
      </c>
      <c r="Z38" s="50">
        <f>'[5]Crude CO Imports'!LK$290/1000</f>
        <v>72.305102000000005</v>
      </c>
      <c r="AA38" s="50">
        <f>'[5]Crude CO Imports'!LW$290/1000</f>
        <v>49.995461999999996</v>
      </c>
      <c r="AB38" s="50">
        <f>'[5]Crude CO Imports'!MI$290/1000</f>
        <v>66.243288000000007</v>
      </c>
      <c r="AC38" s="50">
        <f>'[5]Crude CO Imports'!MU$290/1000</f>
        <v>49.502479000000001</v>
      </c>
      <c r="AD38" s="50">
        <f>'[5]Crude CO Imports'!NG$290/1000</f>
        <v>96.232433</v>
      </c>
      <c r="AE38" s="51">
        <f t="shared" si="16"/>
        <v>93.438641465213735</v>
      </c>
      <c r="AF38" s="51">
        <f t="shared" si="17"/>
        <v>117.45592716220199</v>
      </c>
      <c r="AG38" s="51">
        <f t="shared" si="18"/>
        <v>108.51978766147933</v>
      </c>
      <c r="AH38" s="51">
        <f t="shared" si="18"/>
        <v>115.60365210506997</v>
      </c>
      <c r="AI38" s="51">
        <f t="shared" si="18"/>
        <v>105.4160170035607</v>
      </c>
      <c r="AJ38" s="51">
        <f t="shared" si="18"/>
        <v>93.74646658174477</v>
      </c>
      <c r="AK38" s="51">
        <f t="shared" si="18"/>
        <v>79.879728558896517</v>
      </c>
      <c r="AL38" s="51">
        <f t="shared" si="18"/>
        <v>83.976712141039371</v>
      </c>
      <c r="AM38" s="51">
        <f t="shared" si="18"/>
        <v>72.171040858969619</v>
      </c>
      <c r="AN38" s="51">
        <f t="shared" si="18"/>
        <v>79.314168896470775</v>
      </c>
      <c r="AO38" s="51">
        <f t="shared" si="18"/>
        <v>75.12509542055092</v>
      </c>
      <c r="AP38" s="51">
        <f t="shared" si="18"/>
        <v>78.172597242481643</v>
      </c>
      <c r="AQ38" s="51">
        <f t="shared" si="18"/>
        <v>83.569796004333099</v>
      </c>
      <c r="AR38" s="51">
        <f t="shared" si="18"/>
        <v>88.485835121643348</v>
      </c>
      <c r="AS38" s="51">
        <f t="shared" si="18"/>
        <v>91.745921779876369</v>
      </c>
      <c r="AT38" s="51">
        <f t="shared" si="18"/>
        <v>96.600263617978271</v>
      </c>
      <c r="AU38" s="51">
        <f t="shared" si="18"/>
        <v>99.918008136002143</v>
      </c>
    </row>
    <row r="39" spans="1:47">
      <c r="A39" s="42" t="s">
        <v>104</v>
      </c>
      <c r="B39" s="50">
        <f>'[5]Crude CO Imports'!AJ$290/1000</f>
        <v>0</v>
      </c>
      <c r="C39" s="50">
        <f>'[5]Crude CO Imports'!AV$290/1000</f>
        <v>0</v>
      </c>
      <c r="D39" s="50">
        <f>'[5]Crude CO Imports'!BH$290/1000</f>
        <v>0</v>
      </c>
      <c r="E39" s="50">
        <f>'[5]Crude CO Imports'!BT$290/1000</f>
        <v>0</v>
      </c>
      <c r="F39" s="50">
        <f>'[5]Crude CO Imports'!CF$290/1000</f>
        <v>0</v>
      </c>
      <c r="G39" s="50">
        <f>'[5]Crude CO Imports'!CR$290/1000</f>
        <v>0</v>
      </c>
      <c r="H39" s="50">
        <f>'[5]Crude CO Imports'!DD$290/1000</f>
        <v>0</v>
      </c>
      <c r="I39" s="50">
        <f>'[5]Crude CO Imports'!DP$290/1000</f>
        <v>0</v>
      </c>
      <c r="J39" s="50">
        <f>'[5]Crude CO Imports'!EB$290/1000</f>
        <v>1.0513679999999999</v>
      </c>
      <c r="K39" s="50">
        <f>'[5]Crude CO Imports'!EN$290/1000</f>
        <v>13.485781000000001</v>
      </c>
      <c r="L39" s="50">
        <f>'[5]Crude CO Imports'!EZ$290/1000</f>
        <v>17.316989000000003</v>
      </c>
      <c r="M39" s="50">
        <f>'[5]Crude CO Imports'!FL$290/1000</f>
        <v>14.247384</v>
      </c>
      <c r="N39" s="50">
        <f>'[5]Crude CO Imports'!FX$290/1000</f>
        <v>53.593342</v>
      </c>
      <c r="O39" s="50">
        <f>'[5]Crude CO Imports'!GJ$290/1000</f>
        <v>47.894089000000001</v>
      </c>
      <c r="P39" s="50">
        <f>'[5]Crude CO Imports'!GV$290/1000</f>
        <v>109.671404</v>
      </c>
      <c r="Q39" s="50">
        <f>'[5]Crude CO Imports'!HH$290/1000</f>
        <v>88.279368000000005</v>
      </c>
      <c r="R39" s="50">
        <f>'[5]Crude CO Imports'!HT$290/1000</f>
        <v>80.775380999999996</v>
      </c>
      <c r="S39" s="50">
        <f>'[5]Crude CO Imports'!IF$290/1000</f>
        <v>129.10773799999998</v>
      </c>
      <c r="T39" s="50">
        <f>'[5]Crude CO Imports'!IR$290/1000</f>
        <v>98.369115000000008</v>
      </c>
      <c r="U39" s="50">
        <f>'[5]Crude CO Imports'!JD$290/1000</f>
        <v>67.080528000000001</v>
      </c>
      <c r="V39" s="50">
        <f>'[5]Crude CO Imports'!JP$290/1000</f>
        <v>75.527070000000009</v>
      </c>
      <c r="W39" s="50">
        <f>'[5]Crude CO Imports'!KB$290/1000</f>
        <v>92.479930999999993</v>
      </c>
      <c r="X39" s="50">
        <f>'[5]Crude CO Imports'!KN$290/1000</f>
        <v>78.34973699999999</v>
      </c>
      <c r="Y39" s="50">
        <f>'[5]Crude CO Imports'!KZ$290/1000</f>
        <v>73.040433000000007</v>
      </c>
      <c r="Z39" s="50">
        <f>'[5]Crude CO Imports'!LL$290/1000</f>
        <v>113.696545</v>
      </c>
      <c r="AA39" s="50">
        <f>'[5]Crude CO Imports'!LX$290/1000</f>
        <v>88.192374000000001</v>
      </c>
      <c r="AB39" s="50">
        <f>'[5]Crude CO Imports'!MJ$290/1000</f>
        <v>72.859178999999997</v>
      </c>
      <c r="AC39" s="50">
        <f>'[5]Crude CO Imports'!MV$290/1000</f>
        <v>39.063158999999999</v>
      </c>
      <c r="AD39" s="50">
        <f>'[5]Crude CO Imports'!NH$290/1000</f>
        <v>29.313075000000001</v>
      </c>
      <c r="AE39" s="51">
        <f t="shared" si="16"/>
        <v>95.91118218846519</v>
      </c>
      <c r="AF39" s="51">
        <f t="shared" si="17"/>
        <v>107.51735349467543</v>
      </c>
      <c r="AG39" s="51">
        <f t="shared" si="18"/>
        <v>88.449437515368359</v>
      </c>
      <c r="AH39" s="51">
        <f t="shared" si="18"/>
        <v>89.534059016294705</v>
      </c>
      <c r="AI39" s="51">
        <f t="shared" si="18"/>
        <v>81.500176776016673</v>
      </c>
      <c r="AJ39" s="51">
        <f t="shared" si="18"/>
        <v>80.299133457629011</v>
      </c>
      <c r="AK39" s="51">
        <f t="shared" si="18"/>
        <v>66.07629010395901</v>
      </c>
      <c r="AL39" s="51">
        <f t="shared" si="18"/>
        <v>67.736564326648661</v>
      </c>
      <c r="AM39" s="51">
        <f t="shared" si="18"/>
        <v>58.075830972208529</v>
      </c>
      <c r="AN39" s="51">
        <f t="shared" si="18"/>
        <v>64.460285552008699</v>
      </c>
      <c r="AO39" s="51">
        <f t="shared" si="18"/>
        <v>61.822184301770577</v>
      </c>
      <c r="AP39" s="51">
        <f t="shared" si="18"/>
        <v>63.698806202442192</v>
      </c>
      <c r="AQ39" s="51">
        <f t="shared" si="18"/>
        <v>67.884655983378522</v>
      </c>
      <c r="AR39" s="51">
        <f t="shared" si="18"/>
        <v>71.987064499466001</v>
      </c>
      <c r="AS39" s="51">
        <f t="shared" si="18"/>
        <v>74.784033228120137</v>
      </c>
      <c r="AT39" s="51">
        <f t="shared" si="18"/>
        <v>78.784997856018833</v>
      </c>
      <c r="AU39" s="51">
        <f t="shared" si="18"/>
        <v>81.365150630760908</v>
      </c>
    </row>
    <row r="40" spans="1:47">
      <c r="A40" s="42" t="s">
        <v>105</v>
      </c>
      <c r="B40" s="50">
        <f>'[5]Crude CO Imports'!AK$290/1000</f>
        <v>0</v>
      </c>
      <c r="C40" s="50">
        <f>'[5]Crude CO Imports'!AW$290/1000</f>
        <v>0</v>
      </c>
      <c r="D40" s="50">
        <f>'[5]Crude CO Imports'!BI$290/1000</f>
        <v>0</v>
      </c>
      <c r="E40" s="50">
        <f>'[5]Crude CO Imports'!BU$290/1000</f>
        <v>0</v>
      </c>
      <c r="F40" s="50">
        <f>'[5]Crude CO Imports'!CG$290/1000</f>
        <v>0</v>
      </c>
      <c r="G40" s="50">
        <f>'[5]Crude CO Imports'!CS$290/1000</f>
        <v>0</v>
      </c>
      <c r="H40" s="50">
        <f>'[5]Crude CO Imports'!DE$290/1000</f>
        <v>0</v>
      </c>
      <c r="I40" s="50">
        <f>'[5]Crude CO Imports'!DQ$290/1000</f>
        <v>0</v>
      </c>
      <c r="J40" s="50">
        <f>'[5]Crude CO Imports'!EC$290/1000</f>
        <v>1.086069</v>
      </c>
      <c r="K40" s="50">
        <f>'[5]Crude CO Imports'!EO$290/1000</f>
        <v>14.372171</v>
      </c>
      <c r="L40" s="50">
        <f>'[5]Crude CO Imports'!FA$290/1000</f>
        <v>5.9484050000000002</v>
      </c>
      <c r="M40" s="50">
        <f>'[5]Crude CO Imports'!FM$290/1000</f>
        <v>25.583634999999997</v>
      </c>
      <c r="N40" s="50">
        <f>'[5]Crude CO Imports'!FY$290/1000</f>
        <v>37.510760999999995</v>
      </c>
      <c r="O40" s="50">
        <f>'[5]Crude CO Imports'!GK$290/1000</f>
        <v>39.447997000000001</v>
      </c>
      <c r="P40" s="50">
        <f>'[5]Crude CO Imports'!GW$290/1000</f>
        <v>62.356938</v>
      </c>
      <c r="Q40" s="50">
        <f>'[5]Crude CO Imports'!HI$290/1000</f>
        <v>68.885922999999991</v>
      </c>
      <c r="R40" s="50">
        <f>'[5]Crude CO Imports'!HU$290/1000</f>
        <v>70.695297000000011</v>
      </c>
      <c r="S40" s="50">
        <f>'[5]Crude CO Imports'!IG$290/1000</f>
        <v>120.76182700000001</v>
      </c>
      <c r="T40" s="50">
        <f>'[5]Crude CO Imports'!IS$290/1000</f>
        <v>96.654649000000006</v>
      </c>
      <c r="U40" s="50">
        <f>'[5]Crude CO Imports'!JE$290/1000</f>
        <v>58.574195000000003</v>
      </c>
      <c r="V40" s="50">
        <f>'[5]Crude CO Imports'!JQ$290/1000</f>
        <v>55.067062</v>
      </c>
      <c r="W40" s="50">
        <f>'[5]Crude CO Imports'!KC$290/1000</f>
        <v>74.437844999999996</v>
      </c>
      <c r="X40" s="50">
        <f>'[5]Crude CO Imports'!KO$290/1000</f>
        <v>55.347010000000004</v>
      </c>
      <c r="Y40" s="50">
        <f>'[5]Crude CO Imports'!LA$290/1000</f>
        <v>88.121510000000001</v>
      </c>
      <c r="Z40" s="50">
        <f>'[5]Crude CO Imports'!LM$290/1000</f>
        <v>56.767935999999999</v>
      </c>
      <c r="AA40" s="50">
        <f>'[5]Crude CO Imports'!LY$290/1000</f>
        <v>37.770296999999999</v>
      </c>
      <c r="AB40" s="50">
        <f>'[5]Crude CO Imports'!MK$290/1000</f>
        <v>18.372751000000001</v>
      </c>
      <c r="AC40" s="50">
        <f>'[5]Crude CO Imports'!MW$290/1000</f>
        <v>28.304276999999999</v>
      </c>
      <c r="AD40" s="50">
        <f>'[5]Crude CO Imports'!NI$290/1000</f>
        <v>62.751280000000001</v>
      </c>
      <c r="AE40" s="51">
        <f t="shared" si="16"/>
        <v>57.013362940993815</v>
      </c>
      <c r="AF40" s="51">
        <f t="shared" si="17"/>
        <v>67.487551213811415</v>
      </c>
      <c r="AG40" s="51">
        <f t="shared" si="18"/>
        <v>60.032121714655773</v>
      </c>
      <c r="AH40" s="51">
        <f t="shared" si="18"/>
        <v>68.492094873983348</v>
      </c>
      <c r="AI40" s="51">
        <f t="shared" si="18"/>
        <v>62.659508379718481</v>
      </c>
      <c r="AJ40" s="51">
        <f t="shared" si="18"/>
        <v>54.760281701658442</v>
      </c>
      <c r="AK40" s="51">
        <f t="shared" si="18"/>
        <v>46.300887829841393</v>
      </c>
      <c r="AL40" s="51">
        <f t="shared" si="18"/>
        <v>48.774723169013185</v>
      </c>
      <c r="AM40" s="51">
        <f t="shared" si="18"/>
        <v>42.369835966186798</v>
      </c>
      <c r="AN40" s="51">
        <f t="shared" si="18"/>
        <v>46.449656646471922</v>
      </c>
      <c r="AO40" s="51">
        <f t="shared" si="18"/>
        <v>43.826764571246336</v>
      </c>
      <c r="AP40" s="51">
        <f t="shared" si="18"/>
        <v>45.59059144671162</v>
      </c>
      <c r="AQ40" s="51">
        <f t="shared" si="18"/>
        <v>48.799592435581822</v>
      </c>
      <c r="AR40" s="51">
        <f t="shared" si="18"/>
        <v>51.730061803038005</v>
      </c>
      <c r="AS40" s="51">
        <f t="shared" si="18"/>
        <v>53.595681646629352</v>
      </c>
      <c r="AT40" s="51">
        <f t="shared" si="18"/>
        <v>56.404533189682844</v>
      </c>
      <c r="AU40" s="51">
        <f t="shared" si="18"/>
        <v>58.350522636356949</v>
      </c>
    </row>
    <row r="41" spans="1:47">
      <c r="A41" s="42" t="s">
        <v>106</v>
      </c>
      <c r="B41" s="50">
        <f>'[5]Crude CO Imports'!AL$290/1000</f>
        <v>0</v>
      </c>
      <c r="C41" s="50">
        <f>'[5]Crude CO Imports'!AX$290/1000</f>
        <v>0</v>
      </c>
      <c r="D41" s="50">
        <f>'[5]Crude CO Imports'!BJ$290/1000</f>
        <v>0</v>
      </c>
      <c r="E41" s="50">
        <f>'[5]Crude CO Imports'!BV$290/1000</f>
        <v>0</v>
      </c>
      <c r="F41" s="50">
        <f>'[5]Crude CO Imports'!CH$290/1000</f>
        <v>0</v>
      </c>
      <c r="G41" s="50">
        <f>'[5]Crude CO Imports'!CT$290/1000</f>
        <v>0</v>
      </c>
      <c r="H41" s="50">
        <f>'[5]Crude CO Imports'!DF$290/1000</f>
        <v>0</v>
      </c>
      <c r="I41" s="50">
        <f>'[5]Crude CO Imports'!DR$290/1000</f>
        <v>0</v>
      </c>
      <c r="J41" s="50">
        <f>'[5]Crude CO Imports'!ED$290/1000</f>
        <v>5.1358429999999995</v>
      </c>
      <c r="K41" s="50">
        <f>'[5]Crude CO Imports'!EP$290/1000</f>
        <v>8.8336500000000004</v>
      </c>
      <c r="L41" s="50">
        <f>'[5]Crude CO Imports'!FB$290/1000</f>
        <v>13.547841</v>
      </c>
      <c r="M41" s="50">
        <f>'[5]Crude CO Imports'!FN$290/1000</f>
        <v>25.496182000000001</v>
      </c>
      <c r="N41" s="50">
        <f>'[5]Crude CO Imports'!FZ$290/1000</f>
        <v>47.843266</v>
      </c>
      <c r="O41" s="50">
        <f>'[5]Crude CO Imports'!GL$290/1000</f>
        <v>40.623795000000001</v>
      </c>
      <c r="P41" s="50">
        <f>'[5]Crude CO Imports'!GX$290/1000</f>
        <v>58.961919000000002</v>
      </c>
      <c r="Q41" s="50">
        <f>'[5]Crude CO Imports'!HJ$290/1000</f>
        <v>64.391178999999994</v>
      </c>
      <c r="R41" s="50">
        <f>'[5]Crude CO Imports'!HV$290/1000</f>
        <v>86.579893999999996</v>
      </c>
      <c r="S41" s="50">
        <f>'[5]Crude CO Imports'!IH$290/1000</f>
        <v>118.387905</v>
      </c>
      <c r="T41" s="50">
        <f>'[5]Crude CO Imports'!IT$290/1000</f>
        <v>94.163647999999995</v>
      </c>
      <c r="U41" s="50">
        <f>'[5]Crude CO Imports'!JF$290/1000</f>
        <v>65.968387000000007</v>
      </c>
      <c r="V41" s="50">
        <f>'[5]Crude CO Imports'!JR$290/1000</f>
        <v>48.699562</v>
      </c>
      <c r="W41" s="50">
        <f>'[5]Crude CO Imports'!KD$290/1000</f>
        <v>109.69896199999999</v>
      </c>
      <c r="X41" s="50">
        <f>'[5]Crude CO Imports'!KP$290/1000</f>
        <v>68.798235000000005</v>
      </c>
      <c r="Y41" s="50">
        <f>'[5]Crude CO Imports'!LB$290/1000</f>
        <v>72.080045999999996</v>
      </c>
      <c r="Z41" s="50">
        <f>'[5]Crude CO Imports'!LN$290/1000</f>
        <v>42.594232000000005</v>
      </c>
      <c r="AA41" s="50">
        <f>'[5]Crude CO Imports'!LZ$290/1000</f>
        <v>24.758607999999999</v>
      </c>
      <c r="AB41" s="50">
        <f>'[5]Crude CO Imports'!ML$290/1000</f>
        <v>81.433138</v>
      </c>
      <c r="AC41" s="50">
        <f>'[5]Crude CO Imports'!MX$290/1000</f>
        <v>41.922381999999999</v>
      </c>
      <c r="AD41" s="50">
        <f>'[5]Crude CO Imports'!NJ$290/1000</f>
        <v>70.492448999999993</v>
      </c>
      <c r="AE41" s="51">
        <f t="shared" si="16"/>
        <v>73.011663829697454</v>
      </c>
      <c r="AF41" s="51">
        <f t="shared" si="17"/>
        <v>96.373396531600079</v>
      </c>
      <c r="AG41" s="51">
        <f t="shared" si="18"/>
        <v>93.214730628952438</v>
      </c>
      <c r="AH41" s="51">
        <f t="shared" si="18"/>
        <v>93.20246821918991</v>
      </c>
      <c r="AI41" s="51">
        <f t="shared" si="18"/>
        <v>84.589652464512312</v>
      </c>
      <c r="AJ41" s="51">
        <f t="shared" si="18"/>
        <v>76.392646817980818</v>
      </c>
      <c r="AK41" s="51">
        <f t="shared" si="18"/>
        <v>65.555233673361968</v>
      </c>
      <c r="AL41" s="51">
        <f t="shared" si="18"/>
        <v>68.920802738211364</v>
      </c>
      <c r="AM41" s="51">
        <f t="shared" si="18"/>
        <v>58.605791166501717</v>
      </c>
      <c r="AN41" s="51">
        <f t="shared" si="18"/>
        <v>64.52883615709014</v>
      </c>
      <c r="AO41" s="51">
        <f t="shared" si="18"/>
        <v>61.336493364357786</v>
      </c>
      <c r="AP41" s="51">
        <f t="shared" si="18"/>
        <v>63.854164066248281</v>
      </c>
      <c r="AQ41" s="51">
        <f t="shared" si="18"/>
        <v>68.196874937622667</v>
      </c>
      <c r="AR41" s="51">
        <f t="shared" si="18"/>
        <v>72.119307393982425</v>
      </c>
      <c r="AS41" s="51">
        <f t="shared" si="18"/>
        <v>74.825450165316255</v>
      </c>
      <c r="AT41" s="51">
        <f t="shared" si="18"/>
        <v>78.821022272215416</v>
      </c>
      <c r="AU41" s="51">
        <f t="shared" si="18"/>
        <v>81.519447312406314</v>
      </c>
    </row>
    <row r="42" spans="1:47">
      <c r="A42" s="42" t="s">
        <v>107</v>
      </c>
      <c r="B42" s="50">
        <f>'[5]Crude CO Imports'!AM$290/1000</f>
        <v>0</v>
      </c>
      <c r="C42" s="50">
        <f>'[5]Crude CO Imports'!AY$290/1000</f>
        <v>0</v>
      </c>
      <c r="D42" s="50">
        <f>'[5]Crude CO Imports'!BK$290/1000</f>
        <v>0</v>
      </c>
      <c r="E42" s="50">
        <f>'[5]Crude CO Imports'!BW$290/1000</f>
        <v>0</v>
      </c>
      <c r="F42" s="50">
        <f>'[5]Crude CO Imports'!CI$290/1000</f>
        <v>0</v>
      </c>
      <c r="G42" s="50">
        <f>'[5]Crude CO Imports'!CU$290/1000</f>
        <v>0</v>
      </c>
      <c r="H42" s="50">
        <f>'[5]Crude CO Imports'!DG$290/1000</f>
        <v>0</v>
      </c>
      <c r="I42" s="50">
        <f>'[5]Crude CO Imports'!DS$290/1000</f>
        <v>0</v>
      </c>
      <c r="J42" s="50">
        <f>'[5]Crude CO Imports'!EE$290/1000</f>
        <v>9.5037939999999992</v>
      </c>
      <c r="K42" s="50">
        <f>'[5]Crude CO Imports'!EQ$290/1000</f>
        <v>30.180289000000002</v>
      </c>
      <c r="L42" s="50">
        <f>'[5]Crude CO Imports'!FC$290/1000</f>
        <v>20.497503999999999</v>
      </c>
      <c r="M42" s="50">
        <f>'[5]Crude CO Imports'!FO$290/1000</f>
        <v>29.071747999999999</v>
      </c>
      <c r="N42" s="50">
        <f>'[5]Crude CO Imports'!GA$290/1000</f>
        <v>56.025173000000002</v>
      </c>
      <c r="O42" s="50">
        <f>'[5]Crude CO Imports'!GM$290/1000</f>
        <v>57.890346000000001</v>
      </c>
      <c r="P42" s="50">
        <f>'[5]Crude CO Imports'!GY$290/1000</f>
        <v>159.61734899999999</v>
      </c>
      <c r="Q42" s="50">
        <f>'[5]Crude CO Imports'!HK$290/1000</f>
        <v>62.287770999999999</v>
      </c>
      <c r="R42" s="50">
        <f>'[5]Crude CO Imports'!HW$290/1000</f>
        <v>78.172674000000001</v>
      </c>
      <c r="S42" s="50">
        <f>'[5]Crude CO Imports'!II$290/1000</f>
        <v>123.53164599999999</v>
      </c>
      <c r="T42" s="50">
        <f>'[5]Crude CO Imports'!IU$290/1000</f>
        <v>102.816497</v>
      </c>
      <c r="U42" s="50">
        <f>'[5]Crude CO Imports'!JG$290/1000</f>
        <v>58.272910000000003</v>
      </c>
      <c r="V42" s="50">
        <f>'[5]Crude CO Imports'!JS$290/1000</f>
        <v>91.490155999999999</v>
      </c>
      <c r="W42" s="50">
        <f>'[5]Crude CO Imports'!KE$290/1000</f>
        <v>83.962374999999994</v>
      </c>
      <c r="X42" s="50">
        <f>'[5]Crude CO Imports'!KQ$290/1000</f>
        <v>117.49333800000001</v>
      </c>
      <c r="Y42" s="50">
        <f>'[5]Crude CO Imports'!LC$290/1000</f>
        <v>101.78651600000001</v>
      </c>
      <c r="Z42" s="50">
        <f>'[5]Crude CO Imports'!LO$290/1000</f>
        <v>56.509355000000006</v>
      </c>
      <c r="AA42" s="50">
        <f>'[5]Crude CO Imports'!MA$290/1000</f>
        <v>45.737824999999994</v>
      </c>
      <c r="AB42" s="50">
        <f>'[5]Crude CO Imports'!MM$290/1000</f>
        <v>91.128251000000006</v>
      </c>
      <c r="AC42" s="50">
        <f>'[5]Crude CO Imports'!MY$290/1000</f>
        <v>26.023690999999999</v>
      </c>
      <c r="AD42" s="51">
        <f>(SUM(Y42:AC42)/SUM(Y$48:AC$48))*AD$48</f>
        <v>56.970034754161425</v>
      </c>
      <c r="AE42" s="51">
        <f>(SUM(Z42:AD42)/SUM(Z$48:AD$48))*AE$48</f>
        <v>77.251567646682872</v>
      </c>
      <c r="AF42" s="51">
        <f t="shared" si="17"/>
        <v>98.188754365458465</v>
      </c>
      <c r="AG42" s="51">
        <f t="shared" si="18"/>
        <v>89.706477339998685</v>
      </c>
      <c r="AH42" s="51">
        <f t="shared" si="18"/>
        <v>86.523442885583691</v>
      </c>
      <c r="AI42" s="51">
        <f t="shared" si="18"/>
        <v>81.086483946600765</v>
      </c>
      <c r="AJ42" s="51">
        <f t="shared" si="18"/>
        <v>75.068208259875021</v>
      </c>
      <c r="AK42" s="51">
        <f t="shared" si="18"/>
        <v>63.605366649130353</v>
      </c>
      <c r="AL42" s="51">
        <f t="shared" si="18"/>
        <v>66.089440639989405</v>
      </c>
      <c r="AM42" s="51">
        <f t="shared" si="18"/>
        <v>56.149760092910732</v>
      </c>
      <c r="AN42" s="51">
        <f t="shared" si="18"/>
        <v>62.329991980587309</v>
      </c>
      <c r="AO42" s="51">
        <f t="shared" si="18"/>
        <v>59.360423220113269</v>
      </c>
      <c r="AP42" s="51">
        <f t="shared" si="18"/>
        <v>61.569412979031334</v>
      </c>
      <c r="AQ42" s="51">
        <f t="shared" si="18"/>
        <v>65.671665907679412</v>
      </c>
      <c r="AR42" s="51">
        <f t="shared" si="18"/>
        <v>69.512506712941217</v>
      </c>
      <c r="AS42" s="51">
        <f t="shared" si="18"/>
        <v>72.197393951304051</v>
      </c>
      <c r="AT42" s="51">
        <f t="shared" si="18"/>
        <v>76.036982548882833</v>
      </c>
      <c r="AU42" s="51">
        <f t="shared" si="18"/>
        <v>78.596719101542362</v>
      </c>
    </row>
    <row r="43" spans="1:47">
      <c r="A43" s="42" t="s">
        <v>108</v>
      </c>
      <c r="B43" s="50">
        <f>'[5]Crude CO Imports'!AN$290/1000</f>
        <v>0</v>
      </c>
      <c r="C43" s="50">
        <f>'[5]Crude CO Imports'!AZ$290/1000</f>
        <v>0</v>
      </c>
      <c r="D43" s="50">
        <f>'[5]Crude CO Imports'!BL$290/1000</f>
        <v>0</v>
      </c>
      <c r="E43" s="50">
        <f>'[5]Crude CO Imports'!BX$290/1000</f>
        <v>0</v>
      </c>
      <c r="F43" s="50">
        <f>'[5]Crude CO Imports'!CJ$290/1000</f>
        <v>0</v>
      </c>
      <c r="G43" s="50">
        <f>'[5]Crude CO Imports'!CV$290/1000</f>
        <v>0</v>
      </c>
      <c r="H43" s="50">
        <f>'[5]Crude CO Imports'!DH$290/1000</f>
        <v>0</v>
      </c>
      <c r="I43" s="50">
        <f>'[5]Crude CO Imports'!DT$290/1000</f>
        <v>0</v>
      </c>
      <c r="J43" s="50">
        <f>'[5]Crude CO Imports'!EF$290/1000</f>
        <v>2.615459</v>
      </c>
      <c r="K43" s="50">
        <f>'[5]Crude CO Imports'!ER$290/1000</f>
        <v>17.658811</v>
      </c>
      <c r="L43" s="50">
        <f>'[5]Crude CO Imports'!FD$290/1000</f>
        <v>18.834101</v>
      </c>
      <c r="M43" s="50">
        <f>'[5]Crude CO Imports'!FP$290/1000</f>
        <v>13.469662</v>
      </c>
      <c r="N43" s="50">
        <f>'[5]Crude CO Imports'!GB$290/1000</f>
        <v>82.898479000000009</v>
      </c>
      <c r="O43" s="50">
        <f>'[5]Crude CO Imports'!GN$290/1000</f>
        <v>47.209457999999998</v>
      </c>
      <c r="P43" s="50">
        <f>'[5]Crude CO Imports'!GZ$290/1000</f>
        <v>64.889026000000001</v>
      </c>
      <c r="Q43" s="50">
        <f>'[5]Crude CO Imports'!HL$290/1000</f>
        <v>59.262976999999999</v>
      </c>
      <c r="R43" s="50">
        <f>'[5]Crude CO Imports'!HX$290/1000</f>
        <v>84.85296799999999</v>
      </c>
      <c r="S43" s="50">
        <f>'[5]Crude CO Imports'!IJ$290/1000</f>
        <v>149.23686600000002</v>
      </c>
      <c r="T43" s="50">
        <f>'[5]Crude CO Imports'!IV$290/1000</f>
        <v>80.703373999999997</v>
      </c>
      <c r="U43" s="50">
        <f>'[5]Crude CO Imports'!JH$290/1000</f>
        <v>26.837228</v>
      </c>
      <c r="V43" s="50">
        <f>'[5]Crude CO Imports'!JT$290/1000</f>
        <v>91.252454</v>
      </c>
      <c r="W43" s="50">
        <f>'[5]Crude CO Imports'!KF$290/1000</f>
        <v>70.990626000000006</v>
      </c>
      <c r="X43" s="50">
        <f>'[5]Crude CO Imports'!KR$290/1000</f>
        <v>107.24135000000001</v>
      </c>
      <c r="Y43" s="50">
        <f>'[5]Crude CO Imports'!LD$290/1000</f>
        <v>99.455471000000003</v>
      </c>
      <c r="Z43" s="50">
        <f>'[5]Crude CO Imports'!LP$290/1000</f>
        <v>42.319196000000005</v>
      </c>
      <c r="AA43" s="50">
        <f>'[5]Crude CO Imports'!MB$290/1000</f>
        <v>53.091690999999997</v>
      </c>
      <c r="AB43" s="50">
        <f>'[5]Crude CO Imports'!MN$290/1000</f>
        <v>75.751340999999996</v>
      </c>
      <c r="AC43" s="50">
        <f>'[5]Crude CO Imports'!MZ$290/1000</f>
        <v>52.565209000000003</v>
      </c>
      <c r="AD43" s="51">
        <f t="shared" ref="AD43:AE46" si="19">(SUM(Y43:AC43)/SUM(Y$48:AC$48))*AD$48</f>
        <v>57.324298855202713</v>
      </c>
      <c r="AE43" s="51">
        <f t="shared" si="19"/>
        <v>78.560456744270596</v>
      </c>
      <c r="AF43" s="51">
        <f t="shared" si="17"/>
        <v>104.85833701959103</v>
      </c>
      <c r="AG43" s="51">
        <f t="shared" si="18"/>
        <v>94.709986129964676</v>
      </c>
      <c r="AH43" s="51">
        <f t="shared" si="18"/>
        <v>96.434272190415015</v>
      </c>
      <c r="AI43" s="51">
        <f t="shared" si="18"/>
        <v>85.69940047634266</v>
      </c>
      <c r="AJ43" s="51">
        <f t="shared" si="18"/>
        <v>79.839493074227562</v>
      </c>
      <c r="AK43" s="51">
        <f t="shared" si="18"/>
        <v>68.180054523608533</v>
      </c>
      <c r="AL43" s="51">
        <f t="shared" si="18"/>
        <v>70.908288447803884</v>
      </c>
      <c r="AM43" s="51">
        <f t="shared" si="18"/>
        <v>60.47568159141349</v>
      </c>
      <c r="AN43" s="51">
        <f t="shared" si="18"/>
        <v>66.540676098182416</v>
      </c>
      <c r="AO43" s="51">
        <f t="shared" si="18"/>
        <v>63.529321635580224</v>
      </c>
      <c r="AP43" s="51">
        <f t="shared" si="18"/>
        <v>65.993706082715832</v>
      </c>
      <c r="AQ43" s="51">
        <f t="shared" si="18"/>
        <v>70.389861192808738</v>
      </c>
      <c r="AR43" s="51">
        <f t="shared" si="18"/>
        <v>74.490553377480666</v>
      </c>
      <c r="AS43" s="51">
        <f t="shared" si="18"/>
        <v>77.298604365864605</v>
      </c>
      <c r="AT43" s="51">
        <f t="shared" si="18"/>
        <v>81.454260065764998</v>
      </c>
      <c r="AU43" s="51">
        <f t="shared" si="18"/>
        <v>84.210092845615279</v>
      </c>
    </row>
    <row r="44" spans="1:47">
      <c r="A44" s="42" t="s">
        <v>109</v>
      </c>
      <c r="B44" s="50">
        <f>'[5]Crude CO Imports'!AO$290/1000</f>
        <v>0</v>
      </c>
      <c r="C44" s="50">
        <f>'[5]Crude CO Imports'!BA$290/1000</f>
        <v>0</v>
      </c>
      <c r="D44" s="50">
        <f>'[5]Crude CO Imports'!BM$290/1000</f>
        <v>0</v>
      </c>
      <c r="E44" s="50">
        <f>'[5]Crude CO Imports'!BY$290/1000</f>
        <v>0</v>
      </c>
      <c r="F44" s="50">
        <f>'[5]Crude CO Imports'!CK$290/1000</f>
        <v>0</v>
      </c>
      <c r="G44" s="50">
        <f>'[5]Crude CO Imports'!CW$290/1000</f>
        <v>0</v>
      </c>
      <c r="H44" s="50">
        <f>'[5]Crude CO Imports'!DI$290/1000</f>
        <v>0</v>
      </c>
      <c r="I44" s="50">
        <f>'[5]Crude CO Imports'!DU$290/1000</f>
        <v>0</v>
      </c>
      <c r="J44" s="50">
        <f>'[5]Crude CO Imports'!EG$290/1000</f>
        <v>30.099474999999998</v>
      </c>
      <c r="K44" s="50">
        <f>'[5]Crude CO Imports'!ES$290/1000</f>
        <v>25.548026</v>
      </c>
      <c r="L44" s="50">
        <f>'[5]Crude CO Imports'!FE$290/1000</f>
        <v>32.219445</v>
      </c>
      <c r="M44" s="50">
        <f>'[5]Crude CO Imports'!FQ$290/1000</f>
        <v>15.757405</v>
      </c>
      <c r="N44" s="50">
        <f>'[5]Crude CO Imports'!GC$290/1000</f>
        <v>66.022087999999997</v>
      </c>
      <c r="O44" s="50">
        <f>'[5]Crude CO Imports'!GO$290/1000</f>
        <v>58.883220999999999</v>
      </c>
      <c r="P44" s="50">
        <f>'[5]Crude CO Imports'!HA$290/1000</f>
        <v>40.177381999999994</v>
      </c>
      <c r="Q44" s="50">
        <f>'[5]Crude CO Imports'!HM$290/1000</f>
        <v>74.863328999999993</v>
      </c>
      <c r="R44" s="50">
        <f>'[5]Crude CO Imports'!HY$290/1000</f>
        <v>58.027017999999998</v>
      </c>
      <c r="S44" s="50">
        <f>'[5]Crude CO Imports'!IK$290/1000</f>
        <v>113.200222</v>
      </c>
      <c r="T44" s="50">
        <f>'[5]Crude CO Imports'!IW$290/1000</f>
        <v>72.847316000000006</v>
      </c>
      <c r="U44" s="50">
        <f>'[5]Crude CO Imports'!JI$290/1000</f>
        <v>52.067275000000002</v>
      </c>
      <c r="V44" s="50">
        <f>'[5]Crude CO Imports'!JU$290/1000</f>
        <v>113.60973299999999</v>
      </c>
      <c r="W44" s="50">
        <f>'[5]Crude CO Imports'!KG$290/1000</f>
        <v>115.52575</v>
      </c>
      <c r="X44" s="50">
        <f>'[5]Crude CO Imports'!KS$290/1000</f>
        <v>101.84390499999999</v>
      </c>
      <c r="Y44" s="50">
        <f>'[5]Crude CO Imports'!LE$290/1000</f>
        <v>98.470167000000004</v>
      </c>
      <c r="Z44" s="50">
        <f>'[5]Crude CO Imports'!LQ$290/1000</f>
        <v>56.843627999999995</v>
      </c>
      <c r="AA44" s="50">
        <f>'[5]Crude CO Imports'!MC$290/1000</f>
        <v>62.136707000000001</v>
      </c>
      <c r="AB44" s="50">
        <f>'[5]Crude CO Imports'!MO$290/1000</f>
        <v>37.040664</v>
      </c>
      <c r="AC44" s="50">
        <f>'[5]Crude CO Imports'!NA$290/1000</f>
        <v>67.426729000000009</v>
      </c>
      <c r="AD44" s="51">
        <f t="shared" si="19"/>
        <v>57.099918229022698</v>
      </c>
      <c r="AE44" s="51">
        <f t="shared" si="19"/>
        <v>78.419552041610615</v>
      </c>
      <c r="AF44" s="51">
        <f t="shared" si="17"/>
        <v>99.845176201575029</v>
      </c>
      <c r="AG44" s="51">
        <f t="shared" si="18"/>
        <v>87.209448089537247</v>
      </c>
      <c r="AH44" s="51">
        <f t="shared" si="18"/>
        <v>96.926992261161828</v>
      </c>
      <c r="AI44" s="51">
        <f t="shared" si="18"/>
        <v>83.241594276138258</v>
      </c>
      <c r="AJ44" s="51">
        <f t="shared" si="18"/>
        <v>77.303486482112035</v>
      </c>
      <c r="AK44" s="51">
        <f t="shared" si="18"/>
        <v>65.666587271895253</v>
      </c>
      <c r="AL44" s="51">
        <f t="shared" si="18"/>
        <v>68.485765759763112</v>
      </c>
      <c r="AM44" s="51">
        <f t="shared" si="18"/>
        <v>59.052672916234123</v>
      </c>
      <c r="AN44" s="51">
        <f t="shared" si="18"/>
        <v>64.471605408314161</v>
      </c>
      <c r="AO44" s="51">
        <f t="shared" si="18"/>
        <v>61.515874620986729</v>
      </c>
      <c r="AP44" s="51">
        <f t="shared" si="18"/>
        <v>63.903283637122364</v>
      </c>
      <c r="AQ44" s="51">
        <f t="shared" si="18"/>
        <v>68.23623826160923</v>
      </c>
      <c r="AR44" s="51">
        <f t="shared" si="18"/>
        <v>72.269121667465285</v>
      </c>
      <c r="AS44" s="51">
        <f t="shared" si="18"/>
        <v>74.907170602227552</v>
      </c>
      <c r="AT44" s="51">
        <f t="shared" si="18"/>
        <v>78.93668314243034</v>
      </c>
      <c r="AU44" s="51">
        <f t="shared" si="18"/>
        <v>81.618705554771225</v>
      </c>
    </row>
    <row r="45" spans="1:47">
      <c r="A45" s="42" t="s">
        <v>110</v>
      </c>
      <c r="B45" s="50">
        <f>'[5]Crude CO Imports'!AP$290/1000</f>
        <v>0</v>
      </c>
      <c r="C45" s="50">
        <f>'[5]Crude CO Imports'!BB$290/1000</f>
        <v>0</v>
      </c>
      <c r="D45" s="50">
        <f>'[5]Crude CO Imports'!BN$290/1000</f>
        <v>0</v>
      </c>
      <c r="E45" s="50">
        <f>'[5]Crude CO Imports'!BZ$290/1000</f>
        <v>0</v>
      </c>
      <c r="F45" s="50">
        <f>'[5]Crude CO Imports'!CL$290/1000</f>
        <v>0</v>
      </c>
      <c r="G45" s="50">
        <f>'[5]Crude CO Imports'!CX$290/1000</f>
        <v>0</v>
      </c>
      <c r="H45" s="50">
        <f>'[5]Crude CO Imports'!DJ$290/1000</f>
        <v>0</v>
      </c>
      <c r="I45" s="50">
        <f>'[5]Crude CO Imports'!DV$290/1000</f>
        <v>0</v>
      </c>
      <c r="J45" s="50">
        <f>'[5]Crude CO Imports'!EH$290/1000</f>
        <v>21.246140999999998</v>
      </c>
      <c r="K45" s="50">
        <f>'[5]Crude CO Imports'!ET$290/1000</f>
        <v>20.614767000000001</v>
      </c>
      <c r="L45" s="50">
        <f>'[5]Crude CO Imports'!FF$290/1000</f>
        <v>26.050665000000002</v>
      </c>
      <c r="M45" s="50">
        <f>'[5]Crude CO Imports'!FR$290/1000</f>
        <v>35.167767999999995</v>
      </c>
      <c r="N45" s="50">
        <f>'[5]Crude CO Imports'!GD$290/1000</f>
        <v>64.024462999999997</v>
      </c>
      <c r="O45" s="50">
        <f>'[5]Crude CO Imports'!GP$290/1000</f>
        <v>104.01715</v>
      </c>
      <c r="P45" s="50">
        <f>'[5]Crude CO Imports'!HB$290/1000</f>
        <v>55.522809000000002</v>
      </c>
      <c r="Q45" s="50">
        <f>'[5]Crude CO Imports'!HN$290/1000</f>
        <v>78.037096999999989</v>
      </c>
      <c r="R45" s="50">
        <f>'[5]Crude CO Imports'!HZ$290/1000</f>
        <v>66.144342000000009</v>
      </c>
      <c r="S45" s="50">
        <f>'[5]Crude CO Imports'!IL$290/1000</f>
        <v>115.436544</v>
      </c>
      <c r="T45" s="50">
        <f>'[5]Crude CO Imports'!IX$290/1000</f>
        <v>56.162660000000002</v>
      </c>
      <c r="U45" s="50">
        <f>'[5]Crude CO Imports'!JJ$290/1000</f>
        <v>71.917732000000001</v>
      </c>
      <c r="V45" s="50">
        <f>'[5]Crude CO Imports'!JV$290/1000</f>
        <v>109.90727700000001</v>
      </c>
      <c r="W45" s="50">
        <f>'[5]Crude CO Imports'!KH$290/1000</f>
        <v>98.337645999999992</v>
      </c>
      <c r="X45" s="50">
        <f>'[5]Crude CO Imports'!KT$290/1000</f>
        <v>123.94057600000001</v>
      </c>
      <c r="Y45" s="50">
        <f>'[5]Crude CO Imports'!LF$290/1000</f>
        <v>95.952973</v>
      </c>
      <c r="Z45" s="50">
        <f>'[5]Crude CO Imports'!LR$290/1000</f>
        <v>65.934226999999993</v>
      </c>
      <c r="AA45" s="50">
        <f>'[5]Crude CO Imports'!MD$290/1000</f>
        <v>79.037231000000006</v>
      </c>
      <c r="AB45" s="50">
        <f>'[5]Crude CO Imports'!MP$290/1000</f>
        <v>56.321097000000002</v>
      </c>
      <c r="AC45" s="50">
        <f>'[5]Crude CO Imports'!NB$290/1000</f>
        <v>171.38334800000001</v>
      </c>
      <c r="AD45" s="51">
        <f t="shared" si="19"/>
        <v>83.122656164730515</v>
      </c>
      <c r="AE45" s="51">
        <f t="shared" si="19"/>
        <v>127.40623317057096</v>
      </c>
      <c r="AF45" s="51">
        <f t="shared" si="17"/>
        <v>170.94651269190183</v>
      </c>
      <c r="AG45" s="51">
        <f t="shared" si="18"/>
        <v>156.3308695937595</v>
      </c>
      <c r="AH45" s="51">
        <f t="shared" si="18"/>
        <v>176.2550554250673</v>
      </c>
      <c r="AI45" s="51">
        <f t="shared" si="18"/>
        <v>141.69117826228413</v>
      </c>
      <c r="AJ45" s="51">
        <f t="shared" si="18"/>
        <v>134.02434881763662</v>
      </c>
      <c r="AK45" s="51">
        <f t="shared" si="18"/>
        <v>115.11244385537259</v>
      </c>
      <c r="AL45" s="51">
        <f t="shared" si="18"/>
        <v>120.73542832002063</v>
      </c>
      <c r="AM45" s="51">
        <f t="shared" si="18"/>
        <v>103.71548741112834</v>
      </c>
      <c r="AN45" s="51">
        <f t="shared" si="18"/>
        <v>112.13570496581535</v>
      </c>
      <c r="AO45" s="51">
        <f t="shared" si="18"/>
        <v>107.5624675636257</v>
      </c>
      <c r="AP45" s="51">
        <f t="shared" si="18"/>
        <v>111.96581262058683</v>
      </c>
      <c r="AQ45" s="51">
        <f t="shared" si="18"/>
        <v>119.54536191797629</v>
      </c>
      <c r="AR45" s="51">
        <f t="shared" si="18"/>
        <v>126.43915597353853</v>
      </c>
      <c r="AS45" s="51">
        <f t="shared" si="18"/>
        <v>130.96405155899905</v>
      </c>
      <c r="AT45" s="51">
        <f t="shared" si="18"/>
        <v>138.1441504123259</v>
      </c>
      <c r="AU45" s="51">
        <f t="shared" si="18"/>
        <v>142.85931322891307</v>
      </c>
    </row>
    <row r="46" spans="1:47">
      <c r="A46" s="42" t="s">
        <v>111</v>
      </c>
      <c r="B46" s="50">
        <f>'[5]Crude CO Imports'!AQ$290/1000</f>
        <v>0</v>
      </c>
      <c r="C46" s="50">
        <f>'[5]Crude CO Imports'!BC$290/1000</f>
        <v>0</v>
      </c>
      <c r="D46" s="50">
        <f>'[5]Crude CO Imports'!BO$290/1000</f>
        <v>0</v>
      </c>
      <c r="E46" s="50">
        <f>'[5]Crude CO Imports'!CA$290/1000</f>
        <v>0</v>
      </c>
      <c r="F46" s="50">
        <f>'[5]Crude CO Imports'!CM$290/1000</f>
        <v>0</v>
      </c>
      <c r="G46" s="50">
        <f>'[5]Crude CO Imports'!CY$290/1000</f>
        <v>0</v>
      </c>
      <c r="H46" s="50">
        <f>'[5]Crude CO Imports'!DK$290/1000</f>
        <v>0</v>
      </c>
      <c r="I46" s="50">
        <f>'[5]Crude CO Imports'!DW$290/1000</f>
        <v>0</v>
      </c>
      <c r="J46" s="50">
        <f>'[5]Crude CO Imports'!EI$290/1000</f>
        <v>21.552896</v>
      </c>
      <c r="K46" s="50">
        <f>'[5]Crude CO Imports'!EU$290/1000</f>
        <v>20.551477999999999</v>
      </c>
      <c r="L46" s="50">
        <f>'[5]Crude CO Imports'!FG$290/1000</f>
        <v>27.319076000000003</v>
      </c>
      <c r="M46" s="50">
        <f>'[5]Crude CO Imports'!FS$290/1000</f>
        <v>22.754557999999999</v>
      </c>
      <c r="N46" s="50">
        <f>'[5]Crude CO Imports'!GE$290/1000</f>
        <v>67.42406600000001</v>
      </c>
      <c r="O46" s="50">
        <f>'[5]Crude CO Imports'!GQ$290/1000</f>
        <v>44.650165999999999</v>
      </c>
      <c r="P46" s="50">
        <f>'[5]Crude CO Imports'!HC$290/1000</f>
        <v>50.486102000000002</v>
      </c>
      <c r="Q46" s="50">
        <f>'[5]Crude CO Imports'!HO$290/1000</f>
        <v>75.59881</v>
      </c>
      <c r="R46" s="50">
        <f>'[5]Crude CO Imports'!IA$290/1000</f>
        <v>69.669145999999998</v>
      </c>
      <c r="S46" s="50">
        <f>'[5]Crude CO Imports'!IM$290/1000</f>
        <v>91.427952000000005</v>
      </c>
      <c r="T46" s="50">
        <f>'[5]Crude CO Imports'!IY$290/1000</f>
        <v>60.40081</v>
      </c>
      <c r="U46" s="50">
        <f>'[5]Crude CO Imports'!JK$290/1000</f>
        <v>43.303152000000004</v>
      </c>
      <c r="V46" s="50">
        <f>'[5]Crude CO Imports'!JW$290/1000</f>
        <v>142.37488200000001</v>
      </c>
      <c r="W46" s="50">
        <f>'[5]Crude CO Imports'!KI$290/1000</f>
        <v>85.188179000000005</v>
      </c>
      <c r="X46" s="50">
        <f>'[5]Crude CO Imports'!KU$290/1000</f>
        <v>64.839944000000003</v>
      </c>
      <c r="Y46" s="50">
        <f>'[5]Crude CO Imports'!LG$290/1000</f>
        <v>89.41711500000001</v>
      </c>
      <c r="Z46" s="50">
        <f>'[5]Crude CO Imports'!LS$290/1000</f>
        <v>79.748673999999994</v>
      </c>
      <c r="AA46" s="50">
        <f>'[5]Crude CO Imports'!ME$290/1000</f>
        <v>65.098773999999992</v>
      </c>
      <c r="AB46" s="50">
        <f>'[5]Crude CO Imports'!MQ$290/1000</f>
        <v>27.267204000000003</v>
      </c>
      <c r="AC46" s="50">
        <f>'[5]Crude CO Imports'!NC$290/1000</f>
        <v>77.165299000000005</v>
      </c>
      <c r="AD46" s="51">
        <f t="shared" si="19"/>
        <v>60.0761096956412</v>
      </c>
      <c r="AE46" s="51">
        <f t="shared" si="19"/>
        <v>86.472169797872397</v>
      </c>
      <c r="AF46" s="51">
        <f t="shared" si="17"/>
        <v>104.45732182875012</v>
      </c>
      <c r="AG46" s="51">
        <f t="shared" si="18"/>
        <v>91.214356821911664</v>
      </c>
      <c r="AH46" s="51">
        <f t="shared" si="18"/>
        <v>104.22991213818069</v>
      </c>
      <c r="AI46" s="51">
        <f t="shared" si="18"/>
        <v>88.589040968008021</v>
      </c>
      <c r="AJ46" s="51">
        <f t="shared" si="18"/>
        <v>82.389491244134319</v>
      </c>
      <c r="AK46" s="51">
        <f t="shared" si="18"/>
        <v>69.55958073772338</v>
      </c>
      <c r="AL46" s="51">
        <f t="shared" si="18"/>
        <v>72.764042706777076</v>
      </c>
      <c r="AM46" s="51">
        <f t="shared" si="18"/>
        <v>62.959261454011646</v>
      </c>
      <c r="AN46" s="51">
        <f t="shared" si="18"/>
        <v>68.574332995134</v>
      </c>
      <c r="AO46" s="51">
        <f t="shared" si="18"/>
        <v>65.4212794325788</v>
      </c>
      <c r="AP46" s="51">
        <f t="shared" si="18"/>
        <v>67.924558505028131</v>
      </c>
      <c r="AQ46" s="51">
        <f t="shared" si="18"/>
        <v>72.581603847230113</v>
      </c>
      <c r="AR46" s="51">
        <f t="shared" si="18"/>
        <v>76.890212771663187</v>
      </c>
      <c r="AS46" s="51">
        <f t="shared" si="18"/>
        <v>79.667337719772107</v>
      </c>
      <c r="AT46" s="51">
        <f t="shared" si="18"/>
        <v>83.951592297151933</v>
      </c>
      <c r="AU46" s="51">
        <f t="shared" si="18"/>
        <v>86.804631469654041</v>
      </c>
    </row>
    <row r="47" spans="1:47">
      <c r="A47" s="42" t="s">
        <v>112</v>
      </c>
      <c r="B47" s="50">
        <f>'[5]Crude CO Imports'!AR$290/1000</f>
        <v>0</v>
      </c>
      <c r="C47" s="50">
        <f>'[5]Crude CO Imports'!BD$290/1000</f>
        <v>0</v>
      </c>
      <c r="D47" s="50">
        <f>'[5]Crude CO Imports'!BP$290/1000</f>
        <v>0</v>
      </c>
      <c r="E47" s="50">
        <f>'[5]Crude CO Imports'!CB$290/1000</f>
        <v>0</v>
      </c>
      <c r="F47" s="50">
        <f>'[5]Crude CO Imports'!CN$290/1000</f>
        <v>0</v>
      </c>
      <c r="G47" s="50">
        <f>'[5]Crude CO Imports'!CZ$290/1000</f>
        <v>0</v>
      </c>
      <c r="H47" s="50">
        <f>'[5]Crude CO Imports'!DL$290/1000</f>
        <v>0</v>
      </c>
      <c r="I47" s="50">
        <f>'[5]Crude CO Imports'!DX$290/1000</f>
        <v>0</v>
      </c>
      <c r="J47" s="50">
        <f>'[5]Crude CO Imports'!EJ$290/1000</f>
        <v>32.46705</v>
      </c>
      <c r="K47" s="50">
        <f>'[5]Crude CO Imports'!EV$290/1000</f>
        <v>15.611047000000001</v>
      </c>
      <c r="L47" s="50">
        <f>'[5]Crude CO Imports'!FH$290/1000</f>
        <v>9.2484710000000003</v>
      </c>
      <c r="M47" s="50">
        <f>'[5]Crude CO Imports'!FT$290/1000</f>
        <v>21.526102999999999</v>
      </c>
      <c r="N47" s="50">
        <f>'[5]Crude CO Imports'!GF$290/1000</f>
        <v>30.529430999999999</v>
      </c>
      <c r="O47" s="50">
        <f>'[5]Crude CO Imports'!GR$290/1000</f>
        <v>40.052927000000004</v>
      </c>
      <c r="P47" s="50">
        <f>'[5]Crude CO Imports'!HD$290/1000</f>
        <v>48.120735000000003</v>
      </c>
      <c r="Q47" s="50">
        <f>'[5]Crude CO Imports'!HP$290/1000</f>
        <v>87.785039999999995</v>
      </c>
      <c r="R47" s="50">
        <f>'[5]Crude CO Imports'!IB$290/1000</f>
        <v>59.624519999999997</v>
      </c>
      <c r="S47" s="50">
        <f>'[5]Crude CO Imports'!IN$290/1000</f>
        <v>54.073067999999999</v>
      </c>
      <c r="T47" s="50">
        <f>'[5]Crude CO Imports'!IZ$290/1000</f>
        <v>32.982841999999998</v>
      </c>
      <c r="U47" s="50">
        <f>'[5]Crude CO Imports'!JL$290/1000</f>
        <v>36.394748</v>
      </c>
      <c r="V47" s="50">
        <f>'[5]Crude CO Imports'!JX$290/1000</f>
        <v>106.456126</v>
      </c>
      <c r="W47" s="50">
        <f>'[5]Crude CO Imports'!KJ$290/1000</f>
        <v>82.740463000000005</v>
      </c>
      <c r="X47" s="50">
        <f>'[5]Crude CO Imports'!KV$290/1000</f>
        <v>98.284440000000004</v>
      </c>
      <c r="Y47" s="50">
        <f>'[5]Crude CO Imports'!LH$290/1000</f>
        <v>86.925179</v>
      </c>
      <c r="Z47" s="50">
        <f>'[5]Crude CO Imports'!LT$290/1000</f>
        <v>42.722980999999997</v>
      </c>
      <c r="AA47" s="50">
        <f>'[5]Crude CO Imports'!MF$290/1000</f>
        <v>29.411619999999999</v>
      </c>
      <c r="AB47" s="50">
        <f>'[5]Crude CO Imports'!MR$290/1000</f>
        <v>2.6378380000000003</v>
      </c>
      <c r="AC47" s="50">
        <f>'[5]Crude CO Imports'!ND$290/1000</f>
        <v>68.782617999999999</v>
      </c>
      <c r="AD47" s="51">
        <f>AD48-SUM(AD36:AD46)</f>
        <v>-32.377819183339511</v>
      </c>
      <c r="AE47" s="51">
        <f>AE48-SUM(AE36:AE46)</f>
        <v>31.076607856081864</v>
      </c>
      <c r="AF47" s="51">
        <f t="shared" ref="AF47:AU47" si="20">AF48-SUM(AF36:AF46)</f>
        <v>32.892755476983211</v>
      </c>
      <c r="AG47" s="51">
        <f t="shared" si="20"/>
        <v>26.43546998572981</v>
      </c>
      <c r="AH47" s="51">
        <f t="shared" si="20"/>
        <v>31.51602635189829</v>
      </c>
      <c r="AI47" s="51">
        <f t="shared" si="20"/>
        <v>17.768024161631388</v>
      </c>
      <c r="AJ47" s="51">
        <f t="shared" si="20"/>
        <v>24.231152489697251</v>
      </c>
      <c r="AK47" s="51">
        <f t="shared" si="20"/>
        <v>19.623961039088499</v>
      </c>
      <c r="AL47" s="51">
        <f t="shared" si="20"/>
        <v>19.956617831545486</v>
      </c>
      <c r="AM47" s="51">
        <f t="shared" si="20"/>
        <v>17.053604859498478</v>
      </c>
      <c r="AN47" s="51">
        <f t="shared" si="20"/>
        <v>17.976110734835743</v>
      </c>
      <c r="AO47" s="51">
        <f t="shared" si="20"/>
        <v>18.151280432574367</v>
      </c>
      <c r="AP47" s="51">
        <f t="shared" si="20"/>
        <v>18.571141616111049</v>
      </c>
      <c r="AQ47" s="51">
        <f t="shared" si="20"/>
        <v>19.714192780812937</v>
      </c>
      <c r="AR47" s="51">
        <f t="shared" si="20"/>
        <v>20.840526320364461</v>
      </c>
      <c r="AS47" s="51">
        <f t="shared" si="20"/>
        <v>21.595748496370334</v>
      </c>
      <c r="AT47" s="51">
        <f t="shared" si="20"/>
        <v>22.898979813474625</v>
      </c>
      <c r="AU47" s="51">
        <f t="shared" si="20"/>
        <v>23.607311627137392</v>
      </c>
    </row>
    <row r="48" spans="1:47" ht="15.75" thickBot="1">
      <c r="A48" s="42" t="s">
        <v>113</v>
      </c>
      <c r="B48" s="50">
        <f>SUM(B36:B47)</f>
        <v>0</v>
      </c>
      <c r="C48" s="50">
        <f t="shared" ref="C48:AC48" si="21">SUM(C36:C47)</f>
        <v>0</v>
      </c>
      <c r="D48" s="50">
        <f t="shared" si="21"/>
        <v>0</v>
      </c>
      <c r="E48" s="50">
        <f t="shared" si="21"/>
        <v>0</v>
      </c>
      <c r="F48" s="50">
        <f t="shared" si="21"/>
        <v>0</v>
      </c>
      <c r="G48" s="50">
        <f t="shared" si="21"/>
        <v>0</v>
      </c>
      <c r="H48" s="50">
        <f t="shared" si="21"/>
        <v>0</v>
      </c>
      <c r="I48" s="50">
        <f t="shared" si="21"/>
        <v>0</v>
      </c>
      <c r="J48" s="50">
        <f t="shared" si="21"/>
        <v>124.758095</v>
      </c>
      <c r="K48" s="50">
        <f t="shared" si="21"/>
        <v>231.71800700000003</v>
      </c>
      <c r="L48" s="50">
        <f t="shared" si="21"/>
        <v>212.83331800000002</v>
      </c>
      <c r="M48" s="50">
        <f t="shared" si="21"/>
        <v>262.39496700000001</v>
      </c>
      <c r="N48" s="50">
        <f t="shared" si="21"/>
        <v>652.51140400000008</v>
      </c>
      <c r="O48" s="50">
        <f t="shared" si="21"/>
        <v>624.51483899999994</v>
      </c>
      <c r="P48" s="50">
        <f t="shared" si="21"/>
        <v>858.18176799999992</v>
      </c>
      <c r="Q48" s="50">
        <f t="shared" si="21"/>
        <v>975.09415100000001</v>
      </c>
      <c r="R48" s="50">
        <f t="shared" si="21"/>
        <v>881.24277800000004</v>
      </c>
      <c r="S48" s="50">
        <f t="shared" si="21"/>
        <v>1222.4287449999999</v>
      </c>
      <c r="T48" s="50">
        <f t="shared" si="21"/>
        <v>926.278142</v>
      </c>
      <c r="U48" s="50">
        <f t="shared" si="21"/>
        <v>661.15645500000005</v>
      </c>
      <c r="V48" s="50">
        <f t="shared" si="21"/>
        <v>1054.9283010000001</v>
      </c>
      <c r="W48" s="50">
        <f t="shared" si="21"/>
        <v>1223.500892</v>
      </c>
      <c r="X48" s="50">
        <f t="shared" si="21"/>
        <v>948.95726400000001</v>
      </c>
      <c r="Y48" s="50">
        <f t="shared" si="21"/>
        <v>1095.731458</v>
      </c>
      <c r="Z48" s="50">
        <f t="shared" si="21"/>
        <v>835.26675000000012</v>
      </c>
      <c r="AA48" s="50">
        <f t="shared" si="21"/>
        <v>575.60354300000006</v>
      </c>
      <c r="AB48" s="50">
        <f t="shared" si="21"/>
        <v>619.76911900000005</v>
      </c>
      <c r="AC48" s="50">
        <f t="shared" si="21"/>
        <v>645.53087099999993</v>
      </c>
      <c r="AD48" s="51">
        <f t="shared" ref="AD48:AU48" si="22">AD6</f>
        <v>669.03792651541903</v>
      </c>
      <c r="AE48" s="51">
        <f t="shared" si="22"/>
        <v>935.06301978369413</v>
      </c>
      <c r="AF48" s="51">
        <f t="shared" si="22"/>
        <v>1138.4979958456063</v>
      </c>
      <c r="AG48" s="51">
        <f t="shared" si="22"/>
        <v>1028.5276644716462</v>
      </c>
      <c r="AH48" s="51">
        <f t="shared" si="22"/>
        <v>1097.6728747480388</v>
      </c>
      <c r="AI48" s="51">
        <f t="shared" si="22"/>
        <v>966.11580701506023</v>
      </c>
      <c r="AJ48" s="51">
        <f t="shared" si="22"/>
        <v>896.09966565883212</v>
      </c>
      <c r="AK48" s="51">
        <f t="shared" si="22"/>
        <v>757.36046487558542</v>
      </c>
      <c r="AL48" s="51">
        <f t="shared" si="22"/>
        <v>792.05467138295421</v>
      </c>
      <c r="AM48" s="51">
        <f t="shared" si="22"/>
        <v>679.9535626184163</v>
      </c>
      <c r="AN48" s="51">
        <f t="shared" si="22"/>
        <v>745.69871556889518</v>
      </c>
      <c r="AO48" s="51">
        <f t="shared" si="22"/>
        <v>710.90257616886572</v>
      </c>
      <c r="AP48" s="51">
        <f t="shared" si="22"/>
        <v>737.94209255339933</v>
      </c>
      <c r="AQ48" s="51">
        <f t="shared" si="22"/>
        <v>788.18107463978288</v>
      </c>
      <c r="AR48" s="51">
        <f t="shared" si="22"/>
        <v>834.53810115060855</v>
      </c>
      <c r="AS48" s="51">
        <f t="shared" si="22"/>
        <v>865.44701163503953</v>
      </c>
      <c r="AT48" s="51">
        <f t="shared" si="22"/>
        <v>911.81245377702123</v>
      </c>
      <c r="AU48" s="51">
        <f t="shared" si="22"/>
        <v>942.71983171788668</v>
      </c>
    </row>
    <row r="49" spans="1:47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</row>
    <row r="50" spans="1:47" ht="15.75" thickBot="1">
      <c r="A50" s="42" t="s">
        <v>212</v>
      </c>
    </row>
    <row r="51" spans="1:47" ht="15.75" thickBot="1">
      <c r="A51" s="44"/>
      <c r="B51" s="44" t="str">
        <f>B$2</f>
        <v xml:space="preserve">93/94 </v>
      </c>
      <c r="C51" s="44" t="str">
        <f t="shared" ref="C51:AU51" si="23">C$2</f>
        <v xml:space="preserve">94/95 </v>
      </c>
      <c r="D51" s="44" t="str">
        <f t="shared" si="23"/>
        <v xml:space="preserve">95/96 </v>
      </c>
      <c r="E51" s="44" t="str">
        <f t="shared" si="23"/>
        <v xml:space="preserve">96/97 </v>
      </c>
      <c r="F51" s="44" t="str">
        <f t="shared" si="23"/>
        <v xml:space="preserve">97/98 </v>
      </c>
      <c r="G51" s="44" t="str">
        <f t="shared" si="23"/>
        <v xml:space="preserve">98/99 </v>
      </c>
      <c r="H51" s="44" t="str">
        <f t="shared" si="23"/>
        <v xml:space="preserve">99/00 </v>
      </c>
      <c r="I51" s="44" t="str">
        <f t="shared" si="23"/>
        <v xml:space="preserve">00/01 </v>
      </c>
      <c r="J51" s="44" t="str">
        <f t="shared" si="23"/>
        <v xml:space="preserve">01/02 </v>
      </c>
      <c r="K51" s="44" t="str">
        <f t="shared" si="23"/>
        <v xml:space="preserve">02/03 </v>
      </c>
      <c r="L51" s="44" t="str">
        <f t="shared" si="23"/>
        <v xml:space="preserve">03/04 </v>
      </c>
      <c r="M51" s="44" t="str">
        <f t="shared" si="23"/>
        <v xml:space="preserve">04/05 </v>
      </c>
      <c r="N51" s="44" t="str">
        <f t="shared" si="23"/>
        <v xml:space="preserve">05/06 </v>
      </c>
      <c r="O51" s="44" t="str">
        <f t="shared" si="23"/>
        <v xml:space="preserve">06/07 </v>
      </c>
      <c r="P51" s="44" t="str">
        <f t="shared" si="23"/>
        <v xml:space="preserve">07/08 </v>
      </c>
      <c r="Q51" s="44" t="str">
        <f t="shared" si="23"/>
        <v xml:space="preserve">08/09 </v>
      </c>
      <c r="R51" s="44" t="str">
        <f t="shared" si="23"/>
        <v xml:space="preserve">09/10 </v>
      </c>
      <c r="S51" s="44" t="str">
        <f t="shared" si="23"/>
        <v xml:space="preserve">10/11 </v>
      </c>
      <c r="T51" s="44" t="str">
        <f t="shared" si="23"/>
        <v xml:space="preserve">11/12 </v>
      </c>
      <c r="U51" s="44" t="str">
        <f t="shared" si="23"/>
        <v xml:space="preserve">12/13 </v>
      </c>
      <c r="V51" s="44" t="str">
        <f t="shared" si="23"/>
        <v xml:space="preserve">13/14 </v>
      </c>
      <c r="W51" s="44" t="str">
        <f t="shared" si="23"/>
        <v xml:space="preserve">14/15 </v>
      </c>
      <c r="X51" s="44" t="str">
        <f t="shared" si="23"/>
        <v xml:space="preserve">15/16 </v>
      </c>
      <c r="Y51" s="44" t="str">
        <f t="shared" si="23"/>
        <v xml:space="preserve">16/17 </v>
      </c>
      <c r="Z51" s="44" t="str">
        <f t="shared" si="23"/>
        <v xml:space="preserve">17/18 </v>
      </c>
      <c r="AA51" s="44" t="str">
        <f t="shared" si="23"/>
        <v>18/19</v>
      </c>
      <c r="AB51" s="44" t="str">
        <f t="shared" si="23"/>
        <v>19/20</v>
      </c>
      <c r="AC51" s="44" t="str">
        <f t="shared" si="23"/>
        <v>20/21</v>
      </c>
      <c r="AD51" s="44" t="str">
        <f t="shared" si="23"/>
        <v>21/22</v>
      </c>
      <c r="AE51" s="44" t="str">
        <f t="shared" si="23"/>
        <v>22/23</v>
      </c>
      <c r="AF51" s="44" t="str">
        <f t="shared" si="23"/>
        <v>23/24</v>
      </c>
      <c r="AG51" s="44" t="str">
        <f t="shared" si="23"/>
        <v>24/25</v>
      </c>
      <c r="AH51" s="44" t="str">
        <f t="shared" si="23"/>
        <v>25/26</v>
      </c>
      <c r="AI51" s="44" t="str">
        <f t="shared" si="23"/>
        <v>26/27</v>
      </c>
      <c r="AJ51" s="44" t="str">
        <f t="shared" si="23"/>
        <v>27/28</v>
      </c>
      <c r="AK51" s="44" t="str">
        <f t="shared" si="23"/>
        <v>28/29</v>
      </c>
      <c r="AL51" s="44" t="str">
        <f t="shared" si="23"/>
        <v>29/30</v>
      </c>
      <c r="AM51" s="44" t="str">
        <f t="shared" si="23"/>
        <v>30/31</v>
      </c>
      <c r="AN51" s="44" t="str">
        <f t="shared" si="23"/>
        <v>31/32</v>
      </c>
      <c r="AO51" s="44" t="str">
        <f t="shared" si="23"/>
        <v>32/33</v>
      </c>
      <c r="AP51" s="44" t="str">
        <f t="shared" si="23"/>
        <v>33/34</v>
      </c>
      <c r="AQ51" s="44" t="str">
        <f t="shared" si="23"/>
        <v>34/35</v>
      </c>
      <c r="AR51" s="44" t="str">
        <f t="shared" si="23"/>
        <v>35/36</v>
      </c>
      <c r="AS51" s="44" t="str">
        <f t="shared" si="23"/>
        <v>36/37</v>
      </c>
      <c r="AT51" s="44" t="str">
        <f t="shared" si="23"/>
        <v>37/38</v>
      </c>
      <c r="AU51" s="44" t="str">
        <f t="shared" si="23"/>
        <v>38/39</v>
      </c>
    </row>
    <row r="52" spans="1:47">
      <c r="A52" s="42" t="s">
        <v>101</v>
      </c>
      <c r="B52" s="50">
        <f>'[5]Crude CO Exports'!AG$290/1000</f>
        <v>0</v>
      </c>
      <c r="C52" s="50">
        <f>'[5]Crude CO Exports'!AS$290/1000</f>
        <v>0</v>
      </c>
      <c r="D52" s="50">
        <f>'[5]Crude CO Exports'!BE$290/1000</f>
        <v>0</v>
      </c>
      <c r="E52" s="50">
        <f>'[5]Crude CO Exports'!BQ$290/1000</f>
        <v>0</v>
      </c>
      <c r="F52" s="50">
        <f>'[5]Crude CO Exports'!CC$290/1000</f>
        <v>0</v>
      </c>
      <c r="G52" s="50">
        <f>'[5]Crude CO Exports'!CO$290/1000</f>
        <v>0</v>
      </c>
      <c r="H52" s="50">
        <f>'[5]Crude CO Exports'!DA$290/1000</f>
        <v>0</v>
      </c>
      <c r="I52" s="50">
        <f>'[5]Crude CO Exports'!DM$290/1000</f>
        <v>0</v>
      </c>
      <c r="J52" s="50">
        <f>'[5]Crude CO Exports'!DY$290/1000</f>
        <v>0</v>
      </c>
      <c r="K52" s="50">
        <f>'[5]Crude CO Exports'!EK$290/1000</f>
        <v>14.248275</v>
      </c>
      <c r="L52" s="50">
        <f>'[5]Crude CO Exports'!EW$290/1000</f>
        <v>13.675692999999999</v>
      </c>
      <c r="M52" s="50">
        <f>'[5]Crude CO Exports'!FI$290/1000</f>
        <v>28.824115000000003</v>
      </c>
      <c r="N52" s="50">
        <f>'[5]Crude CO Exports'!FU$290/1000</f>
        <v>16.524563999999998</v>
      </c>
      <c r="O52" s="50">
        <f>'[5]Crude CO Exports'!GG$290/1000</f>
        <v>36.883490999999999</v>
      </c>
      <c r="P52" s="50">
        <f>'[5]Crude CO Exports'!GS$290/1000</f>
        <v>20.060098000000004</v>
      </c>
      <c r="Q52" s="50">
        <f>'[5]Crude CO Exports'!HE$290/1000</f>
        <v>0.815585</v>
      </c>
      <c r="R52" s="50">
        <f>'[5]Crude CO Exports'!HQ$290/1000</f>
        <v>11.340408</v>
      </c>
      <c r="S52" s="50">
        <f>'[5]Crude CO Exports'!IC$290/1000</f>
        <v>53.661544999999997</v>
      </c>
      <c r="T52" s="50">
        <f>'[5]Crude CO Exports'!IO$290/1000</f>
        <v>111.475326</v>
      </c>
      <c r="U52" s="50">
        <f>'[5]Crude CO Exports'!JA$290/1000</f>
        <v>73.40602899999999</v>
      </c>
      <c r="V52" s="50">
        <f>'[5]Crude CO Exports'!JM$290/1000</f>
        <v>11.468742000000001</v>
      </c>
      <c r="W52" s="50">
        <f>'[5]Crude CO Exports'!JY$290/1000</f>
        <v>1.3186579999999999</v>
      </c>
      <c r="X52" s="50">
        <f>'[5]Crude CO Exports'!KK$290/1000</f>
        <v>11.05936</v>
      </c>
      <c r="Y52" s="50">
        <f>'[5]Crude CO Exports'!KW$290/1000</f>
        <v>19.433606999999999</v>
      </c>
      <c r="Z52" s="50">
        <f>'[5]Crude CO Exports'!LI$290/1000</f>
        <v>9.5289909999999995</v>
      </c>
      <c r="AA52" s="50">
        <f>'[5]Crude CO Exports'!LU$290/1000</f>
        <v>1.7826169999999999</v>
      </c>
      <c r="AB52" s="50">
        <f>'[5]Crude CO Exports'!MG$290/1000</f>
        <v>11.73643</v>
      </c>
      <c r="AC52" s="50">
        <f>'[5]Crude CO Exports'!MS$290/1000</f>
        <v>3.8943020000000002</v>
      </c>
      <c r="AD52" s="50">
        <f>'[5]Crude CO Exports'!NE$290/1000</f>
        <v>12.455363999999999</v>
      </c>
      <c r="AE52" s="51">
        <f t="shared" ref="AE52:AE57" si="24">AE$64*(SUM(Z52:AD52)/SUM(Z$64:AD$64))</f>
        <v>4.8718081209665414</v>
      </c>
      <c r="AF52" s="51">
        <f t="shared" ref="AF52:AF62" si="25">AF$64*(SUM(AA52:AE52)/SUM(AA$64:AE$64))</f>
        <v>5.0553761237414259</v>
      </c>
      <c r="AG52" s="51">
        <f t="shared" ref="AG52:AU62" si="26">AG$64*(SUM(AB52:AF52)/SUM(AB$64:AF$64))</f>
        <v>4.8915893910901529</v>
      </c>
      <c r="AH52" s="51">
        <f t="shared" si="26"/>
        <v>4.3938180166110419</v>
      </c>
      <c r="AI52" s="51">
        <f t="shared" si="26"/>
        <v>3.6623785647433063</v>
      </c>
      <c r="AJ52" s="51">
        <f t="shared" si="26"/>
        <v>3.118699013843929</v>
      </c>
      <c r="AK52" s="51">
        <f t="shared" si="26"/>
        <v>3.129164608893312</v>
      </c>
      <c r="AL52" s="51">
        <f t="shared" si="26"/>
        <v>3.1992749325302907</v>
      </c>
      <c r="AM52" s="51">
        <f t="shared" si="26"/>
        <v>3.182424570294887</v>
      </c>
      <c r="AN52" s="51">
        <f t="shared" si="26"/>
        <v>3.2583883380611449</v>
      </c>
      <c r="AO52" s="51">
        <f t="shared" si="26"/>
        <v>3.1775902927247133</v>
      </c>
      <c r="AP52" s="51">
        <f t="shared" si="26"/>
        <v>3.1893685485008691</v>
      </c>
      <c r="AQ52" s="51">
        <f t="shared" si="26"/>
        <v>3.2014093364223815</v>
      </c>
      <c r="AR52" s="51">
        <f t="shared" si="26"/>
        <v>3.2018362172007997</v>
      </c>
      <c r="AS52" s="51">
        <f t="shared" si="26"/>
        <v>3.2057185465819811</v>
      </c>
      <c r="AT52" s="51">
        <f t="shared" si="26"/>
        <v>3.1951845882861485</v>
      </c>
      <c r="AU52" s="51">
        <f t="shared" si="26"/>
        <v>3.1987034473984362</v>
      </c>
    </row>
    <row r="53" spans="1:47">
      <c r="A53" s="42" t="s">
        <v>102</v>
      </c>
      <c r="B53" s="50">
        <f>'[5]Crude CO Exports'!AH$290/1000</f>
        <v>0</v>
      </c>
      <c r="C53" s="50">
        <f>'[5]Crude CO Exports'!AT$290/1000</f>
        <v>0</v>
      </c>
      <c r="D53" s="50">
        <f>'[5]Crude CO Exports'!BF$290/1000</f>
        <v>0</v>
      </c>
      <c r="E53" s="50">
        <f>'[5]Crude CO Exports'!BR$290/1000</f>
        <v>0</v>
      </c>
      <c r="F53" s="50">
        <f>'[5]Crude CO Exports'!CD$290/1000</f>
        <v>0</v>
      </c>
      <c r="G53" s="50">
        <f>'[5]Crude CO Exports'!CP$290/1000</f>
        <v>0</v>
      </c>
      <c r="H53" s="50">
        <f>'[5]Crude CO Exports'!DB$290/1000</f>
        <v>0</v>
      </c>
      <c r="I53" s="50">
        <f>'[5]Crude CO Exports'!DN$290/1000</f>
        <v>0</v>
      </c>
      <c r="J53" s="50">
        <f>'[5]Crude CO Exports'!DZ$290/1000</f>
        <v>0</v>
      </c>
      <c r="K53" s="50">
        <f>'[5]Crude CO Exports'!EL$290/1000</f>
        <v>0.81973600000000002</v>
      </c>
      <c r="L53" s="50">
        <f>'[5]Crude CO Exports'!EX$290/1000</f>
        <v>6.5270529999999995</v>
      </c>
      <c r="M53" s="50">
        <f>'[5]Crude CO Exports'!FJ$290/1000</f>
        <v>17.754141000000001</v>
      </c>
      <c r="N53" s="50">
        <f>'[5]Crude CO Exports'!FV$290/1000</f>
        <v>30.481523000000003</v>
      </c>
      <c r="O53" s="50">
        <f>'[5]Crude CO Exports'!GH$290/1000</f>
        <v>86.526558999999992</v>
      </c>
      <c r="P53" s="50">
        <f>'[5]Crude CO Exports'!GT$290/1000</f>
        <v>3.9781930000000001</v>
      </c>
      <c r="Q53" s="50">
        <f>'[5]Crude CO Exports'!HF$290/1000</f>
        <v>15.416692999999999</v>
      </c>
      <c r="R53" s="50">
        <f>'[5]Crude CO Exports'!HR$290/1000</f>
        <v>20.809494999999998</v>
      </c>
      <c r="S53" s="50">
        <f>'[5]Crude CO Exports'!ID$290/1000</f>
        <v>74.489536999999999</v>
      </c>
      <c r="T53" s="50">
        <f>'[5]Crude CO Exports'!IP$290/1000</f>
        <v>31.202271</v>
      </c>
      <c r="U53" s="50">
        <f>'[5]Crude CO Exports'!JB$290/1000</f>
        <v>56.426507999999998</v>
      </c>
      <c r="V53" s="50">
        <f>'[5]Crude CO Exports'!JN$290/1000</f>
        <v>3.0333099999999997</v>
      </c>
      <c r="W53" s="50">
        <f>'[5]Crude CO Exports'!JZ$290/1000</f>
        <v>1.5198589999999998</v>
      </c>
      <c r="X53" s="50">
        <f>'[5]Crude CO Exports'!KL$290/1000</f>
        <v>20.057753000000002</v>
      </c>
      <c r="Y53" s="50">
        <f>'[5]Crude CO Exports'!KX$290/1000</f>
        <v>28.736511999999998</v>
      </c>
      <c r="Z53" s="50">
        <f>'[5]Crude CO Exports'!LJ$290/1000</f>
        <v>3.8301239999999996</v>
      </c>
      <c r="AA53" s="50">
        <f>'[5]Crude CO Exports'!LV$290/1000</f>
        <v>12.72983</v>
      </c>
      <c r="AB53" s="50">
        <f>'[5]Crude CO Exports'!MH$290/1000</f>
        <v>2.9517849999999997</v>
      </c>
      <c r="AC53" s="50">
        <f>'[5]Crude CO Exports'!MT$290/1000</f>
        <v>10.163943</v>
      </c>
      <c r="AD53" s="50">
        <f>'[5]Crude CO Exports'!NF$290/1000</f>
        <v>6.4207539999999996</v>
      </c>
      <c r="AE53" s="51">
        <f t="shared" si="24"/>
        <v>4.4635827012342908</v>
      </c>
      <c r="AF53" s="51">
        <f t="shared" si="25"/>
        <v>5.3448660730680055</v>
      </c>
      <c r="AG53" s="51">
        <f t="shared" si="26"/>
        <v>3.7761369482928404</v>
      </c>
      <c r="AH53" s="51">
        <f t="shared" si="26"/>
        <v>4.2529667677852734</v>
      </c>
      <c r="AI53" s="51">
        <f t="shared" si="26"/>
        <v>2.805457437243311</v>
      </c>
      <c r="AJ53" s="51">
        <f t="shared" si="26"/>
        <v>2.8144008098326005</v>
      </c>
      <c r="AK53" s="51">
        <f t="shared" si="26"/>
        <v>2.8139004498106712</v>
      </c>
      <c r="AL53" s="51">
        <f t="shared" si="26"/>
        <v>2.7438104021607828</v>
      </c>
      <c r="AM53" s="51">
        <f t="shared" si="26"/>
        <v>2.8055519757877523</v>
      </c>
      <c r="AN53" s="51">
        <f t="shared" si="26"/>
        <v>2.7966242149670237</v>
      </c>
      <c r="AO53" s="51">
        <f t="shared" si="26"/>
        <v>2.7948575705117666</v>
      </c>
      <c r="AP53" s="51">
        <f t="shared" si="26"/>
        <v>2.790948922647599</v>
      </c>
      <c r="AQ53" s="51">
        <f t="shared" si="26"/>
        <v>2.7863586172149852</v>
      </c>
      <c r="AR53" s="51">
        <f t="shared" si="26"/>
        <v>2.7948682602258255</v>
      </c>
      <c r="AS53" s="51">
        <f t="shared" si="26"/>
        <v>2.7927315171134399</v>
      </c>
      <c r="AT53" s="51">
        <f t="shared" si="26"/>
        <v>2.791952977542723</v>
      </c>
      <c r="AU53" s="51">
        <f t="shared" si="26"/>
        <v>2.7913720589489146</v>
      </c>
    </row>
    <row r="54" spans="1:47">
      <c r="A54" s="42" t="s">
        <v>103</v>
      </c>
      <c r="B54" s="50">
        <f>'[5]Crude CO Exports'!AI$290/1000</f>
        <v>0</v>
      </c>
      <c r="C54" s="50">
        <f>'[5]Crude CO Exports'!AU$290/1000</f>
        <v>0</v>
      </c>
      <c r="D54" s="50">
        <f>'[5]Crude CO Exports'!BG$290/1000</f>
        <v>0</v>
      </c>
      <c r="E54" s="50">
        <f>'[5]Crude CO Exports'!BS$290/1000</f>
        <v>0</v>
      </c>
      <c r="F54" s="50">
        <f>'[5]Crude CO Exports'!CE$290/1000</f>
        <v>0</v>
      </c>
      <c r="G54" s="50">
        <f>'[5]Crude CO Exports'!CQ$290/1000</f>
        <v>0</v>
      </c>
      <c r="H54" s="50">
        <f>'[5]Crude CO Exports'!DC$290/1000</f>
        <v>0</v>
      </c>
      <c r="I54" s="50">
        <f>'[5]Crude CO Exports'!DO$290/1000</f>
        <v>0</v>
      </c>
      <c r="J54" s="50">
        <f>'[5]Crude CO Exports'!EA$290/1000</f>
        <v>0</v>
      </c>
      <c r="K54" s="50">
        <f>'[5]Crude CO Exports'!EM$290/1000</f>
        <v>6.8539669999999999</v>
      </c>
      <c r="L54" s="50">
        <f>'[5]Crude CO Exports'!EY$290/1000</f>
        <v>15.580065000000001</v>
      </c>
      <c r="M54" s="50">
        <f>'[5]Crude CO Exports'!FK$290/1000</f>
        <v>6.7763090000000004</v>
      </c>
      <c r="N54" s="50">
        <f>'[5]Crude CO Exports'!FW$290/1000</f>
        <v>25.881974</v>
      </c>
      <c r="O54" s="50">
        <f>'[5]Crude CO Exports'!GI$290/1000</f>
        <v>32.684281999999996</v>
      </c>
      <c r="P54" s="50">
        <f>'[5]Crude CO Exports'!GU$290/1000</f>
        <v>45.394359999999999</v>
      </c>
      <c r="Q54" s="50">
        <f>'[5]Crude CO Exports'!HG$290/1000</f>
        <v>38.890487999999998</v>
      </c>
      <c r="R54" s="50">
        <f>'[5]Crude CO Exports'!HS$290/1000</f>
        <v>15.297424999999999</v>
      </c>
      <c r="S54" s="50">
        <f>'[5]Crude CO Exports'!IE$290/1000</f>
        <v>78.848817999999994</v>
      </c>
      <c r="T54" s="50">
        <f>'[5]Crude CO Exports'!IQ$290/1000</f>
        <v>11.956430000000001</v>
      </c>
      <c r="U54" s="50">
        <f>'[5]Crude CO Exports'!JC$290/1000</f>
        <v>56.828232000000007</v>
      </c>
      <c r="V54" s="50">
        <f>'[5]Crude CO Exports'!JO$290/1000</f>
        <v>4.2275979999999995</v>
      </c>
      <c r="W54" s="50">
        <f>'[5]Crude CO Exports'!KA$290/1000</f>
        <v>5.6710119999999993</v>
      </c>
      <c r="X54" s="50">
        <f>'[5]Crude CO Exports'!KM$290/1000</f>
        <v>1.073458</v>
      </c>
      <c r="Y54" s="50">
        <f>'[5]Crude CO Exports'!KY$290/1000</f>
        <v>16.245559</v>
      </c>
      <c r="Z54" s="50">
        <f>'[5]Crude CO Exports'!LK$290/1000</f>
        <v>6.4529390000000006</v>
      </c>
      <c r="AA54" s="50">
        <f>'[5]Crude CO Exports'!LW$290/1000</f>
        <v>8.8027669999999993</v>
      </c>
      <c r="AB54" s="50">
        <f>'[5]Crude CO Exports'!MI$290/1000</f>
        <v>14.706322</v>
      </c>
      <c r="AC54" s="50">
        <f>'[5]Crude CO Exports'!MU$290/1000</f>
        <v>8.3697960000000009</v>
      </c>
      <c r="AD54" s="50">
        <f>'[5]Crude CO Exports'!NG$290/1000</f>
        <v>6.7384870000000001</v>
      </c>
      <c r="AE54" s="51">
        <f t="shared" si="24"/>
        <v>5.573266582851824</v>
      </c>
      <c r="AF54" s="51">
        <f t="shared" si="25"/>
        <v>6.4305396688424912</v>
      </c>
      <c r="AG54" s="51">
        <f t="shared" si="26"/>
        <v>5.381237702039952</v>
      </c>
      <c r="AH54" s="51">
        <f t="shared" si="26"/>
        <v>4.5805875127920874</v>
      </c>
      <c r="AI54" s="51">
        <f t="shared" si="26"/>
        <v>3.3196127134168547</v>
      </c>
      <c r="AJ54" s="51">
        <f t="shared" si="26"/>
        <v>3.4473079239098627</v>
      </c>
      <c r="AK54" s="51">
        <f t="shared" si="26"/>
        <v>3.4310052623705554</v>
      </c>
      <c r="AL54" s="51">
        <f t="shared" si="26"/>
        <v>3.3599585190882189</v>
      </c>
      <c r="AM54" s="51">
        <f t="shared" si="26"/>
        <v>3.2979039875595602</v>
      </c>
      <c r="AN54" s="51">
        <f t="shared" si="26"/>
        <v>3.3711576812690107</v>
      </c>
      <c r="AO54" s="51">
        <f t="shared" si="26"/>
        <v>3.3814666748394422</v>
      </c>
      <c r="AP54" s="51">
        <f t="shared" si="26"/>
        <v>3.3682984250253574</v>
      </c>
      <c r="AQ54" s="51">
        <f t="shared" si="26"/>
        <v>3.3557570575563189</v>
      </c>
      <c r="AR54" s="51">
        <f t="shared" si="26"/>
        <v>3.3549167652499379</v>
      </c>
      <c r="AS54" s="51">
        <f t="shared" si="26"/>
        <v>3.3663193207880133</v>
      </c>
      <c r="AT54" s="51">
        <f t="shared" si="26"/>
        <v>3.3653516486918131</v>
      </c>
      <c r="AU54" s="51">
        <f t="shared" si="26"/>
        <v>3.3621286434622881</v>
      </c>
    </row>
    <row r="55" spans="1:47">
      <c r="A55" s="42" t="s">
        <v>104</v>
      </c>
      <c r="B55" s="50">
        <f>'[5]Crude CO Exports'!AJ$290/1000</f>
        <v>0</v>
      </c>
      <c r="C55" s="50">
        <f>'[5]Crude CO Exports'!AV$290/1000</f>
        <v>0</v>
      </c>
      <c r="D55" s="50">
        <f>'[5]Crude CO Exports'!BH$290/1000</f>
        <v>0</v>
      </c>
      <c r="E55" s="50">
        <f>'[5]Crude CO Exports'!BT$290/1000</f>
        <v>0</v>
      </c>
      <c r="F55" s="50">
        <f>'[5]Crude CO Exports'!CF$290/1000</f>
        <v>0</v>
      </c>
      <c r="G55" s="50">
        <f>'[5]Crude CO Exports'!CR$290/1000</f>
        <v>0</v>
      </c>
      <c r="H55" s="50">
        <f>'[5]Crude CO Exports'!DD$290/1000</f>
        <v>0</v>
      </c>
      <c r="I55" s="50">
        <f>'[5]Crude CO Exports'!DP$290/1000</f>
        <v>0</v>
      </c>
      <c r="J55" s="50">
        <f>'[5]Crude CO Exports'!EB$290/1000</f>
        <v>3.8975479999999996</v>
      </c>
      <c r="K55" s="50">
        <f>'[5]Crude CO Exports'!EN$290/1000</f>
        <v>10.968667999999999</v>
      </c>
      <c r="L55" s="50">
        <f>'[5]Crude CO Exports'!EZ$290/1000</f>
        <v>7.915375</v>
      </c>
      <c r="M55" s="50">
        <f>'[5]Crude CO Exports'!FL$290/1000</f>
        <v>9.8787669999999999</v>
      </c>
      <c r="N55" s="50">
        <f>'[5]Crude CO Exports'!FX$290/1000</f>
        <v>17.335099999999997</v>
      </c>
      <c r="O55" s="50">
        <f>'[5]Crude CO Exports'!GJ$290/1000</f>
        <v>66.354574999999997</v>
      </c>
      <c r="P55" s="50">
        <f>'[5]Crude CO Exports'!GV$290/1000</f>
        <v>10.751673</v>
      </c>
      <c r="Q55" s="50">
        <f>'[5]Crude CO Exports'!HH$290/1000</f>
        <v>42.230429999999998</v>
      </c>
      <c r="R55" s="50">
        <f>'[5]Crude CO Exports'!HT$290/1000</f>
        <v>35.675547000000002</v>
      </c>
      <c r="S55" s="50">
        <f>'[5]Crude CO Exports'!IF$290/1000</f>
        <v>17.791250000000002</v>
      </c>
      <c r="T55" s="50">
        <f>'[5]Crude CO Exports'!IR$290/1000</f>
        <v>59.889381999999998</v>
      </c>
      <c r="U55" s="50">
        <f>'[5]Crude CO Exports'!JD$290/1000</f>
        <v>50.830584999999999</v>
      </c>
      <c r="V55" s="50">
        <f>'[5]Crude CO Exports'!JP$290/1000</f>
        <v>20.021713999999999</v>
      </c>
      <c r="W55" s="50">
        <f>'[5]Crude CO Exports'!KB$290/1000</f>
        <v>3.7110430000000001</v>
      </c>
      <c r="X55" s="50">
        <f>'[5]Crude CO Exports'!KN$290/1000</f>
        <v>9.1078799999999998</v>
      </c>
      <c r="Y55" s="50">
        <f>'[5]Crude CO Exports'!KZ$290/1000</f>
        <v>12.798993000000001</v>
      </c>
      <c r="Z55" s="50">
        <f>'[5]Crude CO Exports'!LL$290/1000</f>
        <v>15.18543</v>
      </c>
      <c r="AA55" s="50">
        <f>'[5]Crude CO Exports'!LX$290/1000</f>
        <v>7.2192939999999997</v>
      </c>
      <c r="AB55" s="50">
        <f>'[5]Crude CO Exports'!MJ$290/1000</f>
        <v>1.1642560000000002</v>
      </c>
      <c r="AC55" s="50">
        <f>'[5]Crude CO Exports'!MV$290/1000</f>
        <v>5.9508890000000001</v>
      </c>
      <c r="AD55" s="50">
        <f>'[5]Crude CO Exports'!NH$290/1000</f>
        <v>7.7721070000000001</v>
      </c>
      <c r="AE55" s="51">
        <f t="shared" si="24"/>
        <v>4.6114197802920032</v>
      </c>
      <c r="AF55" s="51">
        <f t="shared" si="25"/>
        <v>3.8879487676744096</v>
      </c>
      <c r="AG55" s="51">
        <f t="shared" si="26"/>
        <v>3.0094152419747937</v>
      </c>
      <c r="AH55" s="51">
        <f t="shared" si="26"/>
        <v>3.5569264912727543</v>
      </c>
      <c r="AI55" s="51">
        <f t="shared" si="26"/>
        <v>2.6411787800353079</v>
      </c>
      <c r="AJ55" s="51">
        <f t="shared" si="26"/>
        <v>2.4140996438174231</v>
      </c>
      <c r="AK55" s="51">
        <f t="shared" si="26"/>
        <v>2.2977139147814349</v>
      </c>
      <c r="AL55" s="51">
        <f t="shared" si="26"/>
        <v>2.3198890119802855</v>
      </c>
      <c r="AM55" s="51">
        <f t="shared" si="26"/>
        <v>2.4054196076158556</v>
      </c>
      <c r="AN55" s="51">
        <f t="shared" si="26"/>
        <v>2.4156601916460616</v>
      </c>
      <c r="AO55" s="51">
        <f t="shared" si="26"/>
        <v>2.3705564739682128</v>
      </c>
      <c r="AP55" s="51">
        <f t="shared" si="26"/>
        <v>2.36184783999837</v>
      </c>
      <c r="AQ55" s="51">
        <f t="shared" si="26"/>
        <v>2.3746746250417572</v>
      </c>
      <c r="AR55" s="51">
        <f t="shared" si="26"/>
        <v>2.3856317476540516</v>
      </c>
      <c r="AS55" s="51">
        <f t="shared" si="26"/>
        <v>2.3816741756616904</v>
      </c>
      <c r="AT55" s="51">
        <f t="shared" si="26"/>
        <v>2.3748769724648162</v>
      </c>
      <c r="AU55" s="51">
        <f t="shared" si="26"/>
        <v>2.375741072164137</v>
      </c>
    </row>
    <row r="56" spans="1:47">
      <c r="A56" s="42" t="s">
        <v>105</v>
      </c>
      <c r="B56" s="50">
        <f>'[5]Crude CO Exports'!AK$290/1000</f>
        <v>0</v>
      </c>
      <c r="C56" s="50">
        <f>'[5]Crude CO Exports'!AW$290/1000</f>
        <v>0</v>
      </c>
      <c r="D56" s="50">
        <f>'[5]Crude CO Exports'!BI$290/1000</f>
        <v>0</v>
      </c>
      <c r="E56" s="50">
        <f>'[5]Crude CO Exports'!BU$290/1000</f>
        <v>0</v>
      </c>
      <c r="F56" s="50">
        <f>'[5]Crude CO Exports'!CG$290/1000</f>
        <v>0</v>
      </c>
      <c r="G56" s="50">
        <f>'[5]Crude CO Exports'!CS$290/1000</f>
        <v>0</v>
      </c>
      <c r="H56" s="50">
        <f>'[5]Crude CO Exports'!DE$290/1000</f>
        <v>0</v>
      </c>
      <c r="I56" s="50">
        <f>'[5]Crude CO Exports'!DQ$290/1000</f>
        <v>0</v>
      </c>
      <c r="J56" s="50">
        <f>'[5]Crude CO Exports'!EC$290/1000</f>
        <v>11.123576999999999</v>
      </c>
      <c r="K56" s="50">
        <f>'[5]Crude CO Exports'!EO$290/1000</f>
        <v>19.232955</v>
      </c>
      <c r="L56" s="50">
        <f>'[5]Crude CO Exports'!FA$290/1000</f>
        <v>14.391228</v>
      </c>
      <c r="M56" s="50">
        <f>'[5]Crude CO Exports'!FM$290/1000</f>
        <v>18.627963999999999</v>
      </c>
      <c r="N56" s="50">
        <f>'[5]Crude CO Exports'!FY$290/1000</f>
        <v>26.630611000000002</v>
      </c>
      <c r="O56" s="50">
        <f>'[5]Crude CO Exports'!GK$290/1000</f>
        <v>51.203682000000001</v>
      </c>
      <c r="P56" s="50">
        <f>'[5]Crude CO Exports'!GW$290/1000</f>
        <v>31.416801</v>
      </c>
      <c r="Q56" s="50">
        <f>'[5]Crude CO Exports'!HI$290/1000</f>
        <v>41.076067000000002</v>
      </c>
      <c r="R56" s="50">
        <f>'[5]Crude CO Exports'!HU$290/1000</f>
        <v>46.731358999999998</v>
      </c>
      <c r="S56" s="50">
        <f>'[5]Crude CO Exports'!IG$290/1000</f>
        <v>50.199396</v>
      </c>
      <c r="T56" s="50">
        <f>'[5]Crude CO Exports'!IS$290/1000</f>
        <v>57.422674000000001</v>
      </c>
      <c r="U56" s="50">
        <f>'[5]Crude CO Exports'!JE$290/1000</f>
        <v>24.953716</v>
      </c>
      <c r="V56" s="50">
        <f>'[5]Crude CO Exports'!JQ$290/1000</f>
        <v>16.232690999999999</v>
      </c>
      <c r="W56" s="50">
        <f>'[5]Crude CO Exports'!KC$290/1000</f>
        <v>1.0380670000000001</v>
      </c>
      <c r="X56" s="50">
        <f>'[5]Crude CO Exports'!KO$290/1000</f>
        <v>0.29592800000000002</v>
      </c>
      <c r="Y56" s="50">
        <f>'[5]Crude CO Exports'!LA$290/1000</f>
        <v>5.7030950000000002</v>
      </c>
      <c r="Z56" s="50">
        <f>'[5]Crude CO Exports'!LM$290/1000</f>
        <v>9.2034020000000005</v>
      </c>
      <c r="AA56" s="50">
        <f>'[5]Crude CO Exports'!LY$290/1000</f>
        <v>2.0769929999999999</v>
      </c>
      <c r="AB56" s="50">
        <f>'[5]Crude CO Exports'!MK$290/1000</f>
        <v>11.788009000000001</v>
      </c>
      <c r="AC56" s="50">
        <f>'[5]Crude CO Exports'!MW$290/1000</f>
        <v>16.960504</v>
      </c>
      <c r="AD56" s="50">
        <f>'[5]Crude CO Exports'!NI$290/1000</f>
        <v>6.8899570000000008</v>
      </c>
      <c r="AE56" s="51">
        <f t="shared" si="24"/>
        <v>5.8018535174926145</v>
      </c>
      <c r="AF56" s="51">
        <f t="shared" si="25"/>
        <v>6.3325590921852548</v>
      </c>
      <c r="AG56" s="51">
        <f t="shared" si="26"/>
        <v>6.1474654186895155</v>
      </c>
      <c r="AH56" s="51">
        <f t="shared" si="26"/>
        <v>5.939399997816567</v>
      </c>
      <c r="AI56" s="51">
        <f t="shared" si="26"/>
        <v>3.5979941848225714</v>
      </c>
      <c r="AJ56" s="51">
        <f t="shared" si="26"/>
        <v>3.7927890610002262</v>
      </c>
      <c r="AK56" s="51">
        <f t="shared" si="26"/>
        <v>3.823734482150241</v>
      </c>
      <c r="AL56" s="51">
        <f t="shared" si="26"/>
        <v>3.8835638574131872</v>
      </c>
      <c r="AM56" s="51">
        <f t="shared" si="26"/>
        <v>3.8249966514914169</v>
      </c>
      <c r="AN56" s="51">
        <f t="shared" si="26"/>
        <v>3.7846156473755288</v>
      </c>
      <c r="AO56" s="51">
        <f t="shared" si="26"/>
        <v>3.8219399398861205</v>
      </c>
      <c r="AP56" s="51">
        <f t="shared" si="26"/>
        <v>3.8277701156632986</v>
      </c>
      <c r="AQ56" s="51">
        <f t="shared" si="26"/>
        <v>3.828577242365911</v>
      </c>
      <c r="AR56" s="51">
        <f t="shared" si="26"/>
        <v>3.8175799193564557</v>
      </c>
      <c r="AS56" s="51">
        <f t="shared" si="26"/>
        <v>3.8160965729294629</v>
      </c>
      <c r="AT56" s="51">
        <f t="shared" si="26"/>
        <v>3.822392758040249</v>
      </c>
      <c r="AU56" s="51">
        <f t="shared" si="26"/>
        <v>3.8224833216710756</v>
      </c>
    </row>
    <row r="57" spans="1:47">
      <c r="A57" s="42" t="s">
        <v>106</v>
      </c>
      <c r="B57" s="50">
        <f>'[5]Crude CO Exports'!AL$290/1000</f>
        <v>0</v>
      </c>
      <c r="C57" s="50">
        <f>'[5]Crude CO Exports'!AX$290/1000</f>
        <v>0</v>
      </c>
      <c r="D57" s="50">
        <f>'[5]Crude CO Exports'!BJ$290/1000</f>
        <v>0</v>
      </c>
      <c r="E57" s="50">
        <f>'[5]Crude CO Exports'!BV$290/1000</f>
        <v>0</v>
      </c>
      <c r="F57" s="50">
        <f>'[5]Crude CO Exports'!CH$290/1000</f>
        <v>0</v>
      </c>
      <c r="G57" s="50">
        <f>'[5]Crude CO Exports'!CT$290/1000</f>
        <v>0</v>
      </c>
      <c r="H57" s="50">
        <f>'[5]Crude CO Exports'!DF$290/1000</f>
        <v>0</v>
      </c>
      <c r="I57" s="50">
        <f>'[5]Crude CO Exports'!DR$290/1000</f>
        <v>0</v>
      </c>
      <c r="J57" s="50">
        <f>'[5]Crude CO Exports'!ED$290/1000</f>
        <v>12.879828</v>
      </c>
      <c r="K57" s="50">
        <f>'[5]Crude CO Exports'!EP$290/1000</f>
        <v>13.459540000000001</v>
      </c>
      <c r="L57" s="50">
        <f>'[5]Crude CO Exports'!FB$290/1000</f>
        <v>23.044526999999999</v>
      </c>
      <c r="M57" s="50">
        <f>'[5]Crude CO Exports'!FN$290/1000</f>
        <v>17.10688</v>
      </c>
      <c r="N57" s="50">
        <f>'[5]Crude CO Exports'!FZ$290/1000</f>
        <v>45.510713000000003</v>
      </c>
      <c r="O57" s="50">
        <f>'[5]Crude CO Exports'!GL$290/1000</f>
        <v>23.593357999999998</v>
      </c>
      <c r="P57" s="50">
        <f>'[5]Crude CO Exports'!GX$290/1000</f>
        <v>14.758259000000001</v>
      </c>
      <c r="Q57" s="50">
        <f>'[5]Crude CO Exports'!HJ$290/1000</f>
        <v>47.582294000000005</v>
      </c>
      <c r="R57" s="50">
        <f>'[5]Crude CO Exports'!HV$290/1000</f>
        <v>34.652601000000004</v>
      </c>
      <c r="S57" s="50">
        <f>'[5]Crude CO Exports'!IH$290/1000</f>
        <v>33.274339999999995</v>
      </c>
      <c r="T57" s="50">
        <f>'[5]Crude CO Exports'!IT$290/1000</f>
        <v>6.5178180000000001</v>
      </c>
      <c r="U57" s="50">
        <f>'[5]Crude CO Exports'!JF$290/1000</f>
        <v>19.924941</v>
      </c>
      <c r="V57" s="50">
        <f>'[5]Crude CO Exports'!JR$290/1000</f>
        <v>22.859247</v>
      </c>
      <c r="W57" s="50">
        <f>'[5]Crude CO Exports'!KD$290/1000</f>
        <v>24.200258000000002</v>
      </c>
      <c r="X57" s="50">
        <f>'[5]Crude CO Exports'!KP$290/1000</f>
        <v>1.5193230000000002</v>
      </c>
      <c r="Y57" s="50">
        <f>'[5]Crude CO Exports'!LB$290/1000</f>
        <v>10.633809999999999</v>
      </c>
      <c r="Z57" s="50">
        <f>'[5]Crude CO Exports'!LN$290/1000</f>
        <v>2.8484509999999998</v>
      </c>
      <c r="AA57" s="50">
        <f>'[5]Crude CO Exports'!LZ$290/1000</f>
        <v>12.572966000000001</v>
      </c>
      <c r="AB57" s="50">
        <f>'[5]Crude CO Exports'!ML$290/1000</f>
        <v>2.8320079999999996</v>
      </c>
      <c r="AC57" s="50">
        <f>'[5]Crude CO Exports'!MX$290/1000</f>
        <v>19.988166</v>
      </c>
      <c r="AD57" s="50">
        <f>'[5]Crude CO Exports'!NJ$290/1000</f>
        <v>6.8321369999999995</v>
      </c>
      <c r="AE57" s="51">
        <f t="shared" si="24"/>
        <v>5.5736891193618039</v>
      </c>
      <c r="AF57" s="51">
        <f t="shared" si="25"/>
        <v>6.9556167916408089</v>
      </c>
      <c r="AG57" s="51">
        <f t="shared" si="26"/>
        <v>5.427975393142094</v>
      </c>
      <c r="AH57" s="51">
        <f t="shared" si="26"/>
        <v>6.3123004858383194</v>
      </c>
      <c r="AI57" s="51">
        <f t="shared" si="26"/>
        <v>3.5968936382681349</v>
      </c>
      <c r="AJ57" s="51">
        <f t="shared" si="26"/>
        <v>3.7992245940598814</v>
      </c>
      <c r="AK57" s="51">
        <f t="shared" si="26"/>
        <v>3.8654830967332199</v>
      </c>
      <c r="AL57" s="51">
        <f t="shared" si="26"/>
        <v>3.833646201340275</v>
      </c>
      <c r="AM57" s="51">
        <f t="shared" si="26"/>
        <v>3.8922814574981515</v>
      </c>
      <c r="AN57" s="51">
        <f t="shared" si="26"/>
        <v>3.7975057975799325</v>
      </c>
      <c r="AO57" s="51">
        <f t="shared" si="26"/>
        <v>3.8376282294422928</v>
      </c>
      <c r="AP57" s="51">
        <f t="shared" si="26"/>
        <v>3.8453089565187737</v>
      </c>
      <c r="AQ57" s="51">
        <f t="shared" si="26"/>
        <v>3.8412741284758858</v>
      </c>
      <c r="AR57" s="51">
        <f t="shared" si="26"/>
        <v>3.8427997139030072</v>
      </c>
      <c r="AS57" s="51">
        <f t="shared" si="26"/>
        <v>3.8329033651839781</v>
      </c>
      <c r="AT57" s="51">
        <f t="shared" si="26"/>
        <v>3.8399828787047872</v>
      </c>
      <c r="AU57" s="51">
        <f t="shared" si="26"/>
        <v>3.8404538085572866</v>
      </c>
    </row>
    <row r="58" spans="1:47">
      <c r="A58" s="42" t="s">
        <v>107</v>
      </c>
      <c r="B58" s="50">
        <f>'[5]Crude CO Exports'!AM$290/1000</f>
        <v>0</v>
      </c>
      <c r="C58" s="50">
        <f>'[5]Crude CO Exports'!AY$290/1000</f>
        <v>0</v>
      </c>
      <c r="D58" s="50">
        <f>'[5]Crude CO Exports'!BK$290/1000</f>
        <v>0</v>
      </c>
      <c r="E58" s="50">
        <f>'[5]Crude CO Exports'!BW$290/1000</f>
        <v>0</v>
      </c>
      <c r="F58" s="50">
        <f>'[5]Crude CO Exports'!CI$290/1000</f>
        <v>0</v>
      </c>
      <c r="G58" s="50">
        <f>'[5]Crude CO Exports'!CU$290/1000</f>
        <v>0</v>
      </c>
      <c r="H58" s="50">
        <f>'[5]Crude CO Exports'!DG$290/1000</f>
        <v>0</v>
      </c>
      <c r="I58" s="50">
        <f>'[5]Crude CO Exports'!DS$290/1000</f>
        <v>0</v>
      </c>
      <c r="J58" s="50">
        <f>'[5]Crude CO Exports'!EE$290/1000</f>
        <v>3.1137030000000001</v>
      </c>
      <c r="K58" s="50">
        <f>'[5]Crude CO Exports'!EQ$290/1000</f>
        <v>6.5918190000000001</v>
      </c>
      <c r="L58" s="50">
        <f>'[5]Crude CO Exports'!FC$290/1000</f>
        <v>28.402042000000002</v>
      </c>
      <c r="M58" s="50">
        <f>'[5]Crude CO Exports'!FO$290/1000</f>
        <v>20.558826</v>
      </c>
      <c r="N58" s="50">
        <f>'[5]Crude CO Exports'!GA$290/1000</f>
        <v>10.035495000000001</v>
      </c>
      <c r="O58" s="50">
        <f>'[5]Crude CO Exports'!GM$290/1000</f>
        <v>22.436405000000001</v>
      </c>
      <c r="P58" s="50">
        <f>'[5]Crude CO Exports'!GY$290/1000</f>
        <v>2.5200000000000001E-3</v>
      </c>
      <c r="Q58" s="50">
        <f>'[5]Crude CO Exports'!HK$290/1000</f>
        <v>55.644078</v>
      </c>
      <c r="R58" s="50">
        <f>'[5]Crude CO Exports'!HW$290/1000</f>
        <v>52.873052999999999</v>
      </c>
      <c r="S58" s="50">
        <f>'[5]Crude CO Exports'!II$290/1000</f>
        <v>55.136913999999997</v>
      </c>
      <c r="T58" s="50">
        <f>'[5]Crude CO Exports'!IU$290/1000</f>
        <v>56.715491999999998</v>
      </c>
      <c r="U58" s="50">
        <f>'[5]Crude CO Exports'!JG$290/1000</f>
        <v>0.24577000000000002</v>
      </c>
      <c r="V58" s="50">
        <f>'[5]Crude CO Exports'!JS$290/1000</f>
        <v>20.703032999999998</v>
      </c>
      <c r="W58" s="50">
        <f>'[5]Crude CO Exports'!KE$290/1000</f>
        <v>0.165462</v>
      </c>
      <c r="X58" s="50">
        <f>'[5]Crude CO Exports'!KQ$290/1000</f>
        <v>9.442673000000001</v>
      </c>
      <c r="Y58" s="50">
        <f>'[5]Crude CO Exports'!LC$290/1000</f>
        <v>4.5597849999999998</v>
      </c>
      <c r="Z58" s="50">
        <f>'[5]Crude CO Exports'!LO$290/1000</f>
        <v>14.923718999999998</v>
      </c>
      <c r="AA58" s="50">
        <f>'[5]Crude CO Exports'!MA$290/1000</f>
        <v>0.91761900000000007</v>
      </c>
      <c r="AB58" s="50">
        <f>'[5]Crude CO Exports'!MM$290/1000</f>
        <v>8.4609940000000012</v>
      </c>
      <c r="AC58" s="50">
        <f>'[5]Crude CO Exports'!MY$290/1000</f>
        <v>11.355397</v>
      </c>
      <c r="AD58" s="51">
        <f>AD$64*(SUM(Y58:AC58)/SUM(Y$64:AC$64))</f>
        <v>7.0196163406532053</v>
      </c>
      <c r="AE58" s="51">
        <f>AE$64*(SUM(Z58:AD58)/SUM(Z$64:AD$64))</f>
        <v>5.2773592494600168</v>
      </c>
      <c r="AF58" s="51">
        <f t="shared" si="25"/>
        <v>4.8066076877334911</v>
      </c>
      <c r="AG58" s="51">
        <f t="shared" si="26"/>
        <v>4.7509016147581278</v>
      </c>
      <c r="AH58" s="51">
        <f t="shared" si="26"/>
        <v>4.6816003333596292</v>
      </c>
      <c r="AI58" s="51">
        <f t="shared" si="26"/>
        <v>3.0688810730471126</v>
      </c>
      <c r="AJ58" s="51">
        <f t="shared" si="26"/>
        <v>3.0792131300628394</v>
      </c>
      <c r="AK58" s="51">
        <f t="shared" si="26"/>
        <v>3.0203264946609183</v>
      </c>
      <c r="AL58" s="51">
        <f t="shared" si="26"/>
        <v>3.1001537743147716</v>
      </c>
      <c r="AM58" s="51">
        <f t="shared" si="26"/>
        <v>3.081849964626413</v>
      </c>
      <c r="AN58" s="51">
        <f t="shared" si="26"/>
        <v>3.0700848873424111</v>
      </c>
      <c r="AO58" s="51">
        <f t="shared" si="26"/>
        <v>3.0703256502014709</v>
      </c>
      <c r="AP58" s="51">
        <f t="shared" si="26"/>
        <v>3.0685481542291964</v>
      </c>
      <c r="AQ58" s="51">
        <f t="shared" si="26"/>
        <v>3.0781924861428527</v>
      </c>
      <c r="AR58" s="51">
        <f t="shared" si="26"/>
        <v>3.0738002285084693</v>
      </c>
      <c r="AS58" s="51">
        <f t="shared" si="26"/>
        <v>3.0721902812848798</v>
      </c>
      <c r="AT58" s="51">
        <f t="shared" si="26"/>
        <v>3.072611360073374</v>
      </c>
      <c r="AU58" s="51">
        <f t="shared" si="26"/>
        <v>3.0730685020477546</v>
      </c>
    </row>
    <row r="59" spans="1:47">
      <c r="A59" s="42" t="s">
        <v>108</v>
      </c>
      <c r="B59" s="50">
        <f>'[5]Crude CO Exports'!AN$290/1000</f>
        <v>0</v>
      </c>
      <c r="C59" s="50">
        <f>'[5]Crude CO Exports'!AZ$290/1000</f>
        <v>0</v>
      </c>
      <c r="D59" s="50">
        <f>'[5]Crude CO Exports'!BL$290/1000</f>
        <v>0</v>
      </c>
      <c r="E59" s="50">
        <f>'[5]Crude CO Exports'!BX$290/1000</f>
        <v>0</v>
      </c>
      <c r="F59" s="50">
        <f>'[5]Crude CO Exports'!CJ$290/1000</f>
        <v>0</v>
      </c>
      <c r="G59" s="50">
        <f>'[5]Crude CO Exports'!CV$290/1000</f>
        <v>0</v>
      </c>
      <c r="H59" s="50">
        <f>'[5]Crude CO Exports'!DH$290/1000</f>
        <v>0</v>
      </c>
      <c r="I59" s="50">
        <f>'[5]Crude CO Exports'!DT$290/1000</f>
        <v>0</v>
      </c>
      <c r="J59" s="50">
        <f>'[5]Crude CO Exports'!EF$290/1000</f>
        <v>15.077444</v>
      </c>
      <c r="K59" s="50">
        <f>'[5]Crude CO Exports'!ER$290/1000</f>
        <v>18.621464</v>
      </c>
      <c r="L59" s="50">
        <f>'[5]Crude CO Exports'!FD$290/1000</f>
        <v>23.144438999999998</v>
      </c>
      <c r="M59" s="50">
        <f>'[5]Crude CO Exports'!FP$290/1000</f>
        <v>14.123057000000001</v>
      </c>
      <c r="N59" s="50">
        <f>'[5]Crude CO Exports'!GB$290/1000</f>
        <v>44.121805000000002</v>
      </c>
      <c r="O59" s="50">
        <f>'[5]Crude CO Exports'!GN$290/1000</f>
        <v>41.987788999999999</v>
      </c>
      <c r="P59" s="50">
        <f>'[5]Crude CO Exports'!GZ$290/1000</f>
        <v>23.147598000000002</v>
      </c>
      <c r="Q59" s="50">
        <f>'[5]Crude CO Exports'!HL$290/1000</f>
        <v>40.133355999999999</v>
      </c>
      <c r="R59" s="50">
        <f>'[5]Crude CO Exports'!HX$290/1000</f>
        <v>74.691905000000006</v>
      </c>
      <c r="S59" s="50">
        <f>'[5]Crude CO Exports'!IJ$290/1000</f>
        <v>3.0093220000000001</v>
      </c>
      <c r="T59" s="50">
        <f>'[5]Crude CO Exports'!IV$290/1000</f>
        <v>17.545327</v>
      </c>
      <c r="U59" s="50">
        <f>'[5]Crude CO Exports'!JH$290/1000</f>
        <v>0.245278</v>
      </c>
      <c r="V59" s="50">
        <f>'[5]Crude CO Exports'!JT$290/1000</f>
        <v>11.598874</v>
      </c>
      <c r="W59" s="50">
        <f>'[5]Crude CO Exports'!KF$290/1000</f>
        <v>30.989296</v>
      </c>
      <c r="X59" s="50">
        <f>'[5]Crude CO Exports'!KR$290/1000</f>
        <v>1.547768</v>
      </c>
      <c r="Y59" s="50">
        <f>'[5]Crude CO Exports'!LD$290/1000</f>
        <v>7.8539309999999993</v>
      </c>
      <c r="Z59" s="50">
        <f>'[5]Crude CO Exports'!LP$290/1000</f>
        <v>5.344767</v>
      </c>
      <c r="AA59" s="50">
        <f>'[5]Crude CO Exports'!MB$290/1000</f>
        <v>4.7988010000000001</v>
      </c>
      <c r="AB59" s="50">
        <f>'[5]Crude CO Exports'!MN$290/1000</f>
        <v>2.1095419999999998</v>
      </c>
      <c r="AC59" s="50">
        <f>'[5]Crude CO Exports'!MZ$290/1000</f>
        <v>12.188537</v>
      </c>
      <c r="AD59" s="51">
        <f t="shared" ref="AD59:AE62" si="27">AD$64*(SUM(Y59:AC59)/SUM(Y$64:AC$64))</f>
        <v>5.6369114973053831</v>
      </c>
      <c r="AE59" s="51">
        <f t="shared" si="27"/>
        <v>3.7194290701341264</v>
      </c>
      <c r="AF59" s="51">
        <f t="shared" si="25"/>
        <v>4.1404598221001079</v>
      </c>
      <c r="AG59" s="51">
        <f t="shared" si="26"/>
        <v>3.5766746850906195</v>
      </c>
      <c r="AH59" s="51">
        <f t="shared" si="26"/>
        <v>4.1250687348535244</v>
      </c>
      <c r="AI59" s="51">
        <f t="shared" si="26"/>
        <v>2.4515978645346794</v>
      </c>
      <c r="AJ59" s="51">
        <f t="shared" si="26"/>
        <v>2.4558651947942018</v>
      </c>
      <c r="AK59" s="51">
        <f t="shared" si="26"/>
        <v>2.4814320446478715</v>
      </c>
      <c r="AL59" s="51">
        <f t="shared" si="26"/>
        <v>2.5151064206534826</v>
      </c>
      <c r="AM59" s="51">
        <f t="shared" si="26"/>
        <v>2.5507400471788655</v>
      </c>
      <c r="AN59" s="51">
        <f t="shared" si="26"/>
        <v>2.4909483143618205</v>
      </c>
      <c r="AO59" s="51">
        <f t="shared" si="26"/>
        <v>2.4988184043272486</v>
      </c>
      <c r="AP59" s="51">
        <f t="shared" si="26"/>
        <v>2.5074090462338581</v>
      </c>
      <c r="AQ59" s="51">
        <f t="shared" si="26"/>
        <v>2.5126044465510553</v>
      </c>
      <c r="AR59" s="51">
        <f t="shared" si="26"/>
        <v>2.5121040517305699</v>
      </c>
      <c r="AS59" s="51">
        <f t="shared" si="26"/>
        <v>2.50437685264091</v>
      </c>
      <c r="AT59" s="51">
        <f t="shared" si="26"/>
        <v>2.507062560296728</v>
      </c>
      <c r="AU59" s="51">
        <f t="shared" si="26"/>
        <v>2.5087113914906243</v>
      </c>
    </row>
    <row r="60" spans="1:47">
      <c r="A60" s="42" t="s">
        <v>109</v>
      </c>
      <c r="B60" s="50">
        <f>'[5]Crude CO Exports'!AO$290/1000</f>
        <v>0</v>
      </c>
      <c r="C60" s="50">
        <f>'[5]Crude CO Exports'!BA$290/1000</f>
        <v>0</v>
      </c>
      <c r="D60" s="50">
        <f>'[5]Crude CO Exports'!BM$290/1000</f>
        <v>0</v>
      </c>
      <c r="E60" s="50">
        <f>'[5]Crude CO Exports'!BY$290/1000</f>
        <v>0</v>
      </c>
      <c r="F60" s="50">
        <f>'[5]Crude CO Exports'!CK$290/1000</f>
        <v>0</v>
      </c>
      <c r="G60" s="50">
        <f>'[5]Crude CO Exports'!CW$290/1000</f>
        <v>0</v>
      </c>
      <c r="H60" s="50">
        <f>'[5]Crude CO Exports'!DI$290/1000</f>
        <v>0</v>
      </c>
      <c r="I60" s="50">
        <f>'[5]Crude CO Exports'!DU$290/1000</f>
        <v>0</v>
      </c>
      <c r="J60" s="50">
        <f>'[5]Crude CO Exports'!EG$290/1000</f>
        <v>15.403838</v>
      </c>
      <c r="K60" s="50">
        <f>'[5]Crude CO Exports'!ES$290/1000</f>
        <v>14.258919000000001</v>
      </c>
      <c r="L60" s="50">
        <f>'[5]Crude CO Exports'!FE$290/1000</f>
        <v>9.6747409999999991</v>
      </c>
      <c r="M60" s="50">
        <f>'[5]Crude CO Exports'!FQ$290/1000</f>
        <v>21.942451999999999</v>
      </c>
      <c r="N60" s="50">
        <f>'[5]Crude CO Exports'!GC$290/1000</f>
        <v>26.66254</v>
      </c>
      <c r="O60" s="50">
        <f>'[5]Crude CO Exports'!GO$290/1000</f>
        <v>67.242971000000011</v>
      </c>
      <c r="P60" s="50">
        <f>'[5]Crude CO Exports'!HA$290/1000</f>
        <v>1.6149E-2</v>
      </c>
      <c r="Q60" s="50">
        <f>'[5]Crude CO Exports'!HM$290/1000</f>
        <v>37.831832000000006</v>
      </c>
      <c r="R60" s="50">
        <f>'[5]Crude CO Exports'!HY$290/1000</f>
        <v>28.180571</v>
      </c>
      <c r="S60" s="50">
        <f>'[5]Crude CO Exports'!IK$290/1000</f>
        <v>0.46132799999999996</v>
      </c>
      <c r="T60" s="50">
        <f>'[5]Crude CO Exports'!IW$290/1000</f>
        <v>2.197311</v>
      </c>
      <c r="U60" s="50">
        <f>'[5]Crude CO Exports'!JI$290/1000</f>
        <v>4.8060739999999997</v>
      </c>
      <c r="V60" s="50">
        <f>'[5]Crude CO Exports'!JU$290/1000</f>
        <v>4.8367740000000001</v>
      </c>
      <c r="W60" s="50">
        <f>'[5]Crude CO Exports'!KG$290/1000</f>
        <v>0</v>
      </c>
      <c r="X60" s="50">
        <f>'[5]Crude CO Exports'!KS$290/1000</f>
        <v>7.9025210000000001</v>
      </c>
      <c r="Y60" s="50">
        <f>'[5]Crude CO Exports'!LE$290/1000</f>
        <v>1.5920879999999999</v>
      </c>
      <c r="Z60" s="50">
        <f>'[5]Crude CO Exports'!LQ$290/1000</f>
        <v>10.30288</v>
      </c>
      <c r="AA60" s="50">
        <f>'[5]Crude CO Exports'!MC$290/1000</f>
        <v>8.7093480000000003</v>
      </c>
      <c r="AB60" s="50">
        <f>'[5]Crude CO Exports'!MO$290/1000</f>
        <v>19.104517000000001</v>
      </c>
      <c r="AC60" s="50">
        <f>'[5]Crude CO Exports'!NA$290/1000</f>
        <v>8.654261</v>
      </c>
      <c r="AD60" s="51">
        <f t="shared" si="27"/>
        <v>8.4413562938511575</v>
      </c>
      <c r="AE60" s="51">
        <f t="shared" si="27"/>
        <v>6.8274038253836045</v>
      </c>
      <c r="AF60" s="51">
        <f t="shared" si="25"/>
        <v>7.528655597686436</v>
      </c>
      <c r="AG60" s="51">
        <f t="shared" si="26"/>
        <v>6.5056248565662358</v>
      </c>
      <c r="AH60" s="51">
        <f t="shared" si="26"/>
        <v>5.3508445550792851</v>
      </c>
      <c r="AI60" s="51">
        <f t="shared" si="26"/>
        <v>4.0076993751342576</v>
      </c>
      <c r="AJ60" s="51">
        <f t="shared" si="26"/>
        <v>4.1201275901783134</v>
      </c>
      <c r="AK60" s="51">
        <f t="shared" si="26"/>
        <v>4.0759928851325222</v>
      </c>
      <c r="AL60" s="51">
        <f t="shared" si="26"/>
        <v>4.0100482103484358</v>
      </c>
      <c r="AM60" s="51">
        <f t="shared" si="26"/>
        <v>3.9208568392496028</v>
      </c>
      <c r="AN60" s="51">
        <f t="shared" si="26"/>
        <v>4.0269449800086266</v>
      </c>
      <c r="AO60" s="51">
        <f t="shared" si="26"/>
        <v>4.0307941009835</v>
      </c>
      <c r="AP60" s="51">
        <f t="shared" si="26"/>
        <v>4.0129274031445368</v>
      </c>
      <c r="AQ60" s="51">
        <f t="shared" si="26"/>
        <v>4.0003143067469402</v>
      </c>
      <c r="AR60" s="51">
        <f t="shared" si="26"/>
        <v>3.9983675260266418</v>
      </c>
      <c r="AS60" s="51">
        <f t="shared" si="26"/>
        <v>4.0138696633820485</v>
      </c>
      <c r="AT60" s="51">
        <f t="shared" si="26"/>
        <v>4.0112546000567333</v>
      </c>
      <c r="AU60" s="51">
        <f t="shared" si="26"/>
        <v>4.0073466998713805</v>
      </c>
    </row>
    <row r="61" spans="1:47">
      <c r="A61" s="42" t="s">
        <v>110</v>
      </c>
      <c r="B61" s="50">
        <f>'[5]Crude CO Exports'!AP$290/1000</f>
        <v>0</v>
      </c>
      <c r="C61" s="50">
        <f>'[5]Crude CO Exports'!BB$290/1000</f>
        <v>0</v>
      </c>
      <c r="D61" s="50">
        <f>'[5]Crude CO Exports'!BN$290/1000</f>
        <v>0</v>
      </c>
      <c r="E61" s="50">
        <f>'[5]Crude CO Exports'!BZ$290/1000</f>
        <v>0</v>
      </c>
      <c r="F61" s="50">
        <f>'[5]Crude CO Exports'!CL$290/1000</f>
        <v>0</v>
      </c>
      <c r="G61" s="50">
        <f>'[5]Crude CO Exports'!CX$290/1000</f>
        <v>0</v>
      </c>
      <c r="H61" s="50">
        <f>'[5]Crude CO Exports'!DJ$290/1000</f>
        <v>0</v>
      </c>
      <c r="I61" s="50">
        <f>'[5]Crude CO Exports'!DV$290/1000</f>
        <v>0</v>
      </c>
      <c r="J61" s="50">
        <f>'[5]Crude CO Exports'!EH$290/1000</f>
        <v>28.079501</v>
      </c>
      <c r="K61" s="50">
        <f>'[5]Crude CO Exports'!ET$290/1000</f>
        <v>16.920168</v>
      </c>
      <c r="L61" s="50">
        <f>'[5]Crude CO Exports'!FF$290/1000</f>
        <v>43.756629999999994</v>
      </c>
      <c r="M61" s="50">
        <f>'[5]Crude CO Exports'!FR$290/1000</f>
        <v>23.883742999999999</v>
      </c>
      <c r="N61" s="50">
        <f>'[5]Crude CO Exports'!GD$290/1000</f>
        <v>73.758216000000004</v>
      </c>
      <c r="O61" s="50">
        <f>'[5]Crude CO Exports'!GP$290/1000</f>
        <v>48.132364000000003</v>
      </c>
      <c r="P61" s="50">
        <f>'[5]Crude CO Exports'!HB$290/1000</f>
        <v>29.671991999999999</v>
      </c>
      <c r="Q61" s="50">
        <f>'[5]Crude CO Exports'!HN$290/1000</f>
        <v>40.415610999999998</v>
      </c>
      <c r="R61" s="50">
        <f>'[5]Crude CO Exports'!HZ$290/1000</f>
        <v>67.542804999999987</v>
      </c>
      <c r="S61" s="50">
        <f>'[5]Crude CO Exports'!IL$290/1000</f>
        <v>2.062929</v>
      </c>
      <c r="T61" s="50">
        <f>'[5]Crude CO Exports'!IX$290/1000</f>
        <v>49.214962</v>
      </c>
      <c r="U61" s="50">
        <f>'[5]Crude CO Exports'!JJ$290/1000</f>
        <v>1.408066</v>
      </c>
      <c r="V61" s="50">
        <f>'[5]Crude CO Exports'!JV$290/1000</f>
        <v>1.6146669999999999</v>
      </c>
      <c r="W61" s="50">
        <f>'[5]Crude CO Exports'!KH$290/1000</f>
        <v>4.2440810000000004</v>
      </c>
      <c r="X61" s="50">
        <f>'[5]Crude CO Exports'!KT$290/1000</f>
        <v>26.872532</v>
      </c>
      <c r="Y61" s="50">
        <f>'[5]Crude CO Exports'!LF$290/1000</f>
        <v>7.2170860000000001</v>
      </c>
      <c r="Z61" s="50">
        <f>'[5]Crude CO Exports'!LR$290/1000</f>
        <v>9.0404929999999997</v>
      </c>
      <c r="AA61" s="50">
        <f>'[5]Crude CO Exports'!MD$290/1000</f>
        <v>7.4599350000000006</v>
      </c>
      <c r="AB61" s="50">
        <f>'[5]Crude CO Exports'!MP$290/1000</f>
        <v>6.1698570000000004</v>
      </c>
      <c r="AC61" s="50">
        <f>'[5]Crude CO Exports'!NB$290/1000</f>
        <v>13.163058000000001</v>
      </c>
      <c r="AD61" s="51">
        <f t="shared" si="27"/>
        <v>7.5140769486778991</v>
      </c>
      <c r="AE61" s="51">
        <f t="shared" si="27"/>
        <v>5.3602187713506355</v>
      </c>
      <c r="AF61" s="51">
        <f t="shared" si="25"/>
        <v>5.7722893871323997</v>
      </c>
      <c r="AG61" s="51">
        <f t="shared" si="26"/>
        <v>4.8872425270102591</v>
      </c>
      <c r="AH61" s="51">
        <f t="shared" si="26"/>
        <v>5.1731635955155992</v>
      </c>
      <c r="AI61" s="51">
        <f t="shared" si="26"/>
        <v>3.3199449466161139</v>
      </c>
      <c r="AJ61" s="51">
        <f t="shared" si="26"/>
        <v>3.3420034725276078</v>
      </c>
      <c r="AK61" s="51">
        <f t="shared" si="26"/>
        <v>3.3325398413039964</v>
      </c>
      <c r="AL61" s="51">
        <f t="shared" si="26"/>
        <v>3.3424823971622635</v>
      </c>
      <c r="AM61" s="51">
        <f t="shared" si="26"/>
        <v>3.3654789551137418</v>
      </c>
      <c r="AN61" s="51">
        <f t="shared" si="26"/>
        <v>3.3404899225447444</v>
      </c>
      <c r="AO61" s="51">
        <f t="shared" si="26"/>
        <v>3.3445989177304716</v>
      </c>
      <c r="AP61" s="51">
        <f t="shared" si="26"/>
        <v>3.3451180067710435</v>
      </c>
      <c r="AQ61" s="51">
        <f t="shared" si="26"/>
        <v>3.3476336398644539</v>
      </c>
      <c r="AR61" s="51">
        <f t="shared" si="26"/>
        <v>3.3486638884048912</v>
      </c>
      <c r="AS61" s="51">
        <f t="shared" si="26"/>
        <v>3.345300875063121</v>
      </c>
      <c r="AT61" s="51">
        <f t="shared" si="26"/>
        <v>3.346263065566796</v>
      </c>
      <c r="AU61" s="51">
        <f t="shared" si="26"/>
        <v>3.3465958951340609</v>
      </c>
    </row>
    <row r="62" spans="1:47">
      <c r="A62" s="42" t="s">
        <v>111</v>
      </c>
      <c r="B62" s="50">
        <f>'[5]Crude CO Exports'!AQ$290/1000</f>
        <v>0</v>
      </c>
      <c r="C62" s="50">
        <f>'[5]Crude CO Exports'!BC$290/1000</f>
        <v>0</v>
      </c>
      <c r="D62" s="50">
        <f>'[5]Crude CO Exports'!BO$290/1000</f>
        <v>0</v>
      </c>
      <c r="E62" s="50">
        <f>'[5]Crude CO Exports'!CA$290/1000</f>
        <v>0</v>
      </c>
      <c r="F62" s="50">
        <f>'[5]Crude CO Exports'!CM$290/1000</f>
        <v>0</v>
      </c>
      <c r="G62" s="50">
        <f>'[5]Crude CO Exports'!CY$290/1000</f>
        <v>0</v>
      </c>
      <c r="H62" s="50">
        <f>'[5]Crude CO Exports'!DK$290/1000</f>
        <v>0</v>
      </c>
      <c r="I62" s="50">
        <f>'[5]Crude CO Exports'!DW$290/1000</f>
        <v>0</v>
      </c>
      <c r="J62" s="50">
        <f>'[5]Crude CO Exports'!EI$290/1000</f>
        <v>4.1111000000000004</v>
      </c>
      <c r="K62" s="50">
        <f>'[5]Crude CO Exports'!EU$290/1000</f>
        <v>5.610366</v>
      </c>
      <c r="L62" s="50">
        <f>'[5]Crude CO Exports'!FG$290/1000</f>
        <v>7.3255150000000002</v>
      </c>
      <c r="M62" s="50">
        <f>'[5]Crude CO Exports'!FS$290/1000</f>
        <v>16.796517000000001</v>
      </c>
      <c r="N62" s="50">
        <f>'[5]Crude CO Exports'!GE$290/1000</f>
        <v>35.046529</v>
      </c>
      <c r="O62" s="50">
        <f>'[5]Crude CO Exports'!GQ$290/1000</f>
        <v>42.870379</v>
      </c>
      <c r="P62" s="50">
        <f>'[5]Crude CO Exports'!HC$290/1000</f>
        <v>1.0858030000000001</v>
      </c>
      <c r="Q62" s="50">
        <f>'[5]Crude CO Exports'!HO$290/1000</f>
        <v>39.645472999999996</v>
      </c>
      <c r="R62" s="50">
        <f>'[5]Crude CO Exports'!IA$290/1000</f>
        <v>50.159168000000001</v>
      </c>
      <c r="S62" s="50">
        <f>'[5]Crude CO Exports'!IM$290/1000</f>
        <v>17.003446</v>
      </c>
      <c r="T62" s="50">
        <f>'[5]Crude CO Exports'!IY$290/1000</f>
        <v>37.448228999999998</v>
      </c>
      <c r="U62" s="50">
        <f>'[5]Crude CO Exports'!JK$290/1000</f>
        <v>1.004027</v>
      </c>
      <c r="V62" s="50">
        <f>'[5]Crude CO Exports'!JW$290/1000</f>
        <v>7.6517140000000001</v>
      </c>
      <c r="W62" s="50">
        <f>'[5]Crude CO Exports'!KI$290/1000</f>
        <v>0.15869</v>
      </c>
      <c r="X62" s="50">
        <f>'[5]Crude CO Exports'!KU$290/1000</f>
        <v>14.423427</v>
      </c>
      <c r="Y62" s="50">
        <f>'[5]Crude CO Exports'!LG$290/1000</f>
        <v>1.845145</v>
      </c>
      <c r="Z62" s="50">
        <f>'[5]Crude CO Exports'!LS$290/1000</f>
        <v>7.0552430000000008</v>
      </c>
      <c r="AA62" s="50">
        <f>'[5]Crude CO Exports'!ME$290/1000</f>
        <v>8.3633790000000001</v>
      </c>
      <c r="AB62" s="50">
        <f>'[5]Crude CO Exports'!MQ$290/1000</f>
        <v>3.7228370000000002</v>
      </c>
      <c r="AC62" s="50">
        <f>'[5]Crude CO Exports'!NC$290/1000</f>
        <v>13.830975</v>
      </c>
      <c r="AD62" s="51">
        <f t="shared" si="27"/>
        <v>6.0771047780423206</v>
      </c>
      <c r="AE62" s="51">
        <f t="shared" si="27"/>
        <v>4.8287549989934551</v>
      </c>
      <c r="AF62" s="51">
        <f t="shared" si="25"/>
        <v>5.3584219722368305</v>
      </c>
      <c r="AG62" s="51">
        <f t="shared" si="26"/>
        <v>4.3517483244257429</v>
      </c>
      <c r="AH62" s="51">
        <f t="shared" si="26"/>
        <v>4.8559977104940533</v>
      </c>
      <c r="AI62" s="51">
        <f t="shared" si="26"/>
        <v>2.9458235189323059</v>
      </c>
      <c r="AJ62" s="51">
        <f t="shared" si="26"/>
        <v>3.0458646938070117</v>
      </c>
      <c r="AK62" s="51">
        <f t="shared" si="26"/>
        <v>3.045608328873473</v>
      </c>
      <c r="AL62" s="51">
        <f t="shared" si="26"/>
        <v>3.0408404294220981</v>
      </c>
      <c r="AM62" s="51">
        <f t="shared" si="26"/>
        <v>3.0789335784598078</v>
      </c>
      <c r="AN62" s="51">
        <f t="shared" si="26"/>
        <v>3.0314141098989391</v>
      </c>
      <c r="AO62" s="51">
        <f t="shared" si="26"/>
        <v>3.0485322280922666</v>
      </c>
      <c r="AP62" s="51">
        <f t="shared" si="26"/>
        <v>3.0490657349493171</v>
      </c>
      <c r="AQ62" s="51">
        <f t="shared" si="26"/>
        <v>3.0497572161644868</v>
      </c>
      <c r="AR62" s="51">
        <f t="shared" si="26"/>
        <v>3.0515405735129635</v>
      </c>
      <c r="AS62" s="51">
        <f t="shared" si="26"/>
        <v>3.0460619725235945</v>
      </c>
      <c r="AT62" s="51">
        <f t="shared" si="26"/>
        <v>3.0489915450485245</v>
      </c>
      <c r="AU62" s="51">
        <f t="shared" si="26"/>
        <v>3.0490834084397771</v>
      </c>
    </row>
    <row r="63" spans="1:47">
      <c r="A63" s="42" t="s">
        <v>112</v>
      </c>
      <c r="B63" s="50">
        <f>'[5]Crude CO Exports'!AR$290/1000</f>
        <v>0</v>
      </c>
      <c r="C63" s="50">
        <f>'[5]Crude CO Exports'!BD$290/1000</f>
        <v>0</v>
      </c>
      <c r="D63" s="50">
        <f>'[5]Crude CO Exports'!BP$290/1000</f>
        <v>0</v>
      </c>
      <c r="E63" s="50">
        <f>'[5]Crude CO Exports'!CB$290/1000</f>
        <v>0</v>
      </c>
      <c r="F63" s="50">
        <f>'[5]Crude CO Exports'!CN$290/1000</f>
        <v>0</v>
      </c>
      <c r="G63" s="50">
        <f>'[5]Crude CO Exports'!CZ$290/1000</f>
        <v>0</v>
      </c>
      <c r="H63" s="50">
        <f>'[5]Crude CO Exports'!DL$290/1000</f>
        <v>0</v>
      </c>
      <c r="I63" s="50">
        <f>'[5]Crude CO Exports'!DX$290/1000</f>
        <v>0</v>
      </c>
      <c r="J63" s="50">
        <f>'[5]Crude CO Exports'!EJ$290/1000</f>
        <v>14.605064</v>
      </c>
      <c r="K63" s="50">
        <f>'[5]Crude CO Exports'!EV$290/1000</f>
        <v>0.66550199999999993</v>
      </c>
      <c r="L63" s="50">
        <f>'[5]Crude CO Exports'!FH$290/1000</f>
        <v>29.590284</v>
      </c>
      <c r="M63" s="50">
        <f>'[5]Crude CO Exports'!FT$290/1000</f>
        <v>8.5384959999999985</v>
      </c>
      <c r="N63" s="50">
        <f>'[5]Crude CO Exports'!GF$290/1000</f>
        <v>28.528079000000002</v>
      </c>
      <c r="O63" s="50">
        <f>'[5]Crude CO Exports'!GR$290/1000</f>
        <v>30.147188</v>
      </c>
      <c r="P63" s="50">
        <f>'[5]Crude CO Exports'!HD$290/1000</f>
        <v>70.388688999999999</v>
      </c>
      <c r="Q63" s="50">
        <f>'[5]Crude CO Exports'!HP$290/1000</f>
        <v>65.529662999999999</v>
      </c>
      <c r="R63" s="50">
        <f>'[5]Crude CO Exports'!IB$290/1000</f>
        <v>48.265175999999997</v>
      </c>
      <c r="S63" s="50">
        <f>'[5]Crude CO Exports'!IN$290/1000</f>
        <v>32.491028</v>
      </c>
      <c r="T63" s="50">
        <f>'[5]Crude CO Exports'!IZ$290/1000</f>
        <v>35.467802999999996</v>
      </c>
      <c r="U63" s="50">
        <f>'[5]Crude CO Exports'!JL$290/1000</f>
        <v>24.750263999999998</v>
      </c>
      <c r="V63" s="50">
        <f>'[5]Crude CO Exports'!JX$290/1000</f>
        <v>9.3103259999999999</v>
      </c>
      <c r="W63" s="50">
        <f>'[5]Crude CO Exports'!KJ$290/1000</f>
        <v>46.301904</v>
      </c>
      <c r="X63" s="50">
        <f>'[5]Crude CO Exports'!KV$290/1000</f>
        <v>24.936340999999999</v>
      </c>
      <c r="Y63" s="50">
        <f>'[5]Crude CO Exports'!LH$290/1000</f>
        <v>9.6217229999999994</v>
      </c>
      <c r="Z63" s="50">
        <f>'[5]Crude CO Exports'!LT$290/1000</f>
        <v>9.8859310000000011</v>
      </c>
      <c r="AA63" s="50">
        <f>'[5]Crude CO Exports'!MF$290/1000</f>
        <v>5.5153449999999999</v>
      </c>
      <c r="AB63" s="50">
        <f>'[5]Crude CO Exports'!MR$290/1000</f>
        <v>9.445257999999999</v>
      </c>
      <c r="AC63" s="50">
        <f>'[5]Crude CO Exports'!ND$290/1000</f>
        <v>20.625150000000001</v>
      </c>
      <c r="AD63" s="51">
        <f>AD64-SUM(AD52:AD62)</f>
        <v>14.222415783744395</v>
      </c>
      <c r="AE63" s="51">
        <f>AE64-SUM(AE52:AE62)</f>
        <v>7.3816027477193202</v>
      </c>
      <c r="AF63" s="51">
        <f t="shared" ref="AF63:AU63" si="28">AF64-SUM(AF52:AF62)</f>
        <v>8.3221493573941174</v>
      </c>
      <c r="AG63" s="51">
        <f t="shared" si="28"/>
        <v>7.7204232897140912</v>
      </c>
      <c r="AH63" s="51">
        <f t="shared" si="28"/>
        <v>8.2145731143896725</v>
      </c>
      <c r="AI63" s="51">
        <f t="shared" si="28"/>
        <v>5.3038139532678059</v>
      </c>
      <c r="AJ63" s="51">
        <f t="shared" si="28"/>
        <v>5.0366287705253043</v>
      </c>
      <c r="AK63" s="51">
        <f t="shared" si="28"/>
        <v>5.1255686644875595</v>
      </c>
      <c r="AL63" s="51">
        <f t="shared" si="28"/>
        <v>5.2335012987307437</v>
      </c>
      <c r="AM63" s="51">
        <f t="shared" si="28"/>
        <v>5.2571065093456539</v>
      </c>
      <c r="AN63" s="51">
        <f t="shared" si="28"/>
        <v>5.1913238392714049</v>
      </c>
      <c r="AO63" s="51">
        <f t="shared" si="28"/>
        <v>5.1688258164721361</v>
      </c>
      <c r="AP63" s="51">
        <f t="shared" si="28"/>
        <v>5.1952652256615011</v>
      </c>
      <c r="AQ63" s="51">
        <f t="shared" si="28"/>
        <v>5.2092045378962837</v>
      </c>
      <c r="AR63" s="51">
        <f t="shared" si="28"/>
        <v>5.2043451857293945</v>
      </c>
      <c r="AS63" s="51">
        <f t="shared" si="28"/>
        <v>5.1937929210061355</v>
      </c>
      <c r="AT63" s="51">
        <f t="shared" si="28"/>
        <v>5.1942867373530959</v>
      </c>
      <c r="AU63" s="51">
        <f t="shared" si="28"/>
        <v>5.1993789215292807</v>
      </c>
    </row>
    <row r="64" spans="1:47" ht="15.75" thickBot="1">
      <c r="A64" s="42" t="s">
        <v>113</v>
      </c>
      <c r="B64" s="50">
        <f>SUM(B52:B63)</f>
        <v>0</v>
      </c>
      <c r="C64" s="50">
        <f t="shared" ref="C64:AC64" si="29">SUM(C52:C63)</f>
        <v>0</v>
      </c>
      <c r="D64" s="50">
        <f t="shared" si="29"/>
        <v>0</v>
      </c>
      <c r="E64" s="50">
        <f t="shared" si="29"/>
        <v>0</v>
      </c>
      <c r="F64" s="50">
        <f t="shared" si="29"/>
        <v>0</v>
      </c>
      <c r="G64" s="50">
        <f t="shared" si="29"/>
        <v>0</v>
      </c>
      <c r="H64" s="50">
        <f t="shared" si="29"/>
        <v>0</v>
      </c>
      <c r="I64" s="50">
        <f t="shared" si="29"/>
        <v>0</v>
      </c>
      <c r="J64" s="50">
        <f t="shared" si="29"/>
        <v>108.29160300000001</v>
      </c>
      <c r="K64" s="50">
        <f t="shared" si="29"/>
        <v>128.25137900000001</v>
      </c>
      <c r="L64" s="50">
        <f t="shared" si="29"/>
        <v>223.027592</v>
      </c>
      <c r="M64" s="50">
        <f t="shared" si="29"/>
        <v>204.81126700000002</v>
      </c>
      <c r="N64" s="50">
        <f t="shared" si="29"/>
        <v>380.51714900000002</v>
      </c>
      <c r="O64" s="50">
        <f t="shared" si="29"/>
        <v>550.06304299999999</v>
      </c>
      <c r="P64" s="50">
        <f t="shared" si="29"/>
        <v>250.672135</v>
      </c>
      <c r="Q64" s="50">
        <f t="shared" si="29"/>
        <v>465.21157000000005</v>
      </c>
      <c r="R64" s="50">
        <f t="shared" si="29"/>
        <v>486.21951300000001</v>
      </c>
      <c r="S64" s="50">
        <f t="shared" si="29"/>
        <v>418.42985299999998</v>
      </c>
      <c r="T64" s="50">
        <f t="shared" si="29"/>
        <v>477.05302500000005</v>
      </c>
      <c r="U64" s="50">
        <f t="shared" si="29"/>
        <v>314.82949000000002</v>
      </c>
      <c r="V64" s="50">
        <f t="shared" si="29"/>
        <v>133.55868999999998</v>
      </c>
      <c r="W64" s="50">
        <f t="shared" si="29"/>
        <v>119.31833</v>
      </c>
      <c r="X64" s="50">
        <f t="shared" si="29"/>
        <v>128.23896400000001</v>
      </c>
      <c r="Y64" s="50">
        <f t="shared" si="29"/>
        <v>126.24133400000001</v>
      </c>
      <c r="Z64" s="50">
        <f t="shared" si="29"/>
        <v>103.60236999999999</v>
      </c>
      <c r="AA64" s="50">
        <f t="shared" si="29"/>
        <v>80.948893999999981</v>
      </c>
      <c r="AB64" s="50">
        <f t="shared" si="29"/>
        <v>94.191814999999991</v>
      </c>
      <c r="AC64" s="50">
        <f t="shared" si="29"/>
        <v>145.14497799999998</v>
      </c>
      <c r="AD64" s="51">
        <f>AD11</f>
        <v>96.020287642274369</v>
      </c>
      <c r="AE64" s="51">
        <f>AE11</f>
        <v>64.290388485240243</v>
      </c>
      <c r="AF64" s="51">
        <f t="shared" ref="AF64:AU64" si="30">AF11</f>
        <v>69.935490341435781</v>
      </c>
      <c r="AG64" s="51">
        <f t="shared" si="30"/>
        <v>60.426435392794424</v>
      </c>
      <c r="AH64" s="51">
        <f t="shared" si="30"/>
        <v>61.437247315807802</v>
      </c>
      <c r="AI64" s="51">
        <f t="shared" si="30"/>
        <v>40.721276050061761</v>
      </c>
      <c r="AJ64" s="51">
        <f t="shared" si="30"/>
        <v>40.466223898359203</v>
      </c>
      <c r="AK64" s="51">
        <f t="shared" si="30"/>
        <v>40.442470073845769</v>
      </c>
      <c r="AL64" s="51">
        <f t="shared" si="30"/>
        <v>40.582275455144831</v>
      </c>
      <c r="AM64" s="51">
        <f t="shared" si="30"/>
        <v>40.66354414422171</v>
      </c>
      <c r="AN64" s="51">
        <f t="shared" si="30"/>
        <v>40.575157924326653</v>
      </c>
      <c r="AO64" s="51">
        <f t="shared" si="30"/>
        <v>40.545934299179635</v>
      </c>
      <c r="AP64" s="51">
        <f t="shared" si="30"/>
        <v>40.561876379343715</v>
      </c>
      <c r="AQ64" s="51">
        <f t="shared" si="30"/>
        <v>40.585757640443312</v>
      </c>
      <c r="AR64" s="51">
        <f t="shared" si="30"/>
        <v>40.586454077503006</v>
      </c>
      <c r="AS64" s="51">
        <f t="shared" si="30"/>
        <v>40.571036064159259</v>
      </c>
      <c r="AT64" s="51">
        <f t="shared" si="30"/>
        <v>40.570211692125788</v>
      </c>
      <c r="AU64" s="51">
        <f t="shared" si="30"/>
        <v>40.575067170715016</v>
      </c>
    </row>
    <row r="65" spans="1:47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</row>
    <row r="66" spans="1:47" ht="15.75" thickBot="1">
      <c r="A66" s="42" t="s">
        <v>213</v>
      </c>
    </row>
    <row r="67" spans="1:47" ht="15.75" thickBot="1">
      <c r="A67" s="44"/>
      <c r="B67" s="44" t="str">
        <f t="shared" ref="B67:AU67" si="31">B2</f>
        <v xml:space="preserve">93/94 </v>
      </c>
      <c r="C67" s="44" t="str">
        <f t="shared" si="31"/>
        <v xml:space="preserve">94/95 </v>
      </c>
      <c r="D67" s="44" t="str">
        <f t="shared" si="31"/>
        <v xml:space="preserve">95/96 </v>
      </c>
      <c r="E67" s="44" t="str">
        <f t="shared" si="31"/>
        <v xml:space="preserve">96/97 </v>
      </c>
      <c r="F67" s="44" t="str">
        <f t="shared" si="31"/>
        <v xml:space="preserve">97/98 </v>
      </c>
      <c r="G67" s="44" t="str">
        <f t="shared" si="31"/>
        <v xml:space="preserve">98/99 </v>
      </c>
      <c r="H67" s="44" t="str">
        <f t="shared" si="31"/>
        <v xml:space="preserve">99/00 </v>
      </c>
      <c r="I67" s="44" t="str">
        <f t="shared" si="31"/>
        <v xml:space="preserve">00/01 </v>
      </c>
      <c r="J67" s="44" t="str">
        <f t="shared" si="31"/>
        <v xml:space="preserve">01/02 </v>
      </c>
      <c r="K67" s="44" t="str">
        <f t="shared" si="31"/>
        <v xml:space="preserve">02/03 </v>
      </c>
      <c r="L67" s="44" t="str">
        <f t="shared" si="31"/>
        <v xml:space="preserve">03/04 </v>
      </c>
      <c r="M67" s="44" t="str">
        <f t="shared" si="31"/>
        <v xml:space="preserve">04/05 </v>
      </c>
      <c r="N67" s="44" t="str">
        <f t="shared" si="31"/>
        <v xml:space="preserve">05/06 </v>
      </c>
      <c r="O67" s="44" t="str">
        <f t="shared" si="31"/>
        <v xml:space="preserve">06/07 </v>
      </c>
      <c r="P67" s="44" t="str">
        <f t="shared" si="31"/>
        <v xml:space="preserve">07/08 </v>
      </c>
      <c r="Q67" s="44" t="str">
        <f t="shared" si="31"/>
        <v xml:space="preserve">08/09 </v>
      </c>
      <c r="R67" s="44" t="str">
        <f t="shared" si="31"/>
        <v xml:space="preserve">09/10 </v>
      </c>
      <c r="S67" s="44" t="str">
        <f t="shared" si="31"/>
        <v xml:space="preserve">10/11 </v>
      </c>
      <c r="T67" s="44" t="str">
        <f t="shared" si="31"/>
        <v xml:space="preserve">11/12 </v>
      </c>
      <c r="U67" s="44" t="str">
        <f t="shared" si="31"/>
        <v xml:space="preserve">12/13 </v>
      </c>
      <c r="V67" s="44" t="str">
        <f t="shared" si="31"/>
        <v xml:space="preserve">13/14 </v>
      </c>
      <c r="W67" s="44" t="str">
        <f t="shared" si="31"/>
        <v xml:space="preserve">14/15 </v>
      </c>
      <c r="X67" s="44" t="str">
        <f t="shared" si="31"/>
        <v xml:space="preserve">15/16 </v>
      </c>
      <c r="Y67" s="44" t="str">
        <f t="shared" si="31"/>
        <v xml:space="preserve">16/17 </v>
      </c>
      <c r="Z67" s="44" t="str">
        <f t="shared" si="31"/>
        <v xml:space="preserve">17/18 </v>
      </c>
      <c r="AA67" s="44" t="str">
        <f t="shared" si="31"/>
        <v>18/19</v>
      </c>
      <c r="AB67" s="44" t="str">
        <f t="shared" si="31"/>
        <v>19/20</v>
      </c>
      <c r="AC67" s="44" t="str">
        <f t="shared" si="31"/>
        <v>20/21</v>
      </c>
      <c r="AD67" s="44" t="str">
        <f t="shared" si="31"/>
        <v>21/22</v>
      </c>
      <c r="AE67" s="44" t="str">
        <f t="shared" si="31"/>
        <v>22/23</v>
      </c>
      <c r="AF67" s="44" t="str">
        <f t="shared" si="31"/>
        <v>23/24</v>
      </c>
      <c r="AG67" s="44" t="str">
        <f t="shared" si="31"/>
        <v>24/25</v>
      </c>
      <c r="AH67" s="44" t="str">
        <f t="shared" si="31"/>
        <v>25/26</v>
      </c>
      <c r="AI67" s="44" t="str">
        <f t="shared" si="31"/>
        <v>26/27</v>
      </c>
      <c r="AJ67" s="44" t="str">
        <f t="shared" si="31"/>
        <v>27/28</v>
      </c>
      <c r="AK67" s="44" t="str">
        <f t="shared" si="31"/>
        <v>28/29</v>
      </c>
      <c r="AL67" s="44" t="str">
        <f t="shared" si="31"/>
        <v>29/30</v>
      </c>
      <c r="AM67" s="44" t="str">
        <f t="shared" si="31"/>
        <v>30/31</v>
      </c>
      <c r="AN67" s="44" t="str">
        <f t="shared" si="31"/>
        <v>31/32</v>
      </c>
      <c r="AO67" s="44" t="str">
        <f t="shared" si="31"/>
        <v>32/33</v>
      </c>
      <c r="AP67" s="44" t="str">
        <f t="shared" si="31"/>
        <v>33/34</v>
      </c>
      <c r="AQ67" s="44" t="str">
        <f t="shared" si="31"/>
        <v>34/35</v>
      </c>
      <c r="AR67" s="44" t="str">
        <f t="shared" si="31"/>
        <v>35/36</v>
      </c>
      <c r="AS67" s="44" t="str">
        <f t="shared" si="31"/>
        <v>36/37</v>
      </c>
      <c r="AT67" s="44" t="str">
        <f t="shared" si="31"/>
        <v>37/38</v>
      </c>
      <c r="AU67" s="44" t="str">
        <f t="shared" si="31"/>
        <v>38/39</v>
      </c>
    </row>
    <row r="68" spans="1:47">
      <c r="A68" s="42" t="s">
        <v>101</v>
      </c>
      <c r="X68" s="50">
        <f>'[4]NASS Crush'!$DK10</f>
        <v>85.388999999999996</v>
      </c>
      <c r="Y68" s="50">
        <f>'[4]NASS Crush'!$DK22</f>
        <v>171.63900000000001</v>
      </c>
      <c r="Z68" s="50">
        <f>'[4]NASS Crush'!$DK34</f>
        <v>149.511</v>
      </c>
      <c r="AA68" s="50">
        <f>'[4]NASS Crush'!$DK46</f>
        <v>136.809</v>
      </c>
      <c r="AB68" s="50">
        <f>'[4]NASS Crush'!$DK58</f>
        <v>126.65600000000001</v>
      </c>
      <c r="AC68" s="50">
        <f>'[4]NASS Crush'!$DK70</f>
        <v>159.03</v>
      </c>
      <c r="AD68" s="50">
        <f>'[4]NASS Crush'!$DK82</f>
        <v>152.40600000000001</v>
      </c>
      <c r="AE68" s="51">
        <f t="shared" ref="AE68:AU79" si="32">AE20*0.93</f>
        <v>159.29226000000003</v>
      </c>
      <c r="AF68" s="51">
        <f t="shared" si="32"/>
        <v>153.76340999999999</v>
      </c>
      <c r="AG68" s="51">
        <f t="shared" si="32"/>
        <v>185.19957579977628</v>
      </c>
      <c r="AH68" s="51">
        <f t="shared" si="32"/>
        <v>184.56437876091837</v>
      </c>
      <c r="AI68" s="51">
        <f t="shared" si="32"/>
        <v>190.50102702027453</v>
      </c>
      <c r="AJ68" s="51">
        <f t="shared" si="32"/>
        <v>185.39029818251808</v>
      </c>
      <c r="AK68" s="51">
        <f t="shared" si="32"/>
        <v>192.20690310467279</v>
      </c>
      <c r="AL68" s="51">
        <f t="shared" si="32"/>
        <v>200.40899268977535</v>
      </c>
      <c r="AM68" s="51">
        <f t="shared" si="32"/>
        <v>208.13078082059005</v>
      </c>
      <c r="AN68" s="51">
        <f t="shared" si="32"/>
        <v>207.81752248565147</v>
      </c>
      <c r="AO68" s="51">
        <f t="shared" si="32"/>
        <v>207.6907125541681</v>
      </c>
      <c r="AP68" s="51">
        <f t="shared" si="32"/>
        <v>206.94998127963015</v>
      </c>
      <c r="AQ68" s="51">
        <f t="shared" si="32"/>
        <v>207.83782739153105</v>
      </c>
      <c r="AR68" s="51">
        <f t="shared" si="32"/>
        <v>206.50742255451451</v>
      </c>
      <c r="AS68" s="51">
        <f t="shared" si="32"/>
        <v>206.40435371689037</v>
      </c>
      <c r="AT68" s="51">
        <f t="shared" si="32"/>
        <v>207.91184300350474</v>
      </c>
      <c r="AU68" s="51">
        <f t="shared" si="32"/>
        <v>208.16399847102178</v>
      </c>
    </row>
    <row r="69" spans="1:47">
      <c r="A69" s="42" t="s">
        <v>102</v>
      </c>
      <c r="X69" s="50">
        <f>'[4]NASS Crush'!$DK11</f>
        <v>99.480999999999995</v>
      </c>
      <c r="Y69" s="50">
        <f>'[4]NASS Crush'!$DK23</f>
        <v>167.22200000000001</v>
      </c>
      <c r="Z69" s="50">
        <f>'[4]NASS Crush'!$DK35</f>
        <v>129.749</v>
      </c>
      <c r="AA69" s="50">
        <f>'[4]NASS Crush'!$DK47</f>
        <v>157.65299999999999</v>
      </c>
      <c r="AB69" s="50">
        <f>'[4]NASS Crush'!$DK59</f>
        <v>99.525999999999996</v>
      </c>
      <c r="AC69" s="50">
        <f>'[4]NASS Crush'!$DK71</f>
        <v>152.24199999999999</v>
      </c>
      <c r="AD69" s="50">
        <f>'[4]NASS Crush'!$DK83</f>
        <v>144.298</v>
      </c>
      <c r="AE69" s="51">
        <f t="shared" si="32"/>
        <v>134.82117</v>
      </c>
      <c r="AF69" s="51">
        <f t="shared" si="32"/>
        <v>163.76463000000001</v>
      </c>
      <c r="AG69" s="51">
        <f t="shared" si="32"/>
        <v>166.47876297209586</v>
      </c>
      <c r="AH69" s="51">
        <f t="shared" si="32"/>
        <v>168.38319472087039</v>
      </c>
      <c r="AI69" s="51">
        <f t="shared" si="32"/>
        <v>172.67268799423655</v>
      </c>
      <c r="AJ69" s="51">
        <f t="shared" si="32"/>
        <v>171.85849258263013</v>
      </c>
      <c r="AK69" s="51">
        <f t="shared" si="32"/>
        <v>179.81257436910391</v>
      </c>
      <c r="AL69" s="51">
        <f t="shared" si="32"/>
        <v>183.57441743270886</v>
      </c>
      <c r="AM69" s="51">
        <f t="shared" si="32"/>
        <v>191.49737694654357</v>
      </c>
      <c r="AN69" s="51">
        <f t="shared" si="32"/>
        <v>191.45268431499858</v>
      </c>
      <c r="AO69" s="51">
        <f t="shared" si="32"/>
        <v>191.75757160249043</v>
      </c>
      <c r="AP69" s="51">
        <f t="shared" si="32"/>
        <v>191.04328976817067</v>
      </c>
      <c r="AQ69" s="51">
        <f t="shared" si="32"/>
        <v>191.39970832131868</v>
      </c>
      <c r="AR69" s="51">
        <f t="shared" si="32"/>
        <v>190.34398966976775</v>
      </c>
      <c r="AS69" s="51">
        <f t="shared" si="32"/>
        <v>190.30123149576835</v>
      </c>
      <c r="AT69" s="51">
        <f t="shared" si="32"/>
        <v>191.74380438765959</v>
      </c>
      <c r="AU69" s="51">
        <f t="shared" si="32"/>
        <v>191.93075377676558</v>
      </c>
    </row>
    <row r="70" spans="1:47">
      <c r="A70" s="42" t="s">
        <v>103</v>
      </c>
      <c r="X70" s="50">
        <f>'[4]NASS Crush'!$DK12</f>
        <v>102.98</v>
      </c>
      <c r="Y70" s="50">
        <f>'[4]NASS Crush'!$DK24</f>
        <v>120.438</v>
      </c>
      <c r="Z70" s="50">
        <f>'[4]NASS Crush'!$DK36</f>
        <v>122.898</v>
      </c>
      <c r="AA70" s="50">
        <f>'[4]NASS Crush'!$DK48</f>
        <v>130.35900000000001</v>
      </c>
      <c r="AB70" s="50">
        <f>'[4]NASS Crush'!$DK60</f>
        <v>108.75700000000001</v>
      </c>
      <c r="AC70" s="50">
        <f>'[4]NASS Crush'!$DK72</f>
        <v>148.43899999999999</v>
      </c>
      <c r="AD70" s="50">
        <f>'[4]NASS Crush'!$DK84</f>
        <v>152.553</v>
      </c>
      <c r="AE70" s="51">
        <f t="shared" si="32"/>
        <v>135.70001999999999</v>
      </c>
      <c r="AF70" s="51">
        <f t="shared" si="32"/>
        <v>144.07560000000001</v>
      </c>
      <c r="AG70" s="51">
        <f t="shared" si="32"/>
        <v>170.70240764969358</v>
      </c>
      <c r="AH70" s="51">
        <f t="shared" si="32"/>
        <v>170.00313880115027</v>
      </c>
      <c r="AI70" s="51">
        <f t="shared" si="32"/>
        <v>172.60584346837356</v>
      </c>
      <c r="AJ70" s="51">
        <f t="shared" si="32"/>
        <v>169.00688479601354</v>
      </c>
      <c r="AK70" s="51">
        <f t="shared" si="32"/>
        <v>176.13525055890955</v>
      </c>
      <c r="AL70" s="51">
        <f t="shared" si="32"/>
        <v>183.51468693265241</v>
      </c>
      <c r="AM70" s="51">
        <f t="shared" si="32"/>
        <v>190.30018493432615</v>
      </c>
      <c r="AN70" s="51">
        <f t="shared" si="32"/>
        <v>189.79414172656044</v>
      </c>
      <c r="AO70" s="51">
        <f t="shared" si="32"/>
        <v>189.79631385573805</v>
      </c>
      <c r="AP70" s="51">
        <f t="shared" si="32"/>
        <v>189.31305383046654</v>
      </c>
      <c r="AQ70" s="51">
        <f t="shared" si="32"/>
        <v>190.05111366830758</v>
      </c>
      <c r="AR70" s="51">
        <f t="shared" si="32"/>
        <v>188.7783174976706</v>
      </c>
      <c r="AS70" s="51">
        <f t="shared" si="32"/>
        <v>188.65841659653233</v>
      </c>
      <c r="AT70" s="51">
        <f t="shared" si="32"/>
        <v>190.08775346956935</v>
      </c>
      <c r="AU70" s="51">
        <f t="shared" si="32"/>
        <v>190.33163366732114</v>
      </c>
    </row>
    <row r="71" spans="1:47">
      <c r="A71" s="42" t="s">
        <v>104</v>
      </c>
      <c r="X71" s="50">
        <f>'[4]NASS Crush'!$DK13</f>
        <v>130.85499999999999</v>
      </c>
      <c r="Y71" s="50">
        <f>'[4]NASS Crush'!$DK25</f>
        <v>117.494</v>
      </c>
      <c r="Z71" s="50">
        <f>'[4]NASS Crush'!$DK37</f>
        <v>103.151</v>
      </c>
      <c r="AA71" s="50">
        <f>'[4]NASS Crush'!$DK49</f>
        <v>128.94900000000001</v>
      </c>
      <c r="AB71" s="50">
        <f>'[4]NASS Crush'!$DK61</f>
        <v>103.581</v>
      </c>
      <c r="AC71" s="50">
        <f>'[4]NASS Crush'!$DK73</f>
        <v>142.92500000000001</v>
      </c>
      <c r="AD71" s="50">
        <f>'[4]NASS Crush'!$DK85</f>
        <v>126.895</v>
      </c>
      <c r="AE71" s="51">
        <f t="shared" si="32"/>
        <v>154.17633000000001</v>
      </c>
      <c r="AF71" s="51">
        <f t="shared" si="32"/>
        <v>154.39302000000001</v>
      </c>
      <c r="AG71" s="51">
        <f t="shared" si="32"/>
        <v>166.18402796100338</v>
      </c>
      <c r="AH71" s="51">
        <f t="shared" si="32"/>
        <v>165.45978786961828</v>
      </c>
      <c r="AI71" s="51">
        <f t="shared" si="32"/>
        <v>170.64106316678908</v>
      </c>
      <c r="AJ71" s="51">
        <f t="shared" si="32"/>
        <v>173.246732017467</v>
      </c>
      <c r="AK71" s="51">
        <f t="shared" si="32"/>
        <v>177.18487306561204</v>
      </c>
      <c r="AL71" s="51">
        <f t="shared" si="32"/>
        <v>182.17538841419147</v>
      </c>
      <c r="AM71" s="51">
        <f t="shared" si="32"/>
        <v>189.64309869156716</v>
      </c>
      <c r="AN71" s="51">
        <f t="shared" si="32"/>
        <v>190.16034362441988</v>
      </c>
      <c r="AO71" s="51">
        <f t="shared" si="32"/>
        <v>190.58250802690111</v>
      </c>
      <c r="AP71" s="51">
        <f t="shared" si="32"/>
        <v>189.32358635013534</v>
      </c>
      <c r="AQ71" s="51">
        <f t="shared" si="32"/>
        <v>189.87657528413018</v>
      </c>
      <c r="AR71" s="51">
        <f t="shared" si="32"/>
        <v>188.86050538417484</v>
      </c>
      <c r="AS71" s="51">
        <f t="shared" si="32"/>
        <v>188.87061783867267</v>
      </c>
      <c r="AT71" s="51">
        <f t="shared" si="32"/>
        <v>190.26528090733575</v>
      </c>
      <c r="AU71" s="51">
        <f t="shared" si="32"/>
        <v>190.39429182640094</v>
      </c>
    </row>
    <row r="72" spans="1:47">
      <c r="A72" s="42" t="s">
        <v>105</v>
      </c>
      <c r="X72" s="50">
        <f>'[4]NASS Crush'!$DK14</f>
        <v>117.491</v>
      </c>
      <c r="Y72" s="50">
        <f>'[4]NASS Crush'!$DK26</f>
        <v>120.57899999999999</v>
      </c>
      <c r="Z72" s="50">
        <f>'[4]NASS Crush'!$DK38</f>
        <v>115.194</v>
      </c>
      <c r="AA72" s="50">
        <f>'[4]NASS Crush'!$DK50</f>
        <v>105.717</v>
      </c>
      <c r="AB72" s="50">
        <f>'[4]NASS Crush'!$DK62</f>
        <v>145.03200000000001</v>
      </c>
      <c r="AC72" s="50">
        <f>'[4]NASS Crush'!$DK74</f>
        <v>140.84</v>
      </c>
      <c r="AD72" s="50">
        <f>'[4]NASS Crush'!$DK86</f>
        <v>100.227</v>
      </c>
      <c r="AE72" s="51">
        <f t="shared" si="32"/>
        <v>132.45432000000002</v>
      </c>
      <c r="AF72" s="51">
        <f t="shared" si="32"/>
        <v>155.60294999999999</v>
      </c>
      <c r="AG72" s="51">
        <f t="shared" si="32"/>
        <v>154.51655247355149</v>
      </c>
      <c r="AH72" s="51">
        <f t="shared" si="32"/>
        <v>150.26956698962729</v>
      </c>
      <c r="AI72" s="51">
        <f t="shared" si="32"/>
        <v>158.33788486153529</v>
      </c>
      <c r="AJ72" s="51">
        <f t="shared" si="32"/>
        <v>160.41900164061204</v>
      </c>
      <c r="AK72" s="51">
        <f t="shared" si="32"/>
        <v>165.80263352766539</v>
      </c>
      <c r="AL72" s="51">
        <f t="shared" si="32"/>
        <v>168.68167272271796</v>
      </c>
      <c r="AM72" s="51">
        <f t="shared" si="32"/>
        <v>175.67689336596007</v>
      </c>
      <c r="AN72" s="51">
        <f t="shared" si="32"/>
        <v>176.45529280801696</v>
      </c>
      <c r="AO72" s="51">
        <f t="shared" si="32"/>
        <v>176.83559904778855</v>
      </c>
      <c r="AP72" s="51">
        <f t="shared" si="32"/>
        <v>175.86023481453307</v>
      </c>
      <c r="AQ72" s="51">
        <f t="shared" si="32"/>
        <v>176.12747679023303</v>
      </c>
      <c r="AR72" s="51">
        <f t="shared" si="32"/>
        <v>175.18625434502795</v>
      </c>
      <c r="AS72" s="51">
        <f t="shared" si="32"/>
        <v>175.25730451014905</v>
      </c>
      <c r="AT72" s="51">
        <f t="shared" si="32"/>
        <v>176.57168335588889</v>
      </c>
      <c r="AU72" s="51">
        <f t="shared" si="32"/>
        <v>176.68986046598647</v>
      </c>
    </row>
    <row r="73" spans="1:47">
      <c r="A73" s="42" t="s">
        <v>106</v>
      </c>
      <c r="X73" s="50">
        <f>'[4]NASS Crush'!$DK15</f>
        <v>125.623</v>
      </c>
      <c r="Y73" s="50">
        <f>'[4]NASS Crush'!$DK27</f>
        <v>128.357</v>
      </c>
      <c r="Z73" s="50">
        <f>'[4]NASS Crush'!$DK39</f>
        <v>123.88800000000001</v>
      </c>
      <c r="AA73" s="50">
        <f>'[4]NASS Crush'!$DK51</f>
        <v>126.726</v>
      </c>
      <c r="AB73" s="50">
        <f>'[4]NASS Crush'!$DK63</f>
        <v>126.79600000000001</v>
      </c>
      <c r="AC73" s="50">
        <f>'[4]NASS Crush'!$DK75</f>
        <v>160.68600000000001</v>
      </c>
      <c r="AD73" s="50">
        <f>'[4]NASS Crush'!$DK87</f>
        <v>155.43299999999999</v>
      </c>
      <c r="AE73" s="51">
        <f t="shared" si="32"/>
        <v>144.03468000000001</v>
      </c>
      <c r="AF73" s="51">
        <f t="shared" si="32"/>
        <v>159.64236303957813</v>
      </c>
      <c r="AG73" s="51">
        <f t="shared" si="32"/>
        <v>173.33630698720623</v>
      </c>
      <c r="AH73" s="51">
        <f t="shared" si="32"/>
        <v>170.42650251641896</v>
      </c>
      <c r="AI73" s="51">
        <f t="shared" si="32"/>
        <v>176.4500384302047</v>
      </c>
      <c r="AJ73" s="51">
        <f t="shared" si="32"/>
        <v>175.10658740657249</v>
      </c>
      <c r="AK73" s="51">
        <f t="shared" si="32"/>
        <v>182.34287121635765</v>
      </c>
      <c r="AL73" s="51">
        <f t="shared" si="32"/>
        <v>187.55100849679903</v>
      </c>
      <c r="AM73" s="51">
        <f t="shared" si="32"/>
        <v>194.99519203740101</v>
      </c>
      <c r="AN73" s="51">
        <f t="shared" si="32"/>
        <v>194.96958548689133</v>
      </c>
      <c r="AO73" s="51">
        <f t="shared" si="32"/>
        <v>195.28178898444372</v>
      </c>
      <c r="AP73" s="51">
        <f t="shared" si="32"/>
        <v>194.52756711018361</v>
      </c>
      <c r="AQ73" s="51">
        <f t="shared" si="32"/>
        <v>195.03366449575603</v>
      </c>
      <c r="AR73" s="51">
        <f t="shared" si="32"/>
        <v>193.83854889131032</v>
      </c>
      <c r="AS73" s="51">
        <f t="shared" si="32"/>
        <v>193.82188322368125</v>
      </c>
      <c r="AT73" s="51">
        <f t="shared" si="32"/>
        <v>195.29178882644496</v>
      </c>
      <c r="AU73" s="51">
        <f t="shared" si="32"/>
        <v>195.48419068777096</v>
      </c>
    </row>
    <row r="74" spans="1:47">
      <c r="A74" s="42" t="s">
        <v>107</v>
      </c>
      <c r="X74" s="50">
        <f>'[4]NASS Crush'!$DK16</f>
        <v>119.36</v>
      </c>
      <c r="Y74" s="50">
        <f>'[4]NASS Crush'!$DK28</f>
        <v>129.821</v>
      </c>
      <c r="Z74" s="50">
        <f>'[4]NASS Crush'!$DK40</f>
        <v>112.715</v>
      </c>
      <c r="AA74" s="50">
        <f>'[4]NASS Crush'!$DK52</f>
        <v>106.34</v>
      </c>
      <c r="AB74" s="50">
        <f>'[4]NASS Crush'!$DK64</f>
        <v>139.72</v>
      </c>
      <c r="AC74" s="50">
        <f>'[4]NASS Crush'!$DK76</f>
        <v>150.34200000000001</v>
      </c>
      <c r="AD74" s="50">
        <f>'[4]NASS Crush'!$DK88</f>
        <v>128.62200000000001</v>
      </c>
      <c r="AE74" s="51">
        <f t="shared" si="32"/>
        <v>127.01103000000001</v>
      </c>
      <c r="AF74" s="51">
        <f t="shared" si="32"/>
        <v>150.78390620706637</v>
      </c>
      <c r="AG74" s="51">
        <f t="shared" si="32"/>
        <v>160.0332372533415</v>
      </c>
      <c r="AH74" s="51">
        <f t="shared" si="32"/>
        <v>156.81758136773405</v>
      </c>
      <c r="AI74" s="51">
        <f t="shared" si="32"/>
        <v>160.84165370265188</v>
      </c>
      <c r="AJ74" s="51">
        <f t="shared" si="32"/>
        <v>161.08942423972283</v>
      </c>
      <c r="AK74" s="51">
        <f t="shared" si="32"/>
        <v>168.54748631177566</v>
      </c>
      <c r="AL74" s="51">
        <f t="shared" si="32"/>
        <v>172.42079555943621</v>
      </c>
      <c r="AM74" s="51">
        <f t="shared" si="32"/>
        <v>179.07290640558625</v>
      </c>
      <c r="AN74" s="51">
        <f t="shared" si="32"/>
        <v>179.25378676270375</v>
      </c>
      <c r="AO74" s="51">
        <f t="shared" si="32"/>
        <v>179.70778015813224</v>
      </c>
      <c r="AP74" s="51">
        <f t="shared" si="32"/>
        <v>178.99149910076937</v>
      </c>
      <c r="AQ74" s="51">
        <f t="shared" si="32"/>
        <v>179.32099999233802</v>
      </c>
      <c r="AR74" s="51">
        <f t="shared" si="32"/>
        <v>178.25978683739311</v>
      </c>
      <c r="AS74" s="51">
        <f t="shared" si="32"/>
        <v>178.26721008713261</v>
      </c>
      <c r="AT74" s="51">
        <f t="shared" si="32"/>
        <v>179.63132932988609</v>
      </c>
      <c r="AU74" s="51">
        <f t="shared" si="32"/>
        <v>179.79742949968517</v>
      </c>
    </row>
    <row r="75" spans="1:47">
      <c r="A75" s="42" t="s">
        <v>108</v>
      </c>
      <c r="W75" s="50">
        <f>'[4]NASS Crush'!$DK5</f>
        <v>141.22</v>
      </c>
      <c r="X75" s="50">
        <f>'[4]NASS Crush'!$DK17</f>
        <v>140.46100000000001</v>
      </c>
      <c r="Y75" s="50">
        <f>'[4]NASS Crush'!$DK29</f>
        <v>102.291</v>
      </c>
      <c r="Z75" s="50">
        <f>'[4]NASS Crush'!$DK41</f>
        <v>86.73</v>
      </c>
      <c r="AA75" s="50">
        <f>'[4]NASS Crush'!$DK53</f>
        <v>118.24</v>
      </c>
      <c r="AB75" s="50">
        <f>'[4]NASS Crush'!$DK65</f>
        <v>126.876</v>
      </c>
      <c r="AC75" s="50">
        <f>'[4]NASS Crush'!$DK77</f>
        <v>153.601</v>
      </c>
      <c r="AD75" s="51">
        <f>AD27*0.93</f>
        <v>71.480730000000008</v>
      </c>
      <c r="AE75" s="51">
        <f>AE27*0.93</f>
        <v>106.39944000000001</v>
      </c>
      <c r="AF75" s="51">
        <f t="shared" si="32"/>
        <v>164.86663267897956</v>
      </c>
      <c r="AG75" s="51">
        <f t="shared" si="32"/>
        <v>148.09981394989694</v>
      </c>
      <c r="AH75" s="51">
        <f t="shared" si="32"/>
        <v>139.45252358475526</v>
      </c>
      <c r="AI75" s="51">
        <f t="shared" si="32"/>
        <v>145.06123066961567</v>
      </c>
      <c r="AJ75" s="51">
        <f t="shared" si="32"/>
        <v>149.90715914424288</v>
      </c>
      <c r="AK75" s="51">
        <f t="shared" si="32"/>
        <v>159.84069743928848</v>
      </c>
      <c r="AL75" s="51">
        <f t="shared" si="32"/>
        <v>158.57412044464465</v>
      </c>
      <c r="AM75" s="51">
        <f t="shared" si="32"/>
        <v>164.48669918385679</v>
      </c>
      <c r="AN75" s="51">
        <f t="shared" si="32"/>
        <v>165.5449693856057</v>
      </c>
      <c r="AO75" s="51">
        <f t="shared" si="32"/>
        <v>166.7732453721996</v>
      </c>
      <c r="AP75" s="51">
        <f t="shared" si="32"/>
        <v>166.00355156623445</v>
      </c>
      <c r="AQ75" s="51">
        <f t="shared" si="32"/>
        <v>165.59733914173927</v>
      </c>
      <c r="AR75" s="51">
        <f t="shared" si="32"/>
        <v>164.74008726370695</v>
      </c>
      <c r="AS75" s="51">
        <f t="shared" si="32"/>
        <v>164.9604161426812</v>
      </c>
      <c r="AT75" s="51">
        <f t="shared" si="32"/>
        <v>166.28290573400298</v>
      </c>
      <c r="AU75" s="51">
        <f t="shared" si="32"/>
        <v>166.3515524797391</v>
      </c>
    </row>
    <row r="76" spans="1:47">
      <c r="A76" s="42" t="s">
        <v>109</v>
      </c>
      <c r="W76" s="50">
        <f>'[4]NASS Crush'!$DK6</f>
        <v>110.56100000000001</v>
      </c>
      <c r="X76" s="50">
        <f>'[4]NASS Crush'!$DK18</f>
        <v>164.125</v>
      </c>
      <c r="Y76" s="50">
        <f>'[4]NASS Crush'!$DK30</f>
        <v>126.836</v>
      </c>
      <c r="Z76" s="50">
        <f>'[4]NASS Crush'!$DK42</f>
        <v>128.34100000000001</v>
      </c>
      <c r="AA76" s="50">
        <f>'[4]NASS Crush'!$DK54</f>
        <v>112.974</v>
      </c>
      <c r="AB76" s="50">
        <f>'[4]NASS Crush'!$DK66</f>
        <v>119.752</v>
      </c>
      <c r="AC76" s="50">
        <f>'[4]NASS Crush'!$DK78</f>
        <v>161.25700000000001</v>
      </c>
      <c r="AD76" s="51">
        <f t="shared" ref="AD76:AE79" si="33">AD28*0.93</f>
        <v>111.59256000000001</v>
      </c>
      <c r="AE76" s="51">
        <f t="shared" si="33"/>
        <v>119.03907</v>
      </c>
      <c r="AF76" s="51">
        <f t="shared" si="32"/>
        <v>125.80193243264098</v>
      </c>
      <c r="AG76" s="51">
        <f t="shared" si="32"/>
        <v>132.69159358501199</v>
      </c>
      <c r="AH76" s="51">
        <f t="shared" si="32"/>
        <v>141.82271438834783</v>
      </c>
      <c r="AI76" s="51">
        <f t="shared" si="32"/>
        <v>135.60892978145841</v>
      </c>
      <c r="AJ76" s="51">
        <f t="shared" si="32"/>
        <v>139.83358622747511</v>
      </c>
      <c r="AK76" s="51">
        <f t="shared" si="32"/>
        <v>145.68622773372192</v>
      </c>
      <c r="AL76" s="51">
        <f t="shared" si="32"/>
        <v>152.48275204027516</v>
      </c>
      <c r="AM76" s="51">
        <f t="shared" si="32"/>
        <v>151.83425974443099</v>
      </c>
      <c r="AN76" s="51">
        <f t="shared" si="32"/>
        <v>151.08167597400023</v>
      </c>
      <c r="AO76" s="51">
        <f t="shared" si="32"/>
        <v>151.45560735144079</v>
      </c>
      <c r="AP76" s="51">
        <f t="shared" si="32"/>
        <v>151.09490645749702</v>
      </c>
      <c r="AQ76" s="51">
        <f t="shared" si="32"/>
        <v>151.45919272704694</v>
      </c>
      <c r="AR76" s="51">
        <f t="shared" si="32"/>
        <v>150.53656597001017</v>
      </c>
      <c r="AS76" s="51">
        <f t="shared" si="32"/>
        <v>150.42000140713102</v>
      </c>
      <c r="AT76" s="51">
        <f t="shared" si="32"/>
        <v>151.60300653605006</v>
      </c>
      <c r="AU76" s="51">
        <f t="shared" si="32"/>
        <v>151.78272343041496</v>
      </c>
    </row>
    <row r="77" spans="1:47">
      <c r="A77" s="42" t="s">
        <v>110</v>
      </c>
      <c r="W77" s="50">
        <f>'[4]NASS Crush'!$DK7</f>
        <v>145.28800000000001</v>
      </c>
      <c r="X77" s="50">
        <f>'[4]NASS Crush'!$DK19</f>
        <v>142.79900000000001</v>
      </c>
      <c r="Y77" s="50">
        <f>'[4]NASS Crush'!$DK31</f>
        <v>118.48</v>
      </c>
      <c r="Z77" s="50">
        <f>'[4]NASS Crush'!$DK43</f>
        <v>140.85900000000001</v>
      </c>
      <c r="AA77" s="50">
        <f>'[4]NASS Crush'!$DK55</f>
        <v>106.28700000000001</v>
      </c>
      <c r="AB77" s="50">
        <f>'[4]NASS Crush'!$DK67</f>
        <v>167.67099999999999</v>
      </c>
      <c r="AC77" s="50">
        <f>'[4]NASS Crush'!$DK79</f>
        <v>151.30799999999999</v>
      </c>
      <c r="AD77" s="51">
        <f t="shared" si="33"/>
        <v>110.81136000000001</v>
      </c>
      <c r="AE77" s="51">
        <f t="shared" si="33"/>
        <v>151.97595000000001</v>
      </c>
      <c r="AF77" s="51">
        <f t="shared" si="32"/>
        <v>148.69955436869901</v>
      </c>
      <c r="AG77" s="51">
        <f t="shared" si="32"/>
        <v>157.24264373083534</v>
      </c>
      <c r="AH77" s="51">
        <f t="shared" si="32"/>
        <v>156.54599042846655</v>
      </c>
      <c r="AI77" s="51">
        <f t="shared" si="32"/>
        <v>156.30046623915177</v>
      </c>
      <c r="AJ77" s="51">
        <f t="shared" si="32"/>
        <v>165.33890189361145</v>
      </c>
      <c r="AK77" s="51">
        <f t="shared" si="32"/>
        <v>168.81773047886244</v>
      </c>
      <c r="AL77" s="51">
        <f t="shared" si="32"/>
        <v>176.00260187024102</v>
      </c>
      <c r="AM77" s="51">
        <f t="shared" si="32"/>
        <v>174.83014152526368</v>
      </c>
      <c r="AN77" s="51">
        <f t="shared" si="32"/>
        <v>175.28856993961645</v>
      </c>
      <c r="AO77" s="51">
        <f t="shared" si="32"/>
        <v>175.78285638682135</v>
      </c>
      <c r="AP77" s="51">
        <f t="shared" si="32"/>
        <v>174.79647669435462</v>
      </c>
      <c r="AQ77" s="51">
        <f t="shared" si="32"/>
        <v>175.22642962289109</v>
      </c>
      <c r="AR77" s="51">
        <f t="shared" si="32"/>
        <v>174.20699557314768</v>
      </c>
      <c r="AS77" s="51">
        <f t="shared" si="32"/>
        <v>174.22739939471856</v>
      </c>
      <c r="AT77" s="51">
        <f t="shared" si="32"/>
        <v>175.55359304437977</v>
      </c>
      <c r="AU77" s="51">
        <f t="shared" si="32"/>
        <v>175.68852630657108</v>
      </c>
    </row>
    <row r="78" spans="1:47">
      <c r="A78" s="42" t="s">
        <v>111</v>
      </c>
      <c r="W78" s="50">
        <f>'[4]NASS Crush'!$DK8</f>
        <v>132.50299999999999</v>
      </c>
      <c r="X78" s="50">
        <f>'[4]NASS Crush'!$DK20</f>
        <v>118.238</v>
      </c>
      <c r="Y78" s="50">
        <f>'[4]NASS Crush'!$DK32</f>
        <v>140.43700000000001</v>
      </c>
      <c r="Z78" s="50">
        <f>'[4]NASS Crush'!$DK44</f>
        <v>116.348</v>
      </c>
      <c r="AA78" s="50">
        <f>'[4]NASS Crush'!$DK56</f>
        <v>75.838999999999999</v>
      </c>
      <c r="AB78" s="50">
        <f>'[4]NASS Crush'!$DK68</f>
        <v>131.124</v>
      </c>
      <c r="AC78" s="50">
        <f>'[4]NASS Crush'!$DK80</f>
        <v>120.96</v>
      </c>
      <c r="AD78" s="51">
        <f t="shared" si="33"/>
        <v>126.98964000000001</v>
      </c>
      <c r="AE78" s="51">
        <f t="shared" si="33"/>
        <v>143.51574000000002</v>
      </c>
      <c r="AF78" s="51">
        <f t="shared" si="32"/>
        <v>146.81174653289276</v>
      </c>
      <c r="AG78" s="51">
        <f t="shared" si="32"/>
        <v>153.35456721748383</v>
      </c>
      <c r="AH78" s="51">
        <f t="shared" si="32"/>
        <v>154.7088045033945</v>
      </c>
      <c r="AI78" s="51">
        <f t="shared" si="32"/>
        <v>156.19336295552716</v>
      </c>
      <c r="AJ78" s="51">
        <f t="shared" si="32"/>
        <v>160.64237185744969</v>
      </c>
      <c r="AK78" s="51">
        <f t="shared" si="32"/>
        <v>166.47560018232753</v>
      </c>
      <c r="AL78" s="51">
        <f t="shared" si="32"/>
        <v>173.62323213541526</v>
      </c>
      <c r="AM78" s="51">
        <f t="shared" si="32"/>
        <v>172.24801359204307</v>
      </c>
      <c r="AN78" s="51">
        <f t="shared" si="32"/>
        <v>172.60048484817941</v>
      </c>
      <c r="AO78" s="51">
        <f t="shared" si="32"/>
        <v>172.88266361793305</v>
      </c>
      <c r="AP78" s="51">
        <f t="shared" si="32"/>
        <v>172.2553251495053</v>
      </c>
      <c r="AQ78" s="51">
        <f t="shared" si="32"/>
        <v>172.56145247298434</v>
      </c>
      <c r="AR78" s="51">
        <f t="shared" si="32"/>
        <v>171.5317532770743</v>
      </c>
      <c r="AS78" s="51">
        <f t="shared" si="32"/>
        <v>171.56958394987686</v>
      </c>
      <c r="AT78" s="51">
        <f t="shared" si="32"/>
        <v>172.8572528854221</v>
      </c>
      <c r="AU78" s="51">
        <f t="shared" si="32"/>
        <v>173.01845382866119</v>
      </c>
    </row>
    <row r="79" spans="1:47">
      <c r="A79" s="42" t="s">
        <v>112</v>
      </c>
      <c r="W79" s="50">
        <f>'[4]NASS Crush'!$DK9</f>
        <v>141.649</v>
      </c>
      <c r="X79" s="50">
        <f>'[4]NASS Crush'!$DK21</f>
        <v>176.68</v>
      </c>
      <c r="Y79" s="50">
        <f>'[4]NASS Crush'!$DK33</f>
        <v>154.565</v>
      </c>
      <c r="Z79" s="50">
        <f>'[4]NASS Crush'!$DK45</f>
        <v>166.792</v>
      </c>
      <c r="AA79" s="50">
        <f>'[4]NASS Crush'!$DK57</f>
        <v>124.663</v>
      </c>
      <c r="AB79" s="50">
        <f>'[4]NASS Crush'!$DK69</f>
        <v>169.51</v>
      </c>
      <c r="AC79" s="50">
        <f>'[4]NASS Crush'!$DK81</f>
        <v>143.631</v>
      </c>
      <c r="AD79" s="51">
        <f t="shared" si="33"/>
        <v>138.06501</v>
      </c>
      <c r="AE79" s="51">
        <f t="shared" si="33"/>
        <v>158.51849999999999</v>
      </c>
      <c r="AF79" s="51">
        <f t="shared" si="32"/>
        <v>161.45705962928591</v>
      </c>
      <c r="AG79" s="51">
        <f t="shared" si="32"/>
        <v>170.41005561426704</v>
      </c>
      <c r="AH79" s="51">
        <f t="shared" si="32"/>
        <v>174.0153206138412</v>
      </c>
      <c r="AI79" s="51">
        <f t="shared" si="32"/>
        <v>172.70392238811064</v>
      </c>
      <c r="AJ79" s="51">
        <f t="shared" si="32"/>
        <v>178.81292186722351</v>
      </c>
      <c r="AK79" s="51">
        <f t="shared" si="32"/>
        <v>184.79885711662624</v>
      </c>
      <c r="AL79" s="51">
        <f t="shared" si="32"/>
        <v>193.02068245275288</v>
      </c>
      <c r="AM79" s="51">
        <f t="shared" si="32"/>
        <v>191.76805515302379</v>
      </c>
      <c r="AN79" s="51">
        <f t="shared" si="32"/>
        <v>191.82833417079661</v>
      </c>
      <c r="AO79" s="51">
        <f t="shared" si="32"/>
        <v>192.18420098382654</v>
      </c>
      <c r="AP79" s="51">
        <f t="shared" si="32"/>
        <v>191.46234854138771</v>
      </c>
      <c r="AQ79" s="51">
        <f t="shared" si="32"/>
        <v>191.89518213909216</v>
      </c>
      <c r="AR79" s="51">
        <f t="shared" si="32"/>
        <v>190.75011595769718</v>
      </c>
      <c r="AS79" s="51">
        <f t="shared" si="32"/>
        <v>190.72688191797988</v>
      </c>
      <c r="AT79" s="51">
        <f t="shared" si="32"/>
        <v>192.17724720595319</v>
      </c>
      <c r="AU79" s="51">
        <f t="shared" si="32"/>
        <v>192.36669674606071</v>
      </c>
    </row>
    <row r="80" spans="1:47" ht="15.75" thickBot="1">
      <c r="A80" s="42" t="s">
        <v>113</v>
      </c>
      <c r="X80" s="50">
        <f>SUM(X68:X79)</f>
        <v>1523.4820000000002</v>
      </c>
      <c r="Y80" s="50">
        <f>SUM(Y68:Y79)</f>
        <v>1598.1590000000001</v>
      </c>
      <c r="Z80" s="50">
        <f t="shared" ref="Z80:AU80" si="34">SUM(Z68:Z79)</f>
        <v>1496.1759999999999</v>
      </c>
      <c r="AA80" s="50">
        <f t="shared" si="34"/>
        <v>1430.556</v>
      </c>
      <c r="AB80" s="50">
        <f t="shared" si="34"/>
        <v>1565.0010000000002</v>
      </c>
      <c r="AC80" s="50">
        <f t="shared" si="34"/>
        <v>1785.2610000000002</v>
      </c>
      <c r="AD80" s="51">
        <f t="shared" si="34"/>
        <v>1519.3733</v>
      </c>
      <c r="AE80" s="51">
        <f t="shared" si="34"/>
        <v>1666.93851</v>
      </c>
      <c r="AF80" s="51">
        <f t="shared" si="34"/>
        <v>1829.6628048891428</v>
      </c>
      <c r="AG80" s="51">
        <f t="shared" si="34"/>
        <v>1938.2495451941636</v>
      </c>
      <c r="AH80" s="51">
        <f t="shared" si="34"/>
        <v>1932.4695045451429</v>
      </c>
      <c r="AI80" s="51">
        <f t="shared" si="34"/>
        <v>1967.9181106779295</v>
      </c>
      <c r="AJ80" s="51">
        <f t="shared" si="34"/>
        <v>1990.6523618555389</v>
      </c>
      <c r="AK80" s="51">
        <f t="shared" si="34"/>
        <v>2067.6517051049236</v>
      </c>
      <c r="AL80" s="51">
        <f t="shared" si="34"/>
        <v>2132.0303511916104</v>
      </c>
      <c r="AM80" s="51">
        <f t="shared" si="34"/>
        <v>2184.4836024005922</v>
      </c>
      <c r="AN80" s="51">
        <f t="shared" si="34"/>
        <v>2186.2473915274413</v>
      </c>
      <c r="AO80" s="51">
        <f t="shared" si="34"/>
        <v>2190.7308479418834</v>
      </c>
      <c r="AP80" s="51">
        <f t="shared" si="34"/>
        <v>2181.6218206628678</v>
      </c>
      <c r="AQ80" s="51">
        <f t="shared" si="34"/>
        <v>2186.3869620473683</v>
      </c>
      <c r="AR80" s="51">
        <f t="shared" si="34"/>
        <v>2173.5403432214957</v>
      </c>
      <c r="AS80" s="51">
        <f t="shared" si="34"/>
        <v>2173.4853002812142</v>
      </c>
      <c r="AT80" s="51">
        <f t="shared" si="34"/>
        <v>2189.9774886860978</v>
      </c>
      <c r="AU80" s="51">
        <f t="shared" si="34"/>
        <v>2192.0001111863994</v>
      </c>
    </row>
    <row r="81" spans="1:47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112">
        <f>X80/X32</f>
        <v>0.9594355794530367</v>
      </c>
      <c r="Y81" s="112">
        <f t="shared" ref="Y81:AU81" si="35">Y80/Y32</f>
        <v>0.91237503903469153</v>
      </c>
      <c r="Z81" s="112">
        <f t="shared" si="35"/>
        <v>0.90431141401711201</v>
      </c>
      <c r="AA81" s="112">
        <f t="shared" si="35"/>
        <v>0.9341265752361998</v>
      </c>
      <c r="AB81" s="112">
        <f t="shared" si="35"/>
        <v>0.86406905039148119</v>
      </c>
      <c r="AC81" s="112">
        <f t="shared" si="35"/>
        <v>0.99858987281447065</v>
      </c>
      <c r="AD81" s="112">
        <f t="shared" si="35"/>
        <v>1.0299111267469105</v>
      </c>
      <c r="AE81" s="112">
        <f t="shared" si="35"/>
        <v>0.93000000000000016</v>
      </c>
      <c r="AF81" s="112">
        <f t="shared" si="35"/>
        <v>0.93</v>
      </c>
      <c r="AG81" s="112">
        <f t="shared" si="35"/>
        <v>0.93000000000000016</v>
      </c>
      <c r="AH81" s="112">
        <f t="shared" si="35"/>
        <v>0.92999999999999994</v>
      </c>
      <c r="AI81" s="112">
        <f t="shared" si="35"/>
        <v>0.93000000000000016</v>
      </c>
      <c r="AJ81" s="112">
        <f t="shared" si="35"/>
        <v>0.93000000000000027</v>
      </c>
      <c r="AK81" s="112">
        <f t="shared" si="35"/>
        <v>0.92999999999999994</v>
      </c>
      <c r="AL81" s="112">
        <f t="shared" si="35"/>
        <v>0.93</v>
      </c>
      <c r="AM81" s="112">
        <f t="shared" si="35"/>
        <v>0.92999999999999994</v>
      </c>
      <c r="AN81" s="112">
        <f t="shared" si="35"/>
        <v>0.93000000000000016</v>
      </c>
      <c r="AO81" s="112">
        <f t="shared" si="35"/>
        <v>0.92999999999999994</v>
      </c>
      <c r="AP81" s="112">
        <f t="shared" si="35"/>
        <v>0.93</v>
      </c>
      <c r="AQ81" s="112">
        <f t="shared" si="35"/>
        <v>0.93</v>
      </c>
      <c r="AR81" s="112">
        <f t="shared" si="35"/>
        <v>0.93000000000000027</v>
      </c>
      <c r="AS81" s="112">
        <f t="shared" si="35"/>
        <v>0.93</v>
      </c>
      <c r="AT81" s="112">
        <f t="shared" si="35"/>
        <v>0.93000000000000016</v>
      </c>
      <c r="AU81" s="112">
        <f t="shared" si="35"/>
        <v>0.93000000000000016</v>
      </c>
    </row>
    <row r="82" spans="1:47" ht="15.75" thickBot="1">
      <c r="A82" s="42" t="s">
        <v>215</v>
      </c>
    </row>
    <row r="83" spans="1:47" ht="15.75" thickBot="1">
      <c r="A83" s="44"/>
      <c r="B83" s="44" t="str">
        <f>B$2</f>
        <v xml:space="preserve">93/94 </v>
      </c>
      <c r="C83" s="44" t="str">
        <f t="shared" ref="C83:AU83" si="36">C$2</f>
        <v xml:space="preserve">94/95 </v>
      </c>
      <c r="D83" s="44" t="str">
        <f t="shared" si="36"/>
        <v xml:space="preserve">95/96 </v>
      </c>
      <c r="E83" s="44" t="str">
        <f t="shared" si="36"/>
        <v xml:space="preserve">96/97 </v>
      </c>
      <c r="F83" s="44" t="str">
        <f t="shared" si="36"/>
        <v xml:space="preserve">97/98 </v>
      </c>
      <c r="G83" s="44" t="str">
        <f t="shared" si="36"/>
        <v xml:space="preserve">98/99 </v>
      </c>
      <c r="H83" s="44" t="str">
        <f t="shared" si="36"/>
        <v xml:space="preserve">99/00 </v>
      </c>
      <c r="I83" s="44" t="str">
        <f t="shared" si="36"/>
        <v xml:space="preserve">00/01 </v>
      </c>
      <c r="J83" s="44" t="str">
        <f t="shared" si="36"/>
        <v xml:space="preserve">01/02 </v>
      </c>
      <c r="K83" s="44" t="str">
        <f t="shared" si="36"/>
        <v xml:space="preserve">02/03 </v>
      </c>
      <c r="L83" s="44" t="str">
        <f t="shared" si="36"/>
        <v xml:space="preserve">03/04 </v>
      </c>
      <c r="M83" s="44" t="str">
        <f t="shared" si="36"/>
        <v xml:space="preserve">04/05 </v>
      </c>
      <c r="N83" s="44" t="str">
        <f t="shared" si="36"/>
        <v xml:space="preserve">05/06 </v>
      </c>
      <c r="O83" s="44" t="str">
        <f t="shared" si="36"/>
        <v xml:space="preserve">06/07 </v>
      </c>
      <c r="P83" s="44" t="str">
        <f t="shared" si="36"/>
        <v xml:space="preserve">07/08 </v>
      </c>
      <c r="Q83" s="44" t="str">
        <f t="shared" si="36"/>
        <v xml:space="preserve">08/09 </v>
      </c>
      <c r="R83" s="44" t="str">
        <f t="shared" si="36"/>
        <v xml:space="preserve">09/10 </v>
      </c>
      <c r="S83" s="44" t="str">
        <f t="shared" si="36"/>
        <v xml:space="preserve">10/11 </v>
      </c>
      <c r="T83" s="44" t="str">
        <f t="shared" si="36"/>
        <v xml:space="preserve">11/12 </v>
      </c>
      <c r="U83" s="44" t="str">
        <f t="shared" si="36"/>
        <v xml:space="preserve">12/13 </v>
      </c>
      <c r="V83" s="44" t="str">
        <f t="shared" si="36"/>
        <v xml:space="preserve">13/14 </v>
      </c>
      <c r="W83" s="44" t="str">
        <f t="shared" si="36"/>
        <v xml:space="preserve">14/15 </v>
      </c>
      <c r="X83" s="44" t="str">
        <f t="shared" si="36"/>
        <v xml:space="preserve">15/16 </v>
      </c>
      <c r="Y83" s="44" t="str">
        <f t="shared" si="36"/>
        <v xml:space="preserve">16/17 </v>
      </c>
      <c r="Z83" s="44" t="str">
        <f t="shared" si="36"/>
        <v xml:space="preserve">17/18 </v>
      </c>
      <c r="AA83" s="44" t="str">
        <f t="shared" si="36"/>
        <v>18/19</v>
      </c>
      <c r="AB83" s="44" t="str">
        <f t="shared" si="36"/>
        <v>19/20</v>
      </c>
      <c r="AC83" s="44" t="str">
        <f t="shared" si="36"/>
        <v>20/21</v>
      </c>
      <c r="AD83" s="44" t="str">
        <f t="shared" si="36"/>
        <v>21/22</v>
      </c>
      <c r="AE83" s="44" t="str">
        <f t="shared" si="36"/>
        <v>22/23</v>
      </c>
      <c r="AF83" s="44" t="str">
        <f t="shared" si="36"/>
        <v>23/24</v>
      </c>
      <c r="AG83" s="44" t="str">
        <f t="shared" si="36"/>
        <v>24/25</v>
      </c>
      <c r="AH83" s="44" t="str">
        <f t="shared" si="36"/>
        <v>25/26</v>
      </c>
      <c r="AI83" s="44" t="str">
        <f t="shared" si="36"/>
        <v>26/27</v>
      </c>
      <c r="AJ83" s="44" t="str">
        <f t="shared" si="36"/>
        <v>27/28</v>
      </c>
      <c r="AK83" s="44" t="str">
        <f t="shared" si="36"/>
        <v>28/29</v>
      </c>
      <c r="AL83" s="44" t="str">
        <f t="shared" si="36"/>
        <v>29/30</v>
      </c>
      <c r="AM83" s="44" t="str">
        <f t="shared" si="36"/>
        <v>30/31</v>
      </c>
      <c r="AN83" s="44" t="str">
        <f t="shared" si="36"/>
        <v>31/32</v>
      </c>
      <c r="AO83" s="44" t="str">
        <f t="shared" si="36"/>
        <v>32/33</v>
      </c>
      <c r="AP83" s="44" t="str">
        <f t="shared" si="36"/>
        <v>33/34</v>
      </c>
      <c r="AQ83" s="44" t="str">
        <f t="shared" si="36"/>
        <v>34/35</v>
      </c>
      <c r="AR83" s="44" t="str">
        <f t="shared" si="36"/>
        <v>35/36</v>
      </c>
      <c r="AS83" s="44" t="str">
        <f t="shared" si="36"/>
        <v>36/37</v>
      </c>
      <c r="AT83" s="44" t="str">
        <f t="shared" si="36"/>
        <v>37/38</v>
      </c>
      <c r="AU83" s="44" t="str">
        <f t="shared" si="36"/>
        <v>38/39</v>
      </c>
    </row>
    <row r="84" spans="1:47">
      <c r="A84" s="42" t="s">
        <v>101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>
        <f>W111+X20+X36-X52-X68-X100</f>
        <v>28.989171999999996</v>
      </c>
      <c r="Y84" s="46">
        <f t="shared" ref="Y84:AD84" si="37">X111+Y20+Y36-Y52-Y68-Y100</f>
        <v>87.371792000000028</v>
      </c>
      <c r="Z84" s="46">
        <f t="shared" si="37"/>
        <v>168.08255199999999</v>
      </c>
      <c r="AA84" s="46">
        <f t="shared" si="37"/>
        <v>39.722899999999981</v>
      </c>
      <c r="AB84" s="46">
        <f t="shared" si="37"/>
        <v>81.706583999999992</v>
      </c>
      <c r="AC84" s="46">
        <f t="shared" si="37"/>
        <v>7.9603539999999882</v>
      </c>
      <c r="AD84" s="46">
        <f t="shared" si="37"/>
        <v>44.705902999999999</v>
      </c>
      <c r="AE84" s="47">
        <f t="shared" ref="AE84:AE90" si="38">AE$96*(SUM(Z84:AD84)/SUM(Z$96:AD$96))</f>
        <v>49.886075601811775</v>
      </c>
      <c r="AF84" s="47">
        <f t="shared" ref="AF84:AF94" si="39">AF$96*(SUM(AA84:AE84)/SUM(AA$96:AE$96))</f>
        <v>38.27774265893926</v>
      </c>
      <c r="AG84" s="47">
        <f t="shared" ref="AG84:AU94" si="40">AG$96*(SUM(AB84:AF84)/SUM(AB$96:AF$96))</f>
        <v>40.046054103586798</v>
      </c>
      <c r="AH84" s="47">
        <f t="shared" si="40"/>
        <v>36.42054163188245</v>
      </c>
      <c r="AI84" s="47">
        <f t="shared" si="40"/>
        <v>42.290165049741475</v>
      </c>
      <c r="AJ84" s="47">
        <f t="shared" si="40"/>
        <v>41.384115809192359</v>
      </c>
      <c r="AK84" s="47">
        <f t="shared" si="40"/>
        <v>39.683723850668478</v>
      </c>
      <c r="AL84" s="47">
        <f t="shared" si="40"/>
        <v>39.964920089014313</v>
      </c>
      <c r="AM84" s="47">
        <f t="shared" si="40"/>
        <v>39.948693286099818</v>
      </c>
      <c r="AN84" s="47">
        <f t="shared" si="40"/>
        <v>40.654323616943287</v>
      </c>
      <c r="AO84" s="47">
        <f t="shared" si="40"/>
        <v>40.327155330383654</v>
      </c>
      <c r="AP84" s="47">
        <f t="shared" si="40"/>
        <v>40.115763234621909</v>
      </c>
      <c r="AQ84" s="47">
        <f t="shared" si="40"/>
        <v>40.202171111412596</v>
      </c>
      <c r="AR84" s="47">
        <f t="shared" si="40"/>
        <v>40.249621315892249</v>
      </c>
      <c r="AS84" s="47">
        <f t="shared" si="40"/>
        <v>40.309806921850743</v>
      </c>
      <c r="AT84" s="47">
        <f t="shared" si="40"/>
        <v>40.240903582832232</v>
      </c>
      <c r="AU84" s="47">
        <f t="shared" si="40"/>
        <v>40.22365323332194</v>
      </c>
    </row>
    <row r="85" spans="1:47">
      <c r="A85" s="42" t="s">
        <v>102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>
        <f>X100+X21+X37-X53-X69-X101</f>
        <v>0.15048100000001341</v>
      </c>
      <c r="Y85" s="46">
        <f t="shared" ref="Y85:AD95" si="41">Y100+Y21+Y37-Y53-Y69-Y101</f>
        <v>71.53755799999999</v>
      </c>
      <c r="Z85" s="46">
        <f t="shared" si="41"/>
        <v>80.725206999999983</v>
      </c>
      <c r="AA85" s="46">
        <f t="shared" si="41"/>
        <v>-9.1183930000000117</v>
      </c>
      <c r="AB85" s="46">
        <f t="shared" si="41"/>
        <v>75.802569000000005</v>
      </c>
      <c r="AC85" s="46">
        <f t="shared" si="41"/>
        <v>26.257081000000028</v>
      </c>
      <c r="AD85" s="46">
        <f t="shared" si="41"/>
        <v>44.207470000000008</v>
      </c>
      <c r="AE85" s="47">
        <f t="shared" si="38"/>
        <v>31.763778607628254</v>
      </c>
      <c r="AF85" s="47">
        <f t="shared" si="39"/>
        <v>28.86658175926738</v>
      </c>
      <c r="AG85" s="47">
        <f t="shared" si="40"/>
        <v>37.231742941554067</v>
      </c>
      <c r="AH85" s="47">
        <f t="shared" si="40"/>
        <v>33.893626221112072</v>
      </c>
      <c r="AI85" s="47">
        <f t="shared" si="40"/>
        <v>35.548121117083191</v>
      </c>
      <c r="AJ85" s="47">
        <f t="shared" si="40"/>
        <v>33.460770129328985</v>
      </c>
      <c r="AK85" s="47">
        <f t="shared" si="40"/>
        <v>33.800168433669135</v>
      </c>
      <c r="AL85" s="47">
        <f t="shared" si="40"/>
        <v>34.786885768549489</v>
      </c>
      <c r="AM85" s="47">
        <f t="shared" si="40"/>
        <v>34.297914333948576</v>
      </c>
      <c r="AN85" s="47">
        <f t="shared" si="40"/>
        <v>34.378771956515877</v>
      </c>
      <c r="AO85" s="47">
        <f t="shared" si="40"/>
        <v>34.144902124402414</v>
      </c>
      <c r="AP85" s="47">
        <f t="shared" si="40"/>
        <v>34.281728523417108</v>
      </c>
      <c r="AQ85" s="47">
        <f t="shared" si="40"/>
        <v>34.378040541366694</v>
      </c>
      <c r="AR85" s="47">
        <f t="shared" si="40"/>
        <v>34.296271495930135</v>
      </c>
      <c r="AS85" s="47">
        <f t="shared" si="40"/>
        <v>34.295942928326447</v>
      </c>
      <c r="AT85" s="47">
        <f t="shared" si="40"/>
        <v>34.279377122688558</v>
      </c>
      <c r="AU85" s="47">
        <f t="shared" si="40"/>
        <v>34.306272122345788</v>
      </c>
    </row>
    <row r="86" spans="1:47">
      <c r="A86" s="42" t="s">
        <v>103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>
        <f t="shared" ref="W86:Y95" si="42">X101+X22+X38-X54-X70-X102</f>
        <v>46.155504999999948</v>
      </c>
      <c r="Y86" s="46">
        <f t="shared" si="41"/>
        <v>117.41701999999998</v>
      </c>
      <c r="Z86" s="46">
        <f t="shared" si="41"/>
        <v>111.28716300000002</v>
      </c>
      <c r="AA86" s="46">
        <f t="shared" si="41"/>
        <v>33.58269499999993</v>
      </c>
      <c r="AB86" s="46">
        <f t="shared" si="41"/>
        <v>92.116966000000019</v>
      </c>
      <c r="AC86" s="46">
        <f t="shared" si="41"/>
        <v>59.583682999999994</v>
      </c>
      <c r="AD86" s="46">
        <f t="shared" si="41"/>
        <v>77.567945999999978</v>
      </c>
      <c r="AE86" s="47">
        <f t="shared" si="38"/>
        <v>54.545538199592642</v>
      </c>
      <c r="AF86" s="47">
        <f t="shared" si="39"/>
        <v>54.242055426249671</v>
      </c>
      <c r="AG86" s="47">
        <f t="shared" si="40"/>
        <v>60.834095670953126</v>
      </c>
      <c r="AH86" s="47">
        <f t="shared" si="40"/>
        <v>61.770729226927166</v>
      </c>
      <c r="AI86" s="47">
        <f t="shared" si="40"/>
        <v>62.416235257317695</v>
      </c>
      <c r="AJ86" s="47">
        <f t="shared" si="40"/>
        <v>58.761730756208053</v>
      </c>
      <c r="AK86" s="47">
        <f t="shared" si="40"/>
        <v>59.604969267531146</v>
      </c>
      <c r="AL86" s="47">
        <f t="shared" si="40"/>
        <v>60.677552035787436</v>
      </c>
      <c r="AM86" s="47">
        <f t="shared" si="40"/>
        <v>60.6462433087543</v>
      </c>
      <c r="AN86" s="47">
        <f t="shared" si="40"/>
        <v>60.421346125119726</v>
      </c>
      <c r="AO86" s="47">
        <f t="shared" si="40"/>
        <v>60.022368298680135</v>
      </c>
      <c r="AP86" s="47">
        <f t="shared" si="40"/>
        <v>60.274495807174546</v>
      </c>
      <c r="AQ86" s="47">
        <f t="shared" si="40"/>
        <v>60.408401115103231</v>
      </c>
      <c r="AR86" s="47">
        <f t="shared" si="40"/>
        <v>60.354570930966382</v>
      </c>
      <c r="AS86" s="47">
        <f t="shared" si="40"/>
        <v>60.296236455408803</v>
      </c>
      <c r="AT86" s="47">
        <f t="shared" si="40"/>
        <v>60.271214521466618</v>
      </c>
      <c r="AU86" s="47">
        <f t="shared" si="40"/>
        <v>60.320983766023915</v>
      </c>
    </row>
    <row r="87" spans="1:47">
      <c r="A87" s="42" t="s">
        <v>104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>
        <f t="shared" si="42"/>
        <v>51.495856999999972</v>
      </c>
      <c r="Y87" s="46">
        <f t="shared" si="41"/>
        <v>132.24243999999999</v>
      </c>
      <c r="Z87" s="46">
        <f t="shared" si="41"/>
        <v>121.163115</v>
      </c>
      <c r="AA87" s="46">
        <f t="shared" si="41"/>
        <v>95.140079999999983</v>
      </c>
      <c r="AB87" s="46">
        <f t="shared" si="41"/>
        <v>95.661922999999987</v>
      </c>
      <c r="AC87" s="46">
        <f t="shared" si="41"/>
        <v>45.961269999999985</v>
      </c>
      <c r="AD87" s="46">
        <f t="shared" si="41"/>
        <v>12.351968000000006</v>
      </c>
      <c r="AE87" s="47">
        <f t="shared" si="38"/>
        <v>53.982775760502662</v>
      </c>
      <c r="AF87" s="47">
        <f t="shared" si="39"/>
        <v>51.798436417804872</v>
      </c>
      <c r="AG87" s="47">
        <f t="shared" si="40"/>
        <v>46.74383900884159</v>
      </c>
      <c r="AH87" s="47">
        <f t="shared" si="40"/>
        <v>42.453610191248515</v>
      </c>
      <c r="AI87" s="47">
        <f t="shared" si="40"/>
        <v>41.884975631999524</v>
      </c>
      <c r="AJ87" s="47">
        <f t="shared" si="40"/>
        <v>47.372727402079427</v>
      </c>
      <c r="AK87" s="47">
        <f t="shared" si="40"/>
        <v>46.050717730394787</v>
      </c>
      <c r="AL87" s="47">
        <f t="shared" si="40"/>
        <v>44.901173992912767</v>
      </c>
      <c r="AM87" s="47">
        <f t="shared" si="40"/>
        <v>44.532640989727</v>
      </c>
      <c r="AN87" s="47">
        <f t="shared" si="40"/>
        <v>44.948447149422698</v>
      </c>
      <c r="AO87" s="47">
        <f t="shared" si="40"/>
        <v>45.561141452907336</v>
      </c>
      <c r="AP87" s="47">
        <f t="shared" si="40"/>
        <v>45.198824263072915</v>
      </c>
      <c r="AQ87" s="47">
        <f t="shared" si="40"/>
        <v>45.028445569608543</v>
      </c>
      <c r="AR87" s="47">
        <f t="shared" si="40"/>
        <v>45.053899884947697</v>
      </c>
      <c r="AS87" s="47">
        <f t="shared" si="40"/>
        <v>45.158151663991845</v>
      </c>
      <c r="AT87" s="47">
        <f t="shared" si="40"/>
        <v>45.200092566905674</v>
      </c>
      <c r="AU87" s="47">
        <f t="shared" si="40"/>
        <v>45.127882789705339</v>
      </c>
    </row>
    <row r="88" spans="1:47">
      <c r="A88" s="42" t="s">
        <v>105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>
        <f t="shared" si="42"/>
        <v>48.003082000000006</v>
      </c>
      <c r="Y88" s="46">
        <f t="shared" si="41"/>
        <v>117.78241499999996</v>
      </c>
      <c r="Z88" s="46">
        <f t="shared" si="41"/>
        <v>52.603534000000025</v>
      </c>
      <c r="AA88" s="46">
        <f t="shared" si="41"/>
        <v>47.760304000000019</v>
      </c>
      <c r="AB88" s="46">
        <f t="shared" si="41"/>
        <v>6.9907419999999689</v>
      </c>
      <c r="AC88" s="46">
        <f t="shared" si="41"/>
        <v>18.522772999999994</v>
      </c>
      <c r="AD88" s="46">
        <f t="shared" si="41"/>
        <v>44.411323000000003</v>
      </c>
      <c r="AE88" s="47">
        <f t="shared" si="38"/>
        <v>24.826337435345241</v>
      </c>
      <c r="AF88" s="47">
        <f t="shared" si="39"/>
        <v>24.35473476612</v>
      </c>
      <c r="AG88" s="47">
        <f t="shared" si="40"/>
        <v>21.433420182676688</v>
      </c>
      <c r="AH88" s="47">
        <f t="shared" si="40"/>
        <v>26.890844802004928</v>
      </c>
      <c r="AI88" s="47">
        <f t="shared" si="40"/>
        <v>28.670032360837752</v>
      </c>
      <c r="AJ88" s="47">
        <f t="shared" si="40"/>
        <v>25.23507390939692</v>
      </c>
      <c r="AK88" s="47">
        <f t="shared" si="40"/>
        <v>25.316821204207255</v>
      </c>
      <c r="AL88" s="47">
        <f t="shared" si="40"/>
        <v>25.509238491824711</v>
      </c>
      <c r="AM88" s="47">
        <f t="shared" si="40"/>
        <v>26.324402153654312</v>
      </c>
      <c r="AN88" s="47">
        <f t="shared" si="40"/>
        <v>26.211113623984193</v>
      </c>
      <c r="AO88" s="47">
        <f t="shared" si="40"/>
        <v>25.719329876613482</v>
      </c>
      <c r="AP88" s="47">
        <f t="shared" si="40"/>
        <v>25.816181070056789</v>
      </c>
      <c r="AQ88" s="47">
        <f t="shared" si="40"/>
        <v>25.916053043226697</v>
      </c>
      <c r="AR88" s="47">
        <f t="shared" si="40"/>
        <v>25.997415953507094</v>
      </c>
      <c r="AS88" s="47">
        <f t="shared" si="40"/>
        <v>25.932018713477653</v>
      </c>
      <c r="AT88" s="47">
        <f t="shared" si="40"/>
        <v>25.876199731376339</v>
      </c>
      <c r="AU88" s="47">
        <f t="shared" si="40"/>
        <v>25.907573702328914</v>
      </c>
    </row>
    <row r="89" spans="1:47">
      <c r="A89" s="42" t="s">
        <v>106</v>
      </c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>
        <f t="shared" si="42"/>
        <v>53.153912000000048</v>
      </c>
      <c r="Y89" s="46">
        <f t="shared" si="41"/>
        <v>18.117235999999991</v>
      </c>
      <c r="Z89" s="46">
        <f t="shared" si="41"/>
        <v>41.855780999999951</v>
      </c>
      <c r="AA89" s="46">
        <f t="shared" si="41"/>
        <v>22.04664200000002</v>
      </c>
      <c r="AB89" s="46">
        <f t="shared" si="41"/>
        <v>103.96113000000003</v>
      </c>
      <c r="AC89" s="46">
        <f t="shared" si="41"/>
        <v>39.503215999999981</v>
      </c>
      <c r="AD89" s="46">
        <f t="shared" si="41"/>
        <v>27.561312000000022</v>
      </c>
      <c r="AE89" s="47">
        <f t="shared" si="38"/>
        <v>34.250097827668341</v>
      </c>
      <c r="AF89" s="47">
        <f t="shared" si="39"/>
        <v>38.84863680755646</v>
      </c>
      <c r="AG89" s="47">
        <f t="shared" si="40"/>
        <v>43.930823208864979</v>
      </c>
      <c r="AH89" s="47">
        <f t="shared" si="40"/>
        <v>37.068497325938225</v>
      </c>
      <c r="AI89" s="47">
        <f t="shared" si="40"/>
        <v>36.698862054551114</v>
      </c>
      <c r="AJ89" s="47">
        <f t="shared" si="40"/>
        <v>38.159383444915825</v>
      </c>
      <c r="AK89" s="47">
        <f t="shared" si="40"/>
        <v>38.941240568365323</v>
      </c>
      <c r="AL89" s="47">
        <f t="shared" si="40"/>
        <v>38.959761320527093</v>
      </c>
      <c r="AM89" s="47">
        <f t="shared" si="40"/>
        <v>37.965548942859513</v>
      </c>
      <c r="AN89" s="47">
        <f t="shared" si="40"/>
        <v>38.144959266243767</v>
      </c>
      <c r="AO89" s="47">
        <f t="shared" si="40"/>
        <v>38.434178708582301</v>
      </c>
      <c r="AP89" s="47">
        <f t="shared" si="40"/>
        <v>38.489137761315597</v>
      </c>
      <c r="AQ89" s="47">
        <f t="shared" si="40"/>
        <v>38.398717199905654</v>
      </c>
      <c r="AR89" s="47">
        <f t="shared" si="40"/>
        <v>38.286508375781359</v>
      </c>
      <c r="AS89" s="47">
        <f t="shared" si="40"/>
        <v>38.350700262365734</v>
      </c>
      <c r="AT89" s="47">
        <f t="shared" si="40"/>
        <v>38.391848461590129</v>
      </c>
      <c r="AU89" s="47">
        <f t="shared" si="40"/>
        <v>38.383382412191693</v>
      </c>
    </row>
    <row r="90" spans="1:47">
      <c r="A90" s="42" t="s">
        <v>107</v>
      </c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>
        <f t="shared" si="42"/>
        <v>103.51666499999999</v>
      </c>
      <c r="Y90" s="46">
        <f t="shared" si="41"/>
        <v>110.46573100000006</v>
      </c>
      <c r="Z90" s="46">
        <f t="shared" si="41"/>
        <v>75.206636000000032</v>
      </c>
      <c r="AA90" s="46">
        <f t="shared" si="41"/>
        <v>73.625206000000006</v>
      </c>
      <c r="AB90" s="46">
        <f t="shared" si="41"/>
        <v>88.667256999999964</v>
      </c>
      <c r="AC90" s="46">
        <f t="shared" si="41"/>
        <v>7.8652939999999631</v>
      </c>
      <c r="AD90" s="46">
        <f t="shared" si="41"/>
        <v>25.943418413508184</v>
      </c>
      <c r="AE90" s="47">
        <f t="shared" si="38"/>
        <v>39.553888333694978</v>
      </c>
      <c r="AF90" s="47">
        <f t="shared" si="39"/>
        <v>40.272661518892257</v>
      </c>
      <c r="AG90" s="47">
        <f t="shared" si="40"/>
        <v>36.404867668698834</v>
      </c>
      <c r="AH90" s="47">
        <f t="shared" si="40"/>
        <v>30.211519994084046</v>
      </c>
      <c r="AI90" s="47">
        <f t="shared" si="40"/>
        <v>34.825526450278446</v>
      </c>
      <c r="AJ90" s="47">
        <f t="shared" si="40"/>
        <v>36.253692793129709</v>
      </c>
      <c r="AK90" s="47">
        <f t="shared" si="40"/>
        <v>35.593653685016655</v>
      </c>
      <c r="AL90" s="47">
        <f t="shared" si="40"/>
        <v>34.657852118241536</v>
      </c>
      <c r="AM90" s="47">
        <f t="shared" si="40"/>
        <v>34.308449008150085</v>
      </c>
      <c r="AN90" s="47">
        <f t="shared" si="40"/>
        <v>35.127834810963279</v>
      </c>
      <c r="AO90" s="47">
        <f t="shared" si="40"/>
        <v>35.188296483100245</v>
      </c>
      <c r="AP90" s="47">
        <f t="shared" si="40"/>
        <v>34.975217221094361</v>
      </c>
      <c r="AQ90" s="47">
        <f t="shared" si="40"/>
        <v>34.851529928309901</v>
      </c>
      <c r="AR90" s="47">
        <f t="shared" si="40"/>
        <v>34.890265490323571</v>
      </c>
      <c r="AS90" s="47">
        <f t="shared" si="40"/>
        <v>35.006628786758277</v>
      </c>
      <c r="AT90" s="47">
        <f t="shared" si="40"/>
        <v>34.982387581917266</v>
      </c>
      <c r="AU90" s="47">
        <f t="shared" si="40"/>
        <v>34.941205801680674</v>
      </c>
    </row>
    <row r="91" spans="1:47">
      <c r="A91" s="42" t="s">
        <v>108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>
        <f t="shared" si="42"/>
        <v>-75.347669999999994</v>
      </c>
      <c r="X91" s="46">
        <f t="shared" si="42"/>
        <v>75.654582000000005</v>
      </c>
      <c r="Y91" s="46">
        <f t="shared" si="41"/>
        <v>115.96353999999999</v>
      </c>
      <c r="Z91" s="46">
        <f t="shared" si="41"/>
        <v>60.022429000000045</v>
      </c>
      <c r="AA91" s="46">
        <f t="shared" si="41"/>
        <v>53.522890000000004</v>
      </c>
      <c r="AB91" s="46">
        <f t="shared" si="41"/>
        <v>114.10379900000004</v>
      </c>
      <c r="AC91" s="46">
        <f t="shared" si="41"/>
        <v>17.733671999999999</v>
      </c>
      <c r="AD91" s="47">
        <f>AD$96*(SUM(Y91:AC91)/SUM(Y$96:AC$96))</f>
        <v>41.959746995004025</v>
      </c>
      <c r="AE91" s="47">
        <f>AE$96*(SUM(Z91:AD91)/SUM(Z$96:AD$96))</f>
        <v>41.891586396303566</v>
      </c>
      <c r="AF91" s="47">
        <f t="shared" si="39"/>
        <v>46.007377362275236</v>
      </c>
      <c r="AG91" s="47">
        <f t="shared" si="40"/>
        <v>47.092912637492859</v>
      </c>
      <c r="AH91" s="47">
        <f t="shared" si="40"/>
        <v>39.20110371017261</v>
      </c>
      <c r="AI91" s="47">
        <f t="shared" si="40"/>
        <v>43.667217596211785</v>
      </c>
      <c r="AJ91" s="47">
        <f t="shared" si="40"/>
        <v>43.572039540491204</v>
      </c>
      <c r="AK91" s="47">
        <f t="shared" si="40"/>
        <v>43.908130169328736</v>
      </c>
      <c r="AL91" s="47">
        <f t="shared" si="40"/>
        <v>43.488280730739433</v>
      </c>
      <c r="AM91" s="47">
        <f t="shared" si="40"/>
        <v>42.767354349388746</v>
      </c>
      <c r="AN91" s="47">
        <f t="shared" si="40"/>
        <v>43.480604477231985</v>
      </c>
      <c r="AO91" s="47">
        <f t="shared" si="40"/>
        <v>43.443281853436019</v>
      </c>
      <c r="AP91" s="47">
        <f t="shared" si="40"/>
        <v>43.41753031602498</v>
      </c>
      <c r="AQ91" s="47">
        <f t="shared" si="40"/>
        <v>43.319410345364233</v>
      </c>
      <c r="AR91" s="47">
        <f t="shared" si="40"/>
        <v>43.285636268289188</v>
      </c>
      <c r="AS91" s="47">
        <f t="shared" si="40"/>
        <v>43.389292652069287</v>
      </c>
      <c r="AT91" s="47">
        <f t="shared" si="40"/>
        <v>43.371030287036739</v>
      </c>
      <c r="AU91" s="47">
        <f t="shared" si="40"/>
        <v>43.356579973756887</v>
      </c>
    </row>
    <row r="92" spans="1:47">
      <c r="A92" s="42" t="s">
        <v>109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>
        <f t="shared" si="42"/>
        <v>110.83274999999999</v>
      </c>
      <c r="X92" s="46">
        <f t="shared" si="42"/>
        <v>67.577383999999995</v>
      </c>
      <c r="Y92" s="46">
        <f t="shared" si="41"/>
        <v>97.625078999999999</v>
      </c>
      <c r="Z92" s="46">
        <f t="shared" si="41"/>
        <v>79.77274799999995</v>
      </c>
      <c r="AA92" s="46">
        <f t="shared" si="41"/>
        <v>59.537358999999967</v>
      </c>
      <c r="AB92" s="46">
        <f t="shared" si="41"/>
        <v>11.943147000000003</v>
      </c>
      <c r="AC92" s="46">
        <f t="shared" si="41"/>
        <v>42.836468000000011</v>
      </c>
      <c r="AD92" s="47">
        <f t="shared" ref="AD92:AE94" si="43">AD$96*(SUM(Y92:AC92)/SUM(Y$96:AC$96))</f>
        <v>33.874093157824362</v>
      </c>
      <c r="AE92" s="47">
        <f t="shared" si="43"/>
        <v>33.234779499705638</v>
      </c>
      <c r="AF92" s="47">
        <f t="shared" si="39"/>
        <v>31.005069855214909</v>
      </c>
      <c r="AG92" s="47">
        <f t="shared" si="40"/>
        <v>27.513595722091992</v>
      </c>
      <c r="AH92" s="47">
        <f t="shared" si="40"/>
        <v>33.921282891844598</v>
      </c>
      <c r="AI92" s="47">
        <f t="shared" si="40"/>
        <v>32.232085076097277</v>
      </c>
      <c r="AJ92" s="47">
        <f t="shared" si="40"/>
        <v>31.581362608990879</v>
      </c>
      <c r="AK92" s="47">
        <f t="shared" si="40"/>
        <v>31.250679230847929</v>
      </c>
      <c r="AL92" s="47">
        <f t="shared" si="40"/>
        <v>31.299801105974538</v>
      </c>
      <c r="AM92" s="47">
        <f t="shared" si="40"/>
        <v>32.057042182751047</v>
      </c>
      <c r="AN92" s="47">
        <f t="shared" si="40"/>
        <v>31.684194040932333</v>
      </c>
      <c r="AO92" s="47">
        <f t="shared" si="40"/>
        <v>31.574615833899347</v>
      </c>
      <c r="AP92" s="47">
        <f t="shared" si="40"/>
        <v>31.573266478881042</v>
      </c>
      <c r="AQ92" s="47">
        <f t="shared" si="40"/>
        <v>31.637783928487657</v>
      </c>
      <c r="AR92" s="47">
        <f t="shared" si="40"/>
        <v>31.705380492990287</v>
      </c>
      <c r="AS92" s="47">
        <f t="shared" si="40"/>
        <v>31.635048155038135</v>
      </c>
      <c r="AT92" s="47">
        <f t="shared" si="40"/>
        <v>31.625218977859291</v>
      </c>
      <c r="AU92" s="47">
        <f t="shared" si="40"/>
        <v>31.635339606651282</v>
      </c>
    </row>
    <row r="93" spans="1:47">
      <c r="A93" s="42" t="s">
        <v>110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>
        <f t="shared" si="42"/>
        <v>65.007565</v>
      </c>
      <c r="X93" s="46">
        <f t="shared" si="42"/>
        <v>96.508044000000041</v>
      </c>
      <c r="Y93" s="46">
        <f t="shared" si="41"/>
        <v>109.85888699999995</v>
      </c>
      <c r="Z93" s="46">
        <f t="shared" si="41"/>
        <v>93.36173399999997</v>
      </c>
      <c r="AA93" s="46">
        <f t="shared" si="41"/>
        <v>80.369296000000062</v>
      </c>
      <c r="AB93" s="46">
        <f t="shared" si="41"/>
        <v>63.083240000000053</v>
      </c>
      <c r="AC93" s="46">
        <f t="shared" si="41"/>
        <v>142.64929000000004</v>
      </c>
      <c r="AD93" s="47">
        <f t="shared" si="43"/>
        <v>56.820408484835774</v>
      </c>
      <c r="AE93" s="47">
        <f t="shared" si="43"/>
        <v>63.605715151817051</v>
      </c>
      <c r="AF93" s="47">
        <f t="shared" si="39"/>
        <v>69.474265705782074</v>
      </c>
      <c r="AG93" s="47">
        <f t="shared" si="40"/>
        <v>71.195179013552675</v>
      </c>
      <c r="AH93" s="47">
        <f t="shared" si="40"/>
        <v>81.29655623486569</v>
      </c>
      <c r="AI93" s="47">
        <f t="shared" si="40"/>
        <v>69.170126179970353</v>
      </c>
      <c r="AJ93" s="47">
        <f t="shared" si="40"/>
        <v>70.948368457197574</v>
      </c>
      <c r="AK93" s="47">
        <f t="shared" si="40"/>
        <v>72.416899118273676</v>
      </c>
      <c r="AL93" s="47">
        <f t="shared" si="40"/>
        <v>73.005425800771988</v>
      </c>
      <c r="AM93" s="47">
        <f t="shared" si="40"/>
        <v>73.367475158215854</v>
      </c>
      <c r="AN93" s="47">
        <f t="shared" si="40"/>
        <v>71.781658942885883</v>
      </c>
      <c r="AO93" s="47">
        <f t="shared" si="40"/>
        <v>72.303965495469001</v>
      </c>
      <c r="AP93" s="47">
        <f t="shared" si="40"/>
        <v>72.575084903123269</v>
      </c>
      <c r="AQ93" s="47">
        <f t="shared" si="40"/>
        <v>72.60672206009319</v>
      </c>
      <c r="AR93" s="47">
        <f t="shared" si="40"/>
        <v>72.526981311957456</v>
      </c>
      <c r="AS93" s="47">
        <f t="shared" si="40"/>
        <v>72.358882542705757</v>
      </c>
      <c r="AT93" s="47">
        <f t="shared" si="40"/>
        <v>72.474327262669732</v>
      </c>
      <c r="AU93" s="47">
        <f t="shared" si="40"/>
        <v>72.508399616109884</v>
      </c>
    </row>
    <row r="94" spans="1:47">
      <c r="A94" s="42" t="s">
        <v>111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>
        <f t="shared" si="42"/>
        <v>75.175489000000042</v>
      </c>
      <c r="X94" s="46">
        <f t="shared" si="42"/>
        <v>86.933516999999995</v>
      </c>
      <c r="Y94" s="46">
        <f t="shared" si="41"/>
        <v>87.214970000000051</v>
      </c>
      <c r="Z94" s="46">
        <f t="shared" si="41"/>
        <v>29.337430999999981</v>
      </c>
      <c r="AA94" s="46">
        <f t="shared" si="41"/>
        <v>110.68439499999997</v>
      </c>
      <c r="AB94" s="46">
        <f t="shared" si="41"/>
        <v>49.642367000000007</v>
      </c>
      <c r="AC94" s="46">
        <f t="shared" si="41"/>
        <v>66.321324000000004</v>
      </c>
      <c r="AD94" s="47">
        <f t="shared" si="43"/>
        <v>39.852641102186276</v>
      </c>
      <c r="AE94" s="47">
        <f t="shared" si="43"/>
        <v>43.130160570958282</v>
      </c>
      <c r="AF94" s="47">
        <f t="shared" si="39"/>
        <v>52.914882187430599</v>
      </c>
      <c r="AG94" s="47">
        <f t="shared" si="40"/>
        <v>45.323113404215796</v>
      </c>
      <c r="AH94" s="47">
        <f t="shared" si="40"/>
        <v>49.844156688076303</v>
      </c>
      <c r="AI94" s="47">
        <f t="shared" si="40"/>
        <v>46.679788677346927</v>
      </c>
      <c r="AJ94" s="47">
        <f t="shared" si="40"/>
        <v>47.578420305605583</v>
      </c>
      <c r="AK94" s="47">
        <f t="shared" si="40"/>
        <v>48.468072252535045</v>
      </c>
      <c r="AL94" s="47">
        <f t="shared" si="40"/>
        <v>47.578710265555934</v>
      </c>
      <c r="AM94" s="47">
        <f t="shared" si="40"/>
        <v>48.029829637823966</v>
      </c>
      <c r="AN94" s="47">
        <f t="shared" si="40"/>
        <v>47.666964227773491</v>
      </c>
      <c r="AO94" s="47">
        <f t="shared" si="40"/>
        <v>47.864399337858806</v>
      </c>
      <c r="AP94" s="47">
        <f t="shared" si="40"/>
        <v>47.921595144309443</v>
      </c>
      <c r="AQ94" s="47">
        <f t="shared" si="40"/>
        <v>47.812299722664328</v>
      </c>
      <c r="AR94" s="47">
        <f t="shared" si="40"/>
        <v>47.859017614086007</v>
      </c>
      <c r="AS94" s="47">
        <f t="shared" si="40"/>
        <v>47.824855209338416</v>
      </c>
      <c r="AT94" s="47">
        <f t="shared" si="40"/>
        <v>47.856433405651401</v>
      </c>
      <c r="AU94" s="47">
        <f t="shared" si="40"/>
        <v>47.854840219209919</v>
      </c>
    </row>
    <row r="95" spans="1:47">
      <c r="A95" s="42" t="s">
        <v>112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>
        <f t="shared" si="42"/>
        <v>16.134559000000024</v>
      </c>
      <c r="X95" s="46">
        <f t="shared" si="42"/>
        <v>89.992098999999996</v>
      </c>
      <c r="Y95" s="46">
        <f t="shared" si="41"/>
        <v>70.381456000000071</v>
      </c>
      <c r="Z95" s="46">
        <f t="shared" si="41"/>
        <v>90.434049999999971</v>
      </c>
      <c r="AA95" s="46">
        <f t="shared" si="41"/>
        <v>40.362274999999997</v>
      </c>
      <c r="AB95" s="46">
        <f t="shared" si="41"/>
        <v>11.668580000000013</v>
      </c>
      <c r="AC95" s="46">
        <f t="shared" si="41"/>
        <v>32.96646800000002</v>
      </c>
      <c r="AD95" s="47">
        <f>AD96-SUM(AD84:AD94)</f>
        <v>25.743769846641385</v>
      </c>
      <c r="AE95" s="47">
        <f>AE96-SUM(AE84:AE94)</f>
        <v>29.329266614971516</v>
      </c>
      <c r="AF95" s="47">
        <f t="shared" ref="AF95:AU95" si="44">AF96-SUM(AF84:AF94)</f>
        <v>23.937555534467322</v>
      </c>
      <c r="AG95" s="47">
        <f t="shared" si="44"/>
        <v>22.250356437470543</v>
      </c>
      <c r="AH95" s="47">
        <f t="shared" si="44"/>
        <v>27.027531081843392</v>
      </c>
      <c r="AI95" s="47">
        <f t="shared" si="44"/>
        <v>25.916864548564433</v>
      </c>
      <c r="AJ95" s="47">
        <f t="shared" si="44"/>
        <v>25.692314843463521</v>
      </c>
      <c r="AK95" s="47">
        <f t="shared" si="44"/>
        <v>24.964924489161888</v>
      </c>
      <c r="AL95" s="47">
        <f t="shared" si="44"/>
        <v>25.170398280100812</v>
      </c>
      <c r="AM95" s="47">
        <f t="shared" si="44"/>
        <v>25.754406648626684</v>
      </c>
      <c r="AN95" s="47">
        <f t="shared" si="44"/>
        <v>25.499781761983513</v>
      </c>
      <c r="AO95" s="47">
        <f t="shared" si="44"/>
        <v>25.416365204667215</v>
      </c>
      <c r="AP95" s="47">
        <f t="shared" si="44"/>
        <v>25.361175276908057</v>
      </c>
      <c r="AQ95" s="47">
        <f t="shared" si="44"/>
        <v>25.440425434457268</v>
      </c>
      <c r="AR95" s="47">
        <f t="shared" si="44"/>
        <v>25.494430865328582</v>
      </c>
      <c r="AS95" s="47">
        <f t="shared" si="44"/>
        <v>25.442435708668938</v>
      </c>
      <c r="AT95" s="47">
        <f t="shared" si="44"/>
        <v>25.430966498006001</v>
      </c>
      <c r="AU95" s="47">
        <f t="shared" si="44"/>
        <v>25.433886756673814</v>
      </c>
    </row>
    <row r="96" spans="1:47" ht="15.75" thickBot="1">
      <c r="A96" s="42" t="s">
        <v>113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>
        <f t="shared" ref="W96:AC96" si="45">SUM(W84:W95)</f>
        <v>191.80269300000006</v>
      </c>
      <c r="X96" s="46">
        <f t="shared" si="45"/>
        <v>748.13030000000003</v>
      </c>
      <c r="Y96" s="46">
        <f t="shared" si="45"/>
        <v>1135.978124</v>
      </c>
      <c r="Z96" s="46">
        <f t="shared" si="45"/>
        <v>1003.8523799999999</v>
      </c>
      <c r="AA96" s="46">
        <f t="shared" si="45"/>
        <v>647.23564899999997</v>
      </c>
      <c r="AB96" s="46">
        <f t="shared" si="45"/>
        <v>795.3483040000001</v>
      </c>
      <c r="AC96" s="46">
        <f t="shared" si="45"/>
        <v>508.16089300000004</v>
      </c>
      <c r="AD96" s="47">
        <v>475</v>
      </c>
      <c r="AE96" s="47">
        <v>500</v>
      </c>
      <c r="AF96" s="47">
        <v>500</v>
      </c>
      <c r="AG96" s="47">
        <v>500</v>
      </c>
      <c r="AH96" s="47">
        <v>500</v>
      </c>
      <c r="AI96" s="47">
        <v>500</v>
      </c>
      <c r="AJ96" s="47">
        <v>500</v>
      </c>
      <c r="AK96" s="47">
        <v>500</v>
      </c>
      <c r="AL96" s="47">
        <v>500</v>
      </c>
      <c r="AM96" s="47">
        <v>500</v>
      </c>
      <c r="AN96" s="47">
        <v>500</v>
      </c>
      <c r="AO96" s="47">
        <v>500</v>
      </c>
      <c r="AP96" s="47">
        <v>500</v>
      </c>
      <c r="AQ96" s="47">
        <v>500</v>
      </c>
      <c r="AR96" s="47">
        <v>500</v>
      </c>
      <c r="AS96" s="47">
        <v>500</v>
      </c>
      <c r="AT96" s="47">
        <v>500</v>
      </c>
      <c r="AU96" s="47">
        <v>500</v>
      </c>
    </row>
    <row r="97" spans="1:4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9"/>
      <c r="W97" s="49"/>
      <c r="X97" s="49"/>
      <c r="Y97" s="49"/>
      <c r="Z97" s="49">
        <f>Z10</f>
        <v>1003.8523799999999</v>
      </c>
      <c r="AA97" s="49">
        <f t="shared" ref="AA97:AU97" si="46">AA10</f>
        <v>647.23564899999997</v>
      </c>
      <c r="AB97" s="49">
        <f t="shared" si="46"/>
        <v>795.3483040000001</v>
      </c>
      <c r="AC97" s="49">
        <f t="shared" si="46"/>
        <v>508.16089300000004</v>
      </c>
      <c r="AD97" s="49">
        <f t="shared" si="46"/>
        <v>475.00000000000091</v>
      </c>
      <c r="AE97" s="49">
        <f t="shared" si="46"/>
        <v>500</v>
      </c>
      <c r="AF97" s="49">
        <f t="shared" si="46"/>
        <v>499.99999999999977</v>
      </c>
      <c r="AG97" s="49">
        <f t="shared" si="46"/>
        <v>500.00000000000091</v>
      </c>
      <c r="AH97" s="49">
        <f t="shared" si="46"/>
        <v>499.99999999999932</v>
      </c>
      <c r="AI97" s="49">
        <f t="shared" si="46"/>
        <v>500.00000000000114</v>
      </c>
      <c r="AJ97" s="49">
        <f t="shared" si="46"/>
        <v>499.99999999999818</v>
      </c>
      <c r="AK97" s="49">
        <f t="shared" si="46"/>
        <v>499.99999999999864</v>
      </c>
      <c r="AL97" s="49">
        <f t="shared" si="46"/>
        <v>500.00000000000273</v>
      </c>
      <c r="AM97" s="49">
        <f t="shared" si="46"/>
        <v>500.00000000000091</v>
      </c>
      <c r="AN97" s="49">
        <f t="shared" si="46"/>
        <v>499.99999999999682</v>
      </c>
      <c r="AO97" s="49">
        <f t="shared" si="46"/>
        <v>500.00000000000182</v>
      </c>
      <c r="AP97" s="49">
        <f t="shared" si="46"/>
        <v>500.00000000000136</v>
      </c>
      <c r="AQ97" s="49">
        <f t="shared" si="46"/>
        <v>500.00000000000136</v>
      </c>
      <c r="AR97" s="49">
        <f t="shared" si="46"/>
        <v>500.00000000000227</v>
      </c>
      <c r="AS97" s="49">
        <f t="shared" si="46"/>
        <v>500.00000000000045</v>
      </c>
      <c r="AT97" s="49">
        <f t="shared" si="46"/>
        <v>500.00000000000182</v>
      </c>
      <c r="AU97" s="49">
        <f t="shared" si="46"/>
        <v>499.99999999999773</v>
      </c>
    </row>
    <row r="98" spans="1:47" ht="15.75" thickBot="1">
      <c r="A98" s="42" t="s">
        <v>216</v>
      </c>
    </row>
    <row r="99" spans="1:47" ht="15.75" thickBot="1">
      <c r="A99" s="44"/>
      <c r="B99" s="44" t="str">
        <f>B$2</f>
        <v xml:space="preserve">93/94 </v>
      </c>
      <c r="C99" s="44" t="str">
        <f t="shared" ref="C99:AU99" si="47">C$2</f>
        <v xml:space="preserve">94/95 </v>
      </c>
      <c r="D99" s="44" t="str">
        <f t="shared" si="47"/>
        <v xml:space="preserve">95/96 </v>
      </c>
      <c r="E99" s="44" t="str">
        <f t="shared" si="47"/>
        <v xml:space="preserve">96/97 </v>
      </c>
      <c r="F99" s="44" t="str">
        <f t="shared" si="47"/>
        <v xml:space="preserve">97/98 </v>
      </c>
      <c r="G99" s="44" t="str">
        <f t="shared" si="47"/>
        <v xml:space="preserve">98/99 </v>
      </c>
      <c r="H99" s="44" t="str">
        <f t="shared" si="47"/>
        <v xml:space="preserve">99/00 </v>
      </c>
      <c r="I99" s="44" t="str">
        <f t="shared" si="47"/>
        <v xml:space="preserve">00/01 </v>
      </c>
      <c r="J99" s="44" t="str">
        <f t="shared" si="47"/>
        <v xml:space="preserve">01/02 </v>
      </c>
      <c r="K99" s="44" t="str">
        <f t="shared" si="47"/>
        <v xml:space="preserve">02/03 </v>
      </c>
      <c r="L99" s="44" t="str">
        <f t="shared" si="47"/>
        <v xml:space="preserve">03/04 </v>
      </c>
      <c r="M99" s="44" t="str">
        <f t="shared" si="47"/>
        <v xml:space="preserve">04/05 </v>
      </c>
      <c r="N99" s="44" t="str">
        <f t="shared" si="47"/>
        <v xml:space="preserve">05/06 </v>
      </c>
      <c r="O99" s="44" t="str">
        <f t="shared" si="47"/>
        <v xml:space="preserve">06/07 </v>
      </c>
      <c r="P99" s="44" t="str">
        <f t="shared" si="47"/>
        <v xml:space="preserve">07/08 </v>
      </c>
      <c r="Q99" s="44" t="str">
        <f t="shared" si="47"/>
        <v xml:space="preserve">08/09 </v>
      </c>
      <c r="R99" s="44" t="str">
        <f t="shared" si="47"/>
        <v xml:space="preserve">09/10 </v>
      </c>
      <c r="S99" s="44" t="str">
        <f t="shared" si="47"/>
        <v xml:space="preserve">10/11 </v>
      </c>
      <c r="T99" s="44" t="str">
        <f t="shared" si="47"/>
        <v xml:space="preserve">11/12 </v>
      </c>
      <c r="U99" s="44" t="str">
        <f t="shared" si="47"/>
        <v xml:space="preserve">12/13 </v>
      </c>
      <c r="V99" s="44" t="str">
        <f t="shared" si="47"/>
        <v xml:space="preserve">13/14 </v>
      </c>
      <c r="W99" s="44" t="str">
        <f t="shared" si="47"/>
        <v xml:space="preserve">14/15 </v>
      </c>
      <c r="X99" s="44" t="str">
        <f t="shared" si="47"/>
        <v xml:space="preserve">15/16 </v>
      </c>
      <c r="Y99" s="44" t="str">
        <f t="shared" si="47"/>
        <v xml:space="preserve">16/17 </v>
      </c>
      <c r="Z99" s="44" t="str">
        <f t="shared" si="47"/>
        <v xml:space="preserve">17/18 </v>
      </c>
      <c r="AA99" s="44" t="str">
        <f t="shared" si="47"/>
        <v>18/19</v>
      </c>
      <c r="AB99" s="44" t="str">
        <f t="shared" si="47"/>
        <v>19/20</v>
      </c>
      <c r="AC99" s="44" t="str">
        <f t="shared" si="47"/>
        <v>20/21</v>
      </c>
      <c r="AD99" s="44" t="str">
        <f t="shared" si="47"/>
        <v>21/22</v>
      </c>
      <c r="AE99" s="44" t="str">
        <f t="shared" si="47"/>
        <v>22/23</v>
      </c>
      <c r="AF99" s="44" t="str">
        <f t="shared" si="47"/>
        <v>23/24</v>
      </c>
      <c r="AG99" s="44" t="str">
        <f t="shared" si="47"/>
        <v>24/25</v>
      </c>
      <c r="AH99" s="44" t="str">
        <f t="shared" si="47"/>
        <v>25/26</v>
      </c>
      <c r="AI99" s="44" t="str">
        <f t="shared" si="47"/>
        <v>26/27</v>
      </c>
      <c r="AJ99" s="44" t="str">
        <f t="shared" si="47"/>
        <v>27/28</v>
      </c>
      <c r="AK99" s="44" t="str">
        <f t="shared" si="47"/>
        <v>28/29</v>
      </c>
      <c r="AL99" s="44" t="str">
        <f t="shared" si="47"/>
        <v>29/30</v>
      </c>
      <c r="AM99" s="44" t="str">
        <f t="shared" si="47"/>
        <v>30/31</v>
      </c>
      <c r="AN99" s="44" t="str">
        <f t="shared" si="47"/>
        <v>31/32</v>
      </c>
      <c r="AO99" s="44" t="str">
        <f t="shared" si="47"/>
        <v>32/33</v>
      </c>
      <c r="AP99" s="44" t="str">
        <f t="shared" si="47"/>
        <v>33/34</v>
      </c>
      <c r="AQ99" s="44" t="str">
        <f t="shared" si="47"/>
        <v>34/35</v>
      </c>
      <c r="AR99" s="44" t="str">
        <f t="shared" si="47"/>
        <v>35/36</v>
      </c>
      <c r="AS99" s="44" t="str">
        <f t="shared" si="47"/>
        <v>36/37</v>
      </c>
      <c r="AT99" s="44" t="str">
        <f t="shared" si="47"/>
        <v>37/38</v>
      </c>
      <c r="AU99" s="44" t="str">
        <f t="shared" si="47"/>
        <v>38/39</v>
      </c>
    </row>
    <row r="100" spans="1:47">
      <c r="A100" s="42" t="s">
        <v>101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>
        <f>'[4]NASS Crush'!$DO10</f>
        <v>126</v>
      </c>
      <c r="Y100" s="66">
        <f>'[4]NASS Crush'!$DO22</f>
        <v>233</v>
      </c>
      <c r="Z100" s="66">
        <f>'[4]NASS Crush'!$DO34</f>
        <v>166.73400000000001</v>
      </c>
      <c r="AA100" s="66">
        <f>'[4]NASS Crush'!$DO46</f>
        <v>105.828</v>
      </c>
      <c r="AB100" s="66">
        <f>'[4]NASS Crush'!$DO58</f>
        <v>49.976999999999997</v>
      </c>
      <c r="AC100" s="66">
        <f>'[4]NASS Crush'!$DO70</f>
        <v>57.142000000000003</v>
      </c>
      <c r="AD100" s="66">
        <f>'[4]NASS Crush'!$DO82</f>
        <v>51.295999999999999</v>
      </c>
      <c r="AE100" s="47">
        <f>AD111+AE20+AE36-AE52-AE68-AE84</f>
        <v>118.2976192857443</v>
      </c>
      <c r="AF100" s="47">
        <f t="shared" ref="AF100:AU100" si="48">AE111+AF20+AF36-AF52-AF68-AF84</f>
        <v>626.78085216055206</v>
      </c>
      <c r="AG100" s="47">
        <f t="shared" si="48"/>
        <v>1330.4108307597021</v>
      </c>
      <c r="AH100" s="47">
        <f t="shared" si="48"/>
        <v>1951.5360474733318</v>
      </c>
      <c r="AI100" s="47">
        <f t="shared" si="48"/>
        <v>2626.4908054536627</v>
      </c>
      <c r="AJ100" s="47">
        <f t="shared" si="48"/>
        <v>3192.3948403677214</v>
      </c>
      <c r="AK100" s="47">
        <f t="shared" si="48"/>
        <v>3689.3019490947222</v>
      </c>
      <c r="AL100" s="47">
        <f t="shared" si="48"/>
        <v>4065.2165384544705</v>
      </c>
      <c r="AM100" s="47">
        <f t="shared" si="48"/>
        <v>4470.1526182871858</v>
      </c>
      <c r="AN100" s="47">
        <f t="shared" si="48"/>
        <v>4778.2197237075998</v>
      </c>
      <c r="AO100" s="47">
        <f t="shared" si="48"/>
        <v>5145.2447815397381</v>
      </c>
      <c r="AP100" s="47">
        <f t="shared" si="48"/>
        <v>5482.4686066005579</v>
      </c>
      <c r="AQ100" s="47">
        <f t="shared" si="48"/>
        <v>5847.6869754609725</v>
      </c>
      <c r="AR100" s="47">
        <f t="shared" si="48"/>
        <v>6262.9932596424278</v>
      </c>
      <c r="AS100" s="47">
        <f t="shared" si="48"/>
        <v>6722.6523922685665</v>
      </c>
      <c r="AT100" s="47">
        <f t="shared" si="48"/>
        <v>7214.4515939957973</v>
      </c>
      <c r="AU100" s="47">
        <f t="shared" si="48"/>
        <v>7752.7377496825775</v>
      </c>
    </row>
    <row r="101" spans="1:47">
      <c r="A101" s="42" t="s">
        <v>102</v>
      </c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>
        <f>'[4]NASS Crush'!$DO11</f>
        <v>157</v>
      </c>
      <c r="Y101" s="66">
        <f>'[4]NASS Crush'!$DO23</f>
        <v>239.673</v>
      </c>
      <c r="Z101" s="66">
        <f>'[4]NASS Crush'!$DO35</f>
        <v>179.148</v>
      </c>
      <c r="AA101" s="66">
        <f>'[4]NASS Crush'!$DO47</f>
        <v>96.08</v>
      </c>
      <c r="AB101" s="66">
        <f>'[4]NASS Crush'!$DO59</f>
        <v>39.936999999999998</v>
      </c>
      <c r="AC101" s="66">
        <f>'[4]NASS Crush'!$DO71</f>
        <v>56.25</v>
      </c>
      <c r="AD101" s="66">
        <f>'[4]NASS Crush'!$DO83</f>
        <v>39.881999999999998</v>
      </c>
      <c r="AE101" s="47">
        <f t="shared" ref="AE101:AU111" si="49">AE100+AE21+AE37-AE53-AE69-AE85</f>
        <v>156.14624594373839</v>
      </c>
      <c r="AF101" s="47">
        <f t="shared" si="49"/>
        <v>669.56376341563998</v>
      </c>
      <c r="AG101" s="47">
        <f t="shared" si="49"/>
        <v>1364.2423890839755</v>
      </c>
      <c r="AH101" s="47">
        <f t="shared" si="49"/>
        <v>1991.5633937097743</v>
      </c>
      <c r="AI101" s="47">
        <f t="shared" si="49"/>
        <v>2663.5980860978634</v>
      </c>
      <c r="AJ101" s="47">
        <f t="shared" si="49"/>
        <v>3224.3678864067406</v>
      </c>
      <c r="AK101" s="47">
        <f t="shared" si="49"/>
        <v>3712.0535513466107</v>
      </c>
      <c r="AL101" s="47">
        <f t="shared" si="49"/>
        <v>4090.1397762618567</v>
      </c>
      <c r="AM101" s="47">
        <f t="shared" si="49"/>
        <v>4489.3437536715328</v>
      </c>
      <c r="AN101" s="47">
        <f t="shared" si="49"/>
        <v>4801.7695533990218</v>
      </c>
      <c r="AO101" s="47">
        <f t="shared" si="49"/>
        <v>5166.440418271769</v>
      </c>
      <c r="AP101" s="47">
        <f t="shared" si="49"/>
        <v>5505.094585401569</v>
      </c>
      <c r="AQ101" s="47">
        <f t="shared" si="49"/>
        <v>5873.4795927722398</v>
      </c>
      <c r="AR101" s="47">
        <f t="shared" si="49"/>
        <v>6291.6699761185437</v>
      </c>
      <c r="AS101" s="47">
        <f t="shared" si="49"/>
        <v>6753.2407177319901</v>
      </c>
      <c r="AT101" s="47">
        <f t="shared" si="49"/>
        <v>7247.9445608398837</v>
      </c>
      <c r="AU101" s="47">
        <f t="shared" si="49"/>
        <v>7788.1352271283822</v>
      </c>
    </row>
    <row r="102" spans="1:47">
      <c r="A102" s="42" t="s">
        <v>103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>
        <f>'[4]NASS Crush'!$DO12</f>
        <v>168</v>
      </c>
      <c r="Y102" s="66">
        <f>'[4]NASS Crush'!$DO24</f>
        <v>237.62200000000001</v>
      </c>
      <c r="Z102" s="66">
        <f>'[4]NASS Crush'!$DO36</f>
        <v>158.512</v>
      </c>
      <c r="AA102" s="66">
        <f>'[4]NASS Crush'!$DO48</f>
        <v>107.71599999999999</v>
      </c>
      <c r="AB102" s="66">
        <f>'[4]NASS Crush'!$DO60</f>
        <v>37.28</v>
      </c>
      <c r="AC102" s="66">
        <f>'[4]NASS Crush'!$DO72</f>
        <v>66.052000000000007</v>
      </c>
      <c r="AD102" s="66">
        <f>'[4]NASS Crush'!$DO84</f>
        <v>39.951000000000001</v>
      </c>
      <c r="AE102" s="47">
        <f t="shared" si="49"/>
        <v>199.68006262650763</v>
      </c>
      <c r="AF102" s="47">
        <f t="shared" si="49"/>
        <v>737.19149548274981</v>
      </c>
      <c r="AG102" s="47">
        <f t="shared" si="49"/>
        <v>1419.3954116901805</v>
      </c>
      <c r="AH102" s="47">
        <f t="shared" si="49"/>
        <v>2053.6116642537067</v>
      </c>
      <c r="AI102" s="47">
        <f t="shared" si="49"/>
        <v>2716.2700928111049</v>
      </c>
      <c r="AJ102" s="47">
        <f t="shared" si="49"/>
        <v>3268.6262626263474</v>
      </c>
      <c r="AK102" s="47">
        <f t="shared" si="49"/>
        <v>3742.1547973531583</v>
      </c>
      <c r="AL102" s="47">
        <f t="shared" si="49"/>
        <v>4123.8919112730582</v>
      </c>
      <c r="AM102" s="47">
        <f t="shared" si="49"/>
        <v>4511.894317067954</v>
      </c>
      <c r="AN102" s="47">
        <f t="shared" si="49"/>
        <v>4831.5767990491677</v>
      </c>
      <c r="AO102" s="47">
        <f t="shared" si="49"/>
        <v>5192.4474227724586</v>
      </c>
      <c r="AP102" s="47">
        <f t="shared" si="49"/>
        <v>5533.8737580550041</v>
      </c>
      <c r="AQ102" s="47">
        <f t="shared" si="49"/>
        <v>5907.5901531380869</v>
      </c>
      <c r="AR102" s="47">
        <f t="shared" si="49"/>
        <v>6330.6554442158385</v>
      </c>
      <c r="AS102" s="47">
        <f t="shared" si="49"/>
        <v>6795.5241796085274</v>
      </c>
      <c r="AT102" s="47">
        <f t="shared" si="49"/>
        <v>7295.2159386563808</v>
      </c>
      <c r="AU102" s="47">
        <f t="shared" si="49"/>
        <v>7838.6961597975987</v>
      </c>
    </row>
    <row r="103" spans="1:47">
      <c r="A103" s="42" t="s">
        <v>104</v>
      </c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>
        <f>'[4]NASS Crush'!$DO13</f>
        <v>181</v>
      </c>
      <c r="Y103" s="66">
        <f>'[4]NASS Crush'!$DO25</f>
        <v>199</v>
      </c>
      <c r="Z103" s="66">
        <f>'[4]NASS Crush'!$DO37</f>
        <v>168.87</v>
      </c>
      <c r="AA103" s="66">
        <f>'[4]NASS Crush'!$DO49</f>
        <v>100.172</v>
      </c>
      <c r="AB103" s="66">
        <f>'[4]NASS Crush'!$DO61</f>
        <v>48.991</v>
      </c>
      <c r="AC103" s="66">
        <f>'[4]NASS Crush'!$DO73</f>
        <v>67.096000000000004</v>
      </c>
      <c r="AD103" s="66">
        <f>'[4]NASS Crush'!$DO85</f>
        <v>35.247999999999998</v>
      </c>
      <c r="AE103" s="47">
        <f t="shared" si="49"/>
        <v>248.60171927417821</v>
      </c>
      <c r="AF103" s="47">
        <f t="shared" si="49"/>
        <v>800.64344379194597</v>
      </c>
      <c r="AG103" s="47">
        <f t="shared" si="49"/>
        <v>1470.6000701776036</v>
      </c>
      <c r="AH103" s="47">
        <f t="shared" si="49"/>
        <v>2109.5891491153006</v>
      </c>
      <c r="AI103" s="47">
        <f t="shared" si="49"/>
        <v>2766.0880661661354</v>
      </c>
      <c r="AJ103" s="47">
        <f t="shared" si="49"/>
        <v>3312.1786456415452</v>
      </c>
      <c r="AK103" s="47">
        <f t="shared" si="49"/>
        <v>3773.2191516340836</v>
      </c>
      <c r="AL103" s="47">
        <f t="shared" si="49"/>
        <v>4158.1195386044838</v>
      </c>
      <c r="AM103" s="47">
        <f t="shared" si="49"/>
        <v>4537.3062991722927</v>
      </c>
      <c r="AN103" s="47">
        <f t="shared" si="49"/>
        <v>4862.986121403882</v>
      </c>
      <c r="AO103" s="47">
        <f t="shared" si="49"/>
        <v>5220.6828291063675</v>
      </c>
      <c r="AP103" s="47">
        <f t="shared" si="49"/>
        <v>5564.2620545678255</v>
      </c>
      <c r="AQ103" s="47">
        <f t="shared" si="49"/>
        <v>5942.363474163255</v>
      </c>
      <c r="AR103" s="47">
        <f t="shared" si="49"/>
        <v>6369.4182839395762</v>
      </c>
      <c r="AS103" s="47">
        <f t="shared" si="49"/>
        <v>6836.9844550063563</v>
      </c>
      <c r="AT103" s="47">
        <f t="shared" si="49"/>
        <v>7340.7470096219677</v>
      </c>
      <c r="AU103" s="47">
        <f t="shared" si="49"/>
        <v>7886.888439714714</v>
      </c>
    </row>
    <row r="104" spans="1:47">
      <c r="A104" s="42" t="s">
        <v>105</v>
      </c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>
        <f>'[4]NASS Crush'!$DO14</f>
        <v>185</v>
      </c>
      <c r="Y104" s="66">
        <f>'[4]NASS Crush'!$DO26</f>
        <v>183</v>
      </c>
      <c r="Z104" s="66">
        <f>'[4]NASS Crush'!$DO38</f>
        <v>177</v>
      </c>
      <c r="AA104" s="66">
        <f>'[4]NASS Crush'!$DO50</f>
        <v>97.983000000000004</v>
      </c>
      <c r="AB104" s="66">
        <f>'[4]NASS Crush'!$DO62</f>
        <v>50.341999999999999</v>
      </c>
      <c r="AC104" s="66">
        <f>'[4]NASS Crush'!$DO74</f>
        <v>55.844000000000001</v>
      </c>
      <c r="AD104" s="66">
        <f>'[4]NASS Crush'!$DO86</f>
        <v>47.545999999999999</v>
      </c>
      <c r="AE104" s="47">
        <f t="shared" si="49"/>
        <v>284.95657126233419</v>
      </c>
      <c r="AF104" s="47">
        <f t="shared" si="49"/>
        <v>849.15575114745218</v>
      </c>
      <c r="AG104" s="47">
        <f t="shared" si="49"/>
        <v>1514.6815844340636</v>
      </c>
      <c r="AH104" s="47">
        <f t="shared" si="49"/>
        <v>2156.5616117585741</v>
      </c>
      <c r="AI104" s="47">
        <f t="shared" si="49"/>
        <v>2808.3974533123514</v>
      </c>
      <c r="AJ104" s="47">
        <f t="shared" si="49"/>
        <v>3349.9856128833908</v>
      </c>
      <c r="AK104" s="47">
        <f t="shared" si="49"/>
        <v>3802.8592518925534</v>
      </c>
      <c r="AL104" s="47">
        <f t="shared" si="49"/>
        <v>4190.1979294141411</v>
      </c>
      <c r="AM104" s="47">
        <f t="shared" si="49"/>
        <v>4562.7497283071161</v>
      </c>
      <c r="AN104" s="47">
        <f t="shared" si="49"/>
        <v>4892.7216299580932</v>
      </c>
      <c r="AO104" s="47">
        <f t="shared" si="49"/>
        <v>5248.2785302410566</v>
      </c>
      <c r="AP104" s="47">
        <f t="shared" si="49"/>
        <v>5593.4454866965771</v>
      </c>
      <c r="AQ104" s="47">
        <f t="shared" si="49"/>
        <v>5974.6753431684228</v>
      </c>
      <c r="AR104" s="47">
        <f t="shared" si="49"/>
        <v>6404.5194120247525</v>
      </c>
      <c r="AS104" s="47">
        <f t="shared" si="49"/>
        <v>6874.0234313834717</v>
      </c>
      <c r="AT104" s="47">
        <f t="shared" si="49"/>
        <v>7380.7432920802048</v>
      </c>
      <c r="AU104" s="47">
        <f t="shared" si="49"/>
        <v>7928.8081421363395</v>
      </c>
    </row>
    <row r="105" spans="1:47">
      <c r="A105" s="42" t="s">
        <v>106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>
        <f>'[4]NASS Crush'!$DO15</f>
        <v>197</v>
      </c>
      <c r="Y105" s="66">
        <f>'[4]NASS Crush'!$DO27</f>
        <v>254.34800000000001</v>
      </c>
      <c r="Z105" s="66">
        <f>'[4]NASS Crush'!$DO39</f>
        <v>191</v>
      </c>
      <c r="AA105" s="66">
        <f>'[4]NASS Crush'!$DO51</f>
        <v>84.037000000000006</v>
      </c>
      <c r="AB105" s="66">
        <f>'[4]NASS Crush'!$DO63</f>
        <v>59.058</v>
      </c>
      <c r="AC105" s="66">
        <f>'[4]NASS Crush'!$DO75</f>
        <v>49.784999999999997</v>
      </c>
      <c r="AD105" s="66">
        <f>'[4]NASS Crush'!$DO87</f>
        <v>52.639000000000003</v>
      </c>
      <c r="AE105" s="47">
        <f t="shared" si="49"/>
        <v>328.98576814500154</v>
      </c>
      <c r="AF105" s="47">
        <f t="shared" si="49"/>
        <v>911.74098592154382</v>
      </c>
      <c r="AG105" s="47">
        <f t="shared" si="49"/>
        <v>1571.5843352664976</v>
      </c>
      <c r="AH105" s="47">
        <f t="shared" si="49"/>
        <v>2219.2110834306641</v>
      </c>
      <c r="AI105" s="47">
        <f t="shared" si="49"/>
        <v>2865.9725357723391</v>
      </c>
      <c r="AJ105" s="47">
        <f t="shared" si="49"/>
        <v>3397.5997173811697</v>
      </c>
      <c r="AK105" s="47">
        <f t="shared" si="49"/>
        <v>3839.3324941429082</v>
      </c>
      <c r="AL105" s="47">
        <f t="shared" si="49"/>
        <v>4230.442067205513</v>
      </c>
      <c r="AM105" s="47">
        <f t="shared" si="49"/>
        <v>4594.1747465384406</v>
      </c>
      <c r="AN105" s="47">
        <f t="shared" si="49"/>
        <v>4929.9831311417702</v>
      </c>
      <c r="AO105" s="47">
        <f t="shared" si="49"/>
        <v>5282.0418459457887</v>
      </c>
      <c r="AP105" s="47">
        <f t="shared" si="49"/>
        <v>5629.6070639350037</v>
      </c>
      <c r="AQ105" s="47">
        <f t="shared" si="49"/>
        <v>6015.3121800192803</v>
      </c>
      <c r="AR105" s="47">
        <f t="shared" si="49"/>
        <v>6449.0994096326967</v>
      </c>
      <c r="AS105" s="47">
        <f t="shared" si="49"/>
        <v>6921.2540218197946</v>
      </c>
      <c r="AT105" s="47">
        <f t="shared" si="49"/>
        <v>7432.0318649668043</v>
      </c>
      <c r="AU105" s="47">
        <f t="shared" si="49"/>
        <v>7982.8176170432043</v>
      </c>
    </row>
    <row r="106" spans="1:47">
      <c r="A106" s="42" t="s">
        <v>107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>
        <f>'[4]NASS Crush'!$DO16</f>
        <v>202</v>
      </c>
      <c r="Y106" s="66">
        <f>'[4]NASS Crush'!$DO28</f>
        <v>252.57</v>
      </c>
      <c r="Z106" s="66">
        <f>'[4]NASS Crush'!$DO40</f>
        <v>175.88</v>
      </c>
      <c r="AA106" s="66">
        <f>'[4]NASS Crush'!$DO52</f>
        <v>87.825000000000003</v>
      </c>
      <c r="AB106" s="66">
        <f>'[4]NASS Crush'!$DO64</f>
        <v>60.325000000000003</v>
      </c>
      <c r="AC106" s="66">
        <f>'[4]NASS Crush'!$DO76</f>
        <v>66.275999999999996</v>
      </c>
      <c r="AD106" s="66">
        <f>'[4]NASS Crush'!$DO88</f>
        <v>61.319000000000003</v>
      </c>
      <c r="AE106" s="47">
        <f t="shared" si="49"/>
        <v>370.96605820852938</v>
      </c>
      <c r="AF106" s="47">
        <f t="shared" si="49"/>
        <v>976.1997973540266</v>
      </c>
      <c r="AG106" s="47">
        <f t="shared" si="49"/>
        <v>1632.1805558044737</v>
      </c>
      <c r="AH106" s="47">
        <f t="shared" si="49"/>
        <v>2282.6448798551928</v>
      </c>
      <c r="AI106" s="47">
        <f t="shared" si="49"/>
        <v>2921.2709732269964</v>
      </c>
      <c r="AJ106" s="47">
        <f t="shared" si="49"/>
        <v>3445.460030144498</v>
      </c>
      <c r="AK106" s="47">
        <f t="shared" si="49"/>
        <v>3877.0102505498062</v>
      </c>
      <c r="AL106" s="47">
        <f t="shared" si="49"/>
        <v>4271.7514112961289</v>
      </c>
      <c r="AM106" s="47">
        <f t="shared" si="49"/>
        <v>4626.4128135170595</v>
      </c>
      <c r="AN106" s="47">
        <f t="shared" si="49"/>
        <v>4967.6074239330737</v>
      </c>
      <c r="AO106" s="47">
        <f t="shared" si="49"/>
        <v>5316.670039087513</v>
      </c>
      <c r="AP106" s="47">
        <f t="shared" si="49"/>
        <v>5666.6051899656513</v>
      </c>
      <c r="AQ106" s="47">
        <f t="shared" si="49"/>
        <v>6056.5514030818222</v>
      </c>
      <c r="AR106" s="47">
        <f t="shared" si="49"/>
        <v>6494.0652539371467</v>
      </c>
      <c r="AS106" s="47">
        <f t="shared" si="49"/>
        <v>6968.7905587526247</v>
      </c>
      <c r="AT106" s="47">
        <f t="shared" si="49"/>
        <v>7483.5344862651928</v>
      </c>
      <c r="AU106" s="47">
        <f t="shared" si="49"/>
        <v>8036.9332016958333</v>
      </c>
    </row>
    <row r="107" spans="1:47">
      <c r="A107" s="42" t="s">
        <v>108</v>
      </c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>
        <f>'[4]NASS Crush'!$DO5</f>
        <v>70.155000000000001</v>
      </c>
      <c r="X107" s="66">
        <f>'[4]NASS Crush'!$DO17</f>
        <v>204</v>
      </c>
      <c r="Y107" s="66">
        <f>'[4]NASS Crush'!$DO29</f>
        <v>218.989</v>
      </c>
      <c r="Z107" s="66">
        <f>'[4]NASS Crush'!$DO41</f>
        <v>181.16800000000001</v>
      </c>
      <c r="AA107" s="66">
        <f>'[4]NASS Crush'!$DO53</f>
        <v>77.52</v>
      </c>
      <c r="AB107" s="66">
        <f>'[4]NASS Crush'!$DO65</f>
        <v>54.628999999999998</v>
      </c>
      <c r="AC107" s="66">
        <f>'[4]NASS Crush'!$DO77</f>
        <v>69.078999999999994</v>
      </c>
      <c r="AD107" s="47">
        <f>AD106+AD27+AD43-AD59-AD75-AD91</f>
        <v>76.426910362893281</v>
      </c>
      <c r="AE107" s="47">
        <f>AE106+AE27+AE43-AE59-AE75-AE91</f>
        <v>411.9240594863623</v>
      </c>
      <c r="AF107" s="47">
        <f t="shared" si="49"/>
        <v>1043.3196136274448</v>
      </c>
      <c r="AG107" s="47">
        <f t="shared" si="49"/>
        <v>1687.3682524360404</v>
      </c>
      <c r="AH107" s="47">
        <f t="shared" si="49"/>
        <v>2346.249406106961</v>
      </c>
      <c r="AI107" s="47">
        <f t="shared" si="49"/>
        <v>2971.7701454972953</v>
      </c>
      <c r="AJ107" s="47">
        <f t="shared" si="49"/>
        <v>3490.5549530426842</v>
      </c>
      <c r="AK107" s="47">
        <f t="shared" si="49"/>
        <v>3910.831763096804</v>
      </c>
      <c r="AL107" s="47">
        <f t="shared" si="49"/>
        <v>4308.5919990776201</v>
      </c>
      <c r="AM107" s="47">
        <f t="shared" si="49"/>
        <v>4653.9511200053139</v>
      </c>
      <c r="AN107" s="47">
        <f t="shared" si="49"/>
        <v>5000.6369212794389</v>
      </c>
      <c r="AO107" s="47">
        <f t="shared" si="49"/>
        <v>5346.8100853858186</v>
      </c>
      <c r="AP107" s="47">
        <f t="shared" si="49"/>
        <v>5699.1688476642121</v>
      </c>
      <c r="AQ107" s="47">
        <f t="shared" si="49"/>
        <v>6093.5735653320935</v>
      </c>
      <c r="AR107" s="47">
        <f t="shared" si="49"/>
        <v>6535.1578585090792</v>
      </c>
      <c r="AS107" s="47">
        <f t="shared" si="49"/>
        <v>7012.6118690223675</v>
      </c>
      <c r="AT107" s="47">
        <f t="shared" si="49"/>
        <v>7531.6265711195174</v>
      </c>
      <c r="AU107" s="47">
        <f t="shared" si="49"/>
        <v>8087.7990877714501</v>
      </c>
    </row>
    <row r="108" spans="1:47">
      <c r="A108" s="42" t="s">
        <v>109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>
        <f>'[4]NASS Crush'!$DO6</f>
        <v>52.991</v>
      </c>
      <c r="X108" s="66">
        <f>'[4]NASS Crush'!$DO18</f>
        <v>241</v>
      </c>
      <c r="Y108" s="66">
        <f>'[4]NASS Crush'!$DO30</f>
        <v>228.934</v>
      </c>
      <c r="Z108" s="66">
        <f>'[4]NASS Crush'!$DO42</f>
        <v>149.25800000000001</v>
      </c>
      <c r="AA108" s="66">
        <f>'[4]NASS Crush'!$DO54</f>
        <v>66.768000000000001</v>
      </c>
      <c r="AB108" s="66">
        <f>'[4]NASS Crush'!$DO66</f>
        <v>46.476999999999997</v>
      </c>
      <c r="AC108" s="66">
        <f>'[4]NASS Crush'!$DO78</f>
        <v>58.289000000000001</v>
      </c>
      <c r="AD108" s="47">
        <f t="shared" ref="AD108:AE111" si="50">AD107+AD28+AD44-AD60-AD76-AD92</f>
        <v>99.61081914024048</v>
      </c>
      <c r="AE108" s="47">
        <f t="shared" si="50"/>
        <v>459.24135820288359</v>
      </c>
      <c r="AF108" s="47">
        <f t="shared" si="49"/>
        <v>1114.1000270323386</v>
      </c>
      <c r="AG108" s="47">
        <f t="shared" si="49"/>
        <v>1750.546019249017</v>
      </c>
      <c r="AH108" s="47">
        <f t="shared" si="49"/>
        <v>2414.5790988859139</v>
      </c>
      <c r="AI108" s="47">
        <f t="shared" si="49"/>
        <v>3028.9790790691941</v>
      </c>
      <c r="AJ108" s="47">
        <f t="shared" si="49"/>
        <v>3542.6820579664045</v>
      </c>
      <c r="AK108" s="47">
        <f t="shared" si="49"/>
        <v>3952.1373082971936</v>
      </c>
      <c r="AL108" s="47">
        <f t="shared" si="49"/>
        <v>4353.2451119111893</v>
      </c>
      <c r="AM108" s="47">
        <f t="shared" si="49"/>
        <v>4688.4542790416017</v>
      </c>
      <c r="AN108" s="47">
        <f t="shared" si="49"/>
        <v>5040.7691267186183</v>
      </c>
      <c r="AO108" s="47">
        <f t="shared" si="49"/>
        <v>5384.1204344962243</v>
      </c>
      <c r="AP108" s="47">
        <f t="shared" si="49"/>
        <v>5738.8586723139597</v>
      </c>
      <c r="AQ108" s="47">
        <f t="shared" si="49"/>
        <v>6137.5718596497509</v>
      </c>
      <c r="AR108" s="47">
        <f t="shared" si="49"/>
        <v>6583.0539414240884</v>
      </c>
      <c r="AS108" s="47">
        <f t="shared" si="49"/>
        <v>7063.1920573959587</v>
      </c>
      <c r="AT108" s="47">
        <f t="shared" si="49"/>
        <v>7586.3377596706159</v>
      </c>
      <c r="AU108" s="47">
        <f t="shared" si="49"/>
        <v>8145.1996130843527</v>
      </c>
    </row>
    <row r="109" spans="1:47">
      <c r="A109" s="42" t="s">
        <v>110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>
        <f>'[4]NASS Crush'!$DO7</f>
        <v>71.721000000000004</v>
      </c>
      <c r="X109" s="66">
        <f>'[4]NASS Crush'!$DO19</f>
        <v>261</v>
      </c>
      <c r="Y109" s="66">
        <f>'[4]NASS Crush'!$DO31</f>
        <v>224.79400000000001</v>
      </c>
      <c r="Z109" s="66">
        <f>'[4]NASS Crush'!$DO43</f>
        <v>121.64700000000001</v>
      </c>
      <c r="AA109" s="66">
        <f>'[4]NASS Crush'!$DO55</f>
        <v>73.662999999999997</v>
      </c>
      <c r="AB109" s="66">
        <f>'[4]NASS Crush'!$DO67</f>
        <v>39.107999999999997</v>
      </c>
      <c r="AC109" s="66">
        <f>'[4]NASS Crush'!$DO79</f>
        <v>47.186</v>
      </c>
      <c r="AD109" s="47">
        <f t="shared" si="50"/>
        <v>126.73962987145734</v>
      </c>
      <c r="AE109" s="47">
        <f t="shared" si="50"/>
        <v>529.12070745028677</v>
      </c>
      <c r="AF109" s="47">
        <f t="shared" si="49"/>
        <v>1220.9924242074646</v>
      </c>
      <c r="AG109" s="47">
        <f t="shared" si="49"/>
        <v>1842.629935109911</v>
      </c>
      <c r="AH109" s="47">
        <f t="shared" si="49"/>
        <v>2516.1474660182262</v>
      </c>
      <c r="AI109" s="47">
        <f t="shared" si="49"/>
        <v>3109.9447374271936</v>
      </c>
      <c r="AJ109" s="47">
        <f t="shared" si="49"/>
        <v>3614.8608984377061</v>
      </c>
      <c r="AK109" s="47">
        <f t="shared" si="49"/>
        <v>4004.2070240892467</v>
      </c>
      <c r="AL109" s="47">
        <f t="shared" si="49"/>
        <v>4410.8801397009274</v>
      </c>
      <c r="AM109" s="47">
        <f t="shared" si="49"/>
        <v>4728.5960703036681</v>
      </c>
      <c r="AN109" s="47">
        <f t="shared" si="49"/>
        <v>5090.9764461477916</v>
      </c>
      <c r="AO109" s="47">
        <f t="shared" si="49"/>
        <v>5429.265305331679</v>
      </c>
      <c r="AP109" s="47">
        <f t="shared" si="49"/>
        <v>5788.0610060769159</v>
      </c>
      <c r="AQ109" s="47">
        <f t="shared" si="49"/>
        <v>6194.3519519684169</v>
      </c>
      <c r="AR109" s="47">
        <f t="shared" si="49"/>
        <v>6646.7298067027705</v>
      </c>
      <c r="AS109" s="47">
        <f t="shared" si="49"/>
        <v>7131.5658158142105</v>
      </c>
      <c r="AT109" s="47">
        <f t="shared" si="49"/>
        <v>7661.8750310591213</v>
      </c>
      <c r="AU109" s="47">
        <f t="shared" si="49"/>
        <v>8225.4277983734846</v>
      </c>
    </row>
    <row r="110" spans="1:47">
      <c r="A110" s="42" t="s">
        <v>111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>
        <f>'[4]NASS Crush'!$DO8</f>
        <v>69.097999999999999</v>
      </c>
      <c r="X110" s="66">
        <f>'[4]NASS Crush'!$DO20</f>
        <v>252.30500000000001</v>
      </c>
      <c r="Y110" s="66">
        <f>'[4]NASS Crush'!$DO32</f>
        <v>211.524</v>
      </c>
      <c r="Z110" s="66">
        <f>'[4]NASS Crush'!$DO44</f>
        <v>188</v>
      </c>
      <c r="AA110" s="66">
        <f>'[4]NASS Crush'!$DO56</f>
        <v>70.349999999999994</v>
      </c>
      <c r="AB110" s="66">
        <f>'[4]NASS Crush'!$DO68</f>
        <v>53.405000000000001</v>
      </c>
      <c r="AC110" s="66">
        <f>'[4]NASS Crush'!$DO80</f>
        <v>27.228999999999999</v>
      </c>
      <c r="AD110" s="47">
        <f t="shared" si="50"/>
        <v>150.44435368686993</v>
      </c>
      <c r="AE110" s="47">
        <f t="shared" si="50"/>
        <v>578.4362216782074</v>
      </c>
      <c r="AF110" s="47">
        <f t="shared" si="49"/>
        <v>1278.2267883897759</v>
      </c>
      <c r="AG110" s="47">
        <f t="shared" si="49"/>
        <v>1895.7122470905185</v>
      </c>
      <c r="AH110" s="47">
        <f t="shared" si="49"/>
        <v>2577.3219724838982</v>
      </c>
      <c r="AI110" s="47">
        <f t="shared" si="49"/>
        <v>3160.6646558837469</v>
      </c>
      <c r="AJ110" s="47">
        <f t="shared" si="49"/>
        <v>3658.7174660050318</v>
      </c>
      <c r="AK110" s="47">
        <f t="shared" si="49"/>
        <v>4034.7833457646611</v>
      </c>
      <c r="AL110" s="47">
        <f t="shared" si="49"/>
        <v>4446.0930470347466</v>
      </c>
      <c r="AM110" s="47">
        <f t="shared" si="49"/>
        <v>4753.4114727902588</v>
      </c>
      <c r="AN110" s="47">
        <f t="shared" si="49"/>
        <v>5121.8438351486639</v>
      </c>
      <c r="AO110" s="47">
        <f t="shared" si="49"/>
        <v>5456.7863268039573</v>
      </c>
      <c r="AP110" s="47">
        <f t="shared" si="49"/>
        <v>5817.9803582838313</v>
      </c>
      <c r="AQ110" s="47">
        <f t="shared" si="49"/>
        <v>6229.0599952995153</v>
      </c>
      <c r="AR110" s="47">
        <f t="shared" si="49"/>
        <v>6685.6204534689796</v>
      </c>
      <c r="AS110" s="47">
        <f t="shared" si="49"/>
        <v>7173.276076004262</v>
      </c>
      <c r="AT110" s="47">
        <f t="shared" si="49"/>
        <v>7707.9319593754435</v>
      </c>
      <c r="AU110" s="47">
        <f t="shared" si="49"/>
        <v>8274.3514005896905</v>
      </c>
    </row>
    <row r="111" spans="1:47" ht="15.75" thickBot="1">
      <c r="A111" s="42" t="s">
        <v>112</v>
      </c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>
        <f>'[4]NASS Crush'!$DO9</f>
        <v>105</v>
      </c>
      <c r="X111" s="66">
        <f>'[4]NASS Crush'!$DO21</f>
        <v>242</v>
      </c>
      <c r="Y111" s="66">
        <f>'[4]NASS Crush'!$DO33</f>
        <v>229</v>
      </c>
      <c r="Z111" s="66">
        <f>'[4]NASS Crush'!$DO45</f>
        <v>115.128</v>
      </c>
      <c r="AA111" s="66">
        <f>'[4]NASS Crush'!$DO57</f>
        <v>63.427999999999997</v>
      </c>
      <c r="AB111" s="66">
        <f>'[4]NASS Crush'!$DO69</f>
        <v>39.854999999999997</v>
      </c>
      <c r="AC111" s="66">
        <f>'[4]NASS Crush'!$DO81</f>
        <v>34.600999999999999</v>
      </c>
      <c r="AD111" s="47">
        <f t="shared" si="50"/>
        <v>88.492338873144632</v>
      </c>
      <c r="AE111" s="47">
        <f t="shared" si="50"/>
        <v>584.73346017159849</v>
      </c>
      <c r="AF111" s="47">
        <f t="shared" si="49"/>
        <v>1291.0125208824784</v>
      </c>
      <c r="AG111" s="47">
        <f t="shared" si="49"/>
        <v>1905.0035006748685</v>
      </c>
      <c r="AH111" s="47">
        <f t="shared" si="49"/>
        <v>2586.6938219975946</v>
      </c>
      <c r="AI111" s="47">
        <f t="shared" si="49"/>
        <v>3160.2112215082425</v>
      </c>
      <c r="AJ111" s="47">
        <f t="shared" si="49"/>
        <v>3665.6787120105314</v>
      </c>
      <c r="AK111" s="47">
        <f t="shared" si="49"/>
        <v>4038.2264050459758</v>
      </c>
      <c r="AL111" s="47">
        <f t="shared" si="49"/>
        <v>4450.174203751646</v>
      </c>
      <c r="AM111" s="47">
        <f t="shared" si="49"/>
        <v>4753.8877191807223</v>
      </c>
      <c r="AN111" s="47">
        <f t="shared" si="49"/>
        <v>5123.5675321015524</v>
      </c>
      <c r="AO111" s="47">
        <f t="shared" si="49"/>
        <v>5458.8178937087978</v>
      </c>
      <c r="AP111" s="47">
        <f t="shared" si="49"/>
        <v>5820.4062039112405</v>
      </c>
      <c r="AQ111" s="47">
        <f t="shared" si="49"/>
        <v>6232.5682814947895</v>
      </c>
      <c r="AR111" s="47">
        <f t="shared" si="49"/>
        <v>6690.1197393480052</v>
      </c>
      <c r="AS111" s="47">
        <f t="shared" si="49"/>
        <v>7178.5913826819879</v>
      </c>
      <c r="AT111" s="47">
        <f t="shared" si="49"/>
        <v>7714.6706400443309</v>
      </c>
      <c r="AU111" s="47">
        <f t="shared" si="49"/>
        <v>8281.8046602722006</v>
      </c>
    </row>
    <row r="112" spans="1:47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9"/>
      <c r="W112" s="49"/>
      <c r="X112" s="49"/>
      <c r="Y112" s="49"/>
      <c r="Z112" s="49"/>
      <c r="AA112" s="49"/>
      <c r="AB112" s="49"/>
      <c r="AC112" s="49"/>
      <c r="AD112" s="49">
        <f t="shared" ref="AD112:AU112" si="51">AD13</f>
        <v>88.492338873144632</v>
      </c>
      <c r="AE112" s="49">
        <f t="shared" si="51"/>
        <v>584.73346017159849</v>
      </c>
      <c r="AF112" s="49">
        <f t="shared" si="51"/>
        <v>1291.0125208824784</v>
      </c>
      <c r="AG112" s="49">
        <f t="shared" si="51"/>
        <v>1905.0035006748685</v>
      </c>
      <c r="AH112" s="49">
        <f t="shared" si="51"/>
        <v>2586.6938219975946</v>
      </c>
      <c r="AI112" s="49">
        <f t="shared" si="51"/>
        <v>3160.2112215082425</v>
      </c>
      <c r="AJ112" s="49">
        <f t="shared" si="51"/>
        <v>3665.6787120105314</v>
      </c>
      <c r="AK112" s="49">
        <f t="shared" si="51"/>
        <v>4038.2264050459758</v>
      </c>
      <c r="AL112" s="49">
        <f t="shared" si="51"/>
        <v>4450.174203751646</v>
      </c>
      <c r="AM112" s="49">
        <f t="shared" si="51"/>
        <v>4753.8877191807223</v>
      </c>
      <c r="AN112" s="49">
        <f t="shared" si="51"/>
        <v>5123.5675321015524</v>
      </c>
      <c r="AO112" s="49">
        <f t="shared" si="51"/>
        <v>5458.8178937087978</v>
      </c>
      <c r="AP112" s="49">
        <f t="shared" si="51"/>
        <v>5820.4062039112405</v>
      </c>
      <c r="AQ112" s="49">
        <f t="shared" si="51"/>
        <v>6232.5682814947895</v>
      </c>
      <c r="AR112" s="49">
        <f t="shared" si="51"/>
        <v>6690.1197393480052</v>
      </c>
      <c r="AS112" s="49">
        <f t="shared" si="51"/>
        <v>7178.5913826819879</v>
      </c>
      <c r="AT112" s="49">
        <f t="shared" si="51"/>
        <v>7714.6706400443309</v>
      </c>
      <c r="AU112" s="49">
        <f t="shared" si="51"/>
        <v>8281.8046602722006</v>
      </c>
    </row>
    <row r="113" spans="1:47" ht="15.75" thickBot="1">
      <c r="A113" s="42" t="s">
        <v>217</v>
      </c>
    </row>
    <row r="114" spans="1:47" ht="15.75" thickBot="1">
      <c r="A114" s="44"/>
      <c r="B114" s="44" t="str">
        <f>B$2</f>
        <v xml:space="preserve">93/94 </v>
      </c>
      <c r="C114" s="44" t="str">
        <f t="shared" ref="C114:AU114" si="52">C$2</f>
        <v xml:space="preserve">94/95 </v>
      </c>
      <c r="D114" s="44" t="str">
        <f t="shared" si="52"/>
        <v xml:space="preserve">95/96 </v>
      </c>
      <c r="E114" s="44" t="str">
        <f t="shared" si="52"/>
        <v xml:space="preserve">96/97 </v>
      </c>
      <c r="F114" s="44" t="str">
        <f t="shared" si="52"/>
        <v xml:space="preserve">97/98 </v>
      </c>
      <c r="G114" s="44" t="str">
        <f t="shared" si="52"/>
        <v xml:space="preserve">98/99 </v>
      </c>
      <c r="H114" s="44" t="str">
        <f t="shared" si="52"/>
        <v xml:space="preserve">99/00 </v>
      </c>
      <c r="I114" s="44" t="str">
        <f t="shared" si="52"/>
        <v xml:space="preserve">00/01 </v>
      </c>
      <c r="J114" s="44" t="str">
        <f t="shared" si="52"/>
        <v xml:space="preserve">01/02 </v>
      </c>
      <c r="K114" s="44" t="str">
        <f t="shared" si="52"/>
        <v xml:space="preserve">02/03 </v>
      </c>
      <c r="L114" s="44" t="str">
        <f t="shared" si="52"/>
        <v xml:space="preserve">03/04 </v>
      </c>
      <c r="M114" s="44" t="str">
        <f t="shared" si="52"/>
        <v xml:space="preserve">04/05 </v>
      </c>
      <c r="N114" s="44" t="str">
        <f t="shared" si="52"/>
        <v xml:space="preserve">05/06 </v>
      </c>
      <c r="O114" s="44" t="str">
        <f t="shared" si="52"/>
        <v xml:space="preserve">06/07 </v>
      </c>
      <c r="P114" s="44" t="str">
        <f t="shared" si="52"/>
        <v xml:space="preserve">07/08 </v>
      </c>
      <c r="Q114" s="44" t="str">
        <f t="shared" si="52"/>
        <v xml:space="preserve">08/09 </v>
      </c>
      <c r="R114" s="44" t="str">
        <f t="shared" si="52"/>
        <v xml:space="preserve">09/10 </v>
      </c>
      <c r="S114" s="44" t="str">
        <f t="shared" si="52"/>
        <v xml:space="preserve">10/11 </v>
      </c>
      <c r="T114" s="44" t="str">
        <f t="shared" si="52"/>
        <v xml:space="preserve">11/12 </v>
      </c>
      <c r="U114" s="44" t="str">
        <f t="shared" si="52"/>
        <v xml:space="preserve">12/13 </v>
      </c>
      <c r="V114" s="44" t="str">
        <f t="shared" si="52"/>
        <v xml:space="preserve">13/14 </v>
      </c>
      <c r="W114" s="44" t="str">
        <f t="shared" si="52"/>
        <v xml:space="preserve">14/15 </v>
      </c>
      <c r="X114" s="44" t="str">
        <f t="shared" si="52"/>
        <v xml:space="preserve">15/16 </v>
      </c>
      <c r="Y114" s="44" t="str">
        <f t="shared" si="52"/>
        <v xml:space="preserve">16/17 </v>
      </c>
      <c r="Z114" s="44" t="str">
        <f t="shared" si="52"/>
        <v xml:space="preserve">17/18 </v>
      </c>
      <c r="AA114" s="44" t="str">
        <f t="shared" si="52"/>
        <v>18/19</v>
      </c>
      <c r="AB114" s="44" t="str">
        <f t="shared" si="52"/>
        <v>19/20</v>
      </c>
      <c r="AC114" s="44" t="str">
        <f t="shared" si="52"/>
        <v>20/21</v>
      </c>
      <c r="AD114" s="44" t="str">
        <f t="shared" si="52"/>
        <v>21/22</v>
      </c>
      <c r="AE114" s="44" t="str">
        <f t="shared" si="52"/>
        <v>22/23</v>
      </c>
      <c r="AF114" s="44" t="str">
        <f t="shared" si="52"/>
        <v>23/24</v>
      </c>
      <c r="AG114" s="44" t="str">
        <f t="shared" si="52"/>
        <v>24/25</v>
      </c>
      <c r="AH114" s="44" t="str">
        <f t="shared" si="52"/>
        <v>25/26</v>
      </c>
      <c r="AI114" s="44" t="str">
        <f t="shared" si="52"/>
        <v>26/27</v>
      </c>
      <c r="AJ114" s="44" t="str">
        <f t="shared" si="52"/>
        <v>27/28</v>
      </c>
      <c r="AK114" s="44" t="str">
        <f t="shared" si="52"/>
        <v>28/29</v>
      </c>
      <c r="AL114" s="44" t="str">
        <f t="shared" si="52"/>
        <v>29/30</v>
      </c>
      <c r="AM114" s="44" t="str">
        <f t="shared" si="52"/>
        <v>30/31</v>
      </c>
      <c r="AN114" s="44" t="str">
        <f t="shared" si="52"/>
        <v>31/32</v>
      </c>
      <c r="AO114" s="44" t="str">
        <f t="shared" si="52"/>
        <v>32/33</v>
      </c>
      <c r="AP114" s="44" t="str">
        <f t="shared" si="52"/>
        <v>33/34</v>
      </c>
      <c r="AQ114" s="44" t="str">
        <f t="shared" si="52"/>
        <v>34/35</v>
      </c>
      <c r="AR114" s="44" t="str">
        <f t="shared" si="52"/>
        <v>35/36</v>
      </c>
      <c r="AS114" s="44" t="str">
        <f t="shared" si="52"/>
        <v>36/37</v>
      </c>
      <c r="AT114" s="44" t="str">
        <f t="shared" si="52"/>
        <v>37/38</v>
      </c>
      <c r="AU114" s="44" t="str">
        <f t="shared" si="52"/>
        <v>38/39</v>
      </c>
    </row>
    <row r="115" spans="1:47">
      <c r="A115" s="42" t="s">
        <v>101</v>
      </c>
      <c r="U115" s="67"/>
      <c r="V115" s="67"/>
      <c r="W115" s="67"/>
      <c r="X115" s="67"/>
      <c r="Y115" s="67"/>
      <c r="Z115" s="67"/>
      <c r="AA115" s="67"/>
      <c r="AB115" s="67"/>
    </row>
    <row r="116" spans="1:47">
      <c r="A116" s="42" t="s">
        <v>102</v>
      </c>
      <c r="U116" s="67"/>
      <c r="V116" s="67"/>
      <c r="W116" s="67"/>
      <c r="X116" s="67"/>
      <c r="Y116" s="67"/>
      <c r="Z116" s="67"/>
      <c r="AA116" s="67"/>
      <c r="AB116" s="67"/>
    </row>
    <row r="117" spans="1:47">
      <c r="A117" s="42" t="s">
        <v>103</v>
      </c>
      <c r="U117" s="67"/>
      <c r="V117" s="67"/>
      <c r="W117" s="67"/>
      <c r="X117" s="67"/>
      <c r="Y117" s="67"/>
      <c r="Z117" s="67"/>
      <c r="AA117" s="67"/>
      <c r="AB117" s="67"/>
    </row>
    <row r="118" spans="1:47">
      <c r="A118" s="42" t="s">
        <v>104</v>
      </c>
      <c r="U118" s="67"/>
      <c r="V118" s="67"/>
      <c r="W118" s="67"/>
      <c r="X118" s="67"/>
      <c r="Y118" s="67"/>
      <c r="Z118" s="67"/>
      <c r="AA118" s="67"/>
      <c r="AB118" s="67"/>
    </row>
    <row r="119" spans="1:47">
      <c r="A119" s="42" t="s">
        <v>105</v>
      </c>
      <c r="U119" s="67"/>
      <c r="V119" s="67"/>
      <c r="W119" s="67"/>
      <c r="X119" s="67"/>
      <c r="Y119" s="67"/>
      <c r="Z119" s="67"/>
      <c r="AA119" s="67"/>
      <c r="AB119" s="67"/>
    </row>
    <row r="120" spans="1:47">
      <c r="A120" s="42" t="s">
        <v>106</v>
      </c>
      <c r="U120" s="67"/>
      <c r="V120" s="67"/>
      <c r="W120" s="67"/>
      <c r="X120" s="67"/>
      <c r="Y120" s="67"/>
      <c r="Z120" s="67"/>
      <c r="AA120" s="67"/>
      <c r="AB120" s="67"/>
    </row>
    <row r="121" spans="1:47">
      <c r="A121" s="42" t="s">
        <v>107</v>
      </c>
      <c r="U121" s="67"/>
      <c r="V121" s="67"/>
      <c r="W121" s="67"/>
      <c r="X121" s="67"/>
      <c r="Y121" s="67"/>
      <c r="Z121" s="67"/>
      <c r="AA121" s="67"/>
      <c r="AB121" s="67"/>
    </row>
    <row r="122" spans="1:47">
      <c r="A122" s="42" t="s">
        <v>108</v>
      </c>
      <c r="U122" s="67"/>
      <c r="V122" s="67"/>
      <c r="W122" s="67"/>
      <c r="X122" s="67"/>
      <c r="Y122" s="67"/>
      <c r="Z122" s="67"/>
      <c r="AA122" s="67"/>
      <c r="AB122" s="67"/>
    </row>
    <row r="123" spans="1:47">
      <c r="A123" s="42" t="s">
        <v>109</v>
      </c>
      <c r="U123" s="67"/>
      <c r="V123" s="67"/>
      <c r="W123" s="67"/>
      <c r="X123" s="67"/>
      <c r="Y123" s="67"/>
      <c r="Z123" s="67"/>
      <c r="AA123" s="67"/>
      <c r="AB123" s="67"/>
    </row>
    <row r="124" spans="1:47">
      <c r="A124" s="42" t="s">
        <v>110</v>
      </c>
      <c r="U124" s="67"/>
      <c r="V124" s="67"/>
      <c r="W124" s="67"/>
      <c r="X124" s="67"/>
      <c r="Y124" s="67"/>
      <c r="Z124" s="67"/>
      <c r="AA124" s="67"/>
      <c r="AB124" s="67"/>
    </row>
    <row r="125" spans="1:47">
      <c r="A125" s="42" t="s">
        <v>111</v>
      </c>
      <c r="U125" s="67"/>
      <c r="V125" s="67"/>
      <c r="W125" s="67"/>
      <c r="X125" s="67"/>
      <c r="Y125" s="67"/>
      <c r="Z125" s="67"/>
      <c r="AA125" s="67"/>
      <c r="AB125" s="67"/>
    </row>
    <row r="126" spans="1:47">
      <c r="A126" s="42" t="s">
        <v>112</v>
      </c>
      <c r="U126" s="67"/>
      <c r="V126" s="67"/>
      <c r="W126" s="67"/>
      <c r="X126" s="67"/>
      <c r="Y126" s="67"/>
      <c r="Z126" s="67"/>
      <c r="AA126" s="67"/>
      <c r="AB126" s="67"/>
    </row>
    <row r="127" spans="1:47" ht="15.75" thickBot="1">
      <c r="A127" s="42" t="s">
        <v>138</v>
      </c>
      <c r="V127" s="67"/>
      <c r="W127" s="67"/>
      <c r="X127" s="67"/>
      <c r="Y127" s="67"/>
      <c r="Z127" s="67"/>
      <c r="AA127" s="67"/>
    </row>
    <row r="128" spans="1:47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</row>
    <row r="130" spans="15:28">
      <c r="O130" s="55"/>
      <c r="P130" s="55"/>
      <c r="Q130" s="55"/>
      <c r="R130" s="55"/>
      <c r="S130" s="55"/>
      <c r="T130" s="55"/>
      <c r="U130" s="55"/>
      <c r="V130" s="55"/>
    </row>
    <row r="133" spans="15:28">
      <c r="AB133" s="55"/>
    </row>
    <row r="134" spans="15:28">
      <c r="AB134" s="5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E67C-34ED-49D0-B933-52848A5F3204}">
  <dimension ref="A1:AU130"/>
  <sheetViews>
    <sheetView workbookViewId="0">
      <pane xSplit="1" ySplit="2" topLeftCell="R80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40.1640625" style="11" customWidth="1"/>
    <col min="2" max="2" width="10.6640625" style="11" customWidth="1"/>
    <col min="3" max="33" width="10.33203125" style="11"/>
    <col min="34" max="47" width="10.33203125" style="11" customWidth="1"/>
    <col min="48" max="16384" width="10.33203125" style="11"/>
  </cols>
  <sheetData>
    <row r="1" spans="1:47" ht="15.75" thickBot="1">
      <c r="A1" s="99" t="s">
        <v>218</v>
      </c>
    </row>
    <row r="2" spans="1:47" ht="15.75" thickBot="1">
      <c r="A2" s="100"/>
      <c r="B2" s="44" t="s">
        <v>49</v>
      </c>
      <c r="C2" s="44" t="s">
        <v>50</v>
      </c>
      <c r="D2" s="44" t="s">
        <v>51</v>
      </c>
      <c r="E2" s="44" t="s">
        <v>52</v>
      </c>
      <c r="F2" s="44" t="s">
        <v>53</v>
      </c>
      <c r="G2" s="44" t="s">
        <v>54</v>
      </c>
      <c r="H2" s="44" t="s">
        <v>55</v>
      </c>
      <c r="I2" s="44" t="s">
        <v>56</v>
      </c>
      <c r="J2" s="44" t="s">
        <v>57</v>
      </c>
      <c r="K2" s="44" t="s">
        <v>58</v>
      </c>
      <c r="L2" s="44" t="s">
        <v>59</v>
      </c>
      <c r="M2" s="44" t="s">
        <v>60</v>
      </c>
      <c r="N2" s="44" t="s">
        <v>61</v>
      </c>
      <c r="O2" s="44" t="s">
        <v>62</v>
      </c>
      <c r="P2" s="44" t="s">
        <v>63</v>
      </c>
      <c r="Q2" s="44" t="s">
        <v>64</v>
      </c>
      <c r="R2" s="44" t="s">
        <v>65</v>
      </c>
      <c r="S2" s="44" t="s">
        <v>66</v>
      </c>
      <c r="T2" s="44" t="s">
        <v>67</v>
      </c>
      <c r="U2" s="44" t="s">
        <v>68</v>
      </c>
      <c r="V2" s="44" t="s">
        <v>69</v>
      </c>
      <c r="W2" s="44" t="s">
        <v>70</v>
      </c>
      <c r="X2" s="44" t="s">
        <v>71</v>
      </c>
      <c r="Y2" s="44" t="s">
        <v>72</v>
      </c>
      <c r="Z2" s="44" t="s">
        <v>73</v>
      </c>
      <c r="AA2" s="44" t="s">
        <v>74</v>
      </c>
      <c r="AB2" s="44" t="s">
        <v>75</v>
      </c>
      <c r="AC2" s="44" t="s">
        <v>76</v>
      </c>
      <c r="AD2" s="44" t="s">
        <v>77</v>
      </c>
      <c r="AE2" s="44" t="s">
        <v>78</v>
      </c>
      <c r="AF2" s="44" t="str">
        <f>'[3]Soy Complex'!BM2</f>
        <v>23/24</v>
      </c>
      <c r="AG2" s="44" t="str">
        <f>'[3]Soy Complex'!BN2</f>
        <v>24/25</v>
      </c>
      <c r="AH2" s="44" t="str">
        <f>'[3]Soy Complex'!BO2</f>
        <v>25/26</v>
      </c>
      <c r="AI2" s="44" t="str">
        <f>'[3]Soy Complex'!BP2</f>
        <v>26/27</v>
      </c>
      <c r="AJ2" s="44" t="str">
        <f>'[3]Soy Complex'!BQ2</f>
        <v>27/28</v>
      </c>
      <c r="AK2" s="44" t="str">
        <f>'[3]Soy Complex'!BR2</f>
        <v>28/29</v>
      </c>
      <c r="AL2" s="44" t="str">
        <f>'[3]Soy Complex'!BS2</f>
        <v>29/30</v>
      </c>
      <c r="AM2" s="44" t="str">
        <f>'[3]Soy Complex'!BT2</f>
        <v>30/31</v>
      </c>
      <c r="AN2" s="44" t="str">
        <f>'[3]Soy Complex'!BU2</f>
        <v>31/32</v>
      </c>
      <c r="AO2" s="44" t="str">
        <f>'[3]Soy Complex'!BV2</f>
        <v>32/33</v>
      </c>
      <c r="AP2" s="44" t="str">
        <f>'[3]Soy Complex'!BW2</f>
        <v>33/34</v>
      </c>
      <c r="AQ2" s="44" t="str">
        <f>'[3]Soy Complex'!BX2</f>
        <v>34/35</v>
      </c>
      <c r="AR2" s="44" t="str">
        <f>'[3]Soy Complex'!BY2</f>
        <v>35/36</v>
      </c>
      <c r="AS2" s="44" t="str">
        <f>'[3]Soy Complex'!BZ2</f>
        <v>36/37</v>
      </c>
      <c r="AT2" s="44" t="str">
        <f>'[3]Soy Complex'!CA2</f>
        <v>37/38</v>
      </c>
      <c r="AU2" s="44" t="str">
        <f>'[3]Soy Complex'!CB2</f>
        <v>38/39</v>
      </c>
    </row>
    <row r="3" spans="1:47">
      <c r="A3" s="71" t="s">
        <v>219</v>
      </c>
    </row>
    <row r="4" spans="1:47" ht="16.5">
      <c r="A4" s="71" t="s">
        <v>81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>
        <f>W111</f>
        <v>157.24700000000001</v>
      </c>
      <c r="Y4" s="101">
        <f t="shared" ref="Y4:AU4" si="0">X13</f>
        <v>183.01900000000001</v>
      </c>
      <c r="Z4" s="101">
        <f t="shared" si="0"/>
        <v>165.119</v>
      </c>
      <c r="AA4" s="101">
        <f t="shared" si="0"/>
        <v>151.517</v>
      </c>
      <c r="AB4" s="101">
        <f t="shared" si="0"/>
        <v>134.20699999999999</v>
      </c>
      <c r="AC4" s="101">
        <f t="shared" si="0"/>
        <v>174.43600000000001</v>
      </c>
      <c r="AD4" s="101">
        <f t="shared" si="0"/>
        <v>135.81200000000001</v>
      </c>
      <c r="AE4" s="102">
        <f t="shared" si="0"/>
        <v>235.82732529329553</v>
      </c>
      <c r="AF4" s="102">
        <f t="shared" si="0"/>
        <v>1181.9800356691351</v>
      </c>
      <c r="AG4" s="102">
        <f t="shared" si="0"/>
        <v>2749.3625336772675</v>
      </c>
      <c r="AH4" s="102">
        <f t="shared" si="0"/>
        <v>3886.6467965560096</v>
      </c>
      <c r="AI4" s="102">
        <f t="shared" si="0"/>
        <v>5258.8499604743683</v>
      </c>
      <c r="AJ4" s="102">
        <f t="shared" si="0"/>
        <v>6167.3657731195708</v>
      </c>
      <c r="AK4" s="102">
        <f t="shared" si="0"/>
        <v>6794.0395417933705</v>
      </c>
      <c r="AL4" s="102">
        <f t="shared" si="0"/>
        <v>6928.0372992325028</v>
      </c>
      <c r="AM4" s="102">
        <f t="shared" si="0"/>
        <v>7179.4903336426978</v>
      </c>
      <c r="AN4" s="102">
        <f t="shared" si="0"/>
        <v>6993.1775761648369</v>
      </c>
      <c r="AO4" s="102">
        <f t="shared" si="0"/>
        <v>7041.4870549250336</v>
      </c>
      <c r="AP4" s="102">
        <f t="shared" si="0"/>
        <v>6969.1723544456254</v>
      </c>
      <c r="AQ4" s="102">
        <f t="shared" si="0"/>
        <v>6986.876519923323</v>
      </c>
      <c r="AR4" s="102">
        <f t="shared" si="0"/>
        <v>7917.6776244060766</v>
      </c>
      <c r="AS4" s="102">
        <f t="shared" si="0"/>
        <v>8248.3937392984299</v>
      </c>
      <c r="AT4" s="102">
        <f t="shared" si="0"/>
        <v>8663.9663526225158</v>
      </c>
      <c r="AU4" s="102">
        <f t="shared" si="0"/>
        <v>9255.5741061693934</v>
      </c>
    </row>
    <row r="5" spans="1:47" ht="16.5">
      <c r="A5" s="71" t="s">
        <v>85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>
        <f t="shared" ref="X5:AA5" si="1">X32</f>
        <v>1477.2339999999999</v>
      </c>
      <c r="Y5" s="101">
        <f t="shared" si="1"/>
        <v>1554.6719999999998</v>
      </c>
      <c r="Z5" s="101">
        <f t="shared" si="1"/>
        <v>1451.963</v>
      </c>
      <c r="AA5" s="101">
        <f t="shared" si="1"/>
        <v>1385.6589999999997</v>
      </c>
      <c r="AB5" s="101">
        <f>AB32</f>
        <v>1511.1789999999999</v>
      </c>
      <c r="AC5" s="101">
        <f>AC32</f>
        <v>1727.3549999999998</v>
      </c>
      <c r="AD5" s="102">
        <f>AD32</f>
        <v>1561.2940000000001</v>
      </c>
      <c r="AE5" s="102">
        <f>AE32</f>
        <v>1759.796</v>
      </c>
      <c r="AF5" s="102">
        <f>AF32</f>
        <v>1894.9549307174448</v>
      </c>
      <c r="AG5" s="102">
        <f t="shared" ref="AG5:AU5" si="2">AG32</f>
        <v>2020.2320144500266</v>
      </c>
      <c r="AH5" s="102">
        <f t="shared" si="2"/>
        <v>2014.2358233673476</v>
      </c>
      <c r="AI5" s="102">
        <f t="shared" si="2"/>
        <v>2051.1843248537416</v>
      </c>
      <c r="AJ5" s="102">
        <f t="shared" si="2"/>
        <v>2074.8805037748934</v>
      </c>
      <c r="AK5" s="102">
        <f t="shared" si="2"/>
        <v>2155.1378300529486</v>
      </c>
      <c r="AL5" s="102">
        <f t="shared" si="2"/>
        <v>2222.2404543907201</v>
      </c>
      <c r="AM5" s="102">
        <f t="shared" si="2"/>
        <v>2276.9130985844436</v>
      </c>
      <c r="AN5" s="102">
        <f t="shared" si="2"/>
        <v>2278.751516854853</v>
      </c>
      <c r="AO5" s="102">
        <f t="shared" si="2"/>
        <v>2283.4246765095004</v>
      </c>
      <c r="AP5" s="102">
        <f t="shared" si="2"/>
        <v>2273.9302296277924</v>
      </c>
      <c r="AQ5" s="102">
        <f t="shared" si="2"/>
        <v>2278.8969928587239</v>
      </c>
      <c r="AR5" s="102">
        <f t="shared" si="2"/>
        <v>2265.5068100965336</v>
      </c>
      <c r="AS5" s="102">
        <f t="shared" si="2"/>
        <v>2265.4494381887871</v>
      </c>
      <c r="AT5" s="102">
        <f t="shared" si="2"/>
        <v>2282.6394412458644</v>
      </c>
      <c r="AU5" s="102">
        <f t="shared" si="2"/>
        <v>2284.7476446031096</v>
      </c>
    </row>
    <row r="6" spans="1:47" ht="16.5">
      <c r="A6" s="71" t="s">
        <v>86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>
        <f t="shared" ref="X6:AA6" si="3">X48</f>
        <v>2940.0383219999999</v>
      </c>
      <c r="Y6" s="101">
        <f t="shared" si="3"/>
        <v>3233.924473</v>
      </c>
      <c r="Z6" s="101">
        <f t="shared" si="3"/>
        <v>3172.023588</v>
      </c>
      <c r="AA6" s="101">
        <f t="shared" si="3"/>
        <v>3262.4474519999999</v>
      </c>
      <c r="AB6" s="101">
        <f>AB48</f>
        <v>3325.846012</v>
      </c>
      <c r="AC6" s="101">
        <f>AC48</f>
        <v>3369.8861790000005</v>
      </c>
      <c r="AD6" s="102">
        <f>AD48</f>
        <v>3689.6431154845809</v>
      </c>
      <c r="AE6" s="102">
        <f t="shared" ref="AE6:AU6" si="4">AE48</f>
        <v>5109.9582952163055</v>
      </c>
      <c r="AF6" s="102">
        <f t="shared" si="4"/>
        <v>6216.5020041543921</v>
      </c>
      <c r="AG6" s="102">
        <f t="shared" si="4"/>
        <v>5636.4723355283531</v>
      </c>
      <c r="AH6" s="102">
        <f t="shared" si="4"/>
        <v>6002.3271252519608</v>
      </c>
      <c r="AI6" s="102">
        <f t="shared" si="4"/>
        <v>5283.8841929849405</v>
      </c>
      <c r="AJ6" s="102">
        <f t="shared" si="4"/>
        <v>4903.9003343411669</v>
      </c>
      <c r="AK6" s="102">
        <f t="shared" si="4"/>
        <v>4142.6395351244155</v>
      </c>
      <c r="AL6" s="102">
        <f t="shared" si="4"/>
        <v>4332.9453286170456</v>
      </c>
      <c r="AM6" s="102">
        <f t="shared" si="4"/>
        <v>3720.0464373815839</v>
      </c>
      <c r="AN6" s="102">
        <f t="shared" si="4"/>
        <v>4079.3012844311042</v>
      </c>
      <c r="AO6" s="102">
        <f t="shared" si="4"/>
        <v>3889.0974238311337</v>
      </c>
      <c r="AP6" s="102">
        <f t="shared" si="4"/>
        <v>4037.0579074466</v>
      </c>
      <c r="AQ6" s="102">
        <f t="shared" si="4"/>
        <v>5436.8189253602159</v>
      </c>
      <c r="AR6" s="102">
        <f t="shared" si="4"/>
        <v>4565.4618988493912</v>
      </c>
      <c r="AS6" s="102">
        <f t="shared" si="4"/>
        <v>4734.5529883649597</v>
      </c>
      <c r="AT6" s="102">
        <f t="shared" si="4"/>
        <v>4988.1875462229791</v>
      </c>
      <c r="AU6" s="102">
        <f t="shared" si="4"/>
        <v>5157.2801682821128</v>
      </c>
    </row>
    <row r="7" spans="1:47" ht="16.5">
      <c r="A7" s="103" t="s">
        <v>87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>
        <f t="shared" ref="X7:AU7" si="5">SUM(X4:X6)</f>
        <v>4574.5193220000001</v>
      </c>
      <c r="Y7" s="104">
        <f t="shared" si="5"/>
        <v>4971.6154729999998</v>
      </c>
      <c r="Z7" s="104">
        <f t="shared" si="5"/>
        <v>4789.1055880000004</v>
      </c>
      <c r="AA7" s="104">
        <f t="shared" si="5"/>
        <v>4799.6234519999998</v>
      </c>
      <c r="AB7" s="104">
        <f>SUM(AB4:AB6)</f>
        <v>4971.2320120000004</v>
      </c>
      <c r="AC7" s="104">
        <f>SUM(AC4:AC6)</f>
        <v>5271.6771790000003</v>
      </c>
      <c r="AD7" s="105">
        <f t="shared" si="5"/>
        <v>5386.7491154845811</v>
      </c>
      <c r="AE7" s="105">
        <f t="shared" si="5"/>
        <v>7105.5816205096016</v>
      </c>
      <c r="AF7" s="105">
        <f t="shared" si="5"/>
        <v>9293.4369705409717</v>
      </c>
      <c r="AG7" s="105">
        <f t="shared" si="5"/>
        <v>10406.066883655647</v>
      </c>
      <c r="AH7" s="105">
        <f t="shared" si="5"/>
        <v>11903.209745175318</v>
      </c>
      <c r="AI7" s="105">
        <f t="shared" si="5"/>
        <v>12593.918478313051</v>
      </c>
      <c r="AJ7" s="105">
        <f t="shared" si="5"/>
        <v>13146.146611235632</v>
      </c>
      <c r="AK7" s="105">
        <f t="shared" si="5"/>
        <v>13091.816906970735</v>
      </c>
      <c r="AL7" s="105">
        <f t="shared" si="5"/>
        <v>13483.223082240267</v>
      </c>
      <c r="AM7" s="105">
        <f t="shared" si="5"/>
        <v>13176.449869608725</v>
      </c>
      <c r="AN7" s="105">
        <f t="shared" si="5"/>
        <v>13351.230377450793</v>
      </c>
      <c r="AO7" s="105">
        <f t="shared" si="5"/>
        <v>13214.009155265669</v>
      </c>
      <c r="AP7" s="105">
        <f t="shared" si="5"/>
        <v>13280.160491520019</v>
      </c>
      <c r="AQ7" s="105">
        <f t="shared" si="5"/>
        <v>14702.592438142263</v>
      </c>
      <c r="AR7" s="105">
        <f t="shared" si="5"/>
        <v>14748.646333352002</v>
      </c>
      <c r="AS7" s="105">
        <f t="shared" si="5"/>
        <v>15248.396165852177</v>
      </c>
      <c r="AT7" s="105">
        <f t="shared" si="5"/>
        <v>15934.793340091361</v>
      </c>
      <c r="AU7" s="105">
        <f t="shared" si="5"/>
        <v>16697.601919054614</v>
      </c>
    </row>
    <row r="8" spans="1:47" ht="16.5">
      <c r="A8" s="71" t="s">
        <v>147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>
        <f t="shared" ref="X8:AU8" si="6">X12-X11</f>
        <v>4276.8870310000002</v>
      </c>
      <c r="Y8" s="101">
        <f t="shared" si="6"/>
        <v>4667.0041860000001</v>
      </c>
      <c r="Z8" s="101">
        <f t="shared" si="6"/>
        <v>4516.5045770000006</v>
      </c>
      <c r="AA8" s="101">
        <f t="shared" si="6"/>
        <v>4547.0115619999997</v>
      </c>
      <c r="AB8" s="101">
        <f>AB12-AB11</f>
        <v>4654.8178850000004</v>
      </c>
      <c r="AC8" s="101">
        <f>AC12-AC11</f>
        <v>4950.4493870000006</v>
      </c>
      <c r="AD8" s="102">
        <f t="shared" si="6"/>
        <v>5017.3675168335594</v>
      </c>
      <c r="AE8" s="102">
        <f t="shared" si="6"/>
        <v>5829.4140033257072</v>
      </c>
      <c r="AF8" s="102">
        <f t="shared" si="6"/>
        <v>6439.0099272051402</v>
      </c>
      <c r="AG8" s="102">
        <f t="shared" si="6"/>
        <v>6429.8465224924321</v>
      </c>
      <c r="AH8" s="102">
        <f t="shared" si="6"/>
        <v>6555.7970320167578</v>
      </c>
      <c r="AI8" s="102">
        <f t="shared" si="6"/>
        <v>6367.273981243542</v>
      </c>
      <c r="AJ8" s="102">
        <f t="shared" si="6"/>
        <v>6292.5732933406207</v>
      </c>
      <c r="AK8" s="102">
        <f t="shared" si="6"/>
        <v>6104.2220778120773</v>
      </c>
      <c r="AL8" s="102">
        <f t="shared" si="6"/>
        <v>6244.3150240527139</v>
      </c>
      <c r="AM8" s="102">
        <f t="shared" si="6"/>
        <v>6123.9358375881093</v>
      </c>
      <c r="AN8" s="102">
        <f t="shared" si="6"/>
        <v>6250.3184804500861</v>
      </c>
      <c r="AO8" s="102">
        <f t="shared" si="6"/>
        <v>6185.3827351192231</v>
      </c>
      <c r="AP8" s="102">
        <f t="shared" si="6"/>
        <v>6233.8458479760393</v>
      </c>
      <c r="AQ8" s="102">
        <f t="shared" si="6"/>
        <v>6725.5005713766295</v>
      </c>
      <c r="AR8" s="102">
        <f t="shared" si="6"/>
        <v>6440.8390481310753</v>
      </c>
      <c r="AS8" s="102">
        <f t="shared" si="6"/>
        <v>6525.0008492938205</v>
      </c>
      <c r="AT8" s="102">
        <f t="shared" si="6"/>
        <v>6619.789445614093</v>
      </c>
      <c r="AU8" s="102">
        <f t="shared" si="6"/>
        <v>6679.7097345098164</v>
      </c>
    </row>
    <row r="9" spans="1:47" ht="16.5">
      <c r="A9" s="71" t="s">
        <v>238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>
        <f>X80</f>
        <v>1405.1030000000001</v>
      </c>
      <c r="Y9" s="101">
        <f t="shared" ref="Y9:AC9" si="7">Y80</f>
        <v>1759.2780000000002</v>
      </c>
      <c r="Z9" s="101">
        <f t="shared" si="7"/>
        <v>1771.711</v>
      </c>
      <c r="AA9" s="101">
        <f t="shared" si="7"/>
        <v>1703.1269999999997</v>
      </c>
      <c r="AB9" s="101">
        <f t="shared" si="7"/>
        <v>1874.114</v>
      </c>
      <c r="AC9" s="101">
        <f t="shared" si="7"/>
        <v>1797.8629999999998</v>
      </c>
      <c r="AD9" s="102">
        <f>AD80</f>
        <v>1742.3675168335599</v>
      </c>
      <c r="AE9" s="102">
        <f t="shared" ref="AE9:AU9" si="8">AE80</f>
        <v>2404.4140033257067</v>
      </c>
      <c r="AF9" s="102">
        <f t="shared" si="8"/>
        <v>2839.009927205142</v>
      </c>
      <c r="AG9" s="102">
        <f t="shared" si="8"/>
        <v>2679.8465224924325</v>
      </c>
      <c r="AH9" s="102">
        <f t="shared" si="8"/>
        <v>2805.7970320167583</v>
      </c>
      <c r="AI9" s="102">
        <f t="shared" si="8"/>
        <v>2567.2739812435389</v>
      </c>
      <c r="AJ9" s="102">
        <f t="shared" si="8"/>
        <v>2442.5732933406211</v>
      </c>
      <c r="AK9" s="102">
        <f t="shared" si="8"/>
        <v>2204.2220778120777</v>
      </c>
      <c r="AL9" s="102">
        <f t="shared" si="8"/>
        <v>2294.3150240527175</v>
      </c>
      <c r="AM9" s="102">
        <f t="shared" si="8"/>
        <v>2098.9358375881093</v>
      </c>
      <c r="AN9" s="102">
        <f t="shared" si="8"/>
        <v>2225.3184804500852</v>
      </c>
      <c r="AO9" s="102">
        <f t="shared" si="8"/>
        <v>2160.3827351192222</v>
      </c>
      <c r="AP9" s="102">
        <f t="shared" si="8"/>
        <v>2208.845847976037</v>
      </c>
      <c r="AQ9" s="102">
        <f t="shared" si="8"/>
        <v>2700.5005713766291</v>
      </c>
      <c r="AR9" s="102">
        <f t="shared" si="8"/>
        <v>2390.8390481310739</v>
      </c>
      <c r="AS9" s="102">
        <f t="shared" si="8"/>
        <v>2450.0008492938109</v>
      </c>
      <c r="AT9" s="102">
        <f t="shared" si="8"/>
        <v>2544.7894456140953</v>
      </c>
      <c r="AU9" s="102">
        <f t="shared" si="8"/>
        <v>2604.7097345098277</v>
      </c>
    </row>
    <row r="10" spans="1:47" ht="16.5">
      <c r="A10" s="71" t="s">
        <v>239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>
        <f>X8-X9</f>
        <v>2871.7840310000001</v>
      </c>
      <c r="Y10" s="101">
        <f t="shared" ref="Y10:AU10" si="9">Y8-Y9</f>
        <v>2907.7261859999999</v>
      </c>
      <c r="Z10" s="101">
        <f t="shared" si="9"/>
        <v>2744.7935770000004</v>
      </c>
      <c r="AA10" s="101">
        <f t="shared" si="9"/>
        <v>2843.8845620000002</v>
      </c>
      <c r="AB10" s="101">
        <f t="shared" si="9"/>
        <v>2780.7038850000004</v>
      </c>
      <c r="AC10" s="101">
        <f t="shared" si="9"/>
        <v>3152.5863870000007</v>
      </c>
      <c r="AD10" s="102">
        <f t="shared" si="9"/>
        <v>3274.9999999999995</v>
      </c>
      <c r="AE10" s="102">
        <f t="shared" si="9"/>
        <v>3425.0000000000005</v>
      </c>
      <c r="AF10" s="102">
        <f t="shared" si="9"/>
        <v>3599.9999999999982</v>
      </c>
      <c r="AG10" s="102">
        <f t="shared" si="9"/>
        <v>3749.9999999999995</v>
      </c>
      <c r="AH10" s="102">
        <f t="shared" si="9"/>
        <v>3749.9999999999995</v>
      </c>
      <c r="AI10" s="102">
        <f t="shared" si="9"/>
        <v>3800.0000000000032</v>
      </c>
      <c r="AJ10" s="102">
        <f t="shared" si="9"/>
        <v>3849.9999999999995</v>
      </c>
      <c r="AK10" s="102">
        <f t="shared" si="9"/>
        <v>3899.9999999999995</v>
      </c>
      <c r="AL10" s="102">
        <f t="shared" si="9"/>
        <v>3949.9999999999964</v>
      </c>
      <c r="AM10" s="102">
        <f t="shared" si="9"/>
        <v>4025</v>
      </c>
      <c r="AN10" s="102">
        <f t="shared" si="9"/>
        <v>4025.0000000000009</v>
      </c>
      <c r="AO10" s="102">
        <f t="shared" si="9"/>
        <v>4025.0000000000009</v>
      </c>
      <c r="AP10" s="102">
        <f t="shared" si="9"/>
        <v>4025.0000000000023</v>
      </c>
      <c r="AQ10" s="102">
        <f t="shared" si="9"/>
        <v>4025.0000000000005</v>
      </c>
      <c r="AR10" s="102">
        <f t="shared" si="9"/>
        <v>4050.0000000000014</v>
      </c>
      <c r="AS10" s="102">
        <f t="shared" si="9"/>
        <v>4075.0000000000095</v>
      </c>
      <c r="AT10" s="102">
        <f t="shared" si="9"/>
        <v>4074.9999999999977</v>
      </c>
      <c r="AU10" s="102">
        <f t="shared" si="9"/>
        <v>4074.9999999999886</v>
      </c>
    </row>
    <row r="11" spans="1:47" ht="16.5">
      <c r="A11" s="71" t="s">
        <v>92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>
        <f t="shared" ref="X11:AA11" si="10">X64</f>
        <v>114.61329099999999</v>
      </c>
      <c r="Y11" s="101">
        <f t="shared" si="10"/>
        <v>139.492287</v>
      </c>
      <c r="Z11" s="101">
        <f t="shared" si="10"/>
        <v>121.08401100000002</v>
      </c>
      <c r="AA11" s="101">
        <f t="shared" si="10"/>
        <v>118.40489000000001</v>
      </c>
      <c r="AB11" s="101">
        <f>AB64</f>
        <v>141.978127</v>
      </c>
      <c r="AC11" s="101">
        <f>AC64</f>
        <v>185.41579199999998</v>
      </c>
      <c r="AD11" s="102">
        <f>AD64</f>
        <v>133.55427335772563</v>
      </c>
      <c r="AE11" s="102">
        <f t="shared" ref="AE11:AU11" si="11">AE64</f>
        <v>94.187581514759771</v>
      </c>
      <c r="AF11" s="102">
        <f t="shared" si="11"/>
        <v>105.06450965856425</v>
      </c>
      <c r="AG11" s="102">
        <f t="shared" si="11"/>
        <v>89.573564607205583</v>
      </c>
      <c r="AH11" s="102">
        <f t="shared" si="11"/>
        <v>88.562752684192191</v>
      </c>
      <c r="AI11" s="102">
        <f t="shared" si="11"/>
        <v>59.278723949938232</v>
      </c>
      <c r="AJ11" s="102">
        <f t="shared" si="11"/>
        <v>59.533776101640818</v>
      </c>
      <c r="AK11" s="102">
        <f t="shared" si="11"/>
        <v>59.557529926154217</v>
      </c>
      <c r="AL11" s="102">
        <f t="shared" si="11"/>
        <v>59.417724544855183</v>
      </c>
      <c r="AM11" s="102">
        <f t="shared" si="11"/>
        <v>59.33645585577829</v>
      </c>
      <c r="AN11" s="102">
        <f t="shared" si="11"/>
        <v>59.424842075673347</v>
      </c>
      <c r="AO11" s="102">
        <f t="shared" si="11"/>
        <v>59.454065700820365</v>
      </c>
      <c r="AP11" s="102">
        <f t="shared" si="11"/>
        <v>59.438123620656285</v>
      </c>
      <c r="AQ11" s="102">
        <f t="shared" si="11"/>
        <v>59.414242359556695</v>
      </c>
      <c r="AR11" s="102">
        <f t="shared" si="11"/>
        <v>59.413545922496994</v>
      </c>
      <c r="AS11" s="102">
        <f t="shared" si="11"/>
        <v>59.428963935840748</v>
      </c>
      <c r="AT11" s="102">
        <f t="shared" si="11"/>
        <v>59.429788307874226</v>
      </c>
      <c r="AU11" s="102">
        <f t="shared" si="11"/>
        <v>59.424932829284998</v>
      </c>
    </row>
    <row r="12" spans="1:47" ht="16.5">
      <c r="A12" s="103" t="s">
        <v>94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>
        <f t="shared" ref="X12:AU12" si="12">X7-X13</f>
        <v>4391.5003219999999</v>
      </c>
      <c r="Y12" s="104">
        <f t="shared" si="12"/>
        <v>4806.4964730000002</v>
      </c>
      <c r="Z12" s="104">
        <f t="shared" si="12"/>
        <v>4637.5885880000005</v>
      </c>
      <c r="AA12" s="104">
        <f t="shared" si="12"/>
        <v>4665.4164519999995</v>
      </c>
      <c r="AB12" s="104">
        <f t="shared" si="12"/>
        <v>4796.7960120000007</v>
      </c>
      <c r="AC12" s="104">
        <f t="shared" si="12"/>
        <v>5135.8651790000004</v>
      </c>
      <c r="AD12" s="105">
        <f t="shared" si="12"/>
        <v>5150.9217901912853</v>
      </c>
      <c r="AE12" s="105">
        <f t="shared" si="12"/>
        <v>5923.6015848404668</v>
      </c>
      <c r="AF12" s="105">
        <f t="shared" si="12"/>
        <v>6544.0744368637042</v>
      </c>
      <c r="AG12" s="105">
        <f t="shared" si="12"/>
        <v>6519.4200870996374</v>
      </c>
      <c r="AH12" s="105">
        <f t="shared" si="12"/>
        <v>6644.3597847009496</v>
      </c>
      <c r="AI12" s="105">
        <f t="shared" si="12"/>
        <v>6426.5527051934805</v>
      </c>
      <c r="AJ12" s="105">
        <f t="shared" si="12"/>
        <v>6352.1070694422615</v>
      </c>
      <c r="AK12" s="105">
        <f t="shared" si="12"/>
        <v>6163.7796077382318</v>
      </c>
      <c r="AL12" s="105">
        <f t="shared" si="12"/>
        <v>6303.7327485975693</v>
      </c>
      <c r="AM12" s="105">
        <f t="shared" si="12"/>
        <v>6183.272293443888</v>
      </c>
      <c r="AN12" s="105">
        <f t="shared" si="12"/>
        <v>6309.7433225257591</v>
      </c>
      <c r="AO12" s="105">
        <f t="shared" si="12"/>
        <v>6244.8368008200432</v>
      </c>
      <c r="AP12" s="105">
        <f t="shared" si="12"/>
        <v>6293.2839715966957</v>
      </c>
      <c r="AQ12" s="105">
        <f t="shared" si="12"/>
        <v>6784.9148137361863</v>
      </c>
      <c r="AR12" s="105">
        <f t="shared" si="12"/>
        <v>6500.2525940535725</v>
      </c>
      <c r="AS12" s="105">
        <f t="shared" si="12"/>
        <v>6584.4298132296608</v>
      </c>
      <c r="AT12" s="105">
        <f t="shared" si="12"/>
        <v>6679.2192339219673</v>
      </c>
      <c r="AU12" s="105">
        <f t="shared" si="12"/>
        <v>6739.1346673391017</v>
      </c>
    </row>
    <row r="13" spans="1:47" ht="16.5">
      <c r="A13" s="71" t="s">
        <v>95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>
        <f t="shared" ref="X13:AU13" si="13">X111</f>
        <v>183.01900000000001</v>
      </c>
      <c r="Y13" s="101">
        <f t="shared" si="13"/>
        <v>165.119</v>
      </c>
      <c r="Z13" s="101">
        <f t="shared" si="13"/>
        <v>151.517</v>
      </c>
      <c r="AA13" s="101">
        <f t="shared" si="13"/>
        <v>134.20699999999999</v>
      </c>
      <c r="AB13" s="101">
        <f t="shared" si="13"/>
        <v>174.43600000000001</v>
      </c>
      <c r="AC13" s="101">
        <f t="shared" si="13"/>
        <v>135.81200000000001</v>
      </c>
      <c r="AD13" s="102">
        <f t="shared" si="13"/>
        <v>235.82732529329553</v>
      </c>
      <c r="AE13" s="102">
        <f t="shared" si="13"/>
        <v>1181.9800356691351</v>
      </c>
      <c r="AF13" s="102">
        <f t="shared" si="13"/>
        <v>2749.3625336772675</v>
      </c>
      <c r="AG13" s="102">
        <f t="shared" si="13"/>
        <v>3886.6467965560096</v>
      </c>
      <c r="AH13" s="102">
        <f t="shared" si="13"/>
        <v>5258.8499604743683</v>
      </c>
      <c r="AI13" s="102">
        <f t="shared" si="13"/>
        <v>6167.3657731195708</v>
      </c>
      <c r="AJ13" s="102">
        <f t="shared" si="13"/>
        <v>6794.0395417933705</v>
      </c>
      <c r="AK13" s="102">
        <f t="shared" si="13"/>
        <v>6928.0372992325028</v>
      </c>
      <c r="AL13" s="102">
        <f t="shared" si="13"/>
        <v>7179.4903336426978</v>
      </c>
      <c r="AM13" s="102">
        <f t="shared" si="13"/>
        <v>6993.1775761648369</v>
      </c>
      <c r="AN13" s="102">
        <f t="shared" si="13"/>
        <v>7041.4870549250336</v>
      </c>
      <c r="AO13" s="102">
        <f t="shared" si="13"/>
        <v>6969.1723544456254</v>
      </c>
      <c r="AP13" s="102">
        <f t="shared" si="13"/>
        <v>6986.876519923323</v>
      </c>
      <c r="AQ13" s="102">
        <f t="shared" si="13"/>
        <v>7917.6776244060766</v>
      </c>
      <c r="AR13" s="102">
        <f t="shared" si="13"/>
        <v>8248.3937392984299</v>
      </c>
      <c r="AS13" s="102">
        <f t="shared" si="13"/>
        <v>8663.9663526225158</v>
      </c>
      <c r="AT13" s="102">
        <f t="shared" si="13"/>
        <v>9255.5741061693934</v>
      </c>
      <c r="AU13" s="102">
        <f t="shared" si="13"/>
        <v>9958.4672517155122</v>
      </c>
    </row>
    <row r="14" spans="1:47" ht="16.5">
      <c r="A14" s="103" t="s">
        <v>236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7"/>
      <c r="S14" s="107"/>
      <c r="T14" s="107"/>
      <c r="U14" s="107"/>
      <c r="V14" s="107"/>
      <c r="W14" s="107"/>
      <c r="X14" s="107">
        <f t="shared" ref="X14:AT14" si="14">X13/X12</f>
        <v>4.1675734163819561E-2</v>
      </c>
      <c r="Y14" s="107">
        <f t="shared" si="14"/>
        <v>3.4353296819739497E-2</v>
      </c>
      <c r="Z14" s="107">
        <f t="shared" si="14"/>
        <v>3.2671505271523661E-2</v>
      </c>
      <c r="AA14" s="107">
        <f t="shared" si="14"/>
        <v>2.8766349452569728E-2</v>
      </c>
      <c r="AB14" s="107">
        <f>AB13/AB12</f>
        <v>3.6365106951310559E-2</v>
      </c>
      <c r="AC14" s="107">
        <f>AC13/AC12</f>
        <v>2.6443840573409257E-2</v>
      </c>
      <c r="AD14" s="108">
        <f t="shared" si="14"/>
        <v>4.5783518930994645E-2</v>
      </c>
      <c r="AE14" s="108">
        <f t="shared" si="14"/>
        <v>0.1995373960824828</v>
      </c>
      <c r="AF14" s="108">
        <f t="shared" si="14"/>
        <v>0.42013008259651147</v>
      </c>
      <c r="AG14" s="108">
        <f t="shared" si="14"/>
        <v>0.59616449693842366</v>
      </c>
      <c r="AH14" s="108">
        <f t="shared" si="14"/>
        <v>0.79147579765069265</v>
      </c>
      <c r="AI14" s="108">
        <f t="shared" si="14"/>
        <v>0.95966936801678238</v>
      </c>
      <c r="AJ14" s="108">
        <f t="shared" si="14"/>
        <v>1.0695725792276218</v>
      </c>
      <c r="AK14" s="108">
        <f t="shared" si="14"/>
        <v>1.1239917291226302</v>
      </c>
      <c r="AL14" s="108">
        <f t="shared" si="14"/>
        <v>1.1389268263696559</v>
      </c>
      <c r="AM14" s="108">
        <f t="shared" si="14"/>
        <v>1.1309832794489239</v>
      </c>
      <c r="AN14" s="108">
        <f t="shared" si="14"/>
        <v>1.115970443644982</v>
      </c>
      <c r="AO14" s="108">
        <f t="shared" si="14"/>
        <v>1.1159895088900427</v>
      </c>
      <c r="AP14" s="108">
        <f t="shared" si="14"/>
        <v>1.1102115447923531</v>
      </c>
      <c r="AQ14" s="108">
        <f t="shared" si="14"/>
        <v>1.1669531367404335</v>
      </c>
      <c r="AR14" s="108">
        <f t="shared" si="14"/>
        <v>1.2689343406199409</v>
      </c>
      <c r="AS14" s="108">
        <f t="shared" si="14"/>
        <v>1.3158263658934566</v>
      </c>
      <c r="AT14" s="108">
        <f t="shared" si="14"/>
        <v>1.3857269513123345</v>
      </c>
      <c r="AU14" s="108">
        <f>AU13/AU12</f>
        <v>1.4777071157189889</v>
      </c>
    </row>
    <row r="15" spans="1:47" ht="17.25" thickBot="1">
      <c r="A15" s="71" t="s">
        <v>240</v>
      </c>
      <c r="I15" s="113">
        <f>I127</f>
        <v>20.477925000000003</v>
      </c>
      <c r="J15" s="113">
        <f t="shared" ref="J15:AC15" si="15">J127</f>
        <v>25.262658333333338</v>
      </c>
      <c r="K15" s="113">
        <f t="shared" si="15"/>
        <v>31.324908333333337</v>
      </c>
      <c r="L15" s="113">
        <f t="shared" si="15"/>
        <v>36.464300000000001</v>
      </c>
      <c r="M15" s="113">
        <f t="shared" si="15"/>
        <v>34.033983333333332</v>
      </c>
      <c r="N15" s="113">
        <f t="shared" si="15"/>
        <v>34.015983333333338</v>
      </c>
      <c r="O15" s="113">
        <f t="shared" si="15"/>
        <v>43.346908333333339</v>
      </c>
      <c r="P15" s="113">
        <f t="shared" si="15"/>
        <v>68.595866666666666</v>
      </c>
      <c r="Q15" s="113">
        <f t="shared" si="15"/>
        <v>43.806274999999999</v>
      </c>
      <c r="R15" s="113">
        <f t="shared" si="15"/>
        <v>47.33991666666666</v>
      </c>
      <c r="S15" s="113">
        <f t="shared" si="15"/>
        <v>62.154183333333343</v>
      </c>
      <c r="T15" s="113">
        <f t="shared" si="15"/>
        <v>62.697350000000007</v>
      </c>
      <c r="U15" s="113">
        <f t="shared" si="15"/>
        <v>60.587458333333331</v>
      </c>
      <c r="V15" s="113">
        <f t="shared" si="15"/>
        <v>47.20066666666667</v>
      </c>
      <c r="W15" s="113">
        <f t="shared" si="15"/>
        <v>40.72795</v>
      </c>
      <c r="X15" s="113">
        <f t="shared" si="15"/>
        <v>38.112100000000005</v>
      </c>
      <c r="Y15" s="113">
        <f t="shared" si="15"/>
        <v>41.956391666666669</v>
      </c>
      <c r="Z15" s="113">
        <f t="shared" si="15"/>
        <v>40.806350000000002</v>
      </c>
      <c r="AA15" s="113">
        <f t="shared" si="15"/>
        <v>39.544383333333336</v>
      </c>
      <c r="AB15" s="113">
        <f t="shared" si="15"/>
        <v>40.259425</v>
      </c>
      <c r="AC15" s="113">
        <f t="shared" si="15"/>
        <v>75.740066666666664</v>
      </c>
    </row>
    <row r="16" spans="1:47">
      <c r="A16" s="109" t="s">
        <v>99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</row>
    <row r="17" spans="1:4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</row>
    <row r="18" spans="1:47" ht="15.75" thickBot="1">
      <c r="A18" s="42" t="s">
        <v>224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</row>
    <row r="19" spans="1:47" ht="15.75" thickBot="1">
      <c r="A19" s="44"/>
      <c r="B19" s="44" t="str">
        <f>B$2</f>
        <v xml:space="preserve">93/94 </v>
      </c>
      <c r="C19" s="44" t="str">
        <f t="shared" ref="C19:AU19" si="16">C$2</f>
        <v xml:space="preserve">94/95 </v>
      </c>
      <c r="D19" s="44" t="str">
        <f t="shared" si="16"/>
        <v xml:space="preserve">95/96 </v>
      </c>
      <c r="E19" s="44" t="str">
        <f t="shared" si="16"/>
        <v xml:space="preserve">96/97 </v>
      </c>
      <c r="F19" s="44" t="str">
        <f t="shared" si="16"/>
        <v xml:space="preserve">97/98 </v>
      </c>
      <c r="G19" s="44" t="str">
        <f t="shared" si="16"/>
        <v xml:space="preserve">98/99 </v>
      </c>
      <c r="H19" s="44" t="str">
        <f t="shared" si="16"/>
        <v xml:space="preserve">99/00 </v>
      </c>
      <c r="I19" s="44" t="str">
        <f t="shared" si="16"/>
        <v xml:space="preserve">00/01 </v>
      </c>
      <c r="J19" s="44" t="str">
        <f t="shared" si="16"/>
        <v xml:space="preserve">01/02 </v>
      </c>
      <c r="K19" s="44" t="str">
        <f t="shared" si="16"/>
        <v xml:space="preserve">02/03 </v>
      </c>
      <c r="L19" s="44" t="str">
        <f t="shared" si="16"/>
        <v xml:space="preserve">03/04 </v>
      </c>
      <c r="M19" s="44" t="str">
        <f t="shared" si="16"/>
        <v xml:space="preserve">04/05 </v>
      </c>
      <c r="N19" s="44" t="str">
        <f t="shared" si="16"/>
        <v xml:space="preserve">05/06 </v>
      </c>
      <c r="O19" s="44" t="str">
        <f t="shared" si="16"/>
        <v xml:space="preserve">06/07 </v>
      </c>
      <c r="P19" s="44" t="str">
        <f t="shared" si="16"/>
        <v xml:space="preserve">07/08 </v>
      </c>
      <c r="Q19" s="44" t="str">
        <f t="shared" si="16"/>
        <v xml:space="preserve">08/09 </v>
      </c>
      <c r="R19" s="44" t="str">
        <f t="shared" si="16"/>
        <v xml:space="preserve">09/10 </v>
      </c>
      <c r="S19" s="44" t="str">
        <f t="shared" si="16"/>
        <v xml:space="preserve">10/11 </v>
      </c>
      <c r="T19" s="44" t="str">
        <f t="shared" si="16"/>
        <v xml:space="preserve">11/12 </v>
      </c>
      <c r="U19" s="44" t="str">
        <f t="shared" si="16"/>
        <v xml:space="preserve">12/13 </v>
      </c>
      <c r="V19" s="44" t="str">
        <f t="shared" si="16"/>
        <v xml:space="preserve">13/14 </v>
      </c>
      <c r="W19" s="44" t="str">
        <f t="shared" si="16"/>
        <v xml:space="preserve">14/15 </v>
      </c>
      <c r="X19" s="44" t="str">
        <f t="shared" si="16"/>
        <v xml:space="preserve">15/16 </v>
      </c>
      <c r="Y19" s="44" t="str">
        <f t="shared" si="16"/>
        <v xml:space="preserve">16/17 </v>
      </c>
      <c r="Z19" s="44" t="str">
        <f t="shared" si="16"/>
        <v xml:space="preserve">17/18 </v>
      </c>
      <c r="AA19" s="44" t="str">
        <f t="shared" si="16"/>
        <v>18/19</v>
      </c>
      <c r="AB19" s="44" t="str">
        <f t="shared" si="16"/>
        <v>19/20</v>
      </c>
      <c r="AC19" s="44" t="str">
        <f t="shared" si="16"/>
        <v>20/21</v>
      </c>
      <c r="AD19" s="44" t="str">
        <f t="shared" si="16"/>
        <v>21/22</v>
      </c>
      <c r="AE19" s="44" t="str">
        <f t="shared" si="16"/>
        <v>22/23</v>
      </c>
      <c r="AF19" s="44" t="str">
        <f t="shared" si="16"/>
        <v>23/24</v>
      </c>
      <c r="AG19" s="44" t="str">
        <f t="shared" si="16"/>
        <v>24/25</v>
      </c>
      <c r="AH19" s="44" t="str">
        <f t="shared" si="16"/>
        <v>25/26</v>
      </c>
      <c r="AI19" s="44" t="str">
        <f t="shared" si="16"/>
        <v>26/27</v>
      </c>
      <c r="AJ19" s="44" t="str">
        <f t="shared" si="16"/>
        <v>27/28</v>
      </c>
      <c r="AK19" s="44" t="str">
        <f t="shared" si="16"/>
        <v>28/29</v>
      </c>
      <c r="AL19" s="44" t="str">
        <f t="shared" si="16"/>
        <v>29/30</v>
      </c>
      <c r="AM19" s="44" t="str">
        <f t="shared" si="16"/>
        <v>30/31</v>
      </c>
      <c r="AN19" s="44" t="str">
        <f t="shared" si="16"/>
        <v>31/32</v>
      </c>
      <c r="AO19" s="44" t="str">
        <f t="shared" si="16"/>
        <v>32/33</v>
      </c>
      <c r="AP19" s="44" t="str">
        <f t="shared" si="16"/>
        <v>33/34</v>
      </c>
      <c r="AQ19" s="44" t="str">
        <f t="shared" si="16"/>
        <v>34/35</v>
      </c>
      <c r="AR19" s="44" t="str">
        <f t="shared" si="16"/>
        <v>35/36</v>
      </c>
      <c r="AS19" s="44" t="str">
        <f t="shared" si="16"/>
        <v>36/37</v>
      </c>
      <c r="AT19" s="44" t="str">
        <f t="shared" si="16"/>
        <v>37/38</v>
      </c>
      <c r="AU19" s="44" t="str">
        <f t="shared" si="16"/>
        <v>38/39</v>
      </c>
    </row>
    <row r="20" spans="1:47">
      <c r="A20" s="42" t="s">
        <v>101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6"/>
      <c r="R20" s="46"/>
      <c r="S20" s="46"/>
      <c r="T20" s="46"/>
      <c r="U20" s="46"/>
      <c r="V20" s="46"/>
      <c r="W20" s="46"/>
      <c r="X20" s="46">
        <f>'[4]NASS Crush'!$DL10</f>
        <v>82.822000000000003</v>
      </c>
      <c r="Y20" s="46">
        <f>'[4]NASS Crush'!$DL22</f>
        <v>166.881</v>
      </c>
      <c r="Z20" s="46">
        <f>'[4]NASS Crush'!$DL34</f>
        <v>146.03700000000001</v>
      </c>
      <c r="AA20" s="46">
        <f>'[4]NASS Crush'!$DL46</f>
        <v>132.411</v>
      </c>
      <c r="AB20" s="46">
        <f>'[4]NASS Crush'!$DL58</f>
        <v>122.81399999999999</v>
      </c>
      <c r="AC20" s="46">
        <f>'[4]NASS Crush'!$DL70</f>
        <v>154.477</v>
      </c>
      <c r="AD20" s="46">
        <f>'[4]NASS Crush'!$DL82</f>
        <v>147.96199999999999</v>
      </c>
      <c r="AE20" s="47">
        <f>'[3]Canola Complex'!BL227</f>
        <v>160.29</v>
      </c>
      <c r="AF20" s="47">
        <f>'[3]Canola Complex'!BM227</f>
        <v>173.893</v>
      </c>
      <c r="AG20" s="47">
        <f>'[3]Canola Complex'!BN227</f>
        <v>193.42635002618627</v>
      </c>
      <c r="AH20" s="47">
        <f>'[3]Canola Complex'!BO227</f>
        <v>192.76293681779663</v>
      </c>
      <c r="AI20" s="47">
        <f>'[3]Canola Complex'!BP227</f>
        <v>198.96329769463813</v>
      </c>
      <c r="AJ20" s="47">
        <f>'[3]Canola Complex'!BQ227</f>
        <v>193.62554451247345</v>
      </c>
      <c r="AK20" s="47">
        <f>'[3]Canola Complex'!BR227</f>
        <v>200.74495072044664</v>
      </c>
      <c r="AL20" s="47">
        <f>'[3]Canola Complex'!BS227</f>
        <v>209.31138638415132</v>
      </c>
      <c r="AM20" s="47">
        <f>'[3]Canola Complex'!BT227</f>
        <v>217.37618506076265</v>
      </c>
      <c r="AN20" s="47">
        <f>'[3]Canola Complex'!BU227</f>
        <v>217.04901143695284</v>
      </c>
      <c r="AO20" s="47">
        <f>'[3]Canola Complex'!BV227</f>
        <v>216.91656846515889</v>
      </c>
      <c r="AP20" s="47">
        <f>'[3]Canola Complex'!BW227</f>
        <v>216.14293307120411</v>
      </c>
      <c r="AQ20" s="47">
        <f>'[3]Canola Complex'!BX227</f>
        <v>217.07021830967355</v>
      </c>
      <c r="AR20" s="47">
        <f>'[3]Canola Complex'!BY227</f>
        <v>215.68071538792009</v>
      </c>
      <c r="AS20" s="47">
        <f>'[3]Canola Complex'!BZ227</f>
        <v>215.57306811617559</v>
      </c>
      <c r="AT20" s="47">
        <f>'[3]Canola Complex'!CA227</f>
        <v>217.14752177868635</v>
      </c>
      <c r="AU20" s="47">
        <f>'[3]Canola Complex'!CB227</f>
        <v>217.41087827672553</v>
      </c>
    </row>
    <row r="21" spans="1:47">
      <c r="A21" s="42" t="s">
        <v>102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>
        <f>'[4]NASS Crush'!$DL11</f>
        <v>98.093999999999994</v>
      </c>
      <c r="Y21" s="46">
        <f>'[4]NASS Crush'!$DL23</f>
        <v>161.94999999999999</v>
      </c>
      <c r="Z21" s="46">
        <f>'[4]NASS Crush'!$DL35</f>
        <v>126.54900000000001</v>
      </c>
      <c r="AA21" s="46">
        <f>'[4]NASS Crush'!$DL47</f>
        <v>153.10300000000001</v>
      </c>
      <c r="AB21" s="46">
        <f>'[4]NASS Crush'!$DL59</f>
        <v>96.257999999999996</v>
      </c>
      <c r="AC21" s="46">
        <f>'[4]NASS Crush'!$DL71</f>
        <v>146.857</v>
      </c>
      <c r="AD21" s="46">
        <f>'[4]NASS Crush'!$DL83</f>
        <v>139.91800000000001</v>
      </c>
      <c r="AE21" s="47">
        <f>'[3]Canola Complex'!BL228</f>
        <v>144.38200000000001</v>
      </c>
      <c r="AF21" s="47">
        <f>'[3]Canola Complex'!BM228</f>
        <v>157.76900000000001</v>
      </c>
      <c r="AG21" s="47">
        <f>'[3]Canola Complex'!BN228</f>
        <v>174.02102286749641</v>
      </c>
      <c r="AH21" s="47">
        <f>'[3]Canola Complex'!BO228</f>
        <v>176.01173420500575</v>
      </c>
      <c r="AI21" s="47">
        <f>'[3]Canola Complex'!BP228</f>
        <v>180.49556141328182</v>
      </c>
      <c r="AJ21" s="47">
        <f>'[3]Canola Complex'!BQ228</f>
        <v>179.64447917424857</v>
      </c>
      <c r="AK21" s="47">
        <f>'[3]Canola Complex'!BR228</f>
        <v>187.95891774732891</v>
      </c>
      <c r="AL21" s="47">
        <f>'[3]Canola Complex'!BS228</f>
        <v>191.89118974472026</v>
      </c>
      <c r="AM21" s="47">
        <f>'[3]Canola Complex'!BT228</f>
        <v>200.17309606190247</v>
      </c>
      <c r="AN21" s="47">
        <f>'[3]Canola Complex'!BU228</f>
        <v>200.12637864691661</v>
      </c>
      <c r="AO21" s="47">
        <f>'[3]Canola Complex'!BV228</f>
        <v>200.44507874224064</v>
      </c>
      <c r="AP21" s="47">
        <f>'[3]Canola Complex'!BW228</f>
        <v>199.69843662882687</v>
      </c>
      <c r="AQ21" s="47">
        <f>'[3]Canola Complex'!BX228</f>
        <v>200.07100259508266</v>
      </c>
      <c r="AR21" s="47">
        <f>'[3]Canola Complex'!BY228</f>
        <v>198.96745499343464</v>
      </c>
      <c r="AS21" s="47">
        <f>'[3]Canola Complex'!BZ228</f>
        <v>198.92275967589092</v>
      </c>
      <c r="AT21" s="47">
        <f>'[3]Canola Complex'!CA228</f>
        <v>200.43068780874179</v>
      </c>
      <c r="AU21" s="47">
        <f>'[3]Canola Complex'!CB228</f>
        <v>200.62610687202576</v>
      </c>
    </row>
    <row r="22" spans="1:47">
      <c r="A22" s="42" t="s">
        <v>103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7"/>
      <c r="X22" s="46">
        <f>'[4]NASS Crush'!$DL12</f>
        <v>96.54</v>
      </c>
      <c r="Y22" s="46">
        <f>'[4]NASS Crush'!$DL24</f>
        <v>117.307</v>
      </c>
      <c r="Z22" s="46">
        <f>'[4]NASS Crush'!$DL36</f>
        <v>119.336</v>
      </c>
      <c r="AA22" s="46">
        <f>'[4]NASS Crush'!$DL48</f>
        <v>127.271</v>
      </c>
      <c r="AB22" s="46">
        <f>'[4]NASS Crush'!$DL60</f>
        <v>104.895</v>
      </c>
      <c r="AC22" s="46">
        <f>'[4]NASS Crush'!$DL72</f>
        <v>143.441</v>
      </c>
      <c r="AD22" s="46">
        <f>'[4]NASS Crush'!$DL84</f>
        <v>148.16300000000001</v>
      </c>
      <c r="AE22" s="47">
        <f>'[3]Canola Complex'!BL229</f>
        <v>134.93799999999999</v>
      </c>
      <c r="AF22" s="47">
        <f>'[3]Canola Complex'!BM229</f>
        <v>156.14400000000001</v>
      </c>
      <c r="AG22" s="47">
        <f>'[3]Canola Complex'!BN229</f>
        <v>177.11489064173529</v>
      </c>
      <c r="AH22" s="47">
        <f>'[3]Canola Complex'!BO229</f>
        <v>176.38935356616528</v>
      </c>
      <c r="AI22" s="47">
        <f>'[3]Canola Complex'!BP229</f>
        <v>179.08982955156543</v>
      </c>
      <c r="AJ22" s="47">
        <f>'[3]Canola Complex'!BQ229</f>
        <v>175.35567500473988</v>
      </c>
      <c r="AK22" s="47">
        <f>'[3]Canola Complex'!BR229</f>
        <v>182.75181979222603</v>
      </c>
      <c r="AL22" s="47">
        <f>'[3]Canola Complex'!BS229</f>
        <v>190.40846672725513</v>
      </c>
      <c r="AM22" s="47">
        <f>'[3]Canola Complex'!BT229</f>
        <v>197.4488638315681</v>
      </c>
      <c r="AN22" s="47">
        <f>'[3]Canola Complex'!BU229</f>
        <v>196.92381097122799</v>
      </c>
      <c r="AO22" s="47">
        <f>'[3]Canola Complex'!BV229</f>
        <v>196.92606469703682</v>
      </c>
      <c r="AP22" s="47">
        <f>'[3]Canola Complex'!BW229</f>
        <v>196.42465087572077</v>
      </c>
      <c r="AQ22" s="47">
        <f>'[3]Canola Complex'!BX229</f>
        <v>197.19043613479298</v>
      </c>
      <c r="AR22" s="47">
        <f>'[3]Canola Complex'!BY229</f>
        <v>195.86982702520032</v>
      </c>
      <c r="AS22" s="47">
        <f>'[3]Canola Complex'!BZ229</f>
        <v>195.74542201366393</v>
      </c>
      <c r="AT22" s="47">
        <f>'[3]Canola Complex'!CA229</f>
        <v>197.22845232028774</v>
      </c>
      <c r="AU22" s="47">
        <f>'[3]Canola Complex'!CB229</f>
        <v>197.4814939448859</v>
      </c>
    </row>
    <row r="23" spans="1:47">
      <c r="A23" s="42" t="s">
        <v>104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6"/>
      <c r="P23" s="46"/>
      <c r="Q23" s="46"/>
      <c r="R23" s="46"/>
      <c r="S23" s="46"/>
      <c r="T23" s="46"/>
      <c r="U23" s="46"/>
      <c r="V23" s="46"/>
      <c r="W23" s="46"/>
      <c r="X23" s="46">
        <f>'[4]NASS Crush'!$DL13</f>
        <v>123.76</v>
      </c>
      <c r="Y23" s="46">
        <f>'[4]NASS Crush'!$DL25</f>
        <v>114.721</v>
      </c>
      <c r="Z23" s="46">
        <f>'[4]NASS Crush'!$DL37</f>
        <v>100.65</v>
      </c>
      <c r="AA23" s="46">
        <f>'[4]NASS Crush'!$DL49</f>
        <v>124.273</v>
      </c>
      <c r="AB23" s="46">
        <f>'[4]NASS Crush'!$DL61</f>
        <v>100.61</v>
      </c>
      <c r="AC23" s="46">
        <f>'[4]NASS Crush'!$DL73</f>
        <v>137.88200000000001</v>
      </c>
      <c r="AD23" s="46">
        <f>'[4]NASS Crush'!$DL85</f>
        <v>123.268</v>
      </c>
      <c r="AE23" s="47">
        <f>'[3]Canola Complex'!BL230</f>
        <v>157.184</v>
      </c>
      <c r="AF23" s="47">
        <f>'[3]Canola Complex'!BM230</f>
        <v>154.97800000000001</v>
      </c>
      <c r="AG23" s="47">
        <f>'[3]Canola Complex'!BN230</f>
        <v>172.66767581794613</v>
      </c>
      <c r="AH23" s="47">
        <f>'[3]Canola Complex'!BO230</f>
        <v>171.91517959524666</v>
      </c>
      <c r="AI23" s="47">
        <f>'[3]Canola Complex'!BP230</f>
        <v>177.29860166241039</v>
      </c>
      <c r="AJ23" s="47">
        <f>'[3]Canola Complex'!BQ230</f>
        <v>180.00593033844507</v>
      </c>
      <c r="AK23" s="47">
        <f>'[3]Canola Complex'!BR230</f>
        <v>184.09771743838238</v>
      </c>
      <c r="AL23" s="47">
        <f>'[3]Canola Complex'!BS230</f>
        <v>189.28293708280697</v>
      </c>
      <c r="AM23" s="47">
        <f>'[3]Canola Complex'!BT230</f>
        <v>197.0419990883255</v>
      </c>
      <c r="AN23" s="47">
        <f>'[3]Canola Complex'!BU230</f>
        <v>197.57942426377764</v>
      </c>
      <c r="AO23" s="47">
        <f>'[3]Canola Complex'!BV230</f>
        <v>198.01805935454948</v>
      </c>
      <c r="AP23" s="47">
        <f>'[3]Canola Complex'!BW230</f>
        <v>196.71002101517922</v>
      </c>
      <c r="AQ23" s="47">
        <f>'[3]Canola Complex'!BX230</f>
        <v>197.28458473924741</v>
      </c>
      <c r="AR23" s="47">
        <f>'[3]Canola Complex'!BY230</f>
        <v>196.2288730066191</v>
      </c>
      <c r="AS23" s="47">
        <f>'[3]Canola Complex'!BZ230</f>
        <v>196.23937999719084</v>
      </c>
      <c r="AT23" s="47">
        <f>'[3]Canola Complex'!CA230</f>
        <v>197.68845566089831</v>
      </c>
      <c r="AU23" s="47">
        <f>'[3]Canola Complex'!CB230</f>
        <v>197.82249992389666</v>
      </c>
    </row>
    <row r="24" spans="1:47">
      <c r="A24" s="42" t="s">
        <v>105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46">
        <f>'[4]NASS Crush'!$DL14</f>
        <v>116.149</v>
      </c>
      <c r="Y24" s="46">
        <f>'[4]NASS Crush'!$DL26</f>
        <v>117.142</v>
      </c>
      <c r="Z24" s="46">
        <f>'[4]NASS Crush'!$DL38</f>
        <v>112.078</v>
      </c>
      <c r="AA24" s="46">
        <f>'[4]NASS Crush'!$DL50</f>
        <v>102.151</v>
      </c>
      <c r="AB24" s="46">
        <f>'[4]NASS Crush'!$DL62</f>
        <v>140.22300000000001</v>
      </c>
      <c r="AC24" s="46">
        <f>'[4]NASS Crush'!$DL74</f>
        <v>136.03100000000001</v>
      </c>
      <c r="AD24" s="46">
        <f>'[4]NASS Crush'!$DL86</f>
        <v>97.093999999999994</v>
      </c>
      <c r="AE24" s="47">
        <f>'[3]Canola Complex'!BL231</f>
        <v>147.04499999999999</v>
      </c>
      <c r="AF24" s="47">
        <f>'[3]Canola Complex'!BM231</f>
        <v>149.297</v>
      </c>
      <c r="AG24" s="47">
        <f>'[3]Canola Complex'!BN231</f>
        <v>161.49440919612402</v>
      </c>
      <c r="AH24" s="47">
        <f>'[3]Canola Complex'!BO231</f>
        <v>157.05563289280047</v>
      </c>
      <c r="AI24" s="47">
        <f>'[3]Canola Complex'!BP231</f>
        <v>165.48831021488439</v>
      </c>
      <c r="AJ24" s="47">
        <f>'[3]Canola Complex'!BQ231</f>
        <v>167.66340873556015</v>
      </c>
      <c r="AK24" s="47">
        <f>'[3]Canola Complex'!BR231</f>
        <v>173.29016157861179</v>
      </c>
      <c r="AL24" s="47">
        <f>'[3]Canola Complex'!BS231</f>
        <v>176.29921611946486</v>
      </c>
      <c r="AM24" s="47">
        <f>'[3]Canola Complex'!BT231</f>
        <v>183.61033591143851</v>
      </c>
      <c r="AN24" s="47">
        <f>'[3]Canola Complex'!BU231</f>
        <v>184.42388731419248</v>
      </c>
      <c r="AO24" s="47">
        <f>'[3]Canola Complex'!BV231</f>
        <v>184.82136791107564</v>
      </c>
      <c r="AP24" s="47">
        <f>'[3]Canola Complex'!BW231</f>
        <v>183.80195692837469</v>
      </c>
      <c r="AQ24" s="47">
        <f>'[3]Canola Complex'!BX231</f>
        <v>184.08126736008691</v>
      </c>
      <c r="AR24" s="47">
        <f>'[3]Canola Complex'!BY231</f>
        <v>183.09753998410534</v>
      </c>
      <c r="AS24" s="47">
        <f>'[3]Canola Complex'!BZ231</f>
        <v>183.17179872374089</v>
      </c>
      <c r="AT24" s="47">
        <f>'[3]Canola Complex'!CA231</f>
        <v>184.54553397575523</v>
      </c>
      <c r="AU24" s="47">
        <f>'[3]Canola Complex'!CB231</f>
        <v>184.66904787941277</v>
      </c>
    </row>
    <row r="25" spans="1:47">
      <c r="A25" s="42" t="s">
        <v>106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>
        <f>'[4]NASS Crush'!$DL15</f>
        <v>122.72199999999999</v>
      </c>
      <c r="Y25" s="46">
        <f>'[4]NASS Crush'!$DL27</f>
        <v>124.956</v>
      </c>
      <c r="Z25" s="46">
        <f>'[4]NASS Crush'!$DL39</f>
        <v>121.23399999999999</v>
      </c>
      <c r="AA25" s="46">
        <f>'[4]NASS Crush'!$DL51</f>
        <v>122.86199999999999</v>
      </c>
      <c r="AB25" s="46">
        <f>'[4]NASS Crush'!$DL63</f>
        <v>122.378</v>
      </c>
      <c r="AC25" s="46">
        <f>'[4]NASS Crush'!$DL75</f>
        <v>155.434</v>
      </c>
      <c r="AD25" s="46">
        <f>'[4]NASS Crush'!$DL87</f>
        <v>150.79499999999999</v>
      </c>
      <c r="AE25" s="47">
        <f>'[3]Canola Complex'!BL232</f>
        <v>152.471</v>
      </c>
      <c r="AF25" s="47">
        <f>'[3]Canola Complex'!BM232</f>
        <v>166.93432472212652</v>
      </c>
      <c r="AG25" s="47">
        <f>'[3]Canola Complex'!BN232</f>
        <v>181.2537650145081</v>
      </c>
      <c r="AH25" s="47">
        <f>'[3]Canola Complex'!BO232</f>
        <v>178.21104981563653</v>
      </c>
      <c r="AI25" s="47">
        <f>'[3]Canola Complex'!BP232</f>
        <v>184.50972192911564</v>
      </c>
      <c r="AJ25" s="47">
        <f>'[3]Canola Complex'!BQ232</f>
        <v>183.10490628270924</v>
      </c>
      <c r="AK25" s="47">
        <f>'[3]Canola Complex'!BR232</f>
        <v>190.67172080665023</v>
      </c>
      <c r="AL25" s="47">
        <f>'[3]Canola Complex'!BS232</f>
        <v>196.11774943850574</v>
      </c>
      <c r="AM25" s="47">
        <f>'[3]Canola Complex'!BT232</f>
        <v>203.90195989992239</v>
      </c>
      <c r="AN25" s="47">
        <f>'[3]Canola Complex'!BU232</f>
        <v>203.87518372261954</v>
      </c>
      <c r="AO25" s="47">
        <f>'[3]Canola Complex'!BV232</f>
        <v>204.20164769526116</v>
      </c>
      <c r="AP25" s="47">
        <f>'[3]Canola Complex'!BW232</f>
        <v>203.41297533491121</v>
      </c>
      <c r="AQ25" s="47">
        <f>'[3]Canola Complex'!BX232</f>
        <v>203.9421896593272</v>
      </c>
      <c r="AR25" s="47">
        <f>'[3]Canola Complex'!BY232</f>
        <v>202.69248492811147</v>
      </c>
      <c r="AS25" s="47">
        <f>'[3]Canola Complex'!BZ232</f>
        <v>202.67505802513452</v>
      </c>
      <c r="AT25" s="47">
        <f>'[3]Canola Complex'!CA232</f>
        <v>204.21210429863396</v>
      </c>
      <c r="AU25" s="47">
        <f>'[3]Canola Complex'!CB232</f>
        <v>204.41329447262166</v>
      </c>
    </row>
    <row r="26" spans="1:47">
      <c r="A26" s="42" t="s">
        <v>107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>
        <f>'[4]NASS Crush'!$DL16</f>
        <v>115.69499999999999</v>
      </c>
      <c r="Y26" s="46">
        <f>'[4]NASS Crush'!$DL28</f>
        <v>126.667</v>
      </c>
      <c r="Z26" s="46">
        <f>'[4]NASS Crush'!$DL40</f>
        <v>108.678</v>
      </c>
      <c r="AA26" s="46">
        <f>'[4]NASS Crush'!$DL52</f>
        <v>103.515</v>
      </c>
      <c r="AB26" s="46">
        <f>'[4]NASS Crush'!$DL64</f>
        <v>135.02500000000001</v>
      </c>
      <c r="AC26" s="46">
        <f>'[4]NASS Crush'!$DL76</f>
        <v>144.334</v>
      </c>
      <c r="AD26" s="46">
        <f>'[4]NASS Crush'!$DL88</f>
        <v>125.2</v>
      </c>
      <c r="AE26" s="47">
        <f>'[3]Canola Complex'!BL233</f>
        <v>151.18299999999999</v>
      </c>
      <c r="AF26" s="47">
        <f>'[3]Canola Complex'!BM233</f>
        <v>157.28091571945293</v>
      </c>
      <c r="AG26" s="47">
        <f>'[3]Canola Complex'!BN233</f>
        <v>166.92878393924005</v>
      </c>
      <c r="AH26" s="47">
        <f>'[3]Canola Complex'!BO233</f>
        <v>163.57457117841369</v>
      </c>
      <c r="AI26" s="47">
        <f>'[3]Canola Complex'!BP233</f>
        <v>167.77203361109562</v>
      </c>
      <c r="AJ26" s="47">
        <f>'[3]Canola Complex'!BQ233</f>
        <v>168.03048013857384</v>
      </c>
      <c r="AK26" s="47">
        <f>'[3]Canola Complex'!BR233</f>
        <v>175.8098967997534</v>
      </c>
      <c r="AL26" s="47">
        <f>'[3]Canola Complex'!BS233</f>
        <v>179.85010003271708</v>
      </c>
      <c r="AM26" s="47">
        <f>'[3]Canola Complex'!BT233</f>
        <v>186.78883846752723</v>
      </c>
      <c r="AN26" s="47">
        <f>'[3]Canola Complex'!BU233</f>
        <v>186.97751263653328</v>
      </c>
      <c r="AO26" s="47">
        <f>'[3]Canola Complex'!BV233</f>
        <v>187.45106779742372</v>
      </c>
      <c r="AP26" s="47">
        <f>'[3]Canola Complex'!BW233</f>
        <v>186.70392346718054</v>
      </c>
      <c r="AQ26" s="47">
        <f>'[3]Canola Complex'!BX233</f>
        <v>187.04762196432068</v>
      </c>
      <c r="AR26" s="47">
        <f>'[3]Canola Complex'!BY233</f>
        <v>185.94068302778686</v>
      </c>
      <c r="AS26" s="47">
        <f>'[3]Canola Complex'!BZ233</f>
        <v>185.94842613211418</v>
      </c>
      <c r="AT26" s="47">
        <f>'[3]Canola Complex'!CA233</f>
        <v>187.37132283938055</v>
      </c>
      <c r="AU26" s="47">
        <f>'[3]Canola Complex'!CB233</f>
        <v>187.5445799691652</v>
      </c>
    </row>
    <row r="27" spans="1:47">
      <c r="A27" s="42" t="s">
        <v>108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6"/>
      <c r="Q27" s="46"/>
      <c r="R27" s="46"/>
      <c r="S27" s="46"/>
      <c r="T27" s="46"/>
      <c r="U27" s="46"/>
      <c r="V27" s="46"/>
      <c r="W27" s="46">
        <f>'[4]NASS Crush'!$DL5</f>
        <v>137.70599999999999</v>
      </c>
      <c r="X27" s="46">
        <f>'[4]NASS Crush'!$DL17</f>
        <v>136.50200000000001</v>
      </c>
      <c r="Y27" s="46">
        <f>'[4]NASS Crush'!$DL29</f>
        <v>99.453000000000003</v>
      </c>
      <c r="Z27" s="46">
        <f>'[4]NASS Crush'!$DL41</f>
        <v>84.076999999999998</v>
      </c>
      <c r="AA27" s="46">
        <f>'[4]NASS Crush'!$DL53</f>
        <v>115.34399999999999</v>
      </c>
      <c r="AB27" s="46">
        <f>'[4]NASS Crush'!$DL65</f>
        <v>122.62</v>
      </c>
      <c r="AC27" s="46">
        <f>'[4]NASS Crush'!$DL77</f>
        <v>148.50200000000001</v>
      </c>
      <c r="AD27" s="47">
        <f>'[3]Canola Complex'!BK234</f>
        <v>91.441999999999993</v>
      </c>
      <c r="AE27" s="47">
        <f>'[3]Canola Complex'!BL234</f>
        <v>107.90900000000001</v>
      </c>
      <c r="AF27" s="47">
        <f>'[3]Canola Complex'!BM234</f>
        <v>172.28949633295963</v>
      </c>
      <c r="AG27" s="47">
        <f>'[3]Canola Complex'!BN234</f>
        <v>154.76777767467595</v>
      </c>
      <c r="AH27" s="47">
        <f>'[3]Canola Complex'!BO234</f>
        <v>145.73115651340035</v>
      </c>
      <c r="AI27" s="47">
        <f>'[3]Canola Complex'!BP234</f>
        <v>151.59238690931241</v>
      </c>
      <c r="AJ27" s="47">
        <f>'[3]Canola Complex'!BQ234</f>
        <v>156.65649577471731</v>
      </c>
      <c r="AK27" s="47">
        <f>'[3]Canola Complex'!BR234</f>
        <v>167.03727617792973</v>
      </c>
      <c r="AL27" s="47">
        <f>'[3]Canola Complex'!BS234</f>
        <v>165.71367352451105</v>
      </c>
      <c r="AM27" s="47">
        <f>'[3]Canola Complex'!BT234</f>
        <v>171.89245692328004</v>
      </c>
      <c r="AN27" s="47">
        <f>'[3]Canola Complex'!BU234</f>
        <v>172.99837409451578</v>
      </c>
      <c r="AO27" s="47">
        <f>'[3]Canola Complex'!BV234</f>
        <v>174.28195129658181</v>
      </c>
      <c r="AP27" s="47">
        <f>'[3]Canola Complex'!BW234</f>
        <v>173.4776032244128</v>
      </c>
      <c r="AQ27" s="47">
        <f>'[3]Canola Complex'!BX234</f>
        <v>173.05310171744784</v>
      </c>
      <c r="AR27" s="47">
        <f>'[3]Canola Complex'!BY234</f>
        <v>172.1572534072306</v>
      </c>
      <c r="AS27" s="47">
        <f>'[3]Canola Complex'!BZ234</f>
        <v>172.38750225121586</v>
      </c>
      <c r="AT27" s="47">
        <f>'[3]Canola Complex'!CA234</f>
        <v>173.7695348789949</v>
      </c>
      <c r="AU27" s="47">
        <f>'[3]Canola Complex'!CB234</f>
        <v>173.84127233766429</v>
      </c>
    </row>
    <row r="28" spans="1:47">
      <c r="A28" s="42" t="s">
        <v>109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6"/>
      <c r="Q28" s="46"/>
      <c r="R28" s="46"/>
      <c r="S28" s="46"/>
      <c r="T28" s="46"/>
      <c r="U28" s="46"/>
      <c r="V28" s="46"/>
      <c r="W28" s="46">
        <f>'[4]NASS Crush'!$DL6</f>
        <v>107.139</v>
      </c>
      <c r="X28" s="46">
        <f>'[4]NASS Crush'!$DL18</f>
        <v>159.596</v>
      </c>
      <c r="Y28" s="46">
        <f>'[4]NASS Crush'!$DL30</f>
        <v>123.762</v>
      </c>
      <c r="Z28" s="46">
        <f>'[4]NASS Crush'!$DL42</f>
        <v>124.48</v>
      </c>
      <c r="AA28" s="46">
        <f>'[4]NASS Crush'!$DL54</f>
        <v>109.65600000000001</v>
      </c>
      <c r="AB28" s="46">
        <f>'[4]NASS Crush'!$DL66</f>
        <v>115.913</v>
      </c>
      <c r="AC28" s="46">
        <f>'[4]NASS Crush'!$DL78</f>
        <v>156.727</v>
      </c>
      <c r="AD28" s="47">
        <f>'[3]Canola Complex'!BK235</f>
        <v>124.41</v>
      </c>
      <c r="AE28" s="47">
        <f>'[3]Canola Complex'!BL235</f>
        <v>134.81</v>
      </c>
      <c r="AF28" s="47">
        <f>'[3]Canola Complex'!BM235</f>
        <v>131.47249312636765</v>
      </c>
      <c r="AG28" s="47">
        <f>'[3]Canola Complex'!BN235</f>
        <v>138.67270786856247</v>
      </c>
      <c r="AH28" s="47">
        <f>'[3]Canola Complex'!BO235</f>
        <v>148.2154167430497</v>
      </c>
      <c r="AI28" s="47">
        <f>'[3]Canola Complex'!BP235</f>
        <v>141.72154388894691</v>
      </c>
      <c r="AJ28" s="47">
        <f>'[3]Canola Complex'!BQ235</f>
        <v>146.13662802016717</v>
      </c>
      <c r="AK28" s="47">
        <f>'[3]Canola Complex'!BR235</f>
        <v>152.25307913758638</v>
      </c>
      <c r="AL28" s="47">
        <f>'[3]Canola Complex'!BS235</f>
        <v>159.3559588620688</v>
      </c>
      <c r="AM28" s="47">
        <f>'[3]Canola Complex'!BT235</f>
        <v>158.67823557706663</v>
      </c>
      <c r="AN28" s="47">
        <f>'[3]Canola Complex'!BU235</f>
        <v>157.89172886233112</v>
      </c>
      <c r="AO28" s="47">
        <f>'[3]Canola Complex'!BV235</f>
        <v>158.28251531131204</v>
      </c>
      <c r="AP28" s="47">
        <f>'[3]Canola Complex'!BW235</f>
        <v>157.90555571392991</v>
      </c>
      <c r="AQ28" s="47">
        <f>'[3]Canola Complex'!BX235</f>
        <v>158.2862622988234</v>
      </c>
      <c r="AR28" s="47">
        <f>'[3]Canola Complex'!BY235</f>
        <v>157.32204785770051</v>
      </c>
      <c r="AS28" s="47">
        <f>'[3]Canola Complex'!BZ235</f>
        <v>157.20022911139378</v>
      </c>
      <c r="AT28" s="47">
        <f>'[3]Canola Complex'!CA235</f>
        <v>158.43655855938175</v>
      </c>
      <c r="AU28" s="47">
        <f>'[3]Canola Complex'!CB235</f>
        <v>158.62437624788771</v>
      </c>
    </row>
    <row r="29" spans="1:47">
      <c r="A29" s="42" t="s">
        <v>110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6"/>
      <c r="Q29" s="46"/>
      <c r="R29" s="46"/>
      <c r="S29" s="46"/>
      <c r="T29" s="46"/>
      <c r="U29" s="46"/>
      <c r="V29" s="46"/>
      <c r="W29" s="46">
        <f>'[4]NASS Crush'!$DL7</f>
        <v>133.46600000000001</v>
      </c>
      <c r="X29" s="46">
        <f>'[4]NASS Crush'!$DL19</f>
        <v>137.673</v>
      </c>
      <c r="Y29" s="46">
        <f>'[4]NASS Crush'!$DL31</f>
        <v>115.452</v>
      </c>
      <c r="Z29" s="46">
        <f>'[4]NASS Crush'!$DL43</f>
        <v>136.78100000000001</v>
      </c>
      <c r="AA29" s="46">
        <f>'[4]NASS Crush'!$DL55</f>
        <v>102.407</v>
      </c>
      <c r="AB29" s="46">
        <f>'[4]NASS Crush'!$DL67</f>
        <v>160.55500000000001</v>
      </c>
      <c r="AC29" s="46">
        <f>'[4]NASS Crush'!$DL79</f>
        <v>147.02000000000001</v>
      </c>
      <c r="AD29" s="47">
        <f>'[3]Canola Complex'!BK236</f>
        <v>121.26600000000001</v>
      </c>
      <c r="AE29" s="47">
        <f>'[3]Canola Complex'!BL236</f>
        <v>166.43</v>
      </c>
      <c r="AF29" s="47">
        <f>'[3]Canola Complex'!BM236</f>
        <v>154.608255809615</v>
      </c>
      <c r="AG29" s="47">
        <f>'[3]Canola Complex'!BN236</f>
        <v>163.4908119888392</v>
      </c>
      <c r="AH29" s="47">
        <f>'[3]Canola Complex'!BO236</f>
        <v>162.766476583528</v>
      </c>
      <c r="AI29" s="47">
        <f>'[3]Canola Complex'!BP236</f>
        <v>162.51119628473904</v>
      </c>
      <c r="AJ29" s="47">
        <f>'[3]Canola Complex'!BQ236</f>
        <v>171.90878175643832</v>
      </c>
      <c r="AK29" s="47">
        <f>'[3]Canola Complex'!BR236</f>
        <v>175.52584451166811</v>
      </c>
      <c r="AL29" s="47">
        <f>'[3]Canola Complex'!BS236</f>
        <v>182.99621279053414</v>
      </c>
      <c r="AM29" s="47">
        <f>'[3]Canola Complex'!BT236</f>
        <v>181.77716375092893</v>
      </c>
      <c r="AN29" s="47">
        <f>'[3]Canola Complex'!BU236</f>
        <v>182.25380820260568</v>
      </c>
      <c r="AO29" s="47">
        <f>'[3]Canola Complex'!BV236</f>
        <v>182.76773553612813</v>
      </c>
      <c r="AP29" s="47">
        <f>'[3]Canola Complex'!BW236</f>
        <v>181.74216121974399</v>
      </c>
      <c r="AQ29" s="47">
        <f>'[3]Canola Complex'!BX236</f>
        <v>182.18919868830585</v>
      </c>
      <c r="AR29" s="47">
        <f>'[3]Canola Complex'!BY236</f>
        <v>181.12925657205068</v>
      </c>
      <c r="AS29" s="47">
        <f>'[3]Canola Complex'!BZ236</f>
        <v>181.15047115657526</v>
      </c>
      <c r="AT29" s="47">
        <f>'[3]Canola Complex'!CA236</f>
        <v>182.52936222259362</v>
      </c>
      <c r="AU29" s="47">
        <f>'[3]Canola Complex'!CB236</f>
        <v>182.66965717106652</v>
      </c>
    </row>
    <row r="30" spans="1:47">
      <c r="A30" s="42" t="s">
        <v>111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6"/>
      <c r="Q30" s="46"/>
      <c r="R30" s="46"/>
      <c r="S30" s="46"/>
      <c r="T30" s="46"/>
      <c r="U30" s="46"/>
      <c r="V30" s="46"/>
      <c r="W30" s="46">
        <f>'[4]NASS Crush'!$DL8</f>
        <v>128.79400000000001</v>
      </c>
      <c r="X30" s="46">
        <f>'[4]NASS Crush'!$DL20</f>
        <v>114.497</v>
      </c>
      <c r="Y30" s="46">
        <f>'[4]NASS Crush'!$DL32</f>
        <v>136.38900000000001</v>
      </c>
      <c r="Z30" s="46">
        <f>'[4]NASS Crush'!$DL44</f>
        <v>110.749</v>
      </c>
      <c r="AA30" s="46">
        <f>'[4]NASS Crush'!$DL56</f>
        <v>72.802000000000007</v>
      </c>
      <c r="AB30" s="46">
        <f>'[4]NASS Crush'!$DL68</f>
        <v>125.964</v>
      </c>
      <c r="AC30" s="46">
        <f>'[4]NASS Crush'!$DL80</f>
        <v>117.319</v>
      </c>
      <c r="AD30" s="47">
        <f>'[3]Canola Complex'!BK237</f>
        <v>135.102</v>
      </c>
      <c r="AE30" s="47">
        <f>'[3]Canola Complex'!BL237</f>
        <v>155.251</v>
      </c>
      <c r="AF30" s="47">
        <f>'[3]Canola Complex'!BM237</f>
        <v>152.04328167500029</v>
      </c>
      <c r="AG30" s="47">
        <f>'[3]Canola Complex'!BN237</f>
        <v>158.81925125365672</v>
      </c>
      <c r="AH30" s="47">
        <f>'[3]Canola Complex'!BO237</f>
        <v>160.22174584948507</v>
      </c>
      <c r="AI30" s="47">
        <f>'[3]Canola Complex'!BP237</f>
        <v>161.75920551624299</v>
      </c>
      <c r="AJ30" s="47">
        <f>'[3]Canola Complex'!BQ237</f>
        <v>166.3667517761605</v>
      </c>
      <c r="AK30" s="47">
        <f>'[3]Canola Complex'!BR237</f>
        <v>172.40784316168725</v>
      </c>
      <c r="AL30" s="47">
        <f>'[3]Canola Complex'!BS237</f>
        <v>179.81017604047406</v>
      </c>
      <c r="AM30" s="47">
        <f>'[3]Canola Complex'!BT237</f>
        <v>178.38595253457243</v>
      </c>
      <c r="AN30" s="47">
        <f>'[3]Canola Complex'!BU237</f>
        <v>178.75098386036672</v>
      </c>
      <c r="AO30" s="47">
        <f>'[3]Canola Complex'!BV237</f>
        <v>179.04321787559755</v>
      </c>
      <c r="AP30" s="47">
        <f>'[3]Canola Complex'!BW237</f>
        <v>178.39352463433261</v>
      </c>
      <c r="AQ30" s="47">
        <f>'[3]Canola Complex'!BX237</f>
        <v>178.71056059345261</v>
      </c>
      <c r="AR30" s="47">
        <f>'[3]Canola Complex'!BY237</f>
        <v>177.64416877820915</v>
      </c>
      <c r="AS30" s="47">
        <f>'[3]Canola Complex'!BZ237</f>
        <v>177.68334752089638</v>
      </c>
      <c r="AT30" s="47">
        <f>'[3]Canola Complex'!CA237</f>
        <v>179.01690164919214</v>
      </c>
      <c r="AU30" s="47">
        <f>'[3]Canola Complex'!CB237</f>
        <v>179.18384687665517</v>
      </c>
    </row>
    <row r="31" spans="1:47">
      <c r="A31" s="42" t="s">
        <v>112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6"/>
      <c r="Q31" s="46"/>
      <c r="R31" s="46"/>
      <c r="S31" s="46"/>
      <c r="T31" s="46"/>
      <c r="U31" s="46"/>
      <c r="V31" s="46"/>
      <c r="W31" s="46">
        <f>'[4]NASS Crush'!$DL9</f>
        <v>134.12100000000001</v>
      </c>
      <c r="X31" s="46">
        <f>'[4]NASS Crush'!$DL21</f>
        <v>173.184</v>
      </c>
      <c r="Y31" s="46">
        <f>'[4]NASS Crush'!$DL33</f>
        <v>149.99199999999999</v>
      </c>
      <c r="Z31" s="46">
        <f>'[4]NASS Crush'!$DL45</f>
        <v>161.31399999999999</v>
      </c>
      <c r="AA31" s="46">
        <f>'[4]NASS Crush'!$DL57</f>
        <v>119.864</v>
      </c>
      <c r="AB31" s="46">
        <f>'[4]NASS Crush'!$DL69</f>
        <v>163.92400000000001</v>
      </c>
      <c r="AC31" s="46">
        <f>'[4]NASS Crush'!$DL81</f>
        <v>139.33099999999999</v>
      </c>
      <c r="AD31" s="47">
        <f>'[3]Canola Complex'!BK238</f>
        <v>156.67400000000001</v>
      </c>
      <c r="AE31" s="47">
        <f>'[3]Canola Complex'!BL238</f>
        <v>147.90299999999999</v>
      </c>
      <c r="AF31" s="47">
        <f>'[3]Canola Complex'!BM238</f>
        <v>168.24516333192253</v>
      </c>
      <c r="AG31" s="47">
        <f>'[3]Canola Complex'!BN238</f>
        <v>177.57456816105628</v>
      </c>
      <c r="AH31" s="47">
        <f>'[3]Canola Complex'!BO238</f>
        <v>181.38056960681979</v>
      </c>
      <c r="AI31" s="47">
        <f>'[3]Canola Complex'!BP238</f>
        <v>179.98263617750899</v>
      </c>
      <c r="AJ31" s="47">
        <f>'[3]Canola Complex'!BQ238</f>
        <v>186.38142226065975</v>
      </c>
      <c r="AK31" s="47">
        <f>'[3]Canola Complex'!BR238</f>
        <v>192.58860218067798</v>
      </c>
      <c r="AL31" s="47">
        <f>'[3]Canola Complex'!BS238</f>
        <v>201.20338764351072</v>
      </c>
      <c r="AM31" s="47">
        <f>'[3]Canola Complex'!BT238</f>
        <v>199.83801147714848</v>
      </c>
      <c r="AN31" s="47">
        <f>'[3]Canola Complex'!BU238</f>
        <v>199.90141284281344</v>
      </c>
      <c r="AO31" s="47">
        <f>'[3]Canola Complex'!BV238</f>
        <v>200.26940182713452</v>
      </c>
      <c r="AP31" s="47">
        <f>'[3]Canola Complex'!BW238</f>
        <v>199.51648751397533</v>
      </c>
      <c r="AQ31" s="47">
        <f>'[3]Canola Complex'!BX238</f>
        <v>199.97054879816278</v>
      </c>
      <c r="AR31" s="47">
        <f>'[3]Canola Complex'!BY238</f>
        <v>198.7765051281649</v>
      </c>
      <c r="AS31" s="47">
        <f>'[3]Canola Complex'!BZ238</f>
        <v>198.75197546479467</v>
      </c>
      <c r="AT31" s="47">
        <f>'[3]Canola Complex'!CA238</f>
        <v>200.26300525331817</v>
      </c>
      <c r="AU31" s="47">
        <f>'[3]Canola Complex'!CB238</f>
        <v>200.46059063110215</v>
      </c>
    </row>
    <row r="32" spans="1:47" ht="15.75" thickBot="1">
      <c r="A32" s="42" t="s">
        <v>113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>
        <f t="shared" ref="W32:AU32" si="17">SUM(W20:W31)</f>
        <v>641.226</v>
      </c>
      <c r="X32" s="46">
        <f>SUM(X20:X31)</f>
        <v>1477.2339999999999</v>
      </c>
      <c r="Y32" s="46">
        <f t="shared" si="17"/>
        <v>1554.6719999999998</v>
      </c>
      <c r="Z32" s="46">
        <f t="shared" si="17"/>
        <v>1451.963</v>
      </c>
      <c r="AA32" s="46">
        <f t="shared" si="17"/>
        <v>1385.6589999999997</v>
      </c>
      <c r="AB32" s="46">
        <f t="shared" si="17"/>
        <v>1511.1789999999999</v>
      </c>
      <c r="AC32" s="46">
        <f t="shared" si="17"/>
        <v>1727.3549999999998</v>
      </c>
      <c r="AD32" s="47">
        <f>SUM(AD20:AD31)</f>
        <v>1561.2940000000001</v>
      </c>
      <c r="AE32" s="47">
        <f t="shared" si="17"/>
        <v>1759.796</v>
      </c>
      <c r="AF32" s="47">
        <f t="shared" si="17"/>
        <v>1894.9549307174448</v>
      </c>
      <c r="AG32" s="47">
        <f t="shared" si="17"/>
        <v>2020.2320144500266</v>
      </c>
      <c r="AH32" s="47">
        <f t="shared" si="17"/>
        <v>2014.2358233673476</v>
      </c>
      <c r="AI32" s="47">
        <f t="shared" si="17"/>
        <v>2051.1843248537416</v>
      </c>
      <c r="AJ32" s="47">
        <f t="shared" si="17"/>
        <v>2074.8805037748934</v>
      </c>
      <c r="AK32" s="47">
        <f t="shared" si="17"/>
        <v>2155.1378300529486</v>
      </c>
      <c r="AL32" s="47">
        <f t="shared" si="17"/>
        <v>2222.2404543907201</v>
      </c>
      <c r="AM32" s="47">
        <f t="shared" si="17"/>
        <v>2276.9130985844436</v>
      </c>
      <c r="AN32" s="47">
        <f t="shared" si="17"/>
        <v>2278.751516854853</v>
      </c>
      <c r="AO32" s="47">
        <f t="shared" si="17"/>
        <v>2283.4246765095004</v>
      </c>
      <c r="AP32" s="47">
        <f t="shared" si="17"/>
        <v>2273.9302296277924</v>
      </c>
      <c r="AQ32" s="47">
        <f t="shared" si="17"/>
        <v>2278.8969928587239</v>
      </c>
      <c r="AR32" s="47">
        <f t="shared" si="17"/>
        <v>2265.5068100965336</v>
      </c>
      <c r="AS32" s="47">
        <f t="shared" si="17"/>
        <v>2265.4494381887871</v>
      </c>
      <c r="AT32" s="47">
        <f t="shared" si="17"/>
        <v>2282.6394412458644</v>
      </c>
      <c r="AU32" s="47">
        <f t="shared" si="17"/>
        <v>2284.7476446031096</v>
      </c>
    </row>
    <row r="33" spans="1:47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</row>
    <row r="34" spans="1:47" ht="15.75" thickBot="1">
      <c r="A34" s="42" t="s">
        <v>225</v>
      </c>
    </row>
    <row r="35" spans="1:47" ht="15.75" thickBot="1">
      <c r="A35" s="44"/>
      <c r="B35" s="44" t="str">
        <f>B$2</f>
        <v xml:space="preserve">93/94 </v>
      </c>
      <c r="C35" s="44" t="str">
        <f t="shared" ref="C35:AU35" si="18">C$2</f>
        <v xml:space="preserve">94/95 </v>
      </c>
      <c r="D35" s="44" t="str">
        <f t="shared" si="18"/>
        <v xml:space="preserve">95/96 </v>
      </c>
      <c r="E35" s="44" t="str">
        <f t="shared" si="18"/>
        <v xml:space="preserve">96/97 </v>
      </c>
      <c r="F35" s="44" t="str">
        <f t="shared" si="18"/>
        <v xml:space="preserve">97/98 </v>
      </c>
      <c r="G35" s="44" t="str">
        <f t="shared" si="18"/>
        <v xml:space="preserve">98/99 </v>
      </c>
      <c r="H35" s="44" t="str">
        <f t="shared" si="18"/>
        <v xml:space="preserve">99/00 </v>
      </c>
      <c r="I35" s="44" t="str">
        <f t="shared" si="18"/>
        <v xml:space="preserve">00/01 </v>
      </c>
      <c r="J35" s="44" t="str">
        <f t="shared" si="18"/>
        <v xml:space="preserve">01/02 </v>
      </c>
      <c r="K35" s="44" t="str">
        <f t="shared" si="18"/>
        <v xml:space="preserve">02/03 </v>
      </c>
      <c r="L35" s="44" t="str">
        <f t="shared" si="18"/>
        <v xml:space="preserve">03/04 </v>
      </c>
      <c r="M35" s="44" t="str">
        <f t="shared" si="18"/>
        <v xml:space="preserve">04/05 </v>
      </c>
      <c r="N35" s="44" t="str">
        <f t="shared" si="18"/>
        <v xml:space="preserve">05/06 </v>
      </c>
      <c r="O35" s="44" t="str">
        <f t="shared" si="18"/>
        <v xml:space="preserve">06/07 </v>
      </c>
      <c r="P35" s="44" t="str">
        <f t="shared" si="18"/>
        <v xml:space="preserve">07/08 </v>
      </c>
      <c r="Q35" s="44" t="str">
        <f t="shared" si="18"/>
        <v xml:space="preserve">08/09 </v>
      </c>
      <c r="R35" s="44" t="str">
        <f t="shared" si="18"/>
        <v xml:space="preserve">09/10 </v>
      </c>
      <c r="S35" s="44" t="str">
        <f t="shared" si="18"/>
        <v xml:space="preserve">10/11 </v>
      </c>
      <c r="T35" s="44" t="str">
        <f t="shared" si="18"/>
        <v xml:space="preserve">11/12 </v>
      </c>
      <c r="U35" s="44" t="str">
        <f t="shared" si="18"/>
        <v xml:space="preserve">12/13 </v>
      </c>
      <c r="V35" s="44" t="str">
        <f t="shared" si="18"/>
        <v xml:space="preserve">13/14 </v>
      </c>
      <c r="W35" s="44" t="str">
        <f t="shared" si="18"/>
        <v xml:space="preserve">14/15 </v>
      </c>
      <c r="X35" s="44" t="str">
        <f t="shared" si="18"/>
        <v xml:space="preserve">15/16 </v>
      </c>
      <c r="Y35" s="44" t="str">
        <f t="shared" si="18"/>
        <v xml:space="preserve">16/17 </v>
      </c>
      <c r="Z35" s="44" t="str">
        <f t="shared" si="18"/>
        <v xml:space="preserve">17/18 </v>
      </c>
      <c r="AA35" s="44" t="str">
        <f t="shared" si="18"/>
        <v>18/19</v>
      </c>
      <c r="AB35" s="44" t="str">
        <f t="shared" si="18"/>
        <v>19/20</v>
      </c>
      <c r="AC35" s="44" t="str">
        <f t="shared" si="18"/>
        <v>20/21</v>
      </c>
      <c r="AD35" s="44" t="str">
        <f t="shared" si="18"/>
        <v>21/22</v>
      </c>
      <c r="AE35" s="44" t="str">
        <f t="shared" si="18"/>
        <v>22/23</v>
      </c>
      <c r="AF35" s="44" t="str">
        <f t="shared" si="18"/>
        <v>23/24</v>
      </c>
      <c r="AG35" s="44" t="str">
        <f t="shared" si="18"/>
        <v>24/25</v>
      </c>
      <c r="AH35" s="44" t="str">
        <f t="shared" si="18"/>
        <v>25/26</v>
      </c>
      <c r="AI35" s="44" t="str">
        <f t="shared" si="18"/>
        <v>26/27</v>
      </c>
      <c r="AJ35" s="44" t="str">
        <f t="shared" si="18"/>
        <v>27/28</v>
      </c>
      <c r="AK35" s="44" t="str">
        <f t="shared" si="18"/>
        <v>28/29</v>
      </c>
      <c r="AL35" s="44" t="str">
        <f t="shared" si="18"/>
        <v>29/30</v>
      </c>
      <c r="AM35" s="44" t="str">
        <f t="shared" si="18"/>
        <v>30/31</v>
      </c>
      <c r="AN35" s="44" t="str">
        <f t="shared" si="18"/>
        <v>31/32</v>
      </c>
      <c r="AO35" s="44" t="str">
        <f t="shared" si="18"/>
        <v>32/33</v>
      </c>
      <c r="AP35" s="44" t="str">
        <f t="shared" si="18"/>
        <v>33/34</v>
      </c>
      <c r="AQ35" s="44" t="str">
        <f t="shared" si="18"/>
        <v>34/35</v>
      </c>
      <c r="AR35" s="44" t="str">
        <f t="shared" si="18"/>
        <v>35/36</v>
      </c>
      <c r="AS35" s="44" t="str">
        <f t="shared" si="18"/>
        <v>36/37</v>
      </c>
      <c r="AT35" s="44" t="str">
        <f t="shared" si="18"/>
        <v>37/38</v>
      </c>
      <c r="AU35" s="44" t="str">
        <f t="shared" si="18"/>
        <v>38/39</v>
      </c>
    </row>
    <row r="36" spans="1:47">
      <c r="A36" s="42" t="s">
        <v>101</v>
      </c>
      <c r="B36" s="50">
        <f>'[5]Refined CO Imports'!AG$290/1000</f>
        <v>0</v>
      </c>
      <c r="C36" s="50">
        <f>'[5]Refined CO Imports'!AS$290/1000</f>
        <v>0</v>
      </c>
      <c r="D36" s="50">
        <f>'[5]Refined CO Imports'!BE$290/1000</f>
        <v>0</v>
      </c>
      <c r="E36" s="50">
        <f>'[5]Refined CO Imports'!BQ$290/1000</f>
        <v>0</v>
      </c>
      <c r="F36" s="50">
        <f>'[5]Refined CO Imports'!CC$290/1000</f>
        <v>0</v>
      </c>
      <c r="G36" s="50">
        <f>'[5]Refined CO Imports'!CO$290/1000</f>
        <v>0</v>
      </c>
      <c r="H36" s="50">
        <f>'[5]Refined CO Imports'!DA$290/1000</f>
        <v>0</v>
      </c>
      <c r="I36" s="50">
        <f>'[5]Refined CO Imports'!DM$290/1000</f>
        <v>0</v>
      </c>
      <c r="J36" s="50">
        <f>'[5]Refined CO Imports'!DY$290/1000</f>
        <v>0</v>
      </c>
      <c r="K36" s="50">
        <f>'[5]Refined CO Imports'!EK$290/1000</f>
        <v>60.289010000000005</v>
      </c>
      <c r="L36" s="50">
        <f>'[5]Refined CO Imports'!EW$290/1000</f>
        <v>66.025503999999998</v>
      </c>
      <c r="M36" s="50">
        <f>'[5]Refined CO Imports'!FI$290/1000</f>
        <v>60.139240000000001</v>
      </c>
      <c r="N36" s="50">
        <f>'[5]Refined CO Imports'!FU$290/1000</f>
        <v>76.173912999999999</v>
      </c>
      <c r="O36" s="50">
        <f>'[5]Refined CO Imports'!GG$290/1000</f>
        <v>82.217156000000003</v>
      </c>
      <c r="P36" s="50">
        <f>'[5]Refined CO Imports'!GS$290/1000</f>
        <v>98.852387000000007</v>
      </c>
      <c r="Q36" s="50">
        <f>'[5]Refined CO Imports'!HE$290/1000</f>
        <v>124.670224</v>
      </c>
      <c r="R36" s="50">
        <f>'[5]Refined CO Imports'!HQ$290/1000</f>
        <v>111.26444599999999</v>
      </c>
      <c r="S36" s="50">
        <f>'[5]Refined CO Imports'!IC$290/1000</f>
        <v>127.014622</v>
      </c>
      <c r="T36" s="50">
        <f>'[5]Refined CO Imports'!IO$290/1000</f>
        <v>208.69346599999997</v>
      </c>
      <c r="U36" s="50">
        <f>'[5]Refined CO Imports'!JA$290/1000</f>
        <v>200.77035800000002</v>
      </c>
      <c r="V36" s="50">
        <f>'[5]Refined CO Imports'!JM$290/1000</f>
        <v>209.15438599999999</v>
      </c>
      <c r="W36" s="50">
        <f>'[5]Refined CO Imports'!JY$290/1000</f>
        <v>226.09265200000002</v>
      </c>
      <c r="X36" s="50">
        <f>'[5]Refined CO Imports'!KK$290/1000</f>
        <v>249.53227299999998</v>
      </c>
      <c r="Y36" s="50">
        <f>'[5]Refined CO Imports'!KW$290/1000</f>
        <v>281.99827600000003</v>
      </c>
      <c r="Z36" s="50">
        <f>'[5]Refined CO Imports'!LI$290/1000</f>
        <v>300.71611899999999</v>
      </c>
      <c r="AA36" s="50">
        <f>'[5]Refined CO Imports'!LU$290/1000</f>
        <v>273.95339399999995</v>
      </c>
      <c r="AB36" s="50">
        <f>'[5]Refined CO Imports'!MG$290/1000</f>
        <v>293.31739500000003</v>
      </c>
      <c r="AC36" s="50">
        <f>'[5]Refined CO Imports'!MS$290/1000</f>
        <v>295.53265000000005</v>
      </c>
      <c r="AD36" s="50">
        <f>'[5]Refined CO Imports'!NE$290/1000</f>
        <v>315.14102500000001</v>
      </c>
      <c r="AE36" s="51">
        <f>'[3]Canola Complex'!BL275-'Canola Crude Match'!AE36</f>
        <v>366.24315086462201</v>
      </c>
      <c r="AF36" s="51">
        <f>'[3]Canola Complex'!BM275-'Canola Crude Match'!AF36</f>
        <v>541.67340573380579</v>
      </c>
      <c r="AG36" s="51">
        <f>'[3]Canola Complex'!BN275-'Canola Crude Match'!AG36</f>
        <v>361.50752632153689</v>
      </c>
      <c r="AH36" s="51">
        <f>'[3]Canola Complex'!BO275-'Canola Crude Match'!AH36</f>
        <v>503.48021853594952</v>
      </c>
      <c r="AI36" s="51">
        <f>'[3]Canola Complex'!BP275-'Canola Crude Match'!AI36</f>
        <v>407.44659927782016</v>
      </c>
      <c r="AJ36" s="51">
        <f>'[3]Canola Complex'!BQ275-'Canola Crude Match'!AJ36</f>
        <v>388.6198489531605</v>
      </c>
      <c r="AK36" s="51">
        <f>'[3]Canola Complex'!BR275-'Canola Crude Match'!AK36</f>
        <v>220.79055464693573</v>
      </c>
      <c r="AL36" s="51">
        <f>'[3]Canola Complex'!BS275-'Canola Crude Match'!AL36</f>
        <v>189.62300926909495</v>
      </c>
      <c r="AM36" s="51">
        <f>'[3]Canola Complex'!BT275-'Canola Crude Match'!AM36</f>
        <v>219.40320017782494</v>
      </c>
      <c r="AN36" s="51">
        <f>'[3]Canola Complex'!BU275-'Canola Crude Match'!AN36</f>
        <v>282.22798285922204</v>
      </c>
      <c r="AO36" s="51">
        <f>'[3]Canola Complex'!BV275-'Canola Crude Match'!AO36</f>
        <v>248.34451465290149</v>
      </c>
      <c r="AP36" s="51">
        <f>'[3]Canola Complex'!BW275-'Canola Crude Match'!AP36</f>
        <v>247.98436202027156</v>
      </c>
      <c r="AQ36" s="51">
        <f>'[3]Canola Complex'!BX275-'Canola Crude Match'!AQ36</f>
        <v>314.81144132080158</v>
      </c>
      <c r="AR36" s="51">
        <f>'[3]Canola Complex'!BY275-'Canola Crude Match'!AR36</f>
        <v>270.2483109406536</v>
      </c>
      <c r="AS36" s="51">
        <f>'[3]Canola Complex'!BZ275-'Canola Crude Match'!AS36</f>
        <v>293.37307059080729</v>
      </c>
      <c r="AT36" s="51">
        <f>'[3]Canola Complex'!CA275-'Canola Crude Match'!AT36</f>
        <v>308.86309759400945</v>
      </c>
      <c r="AU36" s="51">
        <f>'[3]Canola Complex'!CB275-'Canola Crude Match'!AU36</f>
        <v>312.4649947875422</v>
      </c>
    </row>
    <row r="37" spans="1:47">
      <c r="A37" s="42" t="s">
        <v>102</v>
      </c>
      <c r="B37" s="50">
        <f>'[5]Refined CO Imports'!AH$290/1000</f>
        <v>0</v>
      </c>
      <c r="C37" s="50">
        <f>'[5]Refined CO Imports'!AT$290/1000</f>
        <v>0</v>
      </c>
      <c r="D37" s="50">
        <f>'[5]Refined CO Imports'!BF$290/1000</f>
        <v>0</v>
      </c>
      <c r="E37" s="50">
        <f>'[5]Refined CO Imports'!BR$290/1000</f>
        <v>0</v>
      </c>
      <c r="F37" s="50">
        <f>'[5]Refined CO Imports'!CD$290/1000</f>
        <v>0</v>
      </c>
      <c r="G37" s="50">
        <f>'[5]Refined CO Imports'!CP$290/1000</f>
        <v>0</v>
      </c>
      <c r="H37" s="50">
        <f>'[5]Refined CO Imports'!DB$290/1000</f>
        <v>0</v>
      </c>
      <c r="I37" s="50">
        <f>'[5]Refined CO Imports'!DN$290/1000</f>
        <v>0</v>
      </c>
      <c r="J37" s="50">
        <f>'[5]Refined CO Imports'!DZ$290/1000</f>
        <v>0</v>
      </c>
      <c r="K37" s="50">
        <f>'[5]Refined CO Imports'!EL$290/1000</f>
        <v>46.878748000000002</v>
      </c>
      <c r="L37" s="50">
        <f>'[5]Refined CO Imports'!EX$290/1000</f>
        <v>64.341965999999999</v>
      </c>
      <c r="M37" s="50">
        <f>'[5]Refined CO Imports'!FJ$290/1000</f>
        <v>59.449027000000001</v>
      </c>
      <c r="N37" s="50">
        <f>'[5]Refined CO Imports'!FV$290/1000</f>
        <v>64.479209999999995</v>
      </c>
      <c r="O37" s="50">
        <f>'[5]Refined CO Imports'!GH$290/1000</f>
        <v>80.61151799999999</v>
      </c>
      <c r="P37" s="50">
        <f>'[5]Refined CO Imports'!GT$290/1000</f>
        <v>92.478039999999993</v>
      </c>
      <c r="Q37" s="50">
        <f>'[5]Refined CO Imports'!HF$290/1000</f>
        <v>112.743567</v>
      </c>
      <c r="R37" s="50">
        <f>'[5]Refined CO Imports'!HR$290/1000</f>
        <v>107.231183</v>
      </c>
      <c r="S37" s="50">
        <f>'[5]Refined CO Imports'!ID$290/1000</f>
        <v>128.52792500000001</v>
      </c>
      <c r="T37" s="50">
        <f>'[5]Refined CO Imports'!IP$290/1000</f>
        <v>190.80960200000001</v>
      </c>
      <c r="U37" s="50">
        <f>'[5]Refined CO Imports'!JB$290/1000</f>
        <v>167.612099</v>
      </c>
      <c r="V37" s="50">
        <f>'[5]Refined CO Imports'!JN$290/1000</f>
        <v>188.280441</v>
      </c>
      <c r="W37" s="50">
        <f>'[5]Refined CO Imports'!JZ$290/1000</f>
        <v>154.96137400000001</v>
      </c>
      <c r="X37" s="50">
        <f>'[5]Refined CO Imports'!KL$290/1000</f>
        <v>222.83995499999997</v>
      </c>
      <c r="Y37" s="50">
        <f>'[5]Refined CO Imports'!KX$290/1000</f>
        <v>268.15040099999999</v>
      </c>
      <c r="Z37" s="50">
        <f>'[5]Refined CO Imports'!LJ$290/1000</f>
        <v>271.37836599999997</v>
      </c>
      <c r="AA37" s="50">
        <f>'[5]Refined CO Imports'!LV$290/1000</f>
        <v>250.85181899999998</v>
      </c>
      <c r="AB37" s="50">
        <f>'[5]Refined CO Imports'!MH$290/1000</f>
        <v>274.61619999999999</v>
      </c>
      <c r="AC37" s="50">
        <f>'[5]Refined CO Imports'!MT$290/1000</f>
        <v>260.98335700000001</v>
      </c>
      <c r="AD37" s="50">
        <f>'[5]Refined CO Imports'!NF$290/1000</f>
        <v>298.614462</v>
      </c>
      <c r="AE37" s="51">
        <f>'[3]Canola Complex'!BL276-'Canola Crude Match'!AE37</f>
        <v>356.09989203314342</v>
      </c>
      <c r="AF37" s="51">
        <f>'[3]Canola Complex'!BM276-'Canola Crude Match'!AF37</f>
        <v>477.08655973421662</v>
      </c>
      <c r="AG37" s="51">
        <f>'[3]Canola Complex'!BN276-'Canola Crude Match'!AG37</f>
        <v>428.9755038084021</v>
      </c>
      <c r="AH37" s="51">
        <f>'[3]Canola Complex'!BO276-'Canola Crude Match'!AH37</f>
        <v>461.68498264685945</v>
      </c>
      <c r="AI37" s="51">
        <f>'[3]Canola Complex'!BP276-'Canola Crude Match'!AI37</f>
        <v>395.72207582822602</v>
      </c>
      <c r="AJ37" s="51">
        <f>'[3]Canola Complex'!BQ276-'Canola Crude Match'!AJ37</f>
        <v>174.74641616423949</v>
      </c>
      <c r="AK37" s="51">
        <f>'[3]Canola Complex'!BR276-'Canola Crude Match'!AK37</f>
        <v>211.74268970153574</v>
      </c>
      <c r="AL37" s="51">
        <f>'[3]Canola Complex'!BS276-'Canola Crude Match'!AL37</f>
        <v>148.76786437831356</v>
      </c>
      <c r="AM37" s="51">
        <f>'[3]Canola Complex'!BT276-'Canola Crude Match'!AM37</f>
        <v>139.50836832200852</v>
      </c>
      <c r="AN37" s="51">
        <f>'[3]Canola Complex'!BU276-'Canola Crude Match'!AN37</f>
        <v>229.93955026862577</v>
      </c>
      <c r="AO37" s="51">
        <f>'[3]Canola Complex'!BV276-'Canola Crude Match'!AO37</f>
        <v>186.44787145917849</v>
      </c>
      <c r="AP37" s="51">
        <f>'[3]Canola Complex'!BW276-'Canola Crude Match'!AP37</f>
        <v>172.49739306274805</v>
      </c>
      <c r="AQ37" s="51">
        <f>'[3]Canola Complex'!BX276-'Canola Crude Match'!AQ37</f>
        <v>249.72006643851958</v>
      </c>
      <c r="AR37" s="51">
        <f>'[3]Canola Complex'!BY276-'Canola Crude Match'!AR37</f>
        <v>199.61399113425244</v>
      </c>
      <c r="AS37" s="51">
        <f>'[3]Canola Complex'!BZ276-'Canola Crude Match'!AS37</f>
        <v>218.21698362655488</v>
      </c>
      <c r="AT37" s="51">
        <f>'[3]Canola Complex'!CA276-'Canola Crude Match'!AT37</f>
        <v>234.82341777112489</v>
      </c>
      <c r="AU37" s="51">
        <f>'[3]Canola Complex'!CB276-'Canola Crude Match'!AU37</f>
        <v>232.93093776875685</v>
      </c>
    </row>
    <row r="38" spans="1:47">
      <c r="A38" s="42" t="s">
        <v>103</v>
      </c>
      <c r="B38" s="50">
        <f>'[5]Refined CO Imports'!AI$290/1000</f>
        <v>0</v>
      </c>
      <c r="C38" s="50">
        <f>'[5]Refined CO Imports'!AU$290/1000</f>
        <v>0</v>
      </c>
      <c r="D38" s="50">
        <f>'[5]Refined CO Imports'!BG$290/1000</f>
        <v>0</v>
      </c>
      <c r="E38" s="50">
        <f>'[5]Refined CO Imports'!BS$290/1000</f>
        <v>0</v>
      </c>
      <c r="F38" s="50">
        <f>'[5]Refined CO Imports'!CE$290/1000</f>
        <v>0</v>
      </c>
      <c r="G38" s="50">
        <f>'[5]Refined CO Imports'!CQ$290/1000</f>
        <v>0</v>
      </c>
      <c r="H38" s="50">
        <f>'[5]Refined CO Imports'!DC$290/1000</f>
        <v>0</v>
      </c>
      <c r="I38" s="50">
        <f>'[5]Refined CO Imports'!DO$290/1000</f>
        <v>0</v>
      </c>
      <c r="J38" s="50">
        <f>'[5]Refined CO Imports'!EA$290/1000</f>
        <v>0</v>
      </c>
      <c r="K38" s="50">
        <f>'[5]Refined CO Imports'!EM$290/1000</f>
        <v>43.613874000000003</v>
      </c>
      <c r="L38" s="50">
        <f>'[5]Refined CO Imports'!EY$290/1000</f>
        <v>56.912300000000002</v>
      </c>
      <c r="M38" s="50">
        <f>'[5]Refined CO Imports'!FK$290/1000</f>
        <v>47.166634999999999</v>
      </c>
      <c r="N38" s="50">
        <f>'[5]Refined CO Imports'!FW$290/1000</f>
        <v>61.615637</v>
      </c>
      <c r="O38" s="50">
        <f>'[5]Refined CO Imports'!GI$290/1000</f>
        <v>65.738040999999996</v>
      </c>
      <c r="P38" s="50">
        <f>'[5]Refined CO Imports'!GU$290/1000</f>
        <v>80.122561000000005</v>
      </c>
      <c r="Q38" s="50">
        <f>'[5]Refined CO Imports'!HG$290/1000</f>
        <v>87.132145000000008</v>
      </c>
      <c r="R38" s="50">
        <f>'[5]Refined CO Imports'!HS$290/1000</f>
        <v>100.66136</v>
      </c>
      <c r="S38" s="50">
        <f>'[5]Refined CO Imports'!IE$290/1000</f>
        <v>148.43407000000002</v>
      </c>
      <c r="T38" s="50">
        <f>'[5]Refined CO Imports'!IQ$290/1000</f>
        <v>215.96027699999999</v>
      </c>
      <c r="U38" s="50">
        <f>'[5]Refined CO Imports'!JC$290/1000</f>
        <v>178.07058499999999</v>
      </c>
      <c r="V38" s="50">
        <f>'[5]Refined CO Imports'!JO$290/1000</f>
        <v>166.466643</v>
      </c>
      <c r="W38" s="50">
        <f>'[5]Refined CO Imports'!KA$290/1000</f>
        <v>142.57595900000001</v>
      </c>
      <c r="X38" s="50">
        <f>'[5]Refined CO Imports'!KM$290/1000</f>
        <v>227.105245</v>
      </c>
      <c r="Y38" s="50">
        <f>'[5]Refined CO Imports'!KY$290/1000</f>
        <v>251.47297800000001</v>
      </c>
      <c r="Z38" s="50">
        <f>'[5]Refined CO Imports'!LK$290/1000</f>
        <v>240.071033</v>
      </c>
      <c r="AA38" s="50">
        <f>'[5]Refined CO Imports'!LW$290/1000</f>
        <v>255.67038399999998</v>
      </c>
      <c r="AB38" s="50">
        <f>'[5]Refined CO Imports'!MI$290/1000</f>
        <v>274.93484000000001</v>
      </c>
      <c r="AC38" s="50">
        <f>'[5]Refined CO Imports'!MU$290/1000</f>
        <v>252.00027799999998</v>
      </c>
      <c r="AD38" s="50">
        <f>'[5]Refined CO Imports'!NG$290/1000</f>
        <v>266.00708800000001</v>
      </c>
      <c r="AE38" s="51">
        <f>'[3]Canola Complex'!BL277-'Canola Crude Match'!AE38</f>
        <v>428.15158453478631</v>
      </c>
      <c r="AF38" s="51">
        <f>'[3]Canola Complex'!BM277-'Canola Crude Match'!AF38</f>
        <v>497.54062634891807</v>
      </c>
      <c r="AG38" s="51">
        <f>'[3]Canola Complex'!BN277-'Canola Crude Match'!AG38</f>
        <v>440.24708734420869</v>
      </c>
      <c r="AH38" s="51">
        <f>'[3]Canola Complex'!BO277-'Canola Crude Match'!AH38</f>
        <v>474.57322343169142</v>
      </c>
      <c r="AI38" s="51">
        <f>'[3]Canola Complex'!BP277-'Canola Crude Match'!AI38</f>
        <v>109.73495151862708</v>
      </c>
      <c r="AJ38" s="51">
        <f>'[3]Canola Complex'!BQ277-'Canola Crude Match'!AJ38</f>
        <v>91.346122780271841</v>
      </c>
      <c r="AK38" s="51">
        <f>'[3]Canola Complex'!BR277-'Canola Crude Match'!AK38</f>
        <v>-14.644607863561731</v>
      </c>
      <c r="AL38" s="51">
        <f>'[3]Canola Complex'!BS277-'Canola Crude Match'!AL38</f>
        <v>248.8599563072901</v>
      </c>
      <c r="AM38" s="51">
        <f>'[3]Canola Complex'!BT277-'Canola Crude Match'!AM38</f>
        <v>57.666455092088469</v>
      </c>
      <c r="AN38" s="51">
        <f>'[3]Canola Complex'!BU277-'Canola Crude Match'!AN38</f>
        <v>150.31650715749117</v>
      </c>
      <c r="AO38" s="51">
        <f>'[3]Canola Complex'!BV277-'Canola Crude Match'!AO38</f>
        <v>86.14036549363469</v>
      </c>
      <c r="AP38" s="51">
        <f>'[3]Canola Complex'!BW277-'Canola Crude Match'!AP38</f>
        <v>101.51085300456812</v>
      </c>
      <c r="AQ38" s="51">
        <f>'[3]Canola Complex'!BX277-'Canola Crude Match'!AQ38</f>
        <v>156.24419780452922</v>
      </c>
      <c r="AR38" s="51">
        <f>'[3]Canola Complex'!BY277-'Canola Crude Match'!AR38</f>
        <v>146.690993486102</v>
      </c>
      <c r="AS38" s="51">
        <f>'[3]Canola Complex'!BZ277-'Canola Crude Match'!AS38</f>
        <v>120.35051451662551</v>
      </c>
      <c r="AT38" s="51">
        <f>'[3]Canola Complex'!CA277-'Canola Crude Match'!AT38</f>
        <v>142.27158214495103</v>
      </c>
      <c r="AU38" s="51">
        <f>'[3]Canola Complex'!CB277-'Canola Crude Match'!AU38</f>
        <v>135.83464736149801</v>
      </c>
    </row>
    <row r="39" spans="1:47">
      <c r="A39" s="42" t="s">
        <v>104</v>
      </c>
      <c r="B39" s="50">
        <f>'[5]Refined CO Imports'!AJ$290/1000</f>
        <v>0</v>
      </c>
      <c r="C39" s="50">
        <f>'[5]Refined CO Imports'!AV$290/1000</f>
        <v>0</v>
      </c>
      <c r="D39" s="50">
        <f>'[5]Refined CO Imports'!BH$290/1000</f>
        <v>0</v>
      </c>
      <c r="E39" s="50">
        <f>'[5]Refined CO Imports'!BT$290/1000</f>
        <v>0</v>
      </c>
      <c r="F39" s="50">
        <f>'[5]Refined CO Imports'!CF$290/1000</f>
        <v>0</v>
      </c>
      <c r="G39" s="50">
        <f>'[5]Refined CO Imports'!CR$290/1000</f>
        <v>0</v>
      </c>
      <c r="H39" s="50">
        <f>'[5]Refined CO Imports'!DD$290/1000</f>
        <v>0</v>
      </c>
      <c r="I39" s="50">
        <f>'[5]Refined CO Imports'!DP$290/1000</f>
        <v>0</v>
      </c>
      <c r="J39" s="50">
        <f>'[5]Refined CO Imports'!EB$290/1000</f>
        <v>24.084962000000001</v>
      </c>
      <c r="K39" s="50">
        <f>'[5]Refined CO Imports'!EN$290/1000</f>
        <v>46.004012000000003</v>
      </c>
      <c r="L39" s="50">
        <f>'[5]Refined CO Imports'!EZ$290/1000</f>
        <v>41.033287999999999</v>
      </c>
      <c r="M39" s="50">
        <f>'[5]Refined CO Imports'!FL$290/1000</f>
        <v>51.365932000000001</v>
      </c>
      <c r="N39" s="50">
        <f>'[5]Refined CO Imports'!FX$290/1000</f>
        <v>58.070641000000002</v>
      </c>
      <c r="O39" s="50">
        <f>'[5]Refined CO Imports'!GJ$290/1000</f>
        <v>66.808148000000003</v>
      </c>
      <c r="P39" s="50">
        <f>'[5]Refined CO Imports'!GV$290/1000</f>
        <v>90.645225999999994</v>
      </c>
      <c r="Q39" s="50">
        <f>'[5]Refined CO Imports'!HH$290/1000</f>
        <v>100.666163</v>
      </c>
      <c r="R39" s="50">
        <f>'[5]Refined CO Imports'!HT$290/1000</f>
        <v>105.944699</v>
      </c>
      <c r="S39" s="50">
        <f>'[5]Refined CO Imports'!IF$290/1000</f>
        <v>112.594114</v>
      </c>
      <c r="T39" s="50">
        <f>'[5]Refined CO Imports'!IR$290/1000</f>
        <v>195.82225599999998</v>
      </c>
      <c r="U39" s="50">
        <f>'[5]Refined CO Imports'!JD$290/1000</f>
        <v>164.492446</v>
      </c>
      <c r="V39" s="50">
        <f>'[5]Refined CO Imports'!JP$290/1000</f>
        <v>174.69296700000001</v>
      </c>
      <c r="W39" s="50">
        <f>'[5]Refined CO Imports'!KB$290/1000</f>
        <v>155.433392</v>
      </c>
      <c r="X39" s="50">
        <f>'[5]Refined CO Imports'!KN$290/1000</f>
        <v>228.52585099999999</v>
      </c>
      <c r="Y39" s="50">
        <f>'[5]Refined CO Imports'!KZ$290/1000</f>
        <v>276.31508399999996</v>
      </c>
      <c r="Z39" s="50">
        <f>'[5]Refined CO Imports'!LL$290/1000</f>
        <v>264.74674300000004</v>
      </c>
      <c r="AA39" s="50">
        <f>'[5]Refined CO Imports'!LX$290/1000</f>
        <v>237.22228000000001</v>
      </c>
      <c r="AB39" s="50">
        <f>'[5]Refined CO Imports'!MJ$290/1000</f>
        <v>297.73579899999999</v>
      </c>
      <c r="AC39" s="50">
        <f>'[5]Refined CO Imports'!MV$290/1000</f>
        <v>272.67328600000002</v>
      </c>
      <c r="AD39" s="50">
        <f>'[5]Refined CO Imports'!NH$290/1000</f>
        <v>279.98348300000004</v>
      </c>
      <c r="AE39" s="51">
        <f>'[3]Canola Complex'!BL278-'Canola Crude Match'!AE39</f>
        <v>389.36663181153483</v>
      </c>
      <c r="AF39" s="51">
        <f>'[3]Canola Complex'!BM278-'Canola Crude Match'!AF39</f>
        <v>512.44594500879271</v>
      </c>
      <c r="AG39" s="51">
        <f>'[3]Canola Complex'!BN278-'Canola Crude Match'!AG39</f>
        <v>453.8630850062907</v>
      </c>
      <c r="AH39" s="51">
        <f>'[3]Canola Complex'!BO278-'Canola Crude Match'!AH39</f>
        <v>490.33785106254322</v>
      </c>
      <c r="AI39" s="51">
        <f>'[3]Canola Complex'!BP278-'Canola Crude Match'!AI39</f>
        <v>418.56886685186657</v>
      </c>
      <c r="AJ39" s="51">
        <f>'[3]Canola Complex'!BQ278-'Canola Crude Match'!AJ39</f>
        <v>386.61155834734444</v>
      </c>
      <c r="AK39" s="51">
        <f>'[3]Canola Complex'!BR278-'Canola Crude Match'!AK39</f>
        <v>333.8852529038449</v>
      </c>
      <c r="AL39" s="51">
        <f>'[3]Canola Complex'!BS278-'Canola Crude Match'!AL39</f>
        <v>350.84282264957125</v>
      </c>
      <c r="AM39" s="51">
        <f>'[3]Canola Complex'!BT278-'Canola Crude Match'!AM39</f>
        <v>298.49760639002795</v>
      </c>
      <c r="AN39" s="51">
        <f>'[3]Canola Complex'!BU278-'Canola Crude Match'!AN39</f>
        <v>326.73146000983667</v>
      </c>
      <c r="AO39" s="51">
        <f>'[3]Canola Complex'!BV278-'Canola Crude Match'!AO39</f>
        <v>310.36413761641404</v>
      </c>
      <c r="AP39" s="51">
        <f>'[3]Canola Complex'!BW278-'Canola Crude Match'!AP39</f>
        <v>323.87046495544018</v>
      </c>
      <c r="AQ39" s="51">
        <f>'[3]Canola Complex'!BX278-'Canola Crude Match'!AQ39</f>
        <v>438.07406128260288</v>
      </c>
      <c r="AR39" s="51">
        <f>'[3]Canola Complex'!BY278-'Canola Crude Match'!AR39</f>
        <v>366.40875763214171</v>
      </c>
      <c r="AS39" s="51">
        <f>'[3]Canola Complex'!BZ278-'Canola Crude Match'!AS39</f>
        <v>379.41476485004011</v>
      </c>
      <c r="AT39" s="51">
        <f>'[3]Canola Complex'!CA278-'Canola Crude Match'!AT39</f>
        <v>399.90933245993313</v>
      </c>
      <c r="AU39" s="51">
        <f>'[3]Canola Complex'!CB278-'Canola Crude Match'!AU39</f>
        <v>413.58539359352778</v>
      </c>
    </row>
    <row r="40" spans="1:47">
      <c r="A40" s="42" t="s">
        <v>105</v>
      </c>
      <c r="B40" s="50">
        <f>'[5]Refined CO Imports'!AK$290/1000</f>
        <v>0</v>
      </c>
      <c r="C40" s="50">
        <f>'[5]Refined CO Imports'!AW$290/1000</f>
        <v>0</v>
      </c>
      <c r="D40" s="50">
        <f>'[5]Refined CO Imports'!BI$290/1000</f>
        <v>0</v>
      </c>
      <c r="E40" s="50">
        <f>'[5]Refined CO Imports'!BU$290/1000</f>
        <v>0</v>
      </c>
      <c r="F40" s="50">
        <f>'[5]Refined CO Imports'!CG$290/1000</f>
        <v>0</v>
      </c>
      <c r="G40" s="50">
        <f>'[5]Refined CO Imports'!CS$290/1000</f>
        <v>0</v>
      </c>
      <c r="H40" s="50">
        <f>'[5]Refined CO Imports'!DE$290/1000</f>
        <v>0</v>
      </c>
      <c r="I40" s="50">
        <f>'[5]Refined CO Imports'!DQ$290/1000</f>
        <v>0</v>
      </c>
      <c r="J40" s="50">
        <f>'[5]Refined CO Imports'!EC$290/1000</f>
        <v>38.914641000000003</v>
      </c>
      <c r="K40" s="50">
        <f>'[5]Refined CO Imports'!EO$290/1000</f>
        <v>35.727741000000002</v>
      </c>
      <c r="L40" s="50">
        <f>'[5]Refined CO Imports'!FA$290/1000</f>
        <v>57.384500999999993</v>
      </c>
      <c r="M40" s="50">
        <f>'[5]Refined CO Imports'!FM$290/1000</f>
        <v>50.943179999999998</v>
      </c>
      <c r="N40" s="50">
        <f>'[5]Refined CO Imports'!FY$290/1000</f>
        <v>51.719694000000004</v>
      </c>
      <c r="O40" s="50">
        <f>'[5]Refined CO Imports'!GK$290/1000</f>
        <v>57.946635000000001</v>
      </c>
      <c r="P40" s="50">
        <f>'[5]Refined CO Imports'!GW$290/1000</f>
        <v>79.635700999999997</v>
      </c>
      <c r="Q40" s="50">
        <f>'[5]Refined CO Imports'!HI$290/1000</f>
        <v>91.780058999999994</v>
      </c>
      <c r="R40" s="50">
        <f>'[5]Refined CO Imports'!HU$290/1000</f>
        <v>101.27888800000001</v>
      </c>
      <c r="S40" s="50">
        <f>'[5]Refined CO Imports'!IG$290/1000</f>
        <v>126.57075</v>
      </c>
      <c r="T40" s="50">
        <f>'[5]Refined CO Imports'!IS$290/1000</f>
        <v>192.293226</v>
      </c>
      <c r="U40" s="50">
        <f>'[5]Refined CO Imports'!JE$290/1000</f>
        <v>160.62067199999998</v>
      </c>
      <c r="V40" s="50">
        <f>'[5]Refined CO Imports'!JQ$290/1000</f>
        <v>159.00908200000001</v>
      </c>
      <c r="W40" s="50">
        <f>'[5]Refined CO Imports'!KC$290/1000</f>
        <v>152.36854099999999</v>
      </c>
      <c r="X40" s="50">
        <f>'[5]Refined CO Imports'!KO$290/1000</f>
        <v>226.687029</v>
      </c>
      <c r="Y40" s="50">
        <f>'[5]Refined CO Imports'!LA$290/1000</f>
        <v>246.89572099999998</v>
      </c>
      <c r="Z40" s="50">
        <f>'[5]Refined CO Imports'!LM$290/1000</f>
        <v>260.90092399999997</v>
      </c>
      <c r="AA40" s="50">
        <f>'[5]Refined CO Imports'!LY$290/1000</f>
        <v>223.664434</v>
      </c>
      <c r="AB40" s="50">
        <f>'[5]Refined CO Imports'!MK$290/1000</f>
        <v>260.36590799999999</v>
      </c>
      <c r="AC40" s="50">
        <f>'[5]Refined CO Imports'!MW$290/1000</f>
        <v>233.82896299999999</v>
      </c>
      <c r="AD40" s="50">
        <f>'[5]Refined CO Imports'!NI$290/1000</f>
        <v>265.08938499999999</v>
      </c>
      <c r="AE40" s="51">
        <f>'[3]Canola Complex'!BL279-'Canola Crude Match'!AE40</f>
        <v>405.91324605900616</v>
      </c>
      <c r="AF40" s="51">
        <f>'[3]Canola Complex'!BM279-'Canola Crude Match'!AF40</f>
        <v>462.3385563441928</v>
      </c>
      <c r="AG40" s="51">
        <f>'[3]Canola Complex'!BN279-'Canola Crude Match'!AG40</f>
        <v>418.88122991675328</v>
      </c>
      <c r="AH40" s="51">
        <f>'[3]Canola Complex'!BO279-'Canola Crude Match'!AH40</f>
        <v>445.88987756239771</v>
      </c>
      <c r="AI40" s="51">
        <f>'[3]Canola Complex'!BP279-'Canola Crude Match'!AI40</f>
        <v>390.8846013474901</v>
      </c>
      <c r="AJ40" s="51">
        <f>'[3]Canola Complex'!BQ279-'Canola Crude Match'!AJ40</f>
        <v>370.79791145442766</v>
      </c>
      <c r="AK40" s="51">
        <f>'[3]Canola Complex'!BR279-'Canola Crude Match'!AK40</f>
        <v>311.44245831501246</v>
      </c>
      <c r="AL40" s="51">
        <f>'[3]Canola Complex'!BS279-'Canola Crude Match'!AL40</f>
        <v>322.38586288341617</v>
      </c>
      <c r="AM40" s="51">
        <f>'[3]Canola Complex'!BT279-'Canola Crude Match'!AM40</f>
        <v>277.10339475567969</v>
      </c>
      <c r="AN40" s="51">
        <f>'[3]Canola Complex'!BU279-'Canola Crude Match'!AN40</f>
        <v>304.55370586490176</v>
      </c>
      <c r="AO40" s="51">
        <f>'[3]Canola Complex'!BV279-'Canola Crude Match'!AO40</f>
        <v>291.07051749452302</v>
      </c>
      <c r="AP40" s="51">
        <f>'[3]Canola Complex'!BW279-'Canola Crude Match'!AP40</f>
        <v>302.27696868307123</v>
      </c>
      <c r="AQ40" s="51">
        <f>'[3]Canola Complex'!BX279-'Canola Crude Match'!AQ40</f>
        <v>403.85782272854493</v>
      </c>
      <c r="AR40" s="51">
        <f>'[3]Canola Complex'!BY279-'Canola Crude Match'!AR40</f>
        <v>340.75764803884181</v>
      </c>
      <c r="AS40" s="51">
        <f>'[3]Canola Complex'!BZ279-'Canola Crude Match'!AS40</f>
        <v>353.77727155862129</v>
      </c>
      <c r="AT40" s="51">
        <f>'[3]Canola Complex'!CA279-'Canola Crude Match'!AT40</f>
        <v>372.85349760630163</v>
      </c>
      <c r="AU40" s="51">
        <f>'[3]Canola Complex'!CB279-'Canola Crude Match'!AU40</f>
        <v>385.45495911106923</v>
      </c>
    </row>
    <row r="41" spans="1:47">
      <c r="A41" s="42" t="s">
        <v>106</v>
      </c>
      <c r="B41" s="50">
        <f>'[5]Refined CO Imports'!AL$290/1000</f>
        <v>0</v>
      </c>
      <c r="C41" s="50">
        <f>'[5]Refined CO Imports'!AX$290/1000</f>
        <v>0</v>
      </c>
      <c r="D41" s="50">
        <f>'[5]Refined CO Imports'!BJ$290/1000</f>
        <v>0</v>
      </c>
      <c r="E41" s="50">
        <f>'[5]Refined CO Imports'!BV$290/1000</f>
        <v>0</v>
      </c>
      <c r="F41" s="50">
        <f>'[5]Refined CO Imports'!CH$290/1000</f>
        <v>0</v>
      </c>
      <c r="G41" s="50">
        <f>'[5]Refined CO Imports'!CT$290/1000</f>
        <v>0</v>
      </c>
      <c r="H41" s="50">
        <f>'[5]Refined CO Imports'!DF$290/1000</f>
        <v>0</v>
      </c>
      <c r="I41" s="50">
        <f>'[5]Refined CO Imports'!DR$290/1000</f>
        <v>0</v>
      </c>
      <c r="J41" s="50">
        <f>'[5]Refined CO Imports'!ED$290/1000</f>
        <v>37.703832999999996</v>
      </c>
      <c r="K41" s="50">
        <f>'[5]Refined CO Imports'!EP$290/1000</f>
        <v>37.602463</v>
      </c>
      <c r="L41" s="50">
        <f>'[5]Refined CO Imports'!FB$290/1000</f>
        <v>63.804624000000004</v>
      </c>
      <c r="M41" s="50">
        <f>'[5]Refined CO Imports'!FN$290/1000</f>
        <v>65.168394000000006</v>
      </c>
      <c r="N41" s="50">
        <f>'[5]Refined CO Imports'!FZ$290/1000</f>
        <v>61.497944000000004</v>
      </c>
      <c r="O41" s="50">
        <f>'[5]Refined CO Imports'!GL$290/1000</f>
        <v>70.489551999999989</v>
      </c>
      <c r="P41" s="50">
        <f>'[5]Refined CO Imports'!GX$290/1000</f>
        <v>112.549144</v>
      </c>
      <c r="Q41" s="50">
        <f>'[5]Refined CO Imports'!HJ$290/1000</f>
        <v>114.627201</v>
      </c>
      <c r="R41" s="50">
        <f>'[5]Refined CO Imports'!HV$290/1000</f>
        <v>131.40827200000001</v>
      </c>
      <c r="S41" s="50">
        <f>'[5]Refined CO Imports'!IH$290/1000</f>
        <v>162.72520499999999</v>
      </c>
      <c r="T41" s="50">
        <f>'[5]Refined CO Imports'!IT$290/1000</f>
        <v>197.949288</v>
      </c>
      <c r="U41" s="50">
        <f>'[5]Refined CO Imports'!JF$290/1000</f>
        <v>151.14826099999999</v>
      </c>
      <c r="V41" s="50">
        <f>'[5]Refined CO Imports'!JR$290/1000</f>
        <v>195.901701</v>
      </c>
      <c r="W41" s="50">
        <f>'[5]Refined CO Imports'!KD$290/1000</f>
        <v>187.565517</v>
      </c>
      <c r="X41" s="50">
        <f>'[5]Refined CO Imports'!KP$290/1000</f>
        <v>253.061801</v>
      </c>
      <c r="Y41" s="50">
        <f>'[5]Refined CO Imports'!LB$290/1000</f>
        <v>272.96868499999999</v>
      </c>
      <c r="Z41" s="50">
        <f>'[5]Refined CO Imports'!LN$290/1000</f>
        <v>268.84045500000002</v>
      </c>
      <c r="AA41" s="50">
        <f>'[5]Refined CO Imports'!LZ$290/1000</f>
        <v>304.06418400000001</v>
      </c>
      <c r="AB41" s="50">
        <f>'[5]Refined CO Imports'!ML$290/1000</f>
        <v>304.14687199999997</v>
      </c>
      <c r="AC41" s="50">
        <f>'[5]Refined CO Imports'!MX$290/1000</f>
        <v>296.59221300000002</v>
      </c>
      <c r="AD41" s="50">
        <f>'[5]Refined CO Imports'!NJ$290/1000</f>
        <v>325.616782</v>
      </c>
      <c r="AE41" s="51">
        <f>'[3]Canola Complex'!BL280-'Canola Crude Match'!AE41</f>
        <v>476.98181717030252</v>
      </c>
      <c r="AF41" s="51">
        <f>'[3]Canola Complex'!BM280-'Canola Crude Match'!AF41</f>
        <v>547.426211821734</v>
      </c>
      <c r="AG41" s="51">
        <f>'[3]Canola Complex'!BN280-'Canola Crude Match'!AG41</f>
        <v>507.92190617918823</v>
      </c>
      <c r="AH41" s="51">
        <f>'[3]Canola Complex'!BO280-'Canola Crude Match'!AH41</f>
        <v>546.16850366155609</v>
      </c>
      <c r="AI41" s="51">
        <f>'[3]Canola Complex'!BP280-'Canola Crude Match'!AI41</f>
        <v>471.81137113934955</v>
      </c>
      <c r="AJ41" s="51">
        <f>'[3]Canola Complex'!BQ280-'Canola Crude Match'!AJ41</f>
        <v>444.90527822012768</v>
      </c>
      <c r="AK41" s="51">
        <f>'[3]Canola Complex'!BR280-'Canola Crude Match'!AK41</f>
        <v>373.00317088128156</v>
      </c>
      <c r="AL41" s="51">
        <f>'[3]Canola Complex'!BS280-'Canola Crude Match'!AL41</f>
        <v>388.73013482981628</v>
      </c>
      <c r="AM41" s="51">
        <f>'[3]Canola Complex'!BT280-'Canola Crude Match'!AM41</f>
        <v>336.30763329373599</v>
      </c>
      <c r="AN41" s="51">
        <f>'[3]Canola Complex'!BU280-'Canola Crude Match'!AN41</f>
        <v>367.65873684253262</v>
      </c>
      <c r="AO41" s="51">
        <f>'[3]Canola Complex'!BV280-'Canola Crude Match'!AO41</f>
        <v>350.24348359633882</v>
      </c>
      <c r="AP41" s="51">
        <f>'[3]Canola Complex'!BW280-'Canola Crude Match'!AP41</f>
        <v>364.01028557700744</v>
      </c>
      <c r="AQ41" s="51">
        <f>'[3]Canola Complex'!BX280-'Canola Crude Match'!AQ41</f>
        <v>489.02292466328282</v>
      </c>
      <c r="AR41" s="51">
        <f>'[3]Canola Complex'!BY280-'Canola Crude Match'!AR41</f>
        <v>411.36479599113613</v>
      </c>
      <c r="AS41" s="51">
        <f>'[3]Canola Complex'!BZ280-'Canola Crude Match'!AS41</f>
        <v>426.80940391413685</v>
      </c>
      <c r="AT41" s="51">
        <f>'[3]Canola Complex'!CA280-'Canola Crude Match'!AT41</f>
        <v>449.4570735759408</v>
      </c>
      <c r="AU41" s="51">
        <f>'[3]Canola Complex'!CB280-'Canola Crude Match'!AU41</f>
        <v>464.67895195013205</v>
      </c>
    </row>
    <row r="42" spans="1:47">
      <c r="A42" s="42" t="s">
        <v>107</v>
      </c>
      <c r="B42" s="50">
        <f>'[5]Refined CO Imports'!AM$290/1000</f>
        <v>0</v>
      </c>
      <c r="C42" s="50">
        <f>'[5]Refined CO Imports'!AY$290/1000</f>
        <v>0</v>
      </c>
      <c r="D42" s="50">
        <f>'[5]Refined CO Imports'!BK$290/1000</f>
        <v>0</v>
      </c>
      <c r="E42" s="50">
        <f>'[5]Refined CO Imports'!BW$290/1000</f>
        <v>0</v>
      </c>
      <c r="F42" s="50">
        <f>'[5]Refined CO Imports'!CI$290/1000</f>
        <v>0</v>
      </c>
      <c r="G42" s="50">
        <f>'[5]Refined CO Imports'!CU$290/1000</f>
        <v>0</v>
      </c>
      <c r="H42" s="50">
        <f>'[5]Refined CO Imports'!DG$290/1000</f>
        <v>0</v>
      </c>
      <c r="I42" s="50">
        <f>'[5]Refined CO Imports'!DS$290/1000</f>
        <v>0</v>
      </c>
      <c r="J42" s="50">
        <f>'[5]Refined CO Imports'!EE$290/1000</f>
        <v>41.460878999999998</v>
      </c>
      <c r="K42" s="50">
        <f>'[5]Refined CO Imports'!EQ$290/1000</f>
        <v>49.860266000000003</v>
      </c>
      <c r="L42" s="50">
        <f>'[5]Refined CO Imports'!FC$290/1000</f>
        <v>73.274108999999996</v>
      </c>
      <c r="M42" s="50">
        <f>'[5]Refined CO Imports'!FO$290/1000</f>
        <v>67.028281000000007</v>
      </c>
      <c r="N42" s="50">
        <f>'[5]Refined CO Imports'!GA$290/1000</f>
        <v>71.770932000000002</v>
      </c>
      <c r="O42" s="50">
        <f>'[5]Refined CO Imports'!GM$290/1000</f>
        <v>65.045482000000007</v>
      </c>
      <c r="P42" s="50">
        <f>'[5]Refined CO Imports'!GY$290/1000</f>
        <v>90.444282000000001</v>
      </c>
      <c r="Q42" s="50">
        <f>'[5]Refined CO Imports'!HK$290/1000</f>
        <v>96.403509</v>
      </c>
      <c r="R42" s="50">
        <f>'[5]Refined CO Imports'!HW$290/1000</f>
        <v>125.10401700000001</v>
      </c>
      <c r="S42" s="50">
        <f>'[5]Refined CO Imports'!II$290/1000</f>
        <v>175.584217</v>
      </c>
      <c r="T42" s="50">
        <f>'[5]Refined CO Imports'!IU$290/1000</f>
        <v>198.00334000000001</v>
      </c>
      <c r="U42" s="50">
        <f>'[5]Refined CO Imports'!JG$290/1000</f>
        <v>170.31935200000001</v>
      </c>
      <c r="V42" s="50">
        <f>'[5]Refined CO Imports'!JS$290/1000</f>
        <v>185.01482000000001</v>
      </c>
      <c r="W42" s="50">
        <f>'[5]Refined CO Imports'!KE$290/1000</f>
        <v>197.71050599999998</v>
      </c>
      <c r="X42" s="50">
        <f>'[5]Refined CO Imports'!KQ$290/1000</f>
        <v>244.17815900000002</v>
      </c>
      <c r="Y42" s="50">
        <f>'[5]Refined CO Imports'!LC$290/1000</f>
        <v>265.45432900000003</v>
      </c>
      <c r="Z42" s="50">
        <f>'[5]Refined CO Imports'!LO$290/1000</f>
        <v>263.52247</v>
      </c>
      <c r="AA42" s="50">
        <f>'[5]Refined CO Imports'!MA$290/1000</f>
        <v>296.02312900000004</v>
      </c>
      <c r="AB42" s="50">
        <f>'[5]Refined CO Imports'!MM$290/1000</f>
        <v>240.981561</v>
      </c>
      <c r="AC42" s="50">
        <f>'[5]Refined CO Imports'!MY$290/1000</f>
        <v>289.06568199999998</v>
      </c>
      <c r="AD42" s="51">
        <f>'[3]Canola Complex'!BK281-'Canola Crude Match'!AD42</f>
        <v>308.67198524583858</v>
      </c>
      <c r="AE42" s="51">
        <f>'[3]Canola Complex'!BL281-'Canola Crude Match'!AE42</f>
        <v>444.12941535331714</v>
      </c>
      <c r="AF42" s="51">
        <f>'[3]Canola Complex'!BM281-'Canola Crude Match'!AF42</f>
        <v>511.51493711121572</v>
      </c>
      <c r="AG42" s="51">
        <f>'[3]Canola Complex'!BN281-'Canola Crude Match'!AG42</f>
        <v>473.1715894274036</v>
      </c>
      <c r="AH42" s="51">
        <f>'[3]Canola Complex'!BO281-'Canola Crude Match'!AH42</f>
        <v>505.4301405033807</v>
      </c>
      <c r="AI42" s="51">
        <f>'[3]Canola Complex'!BP281-'Canola Crude Match'!AI42</f>
        <v>441.09852718010779</v>
      </c>
      <c r="AJ42" s="51">
        <f>'[3]Canola Complex'!BQ281-'Canola Crude Match'!AJ42</f>
        <v>412.57599808613651</v>
      </c>
      <c r="AK42" s="51">
        <f>'[3]Canola Complex'!BR281-'Canola Crude Match'!AK42</f>
        <v>348.1764010628072</v>
      </c>
      <c r="AL42" s="51">
        <f>'[3]Canola Complex'!BS281-'Canola Crude Match'!AL42</f>
        <v>362.56953932434664</v>
      </c>
      <c r="AM42" s="51">
        <f>'[3]Canola Complex'!BT281-'Canola Crude Match'!AM42</f>
        <v>312.93204343958178</v>
      </c>
      <c r="AN42" s="51">
        <f>'[3]Canola Complex'!BU281-'Canola Crude Match'!AN42</f>
        <v>341.56816129090026</v>
      </c>
      <c r="AO42" s="51">
        <f>'[3]Canola Complex'!BV281-'Canola Crude Match'!AO42</f>
        <v>326.24932695683992</v>
      </c>
      <c r="AP42" s="51">
        <f>'[3]Canola Complex'!BW281-'Canola Crude Match'!AP42</f>
        <v>338.93298020242247</v>
      </c>
      <c r="AQ42" s="51">
        <f>'[3]Canola Complex'!BX281-'Canola Crude Match'!AQ42</f>
        <v>456.08785527643442</v>
      </c>
      <c r="AR42" s="51">
        <f>'[3]Canola Complex'!BY281-'Canola Crude Match'!AR42</f>
        <v>382.91555788913689</v>
      </c>
      <c r="AS42" s="51">
        <f>'[3]Canola Complex'!BZ281-'Canola Crude Match'!AS42</f>
        <v>397.19914500299222</v>
      </c>
      <c r="AT42" s="51">
        <f>'[3]Canola Complex'!CA281-'Canola Crude Match'!AT42</f>
        <v>418.39738361781269</v>
      </c>
      <c r="AU42" s="51">
        <f>'[3]Canola Complex'!CB281-'Canola Crude Match'!AU42</f>
        <v>432.72460553767792</v>
      </c>
    </row>
    <row r="43" spans="1:47">
      <c r="A43" s="42" t="s">
        <v>108</v>
      </c>
      <c r="B43" s="50">
        <f>'[5]Refined CO Imports'!AN$290/1000</f>
        <v>0</v>
      </c>
      <c r="C43" s="50">
        <f>'[5]Refined CO Imports'!AZ$290/1000</f>
        <v>0</v>
      </c>
      <c r="D43" s="50">
        <f>'[5]Refined CO Imports'!BL$290/1000</f>
        <v>0</v>
      </c>
      <c r="E43" s="50">
        <f>'[5]Refined CO Imports'!BX$290/1000</f>
        <v>0</v>
      </c>
      <c r="F43" s="50">
        <f>'[5]Refined CO Imports'!CJ$290/1000</f>
        <v>0</v>
      </c>
      <c r="G43" s="50">
        <f>'[5]Refined CO Imports'!CV$290/1000</f>
        <v>0</v>
      </c>
      <c r="H43" s="50">
        <f>'[5]Refined CO Imports'!DH$290/1000</f>
        <v>0</v>
      </c>
      <c r="I43" s="50">
        <f>'[5]Refined CO Imports'!DT$290/1000</f>
        <v>0</v>
      </c>
      <c r="J43" s="50">
        <f>'[5]Refined CO Imports'!EF$290/1000</f>
        <v>46.547502999999999</v>
      </c>
      <c r="K43" s="50">
        <f>'[5]Refined CO Imports'!ER$290/1000</f>
        <v>43.845601000000002</v>
      </c>
      <c r="L43" s="50">
        <f>'[5]Refined CO Imports'!FD$290/1000</f>
        <v>74.674214000000006</v>
      </c>
      <c r="M43" s="50">
        <f>'[5]Refined CO Imports'!FP$290/1000</f>
        <v>51.056832999999997</v>
      </c>
      <c r="N43" s="50">
        <f>'[5]Refined CO Imports'!GB$290/1000</f>
        <v>63.701124999999998</v>
      </c>
      <c r="O43" s="50">
        <f>'[5]Refined CO Imports'!GN$290/1000</f>
        <v>68.274281999999999</v>
      </c>
      <c r="P43" s="50">
        <f>'[5]Refined CO Imports'!GZ$290/1000</f>
        <v>107.478498</v>
      </c>
      <c r="Q43" s="50">
        <f>'[5]Refined CO Imports'!HL$290/1000</f>
        <v>116.372129</v>
      </c>
      <c r="R43" s="50">
        <f>'[5]Refined CO Imports'!HX$290/1000</f>
        <v>117.877155</v>
      </c>
      <c r="S43" s="50">
        <f>'[5]Refined CO Imports'!IJ$290/1000</f>
        <v>146.12804500000001</v>
      </c>
      <c r="T43" s="50">
        <f>'[5]Refined CO Imports'!IV$290/1000</f>
        <v>163.545548</v>
      </c>
      <c r="U43" s="50">
        <f>'[5]Refined CO Imports'!JH$290/1000</f>
        <v>173.87601800000002</v>
      </c>
      <c r="V43" s="50">
        <f>'[5]Refined CO Imports'!JT$290/1000</f>
        <v>207.32939400000001</v>
      </c>
      <c r="W43" s="50">
        <f>'[5]Refined CO Imports'!KF$290/1000</f>
        <v>185.35782500000002</v>
      </c>
      <c r="X43" s="50">
        <f>'[5]Refined CO Imports'!KR$290/1000</f>
        <v>240.617401</v>
      </c>
      <c r="Y43" s="50">
        <f>'[5]Refined CO Imports'!LD$290/1000</f>
        <v>257.47663899999998</v>
      </c>
      <c r="Z43" s="50">
        <f>'[5]Refined CO Imports'!LP$290/1000</f>
        <v>253.12180600000002</v>
      </c>
      <c r="AA43" s="50">
        <f>'[5]Refined CO Imports'!MB$290/1000</f>
        <v>261.28002800000002</v>
      </c>
      <c r="AB43" s="50">
        <f>'[5]Refined CO Imports'!MN$290/1000</f>
        <v>271.35583100000002</v>
      </c>
      <c r="AC43" s="50">
        <f>'[5]Refined CO Imports'!MZ$290/1000</f>
        <v>308.43353100000002</v>
      </c>
      <c r="AD43" s="51">
        <f>'[3]Canola Complex'!BK282-'Canola Crude Match'!AD43</f>
        <v>315.64478314479732</v>
      </c>
      <c r="AE43" s="51">
        <f>'[3]Canola Complex'!BL282-'Canola Crude Match'!AE43</f>
        <v>464.14647325572946</v>
      </c>
      <c r="AF43" s="51">
        <f>'[3]Canola Complex'!BM282-'Canola Crude Match'!AF43</f>
        <v>514.63614590974635</v>
      </c>
      <c r="AG43" s="51">
        <f>'[3]Canola Complex'!BN282-'Canola Crude Match'!AG43</f>
        <v>488.7452106573428</v>
      </c>
      <c r="AH43" s="51">
        <f>'[3]Canola Complex'!BO282-'Canola Crude Match'!AH43</f>
        <v>523.72565257181168</v>
      </c>
      <c r="AI43" s="51">
        <f>'[3]Canola Complex'!BP282-'Canola Crude Match'!AI43</f>
        <v>459.62473162994041</v>
      </c>
      <c r="AJ43" s="51">
        <f>'[3]Canola Complex'!BQ282-'Canola Crude Match'!AJ43</f>
        <v>423.8465529081185</v>
      </c>
      <c r="AK43" s="51">
        <f>'[3]Canola Complex'!BR282-'Canola Crude Match'!AK43</f>
        <v>358.71146626269979</v>
      </c>
      <c r="AL43" s="51">
        <f>'[3]Canola Complex'!BS282-'Canola Crude Match'!AL43</f>
        <v>372.85456610927895</v>
      </c>
      <c r="AM43" s="51">
        <f>'[3]Canola Complex'!BT282-'Canola Crude Match'!AM43</f>
        <v>323.37175483598929</v>
      </c>
      <c r="AN43" s="51">
        <f>'[3]Canola Complex'!BU282-'Canola Crude Match'!AN43</f>
        <v>353.4988477162903</v>
      </c>
      <c r="AO43" s="51">
        <f>'[3]Canola Complex'!BV282-'Canola Crude Match'!AO43</f>
        <v>336.70316763177942</v>
      </c>
      <c r="AP43" s="51">
        <f>'[3]Canola Complex'!BW282-'Canola Crude Match'!AP43</f>
        <v>349.21730178097079</v>
      </c>
      <c r="AQ43" s="51">
        <f>'[3]Canola Complex'!BX282-'Canola Crude Match'!AQ43</f>
        <v>471.13915598570696</v>
      </c>
      <c r="AR43" s="51">
        <f>'[3]Canola Complex'!BY282-'Canola Crude Match'!AR43</f>
        <v>395.08600655600821</v>
      </c>
      <c r="AS43" s="51">
        <f>'[3]Canola Complex'!BZ282-'Canola Crude Match'!AS43</f>
        <v>410.1460303768564</v>
      </c>
      <c r="AT43" s="51">
        <f>'[3]Canola Complex'!CA282-'Canola Crude Match'!AT43</f>
        <v>431.80315439849016</v>
      </c>
      <c r="AU43" s="51">
        <f>'[3]Canola Complex'!CB282-'Canola Crude Match'!AU43</f>
        <v>446.44259981653539</v>
      </c>
    </row>
    <row r="44" spans="1:47">
      <c r="A44" s="42" t="s">
        <v>109</v>
      </c>
      <c r="B44" s="50">
        <f>'[5]Refined CO Imports'!AO$290/1000</f>
        <v>0</v>
      </c>
      <c r="C44" s="50">
        <f>'[5]Refined CO Imports'!BA$290/1000</f>
        <v>0</v>
      </c>
      <c r="D44" s="50">
        <f>'[5]Refined CO Imports'!BM$290/1000</f>
        <v>0</v>
      </c>
      <c r="E44" s="50">
        <f>'[5]Refined CO Imports'!BY$290/1000</f>
        <v>0</v>
      </c>
      <c r="F44" s="50">
        <f>'[5]Refined CO Imports'!CK$290/1000</f>
        <v>0</v>
      </c>
      <c r="G44" s="50">
        <f>'[5]Refined CO Imports'!CW$290/1000</f>
        <v>0</v>
      </c>
      <c r="H44" s="50">
        <f>'[5]Refined CO Imports'!DI$290/1000</f>
        <v>0</v>
      </c>
      <c r="I44" s="50">
        <f>'[5]Refined CO Imports'!DU$290/1000</f>
        <v>0</v>
      </c>
      <c r="J44" s="50">
        <f>'[5]Refined CO Imports'!EG$290/1000</f>
        <v>42.093682000000001</v>
      </c>
      <c r="K44" s="50">
        <f>'[5]Refined CO Imports'!ES$290/1000</f>
        <v>38.870111999999999</v>
      </c>
      <c r="L44" s="50">
        <f>'[5]Refined CO Imports'!FE$290/1000</f>
        <v>65.697772999999998</v>
      </c>
      <c r="M44" s="50">
        <f>'[5]Refined CO Imports'!FQ$290/1000</f>
        <v>43.608426000000001</v>
      </c>
      <c r="N44" s="50">
        <f>'[5]Refined CO Imports'!GC$290/1000</f>
        <v>72.678198000000009</v>
      </c>
      <c r="O44" s="50">
        <f>'[5]Refined CO Imports'!GO$290/1000</f>
        <v>63.287694000000002</v>
      </c>
      <c r="P44" s="50">
        <f>'[5]Refined CO Imports'!HA$290/1000</f>
        <v>97.827957999999995</v>
      </c>
      <c r="Q44" s="50">
        <f>'[5]Refined CO Imports'!HM$290/1000</f>
        <v>99.117971999999995</v>
      </c>
      <c r="R44" s="50">
        <f>'[5]Refined CO Imports'!HY$290/1000</f>
        <v>102.951652</v>
      </c>
      <c r="S44" s="50">
        <f>'[5]Refined CO Imports'!IK$290/1000</f>
        <v>136.10438399999998</v>
      </c>
      <c r="T44" s="50">
        <f>'[5]Refined CO Imports'!IW$290/1000</f>
        <v>174.400533</v>
      </c>
      <c r="U44" s="50">
        <f>'[5]Refined CO Imports'!JI$290/1000</f>
        <v>151.62156200000001</v>
      </c>
      <c r="V44" s="50">
        <f>'[5]Refined CO Imports'!JU$290/1000</f>
        <v>189.26324400000001</v>
      </c>
      <c r="W44" s="50">
        <f>'[5]Refined CO Imports'!KG$290/1000</f>
        <v>242.944975</v>
      </c>
      <c r="X44" s="50">
        <f>'[5]Refined CO Imports'!KS$290/1000</f>
        <v>259.51351399999999</v>
      </c>
      <c r="Y44" s="50">
        <f>'[5]Refined CO Imports'!LE$290/1000</f>
        <v>271.99097600000005</v>
      </c>
      <c r="Z44" s="50">
        <f>'[5]Refined CO Imports'!LQ$290/1000</f>
        <v>275.67096800000002</v>
      </c>
      <c r="AA44" s="50">
        <f>'[5]Refined CO Imports'!MC$290/1000</f>
        <v>264.111018</v>
      </c>
      <c r="AB44" s="50">
        <f>'[5]Refined CO Imports'!MO$290/1000</f>
        <v>280.87638500000003</v>
      </c>
      <c r="AC44" s="50">
        <f>'[5]Refined CO Imports'!NA$290/1000</f>
        <v>286.71947600000004</v>
      </c>
      <c r="AD44" s="51">
        <f>'[3]Canola Complex'!BK283-'Canola Crude Match'!AD44</f>
        <v>303.32597277097727</v>
      </c>
      <c r="AE44" s="51">
        <f>'[3]Canola Complex'!BL283-'Canola Crude Match'!AE44</f>
        <v>328.65373395838935</v>
      </c>
      <c r="AF44" s="51">
        <f>'[3]Canola Complex'!BM283-'Canola Crude Match'!AF44</f>
        <v>515.55498538844972</v>
      </c>
      <c r="AG44" s="51">
        <f>'[3]Canola Complex'!BN283-'Canola Crude Match'!AG44</f>
        <v>441.87406327644845</v>
      </c>
      <c r="AH44" s="51">
        <f>'[3]Canola Complex'!BO283-'Canola Crude Match'!AH44</f>
        <v>469.78125216890936</v>
      </c>
      <c r="AI44" s="51">
        <f>'[3]Canola Complex'!BP283-'Canola Crude Match'!AI44</f>
        <v>414.04650665038685</v>
      </c>
      <c r="AJ44" s="51">
        <f>'[3]Canola Complex'!BQ283-'Canola Crude Match'!AJ44</f>
        <v>378.54895740069702</v>
      </c>
      <c r="AK44" s="51">
        <f>'[3]Canola Complex'!BR283-'Canola Crude Match'!AK44</f>
        <v>317.87981451892387</v>
      </c>
      <c r="AL44" s="51">
        <f>'[3]Canola Complex'!BS283-'Canola Crude Match'!AL44</f>
        <v>343.17247568586561</v>
      </c>
      <c r="AM44" s="51">
        <f>'[3]Canola Complex'!BT283-'Canola Crude Match'!AM44</f>
        <v>289.40593983139155</v>
      </c>
      <c r="AN44" s="51">
        <f>'[3]Canola Complex'!BU283-'Canola Crude Match'!AN44</f>
        <v>318.39498625221688</v>
      </c>
      <c r="AO44" s="51">
        <f>'[3]Canola Complex'!BV283-'Canola Crude Match'!AO44</f>
        <v>302.80131078598873</v>
      </c>
      <c r="AP44" s="51">
        <f>'[3]Canola Complex'!BW283-'Canola Crude Match'!AP44</f>
        <v>313.97597552628685</v>
      </c>
      <c r="AQ44" s="51">
        <f>'[3]Canola Complex'!BX283-'Canola Crude Match'!AQ44</f>
        <v>425.2867294845579</v>
      </c>
      <c r="AR44" s="51">
        <f>'[3]Canola Complex'!BY283-'Canola Crude Match'!AR44</f>
        <v>356.81291872412663</v>
      </c>
      <c r="AS44" s="51">
        <f>'[3]Canola Complex'!BZ283-'Canola Crude Match'!AS44</f>
        <v>368.81689198219806</v>
      </c>
      <c r="AT44" s="51">
        <f>'[3]Canola Complex'!CA283-'Canola Crude Match'!AT44</f>
        <v>388.87518372204903</v>
      </c>
      <c r="AU44" s="51">
        <f>'[3]Canola Complex'!CB283-'Canola Crude Match'!AU44</f>
        <v>401.91534118525402</v>
      </c>
    </row>
    <row r="45" spans="1:47">
      <c r="A45" s="42" t="s">
        <v>110</v>
      </c>
      <c r="B45" s="50">
        <f>'[5]Refined CO Imports'!AP$290/1000</f>
        <v>0</v>
      </c>
      <c r="C45" s="50">
        <f>'[5]Refined CO Imports'!BB$290/1000</f>
        <v>0</v>
      </c>
      <c r="D45" s="50">
        <f>'[5]Refined CO Imports'!BN$290/1000</f>
        <v>0</v>
      </c>
      <c r="E45" s="50">
        <f>'[5]Refined CO Imports'!BZ$290/1000</f>
        <v>0</v>
      </c>
      <c r="F45" s="50">
        <f>'[5]Refined CO Imports'!CL$290/1000</f>
        <v>0</v>
      </c>
      <c r="G45" s="50">
        <f>'[5]Refined CO Imports'!CX$290/1000</f>
        <v>0</v>
      </c>
      <c r="H45" s="50">
        <f>'[5]Refined CO Imports'!DJ$290/1000</f>
        <v>0</v>
      </c>
      <c r="I45" s="50">
        <f>'[5]Refined CO Imports'!DV$290/1000</f>
        <v>0</v>
      </c>
      <c r="J45" s="50">
        <f>'[5]Refined CO Imports'!EH$290/1000</f>
        <v>50.449512000000006</v>
      </c>
      <c r="K45" s="50">
        <f>'[5]Refined CO Imports'!ET$290/1000</f>
        <v>49.900585</v>
      </c>
      <c r="L45" s="50">
        <f>'[5]Refined CO Imports'!FF$290/1000</f>
        <v>82.48912399999999</v>
      </c>
      <c r="M45" s="50">
        <f>'[5]Refined CO Imports'!FR$290/1000</f>
        <v>54.337133000000001</v>
      </c>
      <c r="N45" s="50">
        <f>'[5]Refined CO Imports'!GD$290/1000</f>
        <v>82.379684999999995</v>
      </c>
      <c r="O45" s="50">
        <f>'[5]Refined CO Imports'!GP$290/1000</f>
        <v>84.762770000000003</v>
      </c>
      <c r="P45" s="50">
        <f>'[5]Refined CO Imports'!HB$290/1000</f>
        <v>113.48880699999999</v>
      </c>
      <c r="Q45" s="50">
        <f>'[5]Refined CO Imports'!HN$290/1000</f>
        <v>111.06092299999999</v>
      </c>
      <c r="R45" s="50">
        <f>'[5]Refined CO Imports'!HZ$290/1000</f>
        <v>116.16451600000001</v>
      </c>
      <c r="S45" s="50">
        <f>'[5]Refined CO Imports'!IL$290/1000</f>
        <v>195.52286900000001</v>
      </c>
      <c r="T45" s="50">
        <f>'[5]Refined CO Imports'!IX$290/1000</f>
        <v>189.547552</v>
      </c>
      <c r="U45" s="50">
        <f>'[5]Refined CO Imports'!JJ$290/1000</f>
        <v>169.073632</v>
      </c>
      <c r="V45" s="50">
        <f>'[5]Refined CO Imports'!JV$290/1000</f>
        <v>215.07859999999999</v>
      </c>
      <c r="W45" s="50">
        <f>'[5]Refined CO Imports'!KH$290/1000</f>
        <v>250.453981</v>
      </c>
      <c r="X45" s="50">
        <f>'[5]Refined CO Imports'!KT$290/1000</f>
        <v>270.03459999999995</v>
      </c>
      <c r="Y45" s="50">
        <f>'[5]Refined CO Imports'!LF$290/1000</f>
        <v>258.10467599999998</v>
      </c>
      <c r="Z45" s="50">
        <f>'[5]Refined CO Imports'!LR$290/1000</f>
        <v>246.946471</v>
      </c>
      <c r="AA45" s="50">
        <f>'[5]Refined CO Imports'!MD$290/1000</f>
        <v>305.75151599999998</v>
      </c>
      <c r="AB45" s="50">
        <f>'[5]Refined CO Imports'!MP$290/1000</f>
        <v>273.662914</v>
      </c>
      <c r="AC45" s="50">
        <f>'[5]Refined CO Imports'!NB$290/1000</f>
        <v>303.68878799999999</v>
      </c>
      <c r="AD45" s="51">
        <f>'[3]Canola Complex'!BK284-'Canola Crude Match'!AD45</f>
        <v>281.29406083526948</v>
      </c>
      <c r="AE45" s="51">
        <f>'[3]Canola Complex'!BL284-'Canola Crude Match'!AE45</f>
        <v>433.64044782942909</v>
      </c>
      <c r="AF45" s="51">
        <f>'[3]Canola Complex'!BM284-'Canola Crude Match'!AF45</f>
        <v>507.36351647330582</v>
      </c>
      <c r="AG45" s="51">
        <f>'[3]Canola Complex'!BN284-'Canola Crude Match'!AG45</f>
        <v>476.75803310315894</v>
      </c>
      <c r="AH45" s="51">
        <f>'[3]Canola Complex'!BO284-'Canola Crude Match'!AH45</f>
        <v>487.21547640912706</v>
      </c>
      <c r="AI45" s="51">
        <f>'[3]Canola Complex'!BP284-'Canola Crude Match'!AI45</f>
        <v>453.29312985430215</v>
      </c>
      <c r="AJ45" s="51">
        <f>'[3]Canola Complex'!BQ284-'Canola Crude Match'!AJ45</f>
        <v>399.37161410502455</v>
      </c>
      <c r="AK45" s="51">
        <f>'[3]Canola Complex'!BR284-'Canola Crude Match'!AK45</f>
        <v>344.00479189801263</v>
      </c>
      <c r="AL45" s="51">
        <f>'[3]Canola Complex'!BS284-'Canola Crude Match'!AL45</f>
        <v>358.73864133689187</v>
      </c>
      <c r="AM45" s="51">
        <f>'[3]Canola Complex'!BT284-'Canola Crude Match'!AM45</f>
        <v>309.43282910602875</v>
      </c>
      <c r="AN45" s="51">
        <f>'[3]Canola Complex'!BU284-'Canola Crude Match'!AN45</f>
        <v>339.42841405625978</v>
      </c>
      <c r="AO45" s="51">
        <f>'[3]Canola Complex'!BV284-'Canola Crude Match'!AO45</f>
        <v>323.35543640792588</v>
      </c>
      <c r="AP45" s="51">
        <f>'[3]Canola Complex'!BW284-'Canola Crude Match'!AP45</f>
        <v>333.4529932073458</v>
      </c>
      <c r="AQ45" s="51">
        <f>'[3]Canola Complex'!BX284-'Canola Crude Match'!AQ45</f>
        <v>463.60053911488467</v>
      </c>
      <c r="AR45" s="51">
        <f>'[3]Canola Complex'!BY284-'Canola Crude Match'!AR45</f>
        <v>378.96971066403353</v>
      </c>
      <c r="AS45" s="51">
        <f>'[3]Canola Complex'!BZ284-'Canola Crude Match'!AS45</f>
        <v>393.32566685714733</v>
      </c>
      <c r="AT45" s="51">
        <f>'[3]Canola Complex'!CA284-'Canola Crude Match'!AT45</f>
        <v>413.92121335544778</v>
      </c>
      <c r="AU45" s="51">
        <f>'[3]Canola Complex'!CB284-'Canola Crude Match'!AU45</f>
        <v>427.96795349683839</v>
      </c>
    </row>
    <row r="46" spans="1:47">
      <c r="A46" s="42" t="s">
        <v>111</v>
      </c>
      <c r="B46" s="50">
        <f>'[5]Refined CO Imports'!AQ$290/1000</f>
        <v>0</v>
      </c>
      <c r="C46" s="50">
        <f>'[5]Refined CO Imports'!BC$290/1000</f>
        <v>0</v>
      </c>
      <c r="D46" s="50">
        <f>'[5]Refined CO Imports'!BO$290/1000</f>
        <v>0</v>
      </c>
      <c r="E46" s="50">
        <f>'[5]Refined CO Imports'!CA$290/1000</f>
        <v>0</v>
      </c>
      <c r="F46" s="50">
        <f>'[5]Refined CO Imports'!CM$290/1000</f>
        <v>0</v>
      </c>
      <c r="G46" s="50">
        <f>'[5]Refined CO Imports'!CY$290/1000</f>
        <v>0</v>
      </c>
      <c r="H46" s="50">
        <f>'[5]Refined CO Imports'!DK$290/1000</f>
        <v>0</v>
      </c>
      <c r="I46" s="50">
        <f>'[5]Refined CO Imports'!DW$290/1000</f>
        <v>0</v>
      </c>
      <c r="J46" s="50">
        <f>'[5]Refined CO Imports'!EI$290/1000</f>
        <v>57.523358999999999</v>
      </c>
      <c r="K46" s="50">
        <f>'[5]Refined CO Imports'!EU$290/1000</f>
        <v>59.322243999999998</v>
      </c>
      <c r="L46" s="50">
        <f>'[5]Refined CO Imports'!FG$290/1000</f>
        <v>85.572695999999993</v>
      </c>
      <c r="M46" s="50">
        <f>'[5]Refined CO Imports'!FS$290/1000</f>
        <v>55.566682999999998</v>
      </c>
      <c r="N46" s="50">
        <f>'[5]Refined CO Imports'!GE$290/1000</f>
        <v>66.085148000000004</v>
      </c>
      <c r="O46" s="50">
        <f>'[5]Refined CO Imports'!GQ$290/1000</f>
        <v>78.763716000000002</v>
      </c>
      <c r="P46" s="50">
        <f>'[5]Refined CO Imports'!HC$290/1000</f>
        <v>129.71690899999999</v>
      </c>
      <c r="Q46" s="50">
        <f>'[5]Refined CO Imports'!HO$290/1000</f>
        <v>114.341948</v>
      </c>
      <c r="R46" s="50">
        <f>'[5]Refined CO Imports'!IA$290/1000</f>
        <v>140.811522</v>
      </c>
      <c r="S46" s="50">
        <f>'[5]Refined CO Imports'!IM$290/1000</f>
        <v>183.883062</v>
      </c>
      <c r="T46" s="50">
        <f>'[5]Refined CO Imports'!IY$290/1000</f>
        <v>183.57536199999998</v>
      </c>
      <c r="U46" s="50">
        <f>'[5]Refined CO Imports'!JK$290/1000</f>
        <v>159.599965</v>
      </c>
      <c r="V46" s="50">
        <f>'[5]Refined CO Imports'!JW$290/1000</f>
        <v>188.145781</v>
      </c>
      <c r="W46" s="50">
        <f>'[5]Refined CO Imports'!KI$290/1000</f>
        <v>263.51551499999999</v>
      </c>
      <c r="X46" s="50">
        <f>'[5]Refined CO Imports'!KU$290/1000</f>
        <v>244.64950899999999</v>
      </c>
      <c r="Y46" s="50">
        <f>'[5]Refined CO Imports'!LG$290/1000</f>
        <v>296.925636</v>
      </c>
      <c r="Z46" s="50">
        <f>'[5]Refined CO Imports'!LS$290/1000</f>
        <v>270.318108</v>
      </c>
      <c r="AA46" s="50">
        <f>'[5]Refined CO Imports'!ME$290/1000</f>
        <v>290.60021500000005</v>
      </c>
      <c r="AB46" s="50">
        <f>'[5]Refined CO Imports'!MQ$290/1000</f>
        <v>270.70661200000001</v>
      </c>
      <c r="AC46" s="50">
        <f>'[5]Refined CO Imports'!NC$290/1000</f>
        <v>288.46820199999996</v>
      </c>
      <c r="AD46" s="51">
        <f>'[3]Canola Complex'!BK285-'Canola Crude Match'!AD46</f>
        <v>331.37623430435877</v>
      </c>
      <c r="AE46" s="51">
        <f>'[3]Canola Complex'!BL285-'Canola Crude Match'!AE46</f>
        <v>443.84601320212755</v>
      </c>
      <c r="AF46" s="51">
        <f>'[3]Canola Complex'!BM285-'Canola Crude Match'!AF46</f>
        <v>536.27497824112686</v>
      </c>
      <c r="AG46" s="51">
        <f>'[3]Canola Complex'!BN285-'Canola Crude Match'!AG46</f>
        <v>490.31355139181721</v>
      </c>
      <c r="AH46" s="51">
        <f>'[3]Canola Complex'!BO285-'Canola Crude Match'!AH46</f>
        <v>509.74588774958863</v>
      </c>
      <c r="AI46" s="51">
        <f>'[3]Canola Complex'!BP285-'Canola Crude Match'!AI46</f>
        <v>462.46570738479477</v>
      </c>
      <c r="AJ46" s="51">
        <f>'[3]Canola Complex'!BQ285-'Canola Crude Match'!AJ46</f>
        <v>424.83144570526082</v>
      </c>
      <c r="AK46" s="51">
        <f>'[3]Canola Complex'!BR285-'Canola Crude Match'!AK46</f>
        <v>358.28045171052383</v>
      </c>
      <c r="AL46" s="51">
        <f>'[3]Canola Complex'!BS285-'Canola Crude Match'!AL46</f>
        <v>374.45852072560342</v>
      </c>
      <c r="AM46" s="51">
        <f>'[3]Canola Complex'!BT285-'Canola Crude Match'!AM46</f>
        <v>321.18937842059529</v>
      </c>
      <c r="AN46" s="51">
        <f>'[3]Canola Complex'!BU285-'Canola Crude Match'!AN46</f>
        <v>352.70383122648104</v>
      </c>
      <c r="AO46" s="51">
        <f>'[3]Canola Complex'!BV285-'Canola Crude Match'!AO46</f>
        <v>337.23933763500156</v>
      </c>
      <c r="AP46" s="51">
        <f>'[3]Canola Complex'!BW285-'Canola Crude Match'!AP46</f>
        <v>349.09407857372713</v>
      </c>
      <c r="AQ46" s="51">
        <f>'[3]Canola Complex'!BX285-'Canola Crude Match'!AQ46</f>
        <v>471.13365217380044</v>
      </c>
      <c r="AR46" s="51">
        <f>'[3]Canola Complex'!BY285-'Canola Crude Match'!AR46</f>
        <v>394.78837762010352</v>
      </c>
      <c r="AS46" s="51">
        <f>'[3]Canola Complex'!BZ285-'Canola Crude Match'!AS46</f>
        <v>409.57332128832837</v>
      </c>
      <c r="AT46" s="51">
        <f>'[3]Canola Complex'!CA285-'Canola Crude Match'!AT46</f>
        <v>431.53620875633931</v>
      </c>
      <c r="AU46" s="51">
        <f>'[3]Canola Complex'!CB285-'Canola Crude Match'!AU46</f>
        <v>446.21468933335814</v>
      </c>
    </row>
    <row r="47" spans="1:47">
      <c r="A47" s="42" t="s">
        <v>112</v>
      </c>
      <c r="B47" s="50">
        <f>'[5]Refined CO Imports'!AR$290/1000</f>
        <v>0</v>
      </c>
      <c r="C47" s="50">
        <f>'[5]Refined CO Imports'!BD$290/1000</f>
        <v>0</v>
      </c>
      <c r="D47" s="50">
        <f>'[5]Refined CO Imports'!BP$290/1000</f>
        <v>0</v>
      </c>
      <c r="E47" s="50">
        <f>'[5]Refined CO Imports'!CB$290/1000</f>
        <v>0</v>
      </c>
      <c r="F47" s="50">
        <f>'[5]Refined CO Imports'!CN$290/1000</f>
        <v>0</v>
      </c>
      <c r="G47" s="50">
        <f>'[5]Refined CO Imports'!CZ$290/1000</f>
        <v>0</v>
      </c>
      <c r="H47" s="50">
        <f>'[5]Refined CO Imports'!DL$290/1000</f>
        <v>0</v>
      </c>
      <c r="I47" s="50">
        <f>'[5]Refined CO Imports'!DX$290/1000</f>
        <v>0</v>
      </c>
      <c r="J47" s="50">
        <f>'[5]Refined CO Imports'!EJ$290/1000</f>
        <v>57.546042999999997</v>
      </c>
      <c r="K47" s="50">
        <f>'[5]Refined CO Imports'!EV$290/1000</f>
        <v>61.017300000000006</v>
      </c>
      <c r="L47" s="50">
        <f>'[5]Refined CO Imports'!FH$290/1000</f>
        <v>61.643566</v>
      </c>
      <c r="M47" s="50">
        <f>'[5]Refined CO Imports'!FT$290/1000</f>
        <v>66.523411999999993</v>
      </c>
      <c r="N47" s="50">
        <f>'[5]Refined CO Imports'!GF$290/1000</f>
        <v>64.626347999999993</v>
      </c>
      <c r="O47" s="50">
        <f>'[5]Refined CO Imports'!GR$290/1000</f>
        <v>89.973452000000009</v>
      </c>
      <c r="P47" s="50">
        <f>'[5]Refined CO Imports'!HD$290/1000</f>
        <v>119.238713</v>
      </c>
      <c r="Q47" s="50">
        <f>'[5]Refined CO Imports'!HP$290/1000</f>
        <v>100.15263899999999</v>
      </c>
      <c r="R47" s="50">
        <f>'[5]Refined CO Imports'!IB$290/1000</f>
        <v>129.42619400000001</v>
      </c>
      <c r="S47" s="50">
        <f>'[5]Refined CO Imports'!IN$290/1000</f>
        <v>195.539117</v>
      </c>
      <c r="T47" s="50">
        <f>'[5]Refined CO Imports'!IZ$290/1000</f>
        <v>170.711544</v>
      </c>
      <c r="U47" s="50">
        <f>'[5]Refined CO Imports'!JL$290/1000</f>
        <v>178.98836</v>
      </c>
      <c r="V47" s="50">
        <f>'[5]Refined CO Imports'!JX$290/1000</f>
        <v>178.30674100000002</v>
      </c>
      <c r="W47" s="50">
        <f>'[5]Refined CO Imports'!KJ$290/1000</f>
        <v>235.54567699999998</v>
      </c>
      <c r="X47" s="50">
        <f>'[5]Refined CO Imports'!KV$290/1000</f>
        <v>273.29298499999999</v>
      </c>
      <c r="Y47" s="50">
        <f>'[5]Refined CO Imports'!LH$290/1000</f>
        <v>286.17107199999998</v>
      </c>
      <c r="Z47" s="50">
        <f>'[5]Refined CO Imports'!LT$290/1000</f>
        <v>255.79012499999999</v>
      </c>
      <c r="AA47" s="50">
        <f>'[5]Refined CO Imports'!MF$290/1000</f>
        <v>299.25505099999998</v>
      </c>
      <c r="AB47" s="50">
        <f>'[5]Refined CO Imports'!MR$290/1000</f>
        <v>283.14569499999999</v>
      </c>
      <c r="AC47" s="50">
        <f>'[5]Refined CO Imports'!ND$290/1000</f>
        <v>281.89975300000003</v>
      </c>
      <c r="AD47" s="51">
        <f>'[3]Canola Complex'!BK286-'Canola Crude Match'!AD47</f>
        <v>398.87785418333948</v>
      </c>
      <c r="AE47" s="51">
        <f>'[3]Canola Complex'!BL286-'Canola Crude Match'!AE47</f>
        <v>572.7858891439181</v>
      </c>
      <c r="AF47" s="51">
        <f>'[3]Canola Complex'!BM286-'Canola Crude Match'!AF47</f>
        <v>592.6461360388887</v>
      </c>
      <c r="AG47" s="51">
        <f>'[3]Canola Complex'!BN286-'Canola Crude Match'!AG47</f>
        <v>654.21354909580225</v>
      </c>
      <c r="AH47" s="51">
        <f>'[3]Canola Complex'!BO286-'Canola Crude Match'!AH47</f>
        <v>584.2940589481459</v>
      </c>
      <c r="AI47" s="51">
        <f>'[3]Canola Complex'!BP286-'Canola Crude Match'!AI47</f>
        <v>859.18712432202881</v>
      </c>
      <c r="AJ47" s="51">
        <f>'[3]Canola Complex'!BQ286-'Canola Crude Match'!AJ47</f>
        <v>1007.6986302163582</v>
      </c>
      <c r="AK47" s="51">
        <f>'[3]Canola Complex'!BR286-'Canola Crude Match'!AK47</f>
        <v>979.36709108639934</v>
      </c>
      <c r="AL47" s="51">
        <f>'[3]Canola Complex'!BS286-'Canola Crude Match'!AL47</f>
        <v>871.94193511755645</v>
      </c>
      <c r="AM47" s="51">
        <f>'[3]Canola Complex'!BT286-'Canola Crude Match'!AM47</f>
        <v>835.22783371663184</v>
      </c>
      <c r="AN47" s="51">
        <f>'[3]Canola Complex'!BU286-'Canola Crude Match'!AN47</f>
        <v>712.2791008863461</v>
      </c>
      <c r="AO47" s="51">
        <f>'[3]Canola Complex'!BV286-'Canola Crude Match'!AO47</f>
        <v>790.13795410060766</v>
      </c>
      <c r="AP47" s="51">
        <f>'[3]Canola Complex'!BW286-'Canola Crude Match'!AP47</f>
        <v>840.23425085274096</v>
      </c>
      <c r="AQ47" s="51">
        <f>'[3]Canola Complex'!BX286-'Canola Crude Match'!AQ47</f>
        <v>1097.8404790865511</v>
      </c>
      <c r="AR47" s="51">
        <f>'[3]Canola Complex'!BY286-'Canola Crude Match'!AR47</f>
        <v>921.80483017285542</v>
      </c>
      <c r="AS47" s="51">
        <f>'[3]Canola Complex'!BZ286-'Canola Crude Match'!AS47</f>
        <v>963.54992380065119</v>
      </c>
      <c r="AT47" s="51">
        <f>'[3]Canola Complex'!CA286-'Canola Crude Match'!AT47</f>
        <v>995.47640122057942</v>
      </c>
      <c r="AU47" s="51">
        <f>'[3]Canola Complex'!CB286-'Canola Crude Match'!AU47</f>
        <v>1057.0650943399232</v>
      </c>
    </row>
    <row r="48" spans="1:47" ht="15.75" thickBot="1">
      <c r="A48" s="42" t="s">
        <v>113</v>
      </c>
      <c r="B48" s="50">
        <f>SUM(B36:B47)</f>
        <v>0</v>
      </c>
      <c r="C48" s="50">
        <f t="shared" ref="C48:AC48" si="19">SUM(C36:C47)</f>
        <v>0</v>
      </c>
      <c r="D48" s="50">
        <f t="shared" si="19"/>
        <v>0</v>
      </c>
      <c r="E48" s="50">
        <f t="shared" si="19"/>
        <v>0</v>
      </c>
      <c r="F48" s="50">
        <f t="shared" si="19"/>
        <v>0</v>
      </c>
      <c r="G48" s="50">
        <f t="shared" si="19"/>
        <v>0</v>
      </c>
      <c r="H48" s="50">
        <f t="shared" si="19"/>
        <v>0</v>
      </c>
      <c r="I48" s="50">
        <f t="shared" si="19"/>
        <v>0</v>
      </c>
      <c r="J48" s="50">
        <f t="shared" si="19"/>
        <v>396.32441399999999</v>
      </c>
      <c r="K48" s="50">
        <f t="shared" si="19"/>
        <v>572.93195600000001</v>
      </c>
      <c r="L48" s="50">
        <f t="shared" si="19"/>
        <v>792.85366499999986</v>
      </c>
      <c r="M48" s="50">
        <f t="shared" si="19"/>
        <v>672.35317599999996</v>
      </c>
      <c r="N48" s="50">
        <f t="shared" si="19"/>
        <v>794.79847500000005</v>
      </c>
      <c r="O48" s="50">
        <f t="shared" si="19"/>
        <v>873.91844600000013</v>
      </c>
      <c r="P48" s="50">
        <f t="shared" si="19"/>
        <v>1212.4782259999999</v>
      </c>
      <c r="Q48" s="50">
        <f t="shared" si="19"/>
        <v>1269.0684789999998</v>
      </c>
      <c r="R48" s="50">
        <f t="shared" si="19"/>
        <v>1390.123904</v>
      </c>
      <c r="S48" s="50">
        <f t="shared" si="19"/>
        <v>1838.6283799999999</v>
      </c>
      <c r="T48" s="50">
        <f t="shared" si="19"/>
        <v>2281.3119939999997</v>
      </c>
      <c r="U48" s="50">
        <f t="shared" si="19"/>
        <v>2026.1933100000003</v>
      </c>
      <c r="V48" s="50">
        <f t="shared" si="19"/>
        <v>2256.6438000000003</v>
      </c>
      <c r="W48" s="50">
        <f t="shared" si="19"/>
        <v>2394.5259140000003</v>
      </c>
      <c r="X48" s="50">
        <f t="shared" si="19"/>
        <v>2940.0383219999999</v>
      </c>
      <c r="Y48" s="50">
        <f t="shared" si="19"/>
        <v>3233.924473</v>
      </c>
      <c r="Z48" s="50">
        <f t="shared" si="19"/>
        <v>3172.023588</v>
      </c>
      <c r="AA48" s="50">
        <f t="shared" si="19"/>
        <v>3262.4474519999999</v>
      </c>
      <c r="AB48" s="50">
        <f t="shared" si="19"/>
        <v>3325.846012</v>
      </c>
      <c r="AC48" s="50">
        <f t="shared" si="19"/>
        <v>3369.8861790000005</v>
      </c>
      <c r="AD48" s="51">
        <f>SUM(AD36:AD47)</f>
        <v>3689.6431154845809</v>
      </c>
      <c r="AE48" s="51">
        <f>SUM(AE36:AE47)</f>
        <v>5109.9582952163055</v>
      </c>
      <c r="AF48" s="51">
        <f t="shared" ref="AF48:AU48" si="20">SUM(AF36:AF47)</f>
        <v>6216.5020041543921</v>
      </c>
      <c r="AG48" s="51">
        <f t="shared" si="20"/>
        <v>5636.4723355283531</v>
      </c>
      <c r="AH48" s="51">
        <f t="shared" si="20"/>
        <v>6002.3271252519608</v>
      </c>
      <c r="AI48" s="51">
        <f t="shared" si="20"/>
        <v>5283.8841929849405</v>
      </c>
      <c r="AJ48" s="51">
        <f t="shared" si="20"/>
        <v>4903.9003343411669</v>
      </c>
      <c r="AK48" s="51">
        <f t="shared" si="20"/>
        <v>4142.6395351244155</v>
      </c>
      <c r="AL48" s="51">
        <f t="shared" si="20"/>
        <v>4332.9453286170456</v>
      </c>
      <c r="AM48" s="51">
        <f t="shared" si="20"/>
        <v>3720.0464373815839</v>
      </c>
      <c r="AN48" s="51">
        <f t="shared" si="20"/>
        <v>4079.3012844311042</v>
      </c>
      <c r="AO48" s="51">
        <f t="shared" si="20"/>
        <v>3889.0974238311337</v>
      </c>
      <c r="AP48" s="51">
        <f t="shared" si="20"/>
        <v>4037.0579074466</v>
      </c>
      <c r="AQ48" s="51">
        <f t="shared" si="20"/>
        <v>5436.8189253602159</v>
      </c>
      <c r="AR48" s="51">
        <f t="shared" si="20"/>
        <v>4565.4618988493912</v>
      </c>
      <c r="AS48" s="51">
        <f t="shared" si="20"/>
        <v>4734.5529883649597</v>
      </c>
      <c r="AT48" s="51">
        <f t="shared" si="20"/>
        <v>4988.1875462229791</v>
      </c>
      <c r="AU48" s="51">
        <f t="shared" si="20"/>
        <v>5157.2801682821128</v>
      </c>
    </row>
    <row r="49" spans="1:47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</row>
    <row r="50" spans="1:47" ht="15.75" thickBot="1">
      <c r="A50" s="42" t="s">
        <v>226</v>
      </c>
    </row>
    <row r="51" spans="1:47" ht="15.75" thickBot="1">
      <c r="A51" s="44"/>
      <c r="B51" s="44" t="str">
        <f>B$2</f>
        <v xml:space="preserve">93/94 </v>
      </c>
      <c r="C51" s="44" t="str">
        <f t="shared" ref="C51:AU51" si="21">C$2</f>
        <v xml:space="preserve">94/95 </v>
      </c>
      <c r="D51" s="44" t="str">
        <f t="shared" si="21"/>
        <v xml:space="preserve">95/96 </v>
      </c>
      <c r="E51" s="44" t="str">
        <f t="shared" si="21"/>
        <v xml:space="preserve">96/97 </v>
      </c>
      <c r="F51" s="44" t="str">
        <f t="shared" si="21"/>
        <v xml:space="preserve">97/98 </v>
      </c>
      <c r="G51" s="44" t="str">
        <f t="shared" si="21"/>
        <v xml:space="preserve">98/99 </v>
      </c>
      <c r="H51" s="44" t="str">
        <f t="shared" si="21"/>
        <v xml:space="preserve">99/00 </v>
      </c>
      <c r="I51" s="44" t="str">
        <f t="shared" si="21"/>
        <v xml:space="preserve">00/01 </v>
      </c>
      <c r="J51" s="44" t="str">
        <f t="shared" si="21"/>
        <v xml:space="preserve">01/02 </v>
      </c>
      <c r="K51" s="44" t="str">
        <f t="shared" si="21"/>
        <v xml:space="preserve">02/03 </v>
      </c>
      <c r="L51" s="44" t="str">
        <f t="shared" si="21"/>
        <v xml:space="preserve">03/04 </v>
      </c>
      <c r="M51" s="44" t="str">
        <f t="shared" si="21"/>
        <v xml:space="preserve">04/05 </v>
      </c>
      <c r="N51" s="44" t="str">
        <f t="shared" si="21"/>
        <v xml:space="preserve">05/06 </v>
      </c>
      <c r="O51" s="44" t="str">
        <f t="shared" si="21"/>
        <v xml:space="preserve">06/07 </v>
      </c>
      <c r="P51" s="44" t="str">
        <f t="shared" si="21"/>
        <v xml:space="preserve">07/08 </v>
      </c>
      <c r="Q51" s="44" t="str">
        <f t="shared" si="21"/>
        <v xml:space="preserve">08/09 </v>
      </c>
      <c r="R51" s="44" t="str">
        <f t="shared" si="21"/>
        <v xml:space="preserve">09/10 </v>
      </c>
      <c r="S51" s="44" t="str">
        <f t="shared" si="21"/>
        <v xml:space="preserve">10/11 </v>
      </c>
      <c r="T51" s="44" t="str">
        <f t="shared" si="21"/>
        <v xml:space="preserve">11/12 </v>
      </c>
      <c r="U51" s="44" t="str">
        <f t="shared" si="21"/>
        <v xml:space="preserve">12/13 </v>
      </c>
      <c r="V51" s="44" t="str">
        <f t="shared" si="21"/>
        <v xml:space="preserve">13/14 </v>
      </c>
      <c r="W51" s="44" t="str">
        <f t="shared" si="21"/>
        <v xml:space="preserve">14/15 </v>
      </c>
      <c r="X51" s="44" t="str">
        <f t="shared" si="21"/>
        <v xml:space="preserve">15/16 </v>
      </c>
      <c r="Y51" s="44" t="str">
        <f t="shared" si="21"/>
        <v xml:space="preserve">16/17 </v>
      </c>
      <c r="Z51" s="44" t="str">
        <f t="shared" si="21"/>
        <v xml:space="preserve">17/18 </v>
      </c>
      <c r="AA51" s="44" t="str">
        <f t="shared" si="21"/>
        <v>18/19</v>
      </c>
      <c r="AB51" s="44" t="str">
        <f t="shared" si="21"/>
        <v>19/20</v>
      </c>
      <c r="AC51" s="44" t="str">
        <f t="shared" si="21"/>
        <v>20/21</v>
      </c>
      <c r="AD51" s="44" t="str">
        <f t="shared" si="21"/>
        <v>21/22</v>
      </c>
      <c r="AE51" s="44" t="str">
        <f t="shared" si="21"/>
        <v>22/23</v>
      </c>
      <c r="AF51" s="44" t="str">
        <f t="shared" si="21"/>
        <v>23/24</v>
      </c>
      <c r="AG51" s="44" t="str">
        <f t="shared" si="21"/>
        <v>24/25</v>
      </c>
      <c r="AH51" s="44" t="str">
        <f t="shared" si="21"/>
        <v>25/26</v>
      </c>
      <c r="AI51" s="44" t="str">
        <f t="shared" si="21"/>
        <v>26/27</v>
      </c>
      <c r="AJ51" s="44" t="str">
        <f t="shared" si="21"/>
        <v>27/28</v>
      </c>
      <c r="AK51" s="44" t="str">
        <f t="shared" si="21"/>
        <v>28/29</v>
      </c>
      <c r="AL51" s="44" t="str">
        <f t="shared" si="21"/>
        <v>29/30</v>
      </c>
      <c r="AM51" s="44" t="str">
        <f t="shared" si="21"/>
        <v>30/31</v>
      </c>
      <c r="AN51" s="44" t="str">
        <f t="shared" si="21"/>
        <v>31/32</v>
      </c>
      <c r="AO51" s="44" t="str">
        <f t="shared" si="21"/>
        <v>32/33</v>
      </c>
      <c r="AP51" s="44" t="str">
        <f t="shared" si="21"/>
        <v>33/34</v>
      </c>
      <c r="AQ51" s="44" t="str">
        <f t="shared" si="21"/>
        <v>34/35</v>
      </c>
      <c r="AR51" s="44" t="str">
        <f t="shared" si="21"/>
        <v>35/36</v>
      </c>
      <c r="AS51" s="44" t="str">
        <f t="shared" si="21"/>
        <v>36/37</v>
      </c>
      <c r="AT51" s="44" t="str">
        <f t="shared" si="21"/>
        <v>37/38</v>
      </c>
      <c r="AU51" s="44" t="str">
        <f t="shared" si="21"/>
        <v>38/39</v>
      </c>
    </row>
    <row r="52" spans="1:47">
      <c r="A52" s="42" t="s">
        <v>101</v>
      </c>
      <c r="B52" s="52">
        <f>('[5]Refined CO Exports'!AG$290)/1000</f>
        <v>0</v>
      </c>
      <c r="C52" s="52">
        <f>('[5]Refined CO Exports'!AS$290)/1000</f>
        <v>0</v>
      </c>
      <c r="D52" s="52">
        <f>('[5]Refined CO Exports'!BE$290)/1000</f>
        <v>0</v>
      </c>
      <c r="E52" s="52">
        <f>('[5]Refined CO Exports'!BQ$290)/1000</f>
        <v>0</v>
      </c>
      <c r="F52" s="52">
        <f>('[5]Refined CO Exports'!CC$290)/1000</f>
        <v>0</v>
      </c>
      <c r="G52" s="52">
        <f>('[5]Refined CO Exports'!CO$290)/1000</f>
        <v>0</v>
      </c>
      <c r="H52" s="52">
        <f>('[5]Refined CO Exports'!DA$290)/1000</f>
        <v>0</v>
      </c>
      <c r="I52" s="52">
        <f>('[5]Refined CO Exports'!DM$290)/1000</f>
        <v>0</v>
      </c>
      <c r="J52" s="52">
        <f>('[5]Refined CO Exports'!DY$290)/1000</f>
        <v>0</v>
      </c>
      <c r="K52" s="52">
        <f>('[5]Refined CO Exports'!EK$290)/1000</f>
        <v>2.3730880000000001</v>
      </c>
      <c r="L52" s="52">
        <f>('[5]Refined CO Exports'!EW$290)/1000</f>
        <v>2.608139</v>
      </c>
      <c r="M52" s="52">
        <f>('[5]Refined CO Exports'!FI$290)/1000</f>
        <v>2.550697</v>
      </c>
      <c r="N52" s="52">
        <f>('[5]Refined CO Exports'!FU$290)/1000</f>
        <v>0.66348699999999994</v>
      </c>
      <c r="O52" s="52">
        <f>('[5]Refined CO Exports'!GG$290)/1000</f>
        <v>3.6061269999999999</v>
      </c>
      <c r="P52" s="52">
        <f>('[5]Refined CO Exports'!GS$290)/1000</f>
        <v>2.8461609999999999</v>
      </c>
      <c r="Q52" s="52">
        <f>('[5]Refined CO Exports'!HE$290)/1000</f>
        <v>6.7074300000000004</v>
      </c>
      <c r="R52" s="52">
        <f>('[5]Refined CO Exports'!HQ$290)/1000</f>
        <v>4.6410819999999999</v>
      </c>
      <c r="S52" s="52">
        <f>('[5]Refined CO Exports'!IC$290)/1000</f>
        <v>7.6974409999999995</v>
      </c>
      <c r="T52" s="52">
        <f>('[5]Refined CO Exports'!IO$290)/1000</f>
        <v>9.4177219999999995</v>
      </c>
      <c r="U52" s="52">
        <f>('[5]Refined CO Exports'!JA$290)/1000</f>
        <v>14.252602999999999</v>
      </c>
      <c r="V52" s="52">
        <f>('[5]Refined CO Exports'!JM$290)/1000</f>
        <v>14.015903</v>
      </c>
      <c r="W52" s="52">
        <f>('[5]Refined CO Exports'!JY$290)/1000</f>
        <v>12.021419</v>
      </c>
      <c r="X52" s="52">
        <f>('[5]Refined CO Exports'!KK$290)/1000</f>
        <v>11.166956000000001</v>
      </c>
      <c r="Y52" s="52">
        <f>('[5]Refined CO Exports'!KW$290)/1000</f>
        <v>8.0067819999999994</v>
      </c>
      <c r="Z52" s="52">
        <f>('[5]Refined CO Exports'!LI$290)/1000</f>
        <v>10.757772000000001</v>
      </c>
      <c r="AA52" s="52">
        <f>('[5]Refined CO Exports'!LU$290)/1000</f>
        <v>8.2041839999999997</v>
      </c>
      <c r="AB52" s="52">
        <f>('[5]Refined CO Exports'!MG$290)/1000</f>
        <v>8.082948</v>
      </c>
      <c r="AC52" s="52">
        <f>('[5]Refined CO Exports'!MS$290)/1000</f>
        <v>18.954606999999999</v>
      </c>
      <c r="AD52" s="52">
        <f>('[5]Refined CO Exports'!NE$290)/1000</f>
        <v>24.873079000000001</v>
      </c>
      <c r="AE52" s="51">
        <f>'[3]Canola Complex'!BL291-'Canola Crude Match'!AE52</f>
        <v>17.563147879033458</v>
      </c>
      <c r="AF52" s="51">
        <f>'[3]Canola Complex'!BM291-'Canola Crude Match'!AF52</f>
        <v>9.4757178762585745</v>
      </c>
      <c r="AG52" s="51">
        <f>'[3]Canola Complex'!BN291-'Canola Crude Match'!AG52</f>
        <v>9.7417740759462319</v>
      </c>
      <c r="AH52" s="51">
        <f>'[3]Canola Complex'!BO291-'Canola Crude Match'!AH52</f>
        <v>11.147806711752668</v>
      </c>
      <c r="AI52" s="51">
        <f>'[3]Canola Complex'!BP291-'Canola Crude Match'!AI52</f>
        <v>7.1197173285233255</v>
      </c>
      <c r="AJ52" s="51">
        <f>'[3]Canola Complex'!BQ291-'Canola Crude Match'!AJ52</f>
        <v>9.1199815100576878</v>
      </c>
      <c r="AK52" s="51">
        <f>'[3]Canola Complex'!BR291-'Canola Crude Match'!AK52</f>
        <v>7.4946219635468552</v>
      </c>
      <c r="AL52" s="51">
        <f>'[3]Canola Complex'!BS291-'Canola Crude Match'!AL52</f>
        <v>6.834333750813169</v>
      </c>
      <c r="AM52" s="51">
        <f>'[3]Canola Complex'!BT291-'Canola Crude Match'!AM52</f>
        <v>7.4541672938731987</v>
      </c>
      <c r="AN52" s="51">
        <f>'[3]Canola Complex'!BU291-'Canola Crude Match'!AN52</f>
        <v>7.5088473712689616</v>
      </c>
      <c r="AO52" s="51">
        <f>'[3]Canola Complex'!BV291-'Canola Crude Match'!AO52</f>
        <v>7.6853624146992798</v>
      </c>
      <c r="AP52" s="51">
        <f>'[3]Canola Complex'!BW291-'Canola Crude Match'!AP52</f>
        <v>7.6706121221358181</v>
      </c>
      <c r="AQ52" s="51">
        <f>'[3]Canola Complex'!BX291-'Canola Crude Match'!AQ52</f>
        <v>7.3834257709187803</v>
      </c>
      <c r="AR52" s="51">
        <f>'[3]Canola Complex'!BY291-'Canola Crude Match'!AR52</f>
        <v>7.4302377097796661</v>
      </c>
      <c r="AS52" s="51">
        <f>'[3]Canola Complex'!BZ291-'Canola Crude Match'!AS52</f>
        <v>7.5366006651980264</v>
      </c>
      <c r="AT52" s="51">
        <f>'[3]Canola Complex'!CA291-'Canola Crude Match'!AT52</f>
        <v>7.5462310360563372</v>
      </c>
      <c r="AU52" s="51">
        <f>'[3]Canola Complex'!CB291-'Canola Crude Match'!AU52</f>
        <v>7.5377288774340272</v>
      </c>
    </row>
    <row r="53" spans="1:47">
      <c r="A53" s="42" t="s">
        <v>102</v>
      </c>
      <c r="B53" s="52">
        <f>('[5]Refined CO Exports'!AH$290)/1000</f>
        <v>0</v>
      </c>
      <c r="C53" s="52">
        <f>('[5]Refined CO Exports'!AT$290)/1000</f>
        <v>0</v>
      </c>
      <c r="D53" s="52">
        <f>('[5]Refined CO Exports'!BF$290)/1000</f>
        <v>0</v>
      </c>
      <c r="E53" s="52">
        <f>('[5]Refined CO Exports'!BR$290)/1000</f>
        <v>0</v>
      </c>
      <c r="F53" s="52">
        <f>('[5]Refined CO Exports'!CD$290)/1000</f>
        <v>0</v>
      </c>
      <c r="G53" s="52">
        <f>('[5]Refined CO Exports'!CP$290)/1000</f>
        <v>0</v>
      </c>
      <c r="H53" s="52">
        <f>('[5]Refined CO Exports'!DB$290)/1000</f>
        <v>0</v>
      </c>
      <c r="I53" s="52">
        <f>('[5]Refined CO Exports'!DN$290)/1000</f>
        <v>0</v>
      </c>
      <c r="J53" s="52">
        <f>('[5]Refined CO Exports'!DZ$290)/1000</f>
        <v>0</v>
      </c>
      <c r="K53" s="52">
        <f>('[5]Refined CO Exports'!EL$290)/1000</f>
        <v>1.6450619999999998</v>
      </c>
      <c r="L53" s="52">
        <f>('[5]Refined CO Exports'!EX$290)/1000</f>
        <v>1.5408009999999999</v>
      </c>
      <c r="M53" s="52">
        <f>('[5]Refined CO Exports'!FJ$290)/1000</f>
        <v>0.98593399999999998</v>
      </c>
      <c r="N53" s="52">
        <f>('[5]Refined CO Exports'!FV$290)/1000</f>
        <v>7.7198459999999995</v>
      </c>
      <c r="O53" s="52">
        <f>('[5]Refined CO Exports'!GH$290)/1000</f>
        <v>36.241178999999995</v>
      </c>
      <c r="P53" s="52">
        <f>('[5]Refined CO Exports'!GT$290)/1000</f>
        <v>2.4206270000000001</v>
      </c>
      <c r="Q53" s="52">
        <f>('[5]Refined CO Exports'!HF$290)/1000</f>
        <v>7.5067979999999999</v>
      </c>
      <c r="R53" s="52">
        <f>('[5]Refined CO Exports'!HR$290)/1000</f>
        <v>3.6862409999999999</v>
      </c>
      <c r="S53" s="52">
        <f>('[5]Refined CO Exports'!ID$290)/1000</f>
        <v>5.5767139999999999</v>
      </c>
      <c r="T53" s="52">
        <f>('[5]Refined CO Exports'!IP$290)/1000</f>
        <v>11.259383</v>
      </c>
      <c r="U53" s="52">
        <f>('[5]Refined CO Exports'!JB$290)/1000</f>
        <v>15.303996999999999</v>
      </c>
      <c r="V53" s="52">
        <f>('[5]Refined CO Exports'!JN$290)/1000</f>
        <v>10.882147000000002</v>
      </c>
      <c r="W53" s="52">
        <f>('[5]Refined CO Exports'!JZ$290)/1000</f>
        <v>10.419887000000001</v>
      </c>
      <c r="X53" s="52">
        <f>('[5]Refined CO Exports'!KL$290)/1000</f>
        <v>11.657144000000001</v>
      </c>
      <c r="Y53" s="52">
        <f>('[5]Refined CO Exports'!KX$290)/1000</f>
        <v>17.514662999999999</v>
      </c>
      <c r="Z53" s="52">
        <f>('[5]Refined CO Exports'!LJ$290)/1000</f>
        <v>14.055656000000001</v>
      </c>
      <c r="AA53" s="52">
        <f>('[5]Refined CO Exports'!LV$290)/1000</f>
        <v>7.6114009999999999</v>
      </c>
      <c r="AB53" s="52">
        <f>('[5]Refined CO Exports'!MH$290)/1000</f>
        <v>8.8461919999999985</v>
      </c>
      <c r="AC53" s="52">
        <f>('[5]Refined CO Exports'!MT$290)/1000</f>
        <v>15.802747</v>
      </c>
      <c r="AD53" s="52">
        <f>('[5]Refined CO Exports'!NF$290)/1000</f>
        <v>15.338796</v>
      </c>
      <c r="AE53" s="51">
        <f>'[3]Canola Complex'!BL292-'Canola Crude Match'!AE53</f>
        <v>7.9208752987657096</v>
      </c>
      <c r="AF53" s="51">
        <f>'[3]Canola Complex'!BM292-'Canola Crude Match'!AF53</f>
        <v>15.013217926931993</v>
      </c>
      <c r="AG53" s="51">
        <f>'[3]Canola Complex'!BN292-'Canola Crude Match'!AG53</f>
        <v>8.4676088966600602</v>
      </c>
      <c r="AH53" s="51">
        <f>'[3]Canola Complex'!BO292-'Canola Crude Match'!AH53</f>
        <v>8.2999958278958772</v>
      </c>
      <c r="AI53" s="51">
        <f>'[3]Canola Complex'!BP292-'Canola Crude Match'!AI53</f>
        <v>6.0430864129619621</v>
      </c>
      <c r="AJ53" s="51">
        <f>'[3]Canola Complex'!BQ292-'Canola Crude Match'!AJ53</f>
        <v>6.3389754466230563</v>
      </c>
      <c r="AK53" s="51">
        <f>'[3]Canola Complex'!BR292-'Canola Crude Match'!AK53</f>
        <v>6.2371954257531605</v>
      </c>
      <c r="AL53" s="51">
        <f>'[3]Canola Complex'!BS292-'Canola Crude Match'!AL53</f>
        <v>6.6127396048458813</v>
      </c>
      <c r="AM53" s="51">
        <f>'[3]Canola Complex'!BT292-'Canola Crude Match'!AM53</f>
        <v>5.8360687613553832</v>
      </c>
      <c r="AN53" s="51">
        <f>'[3]Canola Complex'!BU292-'Canola Crude Match'!AN53</f>
        <v>6.1056537095625369</v>
      </c>
      <c r="AO53" s="51">
        <f>'[3]Canola Complex'!BV292-'Canola Crude Match'!AO53</f>
        <v>6.2153797747631447</v>
      </c>
      <c r="AP53" s="51">
        <f>'[3]Canola Complex'!BW292-'Canola Crude Match'!AP53</f>
        <v>6.2300352374921708</v>
      </c>
      <c r="AQ53" s="51">
        <f>'[3]Canola Complex'!BX292-'Canola Crude Match'!AQ53</f>
        <v>6.2059977606886338</v>
      </c>
      <c r="AR53" s="51">
        <f>'[3]Canola Complex'!BY292-'Canola Crude Match'!AR53</f>
        <v>6.1914657745929809</v>
      </c>
      <c r="AS53" s="51">
        <f>'[3]Canola Complex'!BZ292-'Canola Crude Match'!AS53</f>
        <v>6.1207637918847606</v>
      </c>
      <c r="AT53" s="51">
        <f>'[3]Canola Complex'!CA292-'Canola Crude Match'!AT53</f>
        <v>6.1904849909906101</v>
      </c>
      <c r="AU53" s="51">
        <f>'[3]Canola Complex'!CB292-'Canola Crude Match'!AU53</f>
        <v>6.1933093864781483</v>
      </c>
    </row>
    <row r="54" spans="1:47">
      <c r="A54" s="42" t="s">
        <v>103</v>
      </c>
      <c r="B54" s="52">
        <f>('[5]Refined CO Exports'!AI$290)/1000</f>
        <v>0</v>
      </c>
      <c r="C54" s="52">
        <f>('[5]Refined CO Exports'!AU$290)/1000</f>
        <v>0</v>
      </c>
      <c r="D54" s="52">
        <f>('[5]Refined CO Exports'!BG$290)/1000</f>
        <v>0</v>
      </c>
      <c r="E54" s="52">
        <f>('[5]Refined CO Exports'!BS$290)/1000</f>
        <v>0</v>
      </c>
      <c r="F54" s="52">
        <f>('[5]Refined CO Exports'!CE$290)/1000</f>
        <v>0</v>
      </c>
      <c r="G54" s="52">
        <f>('[5]Refined CO Exports'!CQ$290)/1000</f>
        <v>0</v>
      </c>
      <c r="H54" s="52">
        <f>('[5]Refined CO Exports'!DC$290)/1000</f>
        <v>0</v>
      </c>
      <c r="I54" s="52">
        <f>('[5]Refined CO Exports'!DO$290)/1000</f>
        <v>0</v>
      </c>
      <c r="J54" s="52">
        <f>('[5]Refined CO Exports'!EA$290)/1000</f>
        <v>0</v>
      </c>
      <c r="K54" s="52">
        <f>('[5]Refined CO Exports'!EM$290)/1000</f>
        <v>2.2113170000000002</v>
      </c>
      <c r="L54" s="52">
        <f>('[5]Refined CO Exports'!EY$290)/1000</f>
        <v>3.1163649999999996</v>
      </c>
      <c r="M54" s="52">
        <f>('[5]Refined CO Exports'!FK$290)/1000</f>
        <v>3.375076</v>
      </c>
      <c r="N54" s="52">
        <f>('[5]Refined CO Exports'!FW$290)/1000</f>
        <v>12.717584</v>
      </c>
      <c r="O54" s="52">
        <f>('[5]Refined CO Exports'!GI$290)/1000</f>
        <v>3.2684920000000002</v>
      </c>
      <c r="P54" s="52">
        <f>('[5]Refined CO Exports'!GU$290)/1000</f>
        <v>2.8793829999999998</v>
      </c>
      <c r="Q54" s="52">
        <f>('[5]Refined CO Exports'!HG$290)/1000</f>
        <v>5.457249</v>
      </c>
      <c r="R54" s="52">
        <f>('[5]Refined CO Exports'!HS$290)/1000</f>
        <v>4.3523890000000005</v>
      </c>
      <c r="S54" s="52">
        <f>('[5]Refined CO Exports'!IE$290)/1000</f>
        <v>6.3728439999999997</v>
      </c>
      <c r="T54" s="52">
        <f>('[5]Refined CO Exports'!IQ$290)/1000</f>
        <v>11.011556000000001</v>
      </c>
      <c r="U54" s="52">
        <f>('[5]Refined CO Exports'!JC$290)/1000</f>
        <v>9.914511000000001</v>
      </c>
      <c r="V54" s="52">
        <f>('[5]Refined CO Exports'!JO$290)/1000</f>
        <v>8.8357869999999998</v>
      </c>
      <c r="W54" s="52">
        <f>('[5]Refined CO Exports'!KA$290)/1000</f>
        <v>9.6561079999999997</v>
      </c>
      <c r="X54" s="52">
        <f>('[5]Refined CO Exports'!KM$290)/1000</f>
        <v>12.099031999999999</v>
      </c>
      <c r="Y54" s="52">
        <f>('[5]Refined CO Exports'!KY$290)/1000</f>
        <v>10.213620000000001</v>
      </c>
      <c r="Z54" s="52">
        <f>('[5]Refined CO Exports'!LK$290)/1000</f>
        <v>8.4166650000000001</v>
      </c>
      <c r="AA54" s="52">
        <f>('[5]Refined CO Exports'!LW$290)/1000</f>
        <v>7.1922639999999998</v>
      </c>
      <c r="AB54" s="52">
        <f>('[5]Refined CO Exports'!MI$290)/1000</f>
        <v>8.2315920000000009</v>
      </c>
      <c r="AC54" s="52">
        <f>('[5]Refined CO Exports'!MU$290)/1000</f>
        <v>19.426300999999999</v>
      </c>
      <c r="AD54" s="52">
        <f>('[5]Refined CO Exports'!NG$290)/1000</f>
        <v>17.542771999999999</v>
      </c>
      <c r="AE54" s="51">
        <f>'[3]Canola Complex'!BL293-'Canola Crude Match'!AE54</f>
        <v>5.7980054171481772</v>
      </c>
      <c r="AF54" s="51">
        <f>'[3]Canola Complex'!BM293-'Canola Crude Match'!AF54</f>
        <v>7.4883683311575089</v>
      </c>
      <c r="AG54" s="51">
        <f>'[3]Canola Complex'!BN293-'Canola Crude Match'!AG54</f>
        <v>7.7235042375693652</v>
      </c>
      <c r="AH54" s="51">
        <f>'[3]Canola Complex'!BO293-'Canola Crude Match'!AH54</f>
        <v>8.554708889766431</v>
      </c>
      <c r="AI54" s="51">
        <f>'[3]Canola Complex'!BP293-'Canola Crude Match'!AI54</f>
        <v>5.2894517056299462</v>
      </c>
      <c r="AJ54" s="51">
        <f>'[3]Canola Complex'!BQ293-'Canola Crude Match'!AJ54</f>
        <v>5.3202279648127</v>
      </c>
      <c r="AK54" s="51">
        <f>'[3]Canola Complex'!BR293-'Canola Crude Match'!AK54</f>
        <v>4.768188881281044</v>
      </c>
      <c r="AL54" s="51">
        <f>'[3]Canola Complex'!BS293-'Canola Crude Match'!AL54</f>
        <v>5.163826169791367</v>
      </c>
      <c r="AM54" s="51">
        <f>'[3]Canola Complex'!BT293-'Canola Crude Match'!AM54</f>
        <v>5.3380681447052387</v>
      </c>
      <c r="AN54" s="51">
        <f>'[3]Canola Complex'!BU293-'Canola Crude Match'!AN54</f>
        <v>5.2170015083417294</v>
      </c>
      <c r="AO54" s="51">
        <f>'[3]Canola Complex'!BV293-'Canola Crude Match'!AO54</f>
        <v>5.1656435796736275</v>
      </c>
      <c r="AP54" s="51">
        <f>'[3]Canola Complex'!BW293-'Canola Crude Match'!AP54</f>
        <v>5.1746307836004997</v>
      </c>
      <c r="AQ54" s="51">
        <f>'[3]Canola Complex'!BX293-'Canola Crude Match'!AQ54</f>
        <v>5.1430870242276399</v>
      </c>
      <c r="AR54" s="51">
        <f>'[3]Canola Complex'!BY293-'Canola Crude Match'!AR54</f>
        <v>5.2126743295288733</v>
      </c>
      <c r="AS54" s="51">
        <f>'[3]Canola Complex'!BZ293-'Canola Crude Match'!AS54</f>
        <v>5.1962836525716725</v>
      </c>
      <c r="AT54" s="51">
        <f>'[3]Canola Complex'!CA293-'Canola Crude Match'!AT54</f>
        <v>5.1835751171706743</v>
      </c>
      <c r="AU54" s="51">
        <f>'[3]Canola Complex'!CB293-'Canola Crude Match'!AU54</f>
        <v>5.1816868791499893</v>
      </c>
    </row>
    <row r="55" spans="1:47">
      <c r="A55" s="42" t="s">
        <v>104</v>
      </c>
      <c r="B55" s="52">
        <f>('[5]Refined CO Exports'!AJ$290)/1000</f>
        <v>0</v>
      </c>
      <c r="C55" s="52">
        <f>('[5]Refined CO Exports'!AV$290)/1000</f>
        <v>0</v>
      </c>
      <c r="D55" s="52">
        <f>('[5]Refined CO Exports'!BH$290)/1000</f>
        <v>0</v>
      </c>
      <c r="E55" s="52">
        <f>('[5]Refined CO Exports'!BT$290)/1000</f>
        <v>0</v>
      </c>
      <c r="F55" s="52">
        <f>('[5]Refined CO Exports'!CF$290)/1000</f>
        <v>0</v>
      </c>
      <c r="G55" s="52">
        <f>('[5]Refined CO Exports'!CR$290)/1000</f>
        <v>0</v>
      </c>
      <c r="H55" s="52">
        <f>('[5]Refined CO Exports'!DD$290)/1000</f>
        <v>0</v>
      </c>
      <c r="I55" s="52">
        <f>('[5]Refined CO Exports'!DP$290)/1000</f>
        <v>0</v>
      </c>
      <c r="J55" s="52">
        <f>('[5]Refined CO Exports'!EB$290)/1000</f>
        <v>2.5998040000000002</v>
      </c>
      <c r="K55" s="52">
        <f>('[5]Refined CO Exports'!EN$290)/1000</f>
        <v>1.930876</v>
      </c>
      <c r="L55" s="52">
        <f>('[5]Refined CO Exports'!EZ$290)/1000</f>
        <v>1.3191269999999999</v>
      </c>
      <c r="M55" s="52">
        <f>('[5]Refined CO Exports'!FL$290)/1000</f>
        <v>1.902542</v>
      </c>
      <c r="N55" s="52">
        <f>('[5]Refined CO Exports'!FX$290)/1000</f>
        <v>2.6218699999999999</v>
      </c>
      <c r="O55" s="52">
        <f>('[5]Refined CO Exports'!GJ$290)/1000</f>
        <v>3.101413</v>
      </c>
      <c r="P55" s="52">
        <f>('[5]Refined CO Exports'!GV$290)/1000</f>
        <v>2.7670490000000001</v>
      </c>
      <c r="Q55" s="52">
        <f>('[5]Refined CO Exports'!HH$290)/1000</f>
        <v>7.7654560000000004</v>
      </c>
      <c r="R55" s="52">
        <f>('[5]Refined CO Exports'!HT$290)/1000</f>
        <v>4.8920810000000001</v>
      </c>
      <c r="S55" s="52">
        <f>('[5]Refined CO Exports'!IF$290)/1000</f>
        <v>8.455483000000001</v>
      </c>
      <c r="T55" s="52">
        <f>('[5]Refined CO Exports'!IR$290)/1000</f>
        <v>9.4905059999999999</v>
      </c>
      <c r="U55" s="52">
        <f>('[5]Refined CO Exports'!JD$290)/1000</f>
        <v>12.432274</v>
      </c>
      <c r="V55" s="52">
        <f>('[5]Refined CO Exports'!JP$290)/1000</f>
        <v>11.84118</v>
      </c>
      <c r="W55" s="52">
        <f>('[5]Refined CO Exports'!KB$290)/1000</f>
        <v>9.6863430000000008</v>
      </c>
      <c r="X55" s="52">
        <f>('[5]Refined CO Exports'!KN$290)/1000</f>
        <v>10.095726000000001</v>
      </c>
      <c r="Y55" s="52">
        <f>('[5]Refined CO Exports'!KZ$290)/1000</f>
        <v>13.250893</v>
      </c>
      <c r="Z55" s="52">
        <f>('[5]Refined CO Exports'!LL$290)/1000</f>
        <v>11.191248</v>
      </c>
      <c r="AA55" s="52">
        <f>('[5]Refined CO Exports'!LX$290)/1000</f>
        <v>10.292883</v>
      </c>
      <c r="AB55" s="52">
        <f>('[5]Refined CO Exports'!MJ$290)/1000</f>
        <v>13.699436</v>
      </c>
      <c r="AC55" s="52">
        <f>('[5]Refined CO Exports'!MV$290)/1000</f>
        <v>9.3844969999999996</v>
      </c>
      <c r="AD55" s="52">
        <f>('[5]Refined CO Exports'!NH$290)/1000</f>
        <v>18.598056</v>
      </c>
      <c r="AE55" s="51">
        <f>'[3]Canola Complex'!BL294-'Canola Crude Match'!AE55</f>
        <v>19.070221219707996</v>
      </c>
      <c r="AF55" s="51">
        <f>'[3]Canola Complex'!BM294-'Canola Crude Match'!AF55</f>
        <v>10.566171053635324</v>
      </c>
      <c r="AG55" s="51">
        <f>'[3]Canola Complex'!BN294-'Canola Crude Match'!AG55</f>
        <v>9.5695570073353089</v>
      </c>
      <c r="AH55" s="51">
        <f>'[3]Canola Complex'!BO294-'Canola Crude Match'!AH55</f>
        <v>8.8774406521232265</v>
      </c>
      <c r="AI55" s="51">
        <f>'[3]Canola Complex'!BP294-'Canola Crude Match'!AI55</f>
        <v>6.1414608183229689</v>
      </c>
      <c r="AJ55" s="51">
        <f>'[3]Canola Complex'!BQ294-'Canola Crude Match'!AJ55</f>
        <v>7.9362376697833383</v>
      </c>
      <c r="AK55" s="51">
        <f>'[3]Canola Complex'!BR294-'Canola Crude Match'!AK55</f>
        <v>7.5092254555140485</v>
      </c>
      <c r="AL55" s="51">
        <f>'[3]Canola Complex'!BS294-'Canola Crude Match'!AL55</f>
        <v>6.3616570807567303</v>
      </c>
      <c r="AM55" s="51">
        <f>'[3]Canola Complex'!BT294-'Canola Crude Match'!AM55</f>
        <v>6.5867896715442447</v>
      </c>
      <c r="AN55" s="51">
        <f>'[3]Canola Complex'!BU294-'Canola Crude Match'!AN55</f>
        <v>6.6853997207880322</v>
      </c>
      <c r="AO55" s="51">
        <f>'[3]Canola Complex'!BV294-'Canola Crude Match'!AO55</f>
        <v>6.9521778568621144</v>
      </c>
      <c r="AP55" s="51">
        <f>'[3]Canola Complex'!BW294-'Canola Crude Match'!AP55</f>
        <v>7.0245705536471199</v>
      </c>
      <c r="AQ55" s="51">
        <f>'[3]Canola Complex'!BX294-'Canola Crude Match'!AQ55</f>
        <v>6.8062231720496467</v>
      </c>
      <c r="AR55" s="51">
        <f>'[3]Canola Complex'!BY294-'Canola Crude Match'!AR55</f>
        <v>6.7111618541073552</v>
      </c>
      <c r="AS55" s="51">
        <f>'[3]Canola Complex'!BZ294-'Canola Crude Match'!AS55</f>
        <v>6.8149897669705943</v>
      </c>
      <c r="AT55" s="51">
        <f>'[3]Canola Complex'!CA294-'Canola Crude Match'!AT55</f>
        <v>6.8427038346877271</v>
      </c>
      <c r="AU55" s="51">
        <f>'[3]Canola Complex'!CB294-'Canola Crude Match'!AU55</f>
        <v>6.8609605410280459</v>
      </c>
    </row>
    <row r="56" spans="1:47">
      <c r="A56" s="42" t="s">
        <v>105</v>
      </c>
      <c r="B56" s="52">
        <f>('[5]Refined CO Exports'!AK$290)/1000</f>
        <v>0</v>
      </c>
      <c r="C56" s="52">
        <f>('[5]Refined CO Exports'!AW$290)/1000</f>
        <v>0</v>
      </c>
      <c r="D56" s="52">
        <f>('[5]Refined CO Exports'!BI$290)/1000</f>
        <v>0</v>
      </c>
      <c r="E56" s="52">
        <f>('[5]Refined CO Exports'!BU$290)/1000</f>
        <v>0</v>
      </c>
      <c r="F56" s="52">
        <f>('[5]Refined CO Exports'!CG$290)/1000</f>
        <v>0</v>
      </c>
      <c r="G56" s="52">
        <f>('[5]Refined CO Exports'!CS$290)/1000</f>
        <v>0</v>
      </c>
      <c r="H56" s="52">
        <f>('[5]Refined CO Exports'!DE$290)/1000</f>
        <v>0</v>
      </c>
      <c r="I56" s="52">
        <f>('[5]Refined CO Exports'!DQ$290)/1000</f>
        <v>0</v>
      </c>
      <c r="J56" s="52">
        <f>('[5]Refined CO Exports'!EC$290)/1000</f>
        <v>0.80424699999999993</v>
      </c>
      <c r="K56" s="52">
        <f>('[5]Refined CO Exports'!EO$290)/1000</f>
        <v>1.2945660000000001</v>
      </c>
      <c r="L56" s="52">
        <f>('[5]Refined CO Exports'!FA$290)/1000</f>
        <v>0.51840599999999992</v>
      </c>
      <c r="M56" s="52">
        <f>('[5]Refined CO Exports'!FM$290)/1000</f>
        <v>1.0799839999999998</v>
      </c>
      <c r="N56" s="52">
        <f>('[5]Refined CO Exports'!FY$290)/1000</f>
        <v>3.1866860000000004</v>
      </c>
      <c r="O56" s="52">
        <f>('[5]Refined CO Exports'!GK$290)/1000</f>
        <v>2.5509529999999998</v>
      </c>
      <c r="P56" s="52">
        <f>('[5]Refined CO Exports'!GW$290)/1000</f>
        <v>5.4572470000000006</v>
      </c>
      <c r="Q56" s="52">
        <f>('[5]Refined CO Exports'!HI$290)/1000</f>
        <v>5.4021109999999997</v>
      </c>
      <c r="R56" s="52">
        <f>('[5]Refined CO Exports'!HU$290)/1000</f>
        <v>4.2599830000000001</v>
      </c>
      <c r="S56" s="52">
        <f>('[5]Refined CO Exports'!IG$290)/1000</f>
        <v>7.8593830000000002</v>
      </c>
      <c r="T56" s="52">
        <f>('[5]Refined CO Exports'!IS$290)/1000</f>
        <v>31.225292</v>
      </c>
      <c r="U56" s="52">
        <f>('[5]Refined CO Exports'!JE$290)/1000</f>
        <v>12.465324000000001</v>
      </c>
      <c r="V56" s="52">
        <f>('[5]Refined CO Exports'!JQ$290)/1000</f>
        <v>10.115202</v>
      </c>
      <c r="W56" s="52">
        <f>('[5]Refined CO Exports'!KC$290)/1000</f>
        <v>8.3251530000000002</v>
      </c>
      <c r="X56" s="52">
        <f>('[5]Refined CO Exports'!KO$290)/1000</f>
        <v>6.2843689999999999</v>
      </c>
      <c r="Y56" s="52">
        <f>('[5]Refined CO Exports'!LA$290)/1000</f>
        <v>11.324618000000001</v>
      </c>
      <c r="Z56" s="52">
        <f>('[5]Refined CO Exports'!LM$290)/1000</f>
        <v>9.9578610000000012</v>
      </c>
      <c r="AA56" s="52">
        <f>('[5]Refined CO Exports'!LY$290)/1000</f>
        <v>11.127720999999999</v>
      </c>
      <c r="AB56" s="52">
        <f>('[5]Refined CO Exports'!MK$290)/1000</f>
        <v>7.8114689999999998</v>
      </c>
      <c r="AC56" s="52">
        <f>('[5]Refined CO Exports'!MW$290)/1000</f>
        <v>12.66799</v>
      </c>
      <c r="AD56" s="52">
        <f>('[5]Refined CO Exports'!NI$290)/1000</f>
        <v>15.406165999999999</v>
      </c>
      <c r="AE56" s="51">
        <f>'[3]Canola Complex'!BL295-'Canola Crude Match'!AE56</f>
        <v>1.4664664825073856</v>
      </c>
      <c r="AF56" s="51">
        <f>'[3]Canola Complex'!BM295-'Canola Crude Match'!AF56</f>
        <v>8.6716332992511376</v>
      </c>
      <c r="AG56" s="51">
        <f>'[3]Canola Complex'!BN295-'Canola Crude Match'!AG56</f>
        <v>5.8761691840956782</v>
      </c>
      <c r="AH56" s="51">
        <f>'[3]Canola Complex'!BO295-'Canola Crude Match'!AH56</f>
        <v>6.5841733084503637</v>
      </c>
      <c r="AI56" s="51">
        <f>'[3]Canola Complex'!BP295-'Canola Crude Match'!AI56</f>
        <v>4.6468372427593252</v>
      </c>
      <c r="AJ56" s="51">
        <f>'[3]Canola Complex'!BQ295-'Canola Crude Match'!AJ56</f>
        <v>4.2472306318742667</v>
      </c>
      <c r="AK56" s="51">
        <f>'[3]Canola Complex'!BR295-'Canola Crude Match'!AK56</f>
        <v>3.6835873434896507</v>
      </c>
      <c r="AL56" s="51">
        <f>'[3]Canola Complex'!BS295-'Canola Crude Match'!AL56</f>
        <v>4.3884733901342061</v>
      </c>
      <c r="AM56" s="51">
        <f>'[3]Canola Complex'!BT295-'Canola Crude Match'!AM56</f>
        <v>4.2315668243666513</v>
      </c>
      <c r="AN56" s="51">
        <f>'[3]Canola Complex'!BU295-'Canola Crude Match'!AN56</f>
        <v>4.3222540798809463</v>
      </c>
      <c r="AO56" s="51">
        <f>'[3]Canola Complex'!BV295-'Canola Crude Match'!AO56</f>
        <v>4.2022147940142291</v>
      </c>
      <c r="AP56" s="51">
        <f>'[3]Canola Complex'!BW295-'Canola Crude Match'!AP56</f>
        <v>4.1687922781719644</v>
      </c>
      <c r="AQ56" s="51">
        <f>'[3]Canola Complex'!BX295-'Canola Crude Match'!AQ56</f>
        <v>4.1648121596745238</v>
      </c>
      <c r="AR56" s="51">
        <f>'[3]Canola Complex'!BY295-'Canola Crude Match'!AR56</f>
        <v>4.2736575963230532</v>
      </c>
      <c r="AS56" s="51">
        <f>'[3]Canola Complex'!BZ295-'Canola Crude Match'!AS56</f>
        <v>4.2194113736486552</v>
      </c>
      <c r="AT56" s="51">
        <f>'[3]Canola Complex'!CA295-'Canola Crude Match'!AT56</f>
        <v>4.2200499965021576</v>
      </c>
      <c r="AU56" s="51">
        <f>'[3]Canola Complex'!CB295-'Canola Crude Match'!AU56</f>
        <v>4.2056870767356589</v>
      </c>
    </row>
    <row r="57" spans="1:47">
      <c r="A57" s="42" t="s">
        <v>106</v>
      </c>
      <c r="B57" s="52">
        <f>('[5]Refined CO Exports'!AL$290)/1000</f>
        <v>0</v>
      </c>
      <c r="C57" s="52">
        <f>('[5]Refined CO Exports'!AX$290)/1000</f>
        <v>0</v>
      </c>
      <c r="D57" s="52">
        <f>('[5]Refined CO Exports'!BJ$290)/1000</f>
        <v>0</v>
      </c>
      <c r="E57" s="52">
        <f>('[5]Refined CO Exports'!BV$290)/1000</f>
        <v>0</v>
      </c>
      <c r="F57" s="52">
        <f>('[5]Refined CO Exports'!CH$290)/1000</f>
        <v>0</v>
      </c>
      <c r="G57" s="52">
        <f>('[5]Refined CO Exports'!CT$290)/1000</f>
        <v>0</v>
      </c>
      <c r="H57" s="52">
        <f>('[5]Refined CO Exports'!DF$290)/1000</f>
        <v>0</v>
      </c>
      <c r="I57" s="52">
        <f>('[5]Refined CO Exports'!DR$290)/1000</f>
        <v>0</v>
      </c>
      <c r="J57" s="52">
        <f>('[5]Refined CO Exports'!ED$290)/1000</f>
        <v>1.925827</v>
      </c>
      <c r="K57" s="52">
        <f>('[5]Refined CO Exports'!EP$290)/1000</f>
        <v>1.6809369999999999</v>
      </c>
      <c r="L57" s="52">
        <f>('[5]Refined CO Exports'!FB$290)/1000</f>
        <v>1.9948859999999999</v>
      </c>
      <c r="M57" s="52">
        <f>('[5]Refined CO Exports'!FN$290)/1000</f>
        <v>1.785768</v>
      </c>
      <c r="N57" s="52">
        <f>('[5]Refined CO Exports'!FZ$290)/1000</f>
        <v>2.2768999999999999</v>
      </c>
      <c r="O57" s="52">
        <f>('[5]Refined CO Exports'!GL$290)/1000</f>
        <v>2.9128960000000004</v>
      </c>
      <c r="P57" s="52">
        <f>('[5]Refined CO Exports'!GX$290)/1000</f>
        <v>6.0424110000000004</v>
      </c>
      <c r="Q57" s="52">
        <f>('[5]Refined CO Exports'!HJ$290)/1000</f>
        <v>4.5459350000000001</v>
      </c>
      <c r="R57" s="52">
        <f>('[5]Refined CO Exports'!HV$290)/1000</f>
        <v>6.2381540000000006</v>
      </c>
      <c r="S57" s="52">
        <f>('[5]Refined CO Exports'!IH$290)/1000</f>
        <v>6.0248879999999998</v>
      </c>
      <c r="T57" s="52">
        <f>('[5]Refined CO Exports'!IT$290)/1000</f>
        <v>13.318249</v>
      </c>
      <c r="U57" s="52">
        <f>('[5]Refined CO Exports'!JF$290)/1000</f>
        <v>12.223233</v>
      </c>
      <c r="V57" s="52">
        <f>('[5]Refined CO Exports'!JR$290)/1000</f>
        <v>10.614657999999999</v>
      </c>
      <c r="W57" s="52">
        <f>('[5]Refined CO Exports'!KD$290)/1000</f>
        <v>10.399377000000001</v>
      </c>
      <c r="X57" s="52">
        <f>('[5]Refined CO Exports'!KP$290)/1000</f>
        <v>7.8093979999999998</v>
      </c>
      <c r="Y57" s="52">
        <f>('[5]Refined CO Exports'!LB$290)/1000</f>
        <v>13.618245</v>
      </c>
      <c r="Z57" s="52">
        <f>('[5]Refined CO Exports'!LN$290)/1000</f>
        <v>9.3141039999999986</v>
      </c>
      <c r="AA57" s="52">
        <f>('[5]Refined CO Exports'!LZ$290)/1000</f>
        <v>9.8220170000000007</v>
      </c>
      <c r="AB57" s="52">
        <f>('[5]Refined CO Exports'!ML$290)/1000</f>
        <v>9.8549199999999999</v>
      </c>
      <c r="AC57" s="52">
        <f>('[5]Refined CO Exports'!MX$290)/1000</f>
        <v>19.782366000000003</v>
      </c>
      <c r="AD57" s="52">
        <f>('[5]Refined CO Exports'!NJ$290)/1000</f>
        <v>22.932350999999997</v>
      </c>
      <c r="AE57" s="51">
        <f>'[3]Canola Complex'!BL296-'Canola Crude Match'!AE57</f>
        <v>2.0979098806381966</v>
      </c>
      <c r="AF57" s="51">
        <f>'[3]Canola Complex'!BM296-'Canola Crude Match'!AF57</f>
        <v>9.5972166626136808</v>
      </c>
      <c r="AG57" s="51">
        <f>'[3]Canola Complex'!BN296-'Canola Crude Match'!AG57</f>
        <v>9.037463795502358</v>
      </c>
      <c r="AH57" s="51">
        <f>'[3]Canola Complex'!BO296-'Canola Crude Match'!AH57</f>
        <v>7.7106805558944878</v>
      </c>
      <c r="AI57" s="51">
        <f>'[3]Canola Complex'!BP296-'Canola Crude Match'!AI57</f>
        <v>6.6900378447734052</v>
      </c>
      <c r="AJ57" s="51">
        <f>'[3]Canola Complex'!BQ296-'Canola Crude Match'!AJ57</f>
        <v>5.7440888096208198</v>
      </c>
      <c r="AK57" s="51">
        <f>'[3]Canola Complex'!BR296-'Canola Crude Match'!AK57</f>
        <v>4.7237025018026557</v>
      </c>
      <c r="AL57" s="51">
        <f>'[3]Canola Complex'!BS296-'Canola Crude Match'!AL57</f>
        <v>5.7769461796010573</v>
      </c>
      <c r="AM57" s="51">
        <f>'[3]Canola Complex'!BT296-'Canola Crude Match'!AM57</f>
        <v>5.5923603284410781</v>
      </c>
      <c r="AN57" s="51">
        <f>'[3]Canola Complex'!BU296-'Canola Crude Match'!AN57</f>
        <v>5.6666767311350235</v>
      </c>
      <c r="AO57" s="51">
        <f>'[3]Canola Complex'!BV296-'Canola Crude Match'!AO57</f>
        <v>5.6653047009854429</v>
      </c>
      <c r="AP57" s="51">
        <f>'[3]Canola Complex'!BW296-'Canola Crude Match'!AP57</f>
        <v>5.4930741830436469</v>
      </c>
      <c r="AQ57" s="51">
        <f>'[3]Canola Complex'!BX296-'Canola Crude Match'!AQ57</f>
        <v>5.4890329164359404</v>
      </c>
      <c r="AR57" s="51">
        <f>'[3]Canola Complex'!BY296-'Canola Crude Match'!AR57</f>
        <v>5.6373468392141266</v>
      </c>
      <c r="AS57" s="51">
        <f>'[3]Canola Complex'!BZ296-'Canola Crude Match'!AS57</f>
        <v>5.5911861207272553</v>
      </c>
      <c r="AT57" s="51">
        <f>'[3]Canola Complex'!CA296-'Canola Crude Match'!AT57</f>
        <v>5.5832075606420259</v>
      </c>
      <c r="AU57" s="51">
        <f>'[3]Canola Complex'!CB296-'Canola Crude Match'!AU57</f>
        <v>5.5747180222287813</v>
      </c>
    </row>
    <row r="58" spans="1:47">
      <c r="A58" s="42" t="s">
        <v>107</v>
      </c>
      <c r="B58" s="52">
        <f>('[5]Refined CO Exports'!AM$290)/1000</f>
        <v>0</v>
      </c>
      <c r="C58" s="52">
        <f>('[5]Refined CO Exports'!AY$290)/1000</f>
        <v>0</v>
      </c>
      <c r="D58" s="52">
        <f>('[5]Refined CO Exports'!BK$290)/1000</f>
        <v>0</v>
      </c>
      <c r="E58" s="52">
        <f>('[5]Refined CO Exports'!BW$290)/1000</f>
        <v>0</v>
      </c>
      <c r="F58" s="52">
        <f>('[5]Refined CO Exports'!CI$290)/1000</f>
        <v>0</v>
      </c>
      <c r="G58" s="52">
        <f>('[5]Refined CO Exports'!CU$290)/1000</f>
        <v>0</v>
      </c>
      <c r="H58" s="52">
        <f>('[5]Refined CO Exports'!DG$290)/1000</f>
        <v>0</v>
      </c>
      <c r="I58" s="52">
        <f>('[5]Refined CO Exports'!DS$290)/1000</f>
        <v>0</v>
      </c>
      <c r="J58" s="52">
        <f>('[5]Refined CO Exports'!EE$290)/1000</f>
        <v>2.6097069999999998</v>
      </c>
      <c r="K58" s="52">
        <f>('[5]Refined CO Exports'!EQ$290)/1000</f>
        <v>2.6153580000000001</v>
      </c>
      <c r="L58" s="52">
        <f>('[5]Refined CO Exports'!FC$290)/1000</f>
        <v>2.9927770000000002</v>
      </c>
      <c r="M58" s="52">
        <f>('[5]Refined CO Exports'!FO$290)/1000</f>
        <v>3.1396439999999997</v>
      </c>
      <c r="N58" s="52">
        <f>('[5]Refined CO Exports'!GA$290)/1000</f>
        <v>3.9212289999999999</v>
      </c>
      <c r="O58" s="52">
        <f>('[5]Refined CO Exports'!GM$290)/1000</f>
        <v>2.7997160000000001</v>
      </c>
      <c r="P58" s="52">
        <f>('[5]Refined CO Exports'!GY$290)/1000</f>
        <v>12.283263999999999</v>
      </c>
      <c r="Q58" s="52">
        <f>('[5]Refined CO Exports'!HK$290)/1000</f>
        <v>6.2148539999999999</v>
      </c>
      <c r="R58" s="52">
        <f>('[5]Refined CO Exports'!HW$290)/1000</f>
        <v>5.0976189999999999</v>
      </c>
      <c r="S58" s="52">
        <f>('[5]Refined CO Exports'!II$290)/1000</f>
        <v>8.6236119999999996</v>
      </c>
      <c r="T58" s="52">
        <f>('[5]Refined CO Exports'!IU$290)/1000</f>
        <v>12.622851000000001</v>
      </c>
      <c r="U58" s="52">
        <f>('[5]Refined CO Exports'!JG$290)/1000</f>
        <v>11.020348</v>
      </c>
      <c r="V58" s="52">
        <f>('[5]Refined CO Exports'!JS$290)/1000</f>
        <v>10.990609000000001</v>
      </c>
      <c r="W58" s="52">
        <f>('[5]Refined CO Exports'!KE$290)/1000</f>
        <v>9.0347819999999999</v>
      </c>
      <c r="X58" s="52">
        <f>('[5]Refined CO Exports'!KQ$290)/1000</f>
        <v>6.5826710000000004</v>
      </c>
      <c r="Y58" s="52">
        <f>('[5]Refined CO Exports'!LC$290)/1000</f>
        <v>10.356588</v>
      </c>
      <c r="Z58" s="52">
        <f>('[5]Refined CO Exports'!LO$290)/1000</f>
        <v>8.5497289999999992</v>
      </c>
      <c r="AA58" s="52">
        <f>('[5]Refined CO Exports'!MA$290)/1000</f>
        <v>12.156610000000001</v>
      </c>
      <c r="AB58" s="52">
        <f>('[5]Refined CO Exports'!MM$290)/1000</f>
        <v>15.719904</v>
      </c>
      <c r="AC58" s="52">
        <f>('[5]Refined CO Exports'!MY$290)/1000</f>
        <v>14.613584000000001</v>
      </c>
      <c r="AD58" s="51">
        <f>'[3]Canola Complex'!BK297-'Canola Crude Match'!AD58</f>
        <v>15.215370659346796</v>
      </c>
      <c r="AE58" s="51">
        <f>'[3]Canola Complex'!BL297-'Canola Crude Match'!AE58</f>
        <v>3.2878507505399819</v>
      </c>
      <c r="AF58" s="51">
        <f>'[3]Canola Complex'!BM297-'Canola Crude Match'!AF58</f>
        <v>10.71025573444601</v>
      </c>
      <c r="AG58" s="51">
        <f>'[3]Canola Complex'!BN297-'Canola Crude Match'!AG58</f>
        <v>7.4301820805232452</v>
      </c>
      <c r="AH58" s="51">
        <f>'[3]Canola Complex'!BO297-'Canola Crude Match'!AH58</f>
        <v>8.0749101541565533</v>
      </c>
      <c r="AI58" s="51">
        <f>'[3]Canola Complex'!BP297-'Canola Crude Match'!AI58</f>
        <v>4.9886088111040792</v>
      </c>
      <c r="AJ58" s="51">
        <f>'[3]Canola Complex'!BQ297-'Canola Crude Match'!AJ58</f>
        <v>5.1613415343366285</v>
      </c>
      <c r="AK58" s="51">
        <f>'[3]Canola Complex'!BR297-'Canola Crude Match'!AK58</f>
        <v>4.7613874522662458</v>
      </c>
      <c r="AL58" s="51">
        <f>'[3]Canola Complex'!BS297-'Canola Crude Match'!AL58</f>
        <v>5.3076243225041484</v>
      </c>
      <c r="AM58" s="51">
        <f>'[3]Canola Complex'!BT297-'Canola Crude Match'!AM58</f>
        <v>5.0877088150861507</v>
      </c>
      <c r="AN58" s="51">
        <f>'[3]Canola Complex'!BU297-'Canola Crude Match'!AN58</f>
        <v>5.1561054908053947</v>
      </c>
      <c r="AO58" s="51">
        <f>'[3]Canola Complex'!BV297-'Canola Crude Match'!AO58</f>
        <v>5.0610934242003909</v>
      </c>
      <c r="AP58" s="51">
        <f>'[3]Canola Complex'!BW297-'Canola Crude Match'!AP58</f>
        <v>5.0966110189719878</v>
      </c>
      <c r="AQ58" s="51">
        <f>'[3]Canola Complex'!BX297-'Canola Crude Match'!AQ58</f>
        <v>5.0651395690588101</v>
      </c>
      <c r="AR58" s="51">
        <f>'[3]Canola Complex'!BY297-'Canola Crude Match'!AR58</f>
        <v>5.1462208719479978</v>
      </c>
      <c r="AS58" s="51">
        <f>'[3]Canola Complex'!BZ297-'Canola Crude Match'!AS58</f>
        <v>5.094941610848136</v>
      </c>
      <c r="AT58" s="51">
        <f>'[3]Canola Complex'!CA297-'Canola Crude Match'!AT58</f>
        <v>5.1046129962084219</v>
      </c>
      <c r="AU58" s="51">
        <f>'[3]Canola Complex'!CB297-'Canola Crude Match'!AU58</f>
        <v>5.092344157031083</v>
      </c>
    </row>
    <row r="59" spans="1:47">
      <c r="A59" s="42" t="s">
        <v>108</v>
      </c>
      <c r="B59" s="52">
        <f>('[5]Refined CO Exports'!AN$290)/1000</f>
        <v>0</v>
      </c>
      <c r="C59" s="52">
        <f>('[5]Refined CO Exports'!AZ$290)/1000</f>
        <v>0</v>
      </c>
      <c r="D59" s="52">
        <f>('[5]Refined CO Exports'!BL$290)/1000</f>
        <v>0</v>
      </c>
      <c r="E59" s="52">
        <f>('[5]Refined CO Exports'!BX$290)/1000</f>
        <v>0</v>
      </c>
      <c r="F59" s="52">
        <f>('[5]Refined CO Exports'!CJ$290)/1000</f>
        <v>0</v>
      </c>
      <c r="G59" s="52">
        <f>('[5]Refined CO Exports'!CV$290)/1000</f>
        <v>0</v>
      </c>
      <c r="H59" s="52">
        <f>('[5]Refined CO Exports'!DH$290)/1000</f>
        <v>0</v>
      </c>
      <c r="I59" s="52">
        <f>('[5]Refined CO Exports'!DT$290)/1000</f>
        <v>0</v>
      </c>
      <c r="J59" s="52">
        <f>('[5]Refined CO Exports'!EF$290)/1000</f>
        <v>3.4409070000000002</v>
      </c>
      <c r="K59" s="52">
        <f>('[5]Refined CO Exports'!ER$290)/1000</f>
        <v>1.7776320000000001</v>
      </c>
      <c r="L59" s="52">
        <f>('[5]Refined CO Exports'!FD$290)/1000</f>
        <v>2.9713580000000004</v>
      </c>
      <c r="M59" s="52">
        <f>('[5]Refined CO Exports'!FP$290)/1000</f>
        <v>3.7992440000000003</v>
      </c>
      <c r="N59" s="52">
        <f>('[5]Refined CO Exports'!GB$290)/1000</f>
        <v>3.186512</v>
      </c>
      <c r="O59" s="52">
        <f>('[5]Refined CO Exports'!GN$290)/1000</f>
        <v>1.5586099999999998</v>
      </c>
      <c r="P59" s="52">
        <f>('[5]Refined CO Exports'!GZ$290)/1000</f>
        <v>4.7355369999999999</v>
      </c>
      <c r="Q59" s="52">
        <f>('[5]Refined CO Exports'!HL$290)/1000</f>
        <v>7.1409640000000003</v>
      </c>
      <c r="R59" s="52">
        <f>('[5]Refined CO Exports'!HX$290)/1000</f>
        <v>5.0856980000000007</v>
      </c>
      <c r="S59" s="52">
        <f>('[5]Refined CO Exports'!IJ$290)/1000</f>
        <v>9.8372589999999995</v>
      </c>
      <c r="T59" s="52">
        <f>('[5]Refined CO Exports'!IV$290)/1000</f>
        <v>16.515293</v>
      </c>
      <c r="U59" s="52">
        <f>('[5]Refined CO Exports'!JH$290)/1000</f>
        <v>12.613849</v>
      </c>
      <c r="V59" s="52">
        <f>('[5]Refined CO Exports'!JT$290)/1000</f>
        <v>11.878848</v>
      </c>
      <c r="W59" s="52">
        <f>('[5]Refined CO Exports'!KF$290)/1000</f>
        <v>9.667548</v>
      </c>
      <c r="X59" s="52">
        <f>('[5]Refined CO Exports'!KR$290)/1000</f>
        <v>9.4637199999999986</v>
      </c>
      <c r="Y59" s="52">
        <f>('[5]Refined CO Exports'!LD$290)/1000</f>
        <v>11.927805000000001</v>
      </c>
      <c r="Z59" s="52">
        <f>('[5]Refined CO Exports'!LP$290)/1000</f>
        <v>7.6482869999999998</v>
      </c>
      <c r="AA59" s="52">
        <f>('[5]Refined CO Exports'!MB$290)/1000</f>
        <v>10.429176</v>
      </c>
      <c r="AB59" s="52">
        <f>('[5]Refined CO Exports'!MN$290)/1000</f>
        <v>16.477717000000002</v>
      </c>
      <c r="AC59" s="52">
        <f>('[5]Refined CO Exports'!MZ$290)/1000</f>
        <v>11.333875000000001</v>
      </c>
      <c r="AD59" s="51">
        <f>'[3]Canola Complex'!BK298-'Canola Crude Match'!AD59</f>
        <v>3.410777502694617</v>
      </c>
      <c r="AE59" s="51">
        <f>'[3]Canola Complex'!BL298-'Canola Crude Match'!AE59</f>
        <v>15.014413929865874</v>
      </c>
      <c r="AF59" s="51">
        <f>'[3]Canola Complex'!BM298-'Canola Crude Match'!AF59</f>
        <v>7.4696679449236152</v>
      </c>
      <c r="AG59" s="51">
        <f>'[3]Canola Complex'!BN298-'Canola Crude Match'!AG59</f>
        <v>7.5730981898174488</v>
      </c>
      <c r="AH59" s="51">
        <f>'[3]Canola Complex'!BO298-'Canola Crude Match'!AH59</f>
        <v>6.7705285518420144</v>
      </c>
      <c r="AI59" s="51">
        <f>'[3]Canola Complex'!BP298-'Canola Crude Match'!AI59</f>
        <v>4.7181714031946935</v>
      </c>
      <c r="AJ59" s="51">
        <f>'[3]Canola Complex'!BQ298-'Canola Crude Match'!AJ59</f>
        <v>4.64928753314895</v>
      </c>
      <c r="AK59" s="51">
        <f>'[3]Canola Complex'!BR298-'Canola Crude Match'!AK59</f>
        <v>5.6386632591492845</v>
      </c>
      <c r="AL59" s="51">
        <f>'[3]Canola Complex'!BS298-'Canola Crude Match'!AL59</f>
        <v>4.5856965310946443</v>
      </c>
      <c r="AM59" s="51">
        <f>'[3]Canola Complex'!BT298-'Canola Crude Match'!AM59</f>
        <v>4.8559911963333491</v>
      </c>
      <c r="AN59" s="51">
        <f>'[3]Canola Complex'!BU298-'Canola Crude Match'!AN59</f>
        <v>4.8529457834406058</v>
      </c>
      <c r="AO59" s="51">
        <f>'[3]Canola Complex'!BV298-'Canola Crude Match'!AO59</f>
        <v>4.881691894618756</v>
      </c>
      <c r="AP59" s="51">
        <f>'[3]Canola Complex'!BW298-'Canola Crude Match'!AP59</f>
        <v>4.9079262187267574</v>
      </c>
      <c r="AQ59" s="51">
        <f>'[3]Canola Complex'!BX298-'Canola Crude Match'!AQ59</f>
        <v>4.9578023326101306</v>
      </c>
      <c r="AR59" s="51">
        <f>'[3]Canola Complex'!BY298-'Canola Crude Match'!AR59</f>
        <v>4.817350719663307</v>
      </c>
      <c r="AS59" s="51">
        <f>'[3]Canola Complex'!BZ298-'Canola Crude Match'!AS59</f>
        <v>4.898998684235579</v>
      </c>
      <c r="AT59" s="51">
        <f>'[3]Canola Complex'!CA298-'Canola Crude Match'!AT59</f>
        <v>4.8808576821560941</v>
      </c>
      <c r="AU59" s="51">
        <f>'[3]Canola Complex'!CB298-'Canola Crude Match'!AU59</f>
        <v>4.8911051387770108</v>
      </c>
    </row>
    <row r="60" spans="1:47">
      <c r="A60" s="42" t="s">
        <v>109</v>
      </c>
      <c r="B60" s="52">
        <f>('[5]Refined CO Exports'!AO$290)/1000</f>
        <v>0</v>
      </c>
      <c r="C60" s="52">
        <f>('[5]Refined CO Exports'!BA$290)/1000</f>
        <v>0</v>
      </c>
      <c r="D60" s="52">
        <f>('[5]Refined CO Exports'!BM$290)/1000</f>
        <v>0</v>
      </c>
      <c r="E60" s="52">
        <f>('[5]Refined CO Exports'!BY$290)/1000</f>
        <v>0</v>
      </c>
      <c r="F60" s="52">
        <f>('[5]Refined CO Exports'!CK$290)/1000</f>
        <v>0</v>
      </c>
      <c r="G60" s="52">
        <f>('[5]Refined CO Exports'!CW$290)/1000</f>
        <v>0</v>
      </c>
      <c r="H60" s="52">
        <f>('[5]Refined CO Exports'!DI$290)/1000</f>
        <v>0</v>
      </c>
      <c r="I60" s="52">
        <f>('[5]Refined CO Exports'!DU$290)/1000</f>
        <v>0</v>
      </c>
      <c r="J60" s="52">
        <f>('[5]Refined CO Exports'!EG$290)/1000</f>
        <v>1.8030050000000002</v>
      </c>
      <c r="K60" s="52">
        <f>('[5]Refined CO Exports'!ES$290)/1000</f>
        <v>1.49793</v>
      </c>
      <c r="L60" s="52">
        <f>('[5]Refined CO Exports'!FE$290)/1000</f>
        <v>3.3374679999999999</v>
      </c>
      <c r="M60" s="52">
        <f>('[5]Refined CO Exports'!FQ$290)/1000</f>
        <v>2.8678919999999999</v>
      </c>
      <c r="N60" s="52">
        <f>('[5]Refined CO Exports'!GC$290)/1000</f>
        <v>1.8125930000000001</v>
      </c>
      <c r="O60" s="52">
        <f>('[5]Refined CO Exports'!GO$290)/1000</f>
        <v>2.4178800000000003</v>
      </c>
      <c r="P60" s="52">
        <f>('[5]Refined CO Exports'!HA$290)/1000</f>
        <v>5.7097550000000004</v>
      </c>
      <c r="Q60" s="52">
        <f>('[5]Refined CO Exports'!HM$290)/1000</f>
        <v>3.754626</v>
      </c>
      <c r="R60" s="52">
        <f>('[5]Refined CO Exports'!HY$290)/1000</f>
        <v>5.5601310000000002</v>
      </c>
      <c r="S60" s="52">
        <f>('[5]Refined CO Exports'!IK$290)/1000</f>
        <v>9.960132999999999</v>
      </c>
      <c r="T60" s="52">
        <f>('[5]Refined CO Exports'!IW$290)/1000</f>
        <v>12.755659</v>
      </c>
      <c r="U60" s="52">
        <f>('[5]Refined CO Exports'!JI$290)/1000</f>
        <v>10.690267</v>
      </c>
      <c r="V60" s="52">
        <f>('[5]Refined CO Exports'!JU$290)/1000</f>
        <v>9.9285669999999993</v>
      </c>
      <c r="W60" s="52">
        <f>('[5]Refined CO Exports'!KG$290)/1000</f>
        <v>12.943018</v>
      </c>
      <c r="X60" s="52">
        <f>('[5]Refined CO Exports'!KS$290)/1000</f>
        <v>11.1631</v>
      </c>
      <c r="Y60" s="52">
        <f>('[5]Refined CO Exports'!LE$290)/1000</f>
        <v>10.585291999999999</v>
      </c>
      <c r="Z60" s="52">
        <f>('[5]Refined CO Exports'!LQ$290)/1000</f>
        <v>6.6470479999999998</v>
      </c>
      <c r="AA60" s="52">
        <f>('[5]Refined CO Exports'!MC$290)/1000</f>
        <v>9.889386</v>
      </c>
      <c r="AB60" s="52">
        <f>('[5]Refined CO Exports'!MO$290)/1000</f>
        <v>12.078301999999999</v>
      </c>
      <c r="AC60" s="52">
        <f>('[5]Refined CO Exports'!NA$290)/1000</f>
        <v>11.985279</v>
      </c>
      <c r="AD60" s="51">
        <f>'[3]Canola Complex'!BK299-'Canola Crude Match'!AD60</f>
        <v>0.36622470614884328</v>
      </c>
      <c r="AE60" s="51">
        <f>'[3]Canola Complex'!BL299-'Canola Crude Match'!AE60</f>
        <v>7.6613791746163953</v>
      </c>
      <c r="AF60" s="51">
        <f>'[3]Canola Complex'!BM299-'Canola Crude Match'!AF60</f>
        <v>6.6316410239252601</v>
      </c>
      <c r="AG60" s="51">
        <f>'[3]Canola Complex'!BN299-'Canola Crude Match'!AG60</f>
        <v>5.7291454293204467</v>
      </c>
      <c r="AH60" s="51">
        <f>'[3]Canola Complex'!BO299-'Canola Crude Match'!AH60</f>
        <v>6.5627472036803232</v>
      </c>
      <c r="AI60" s="51">
        <f>'[3]Canola Complex'!BP299-'Canola Crude Match'!AI60</f>
        <v>2.8533485963831184</v>
      </c>
      <c r="AJ60" s="51">
        <f>'[3]Canola Complex'!BQ299-'Canola Crude Match'!AJ60</f>
        <v>3.0044533890887992</v>
      </c>
      <c r="AK60" s="51">
        <f>'[3]Canola Complex'!BR299-'Canola Crude Match'!AK60</f>
        <v>4.0576514883686139</v>
      </c>
      <c r="AL60" s="51">
        <f>'[3]Canola Complex'!BS299-'Canola Crude Match'!AL60</f>
        <v>3.7372536588430423</v>
      </c>
      <c r="AM60" s="51">
        <f>'[3]Canola Complex'!BT299-'Canola Crude Match'!AM60</f>
        <v>3.7904157222390493</v>
      </c>
      <c r="AN60" s="51">
        <f>'[3]Canola Complex'!BU299-'Canola Crude Match'!AN60</f>
        <v>3.5694490113071389</v>
      </c>
      <c r="AO60" s="51">
        <f>'[3]Canola Complex'!BV299-'Canola Crude Match'!AO60</f>
        <v>3.4847754500096508</v>
      </c>
      <c r="AP60" s="51">
        <f>'[3]Canola Complex'!BW299-'Canola Crude Match'!AP60</f>
        <v>3.6497113518082918</v>
      </c>
      <c r="AQ60" s="51">
        <f>'[3]Canola Complex'!BX299-'Canola Crude Match'!AQ60</f>
        <v>3.7405221625510956</v>
      </c>
      <c r="AR60" s="51">
        <f>'[3]Canola Complex'!BY299-'Canola Crude Match'!AR60</f>
        <v>3.6482678195617328</v>
      </c>
      <c r="AS60" s="51">
        <f>'[3]Canola Complex'!BZ299-'Canola Crude Match'!AS60</f>
        <v>3.6314726022276389</v>
      </c>
      <c r="AT60" s="51">
        <f>'[3]Canola Complex'!CA299-'Canola Crude Match'!AT60</f>
        <v>3.6211602223728976</v>
      </c>
      <c r="AU60" s="51">
        <f>'[3]Canola Complex'!CB299-'Canola Crude Match'!AU60</f>
        <v>3.634857777417035</v>
      </c>
    </row>
    <row r="61" spans="1:47">
      <c r="A61" s="42" t="s">
        <v>110</v>
      </c>
      <c r="B61" s="52">
        <f>('[5]Refined CO Exports'!AP$290)/1000</f>
        <v>0</v>
      </c>
      <c r="C61" s="52">
        <f>('[5]Refined CO Exports'!BB$290)/1000</f>
        <v>0</v>
      </c>
      <c r="D61" s="52">
        <f>('[5]Refined CO Exports'!BN$290)/1000</f>
        <v>0</v>
      </c>
      <c r="E61" s="52">
        <f>('[5]Refined CO Exports'!BZ$290)/1000</f>
        <v>0</v>
      </c>
      <c r="F61" s="52">
        <f>('[5]Refined CO Exports'!CL$290)/1000</f>
        <v>0</v>
      </c>
      <c r="G61" s="52">
        <f>('[5]Refined CO Exports'!CX$290)/1000</f>
        <v>0</v>
      </c>
      <c r="H61" s="52">
        <f>('[5]Refined CO Exports'!DJ$290)/1000</f>
        <v>0</v>
      </c>
      <c r="I61" s="52">
        <f>('[5]Refined CO Exports'!DV$290)/1000</f>
        <v>0</v>
      </c>
      <c r="J61" s="52">
        <f>('[5]Refined CO Exports'!EH$290)/1000</f>
        <v>1.4713179999999999</v>
      </c>
      <c r="K61" s="52">
        <f>('[5]Refined CO Exports'!ET$290)/1000</f>
        <v>2.2666500000000003</v>
      </c>
      <c r="L61" s="52">
        <f>('[5]Refined CO Exports'!FF$290)/1000</f>
        <v>2.519174</v>
      </c>
      <c r="M61" s="52">
        <f>('[5]Refined CO Exports'!FR$290)/1000</f>
        <v>2.2379440000000002</v>
      </c>
      <c r="N61" s="52">
        <f>('[5]Refined CO Exports'!GD$290)/1000</f>
        <v>13.949849</v>
      </c>
      <c r="O61" s="52">
        <f>('[5]Refined CO Exports'!GP$290)/1000</f>
        <v>2.520667</v>
      </c>
      <c r="P61" s="52">
        <f>('[5]Refined CO Exports'!HB$290)/1000</f>
        <v>8.9020679999999999</v>
      </c>
      <c r="Q61" s="52">
        <f>('[5]Refined CO Exports'!HN$290)/1000</f>
        <v>7.3223019999999996</v>
      </c>
      <c r="R61" s="52">
        <f>('[5]Refined CO Exports'!HZ$290)/1000</f>
        <v>3.9708649999999999</v>
      </c>
      <c r="S61" s="52">
        <f>('[5]Refined CO Exports'!IL$290)/1000</f>
        <v>9.7278590000000005</v>
      </c>
      <c r="T61" s="52">
        <f>('[5]Refined CO Exports'!IX$290)/1000</f>
        <v>12.606064</v>
      </c>
      <c r="U61" s="52">
        <f>('[5]Refined CO Exports'!JJ$290)/1000</f>
        <v>13.972385000000001</v>
      </c>
      <c r="V61" s="52">
        <f>('[5]Refined CO Exports'!JV$290)/1000</f>
        <v>11.866084000000001</v>
      </c>
      <c r="W61" s="52">
        <f>('[5]Refined CO Exports'!KH$290)/1000</f>
        <v>11.174278000000001</v>
      </c>
      <c r="X61" s="52">
        <f>('[5]Refined CO Exports'!KT$290)/1000</f>
        <v>9.3446850000000001</v>
      </c>
      <c r="Y61" s="52">
        <f>('[5]Refined CO Exports'!LF$290)/1000</f>
        <v>10.046555</v>
      </c>
      <c r="Z61" s="52">
        <f>('[5]Refined CO Exports'!LR$290)/1000</f>
        <v>11.458982000000001</v>
      </c>
      <c r="AA61" s="52">
        <f>('[5]Refined CO Exports'!MD$290)/1000</f>
        <v>9.425752000000001</v>
      </c>
      <c r="AB61" s="52">
        <f>('[5]Refined CO Exports'!MP$290)/1000</f>
        <v>15.140141</v>
      </c>
      <c r="AC61" s="52">
        <f>('[5]Refined CO Exports'!NB$290)/1000</f>
        <v>16.404689999999999</v>
      </c>
      <c r="AD61" s="51">
        <f>'[3]Canola Complex'!BK300-'Canola Crude Match'!AD61</f>
        <v>0.21033405132210081</v>
      </c>
      <c r="AE61" s="51">
        <f>'[3]Canola Complex'!BL300-'Canola Crude Match'!AE61</f>
        <v>8.9929552286493646</v>
      </c>
      <c r="AF61" s="51">
        <f>'[3]Canola Complex'!BM300-'Canola Crude Match'!AF61</f>
        <v>7.6415894126901112</v>
      </c>
      <c r="AG61" s="51">
        <f>'[3]Canola Complex'!BN300-'Canola Crude Match'!AG61</f>
        <v>6.799363200544108</v>
      </c>
      <c r="AH61" s="51">
        <f>'[3]Canola Complex'!BO300-'Canola Crude Match'!AH61</f>
        <v>6.2789020934618849</v>
      </c>
      <c r="AI61" s="51">
        <f>'[3]Canola Complex'!BP300-'Canola Crude Match'!AI61</f>
        <v>4.0378506981003586</v>
      </c>
      <c r="AJ61" s="51">
        <f>'[3]Canola Complex'!BQ300-'Canola Crude Match'!AJ61</f>
        <v>3.4385336995346001</v>
      </c>
      <c r="AK61" s="51">
        <f>'[3]Canola Complex'!BR300-'Canola Crude Match'!AK61</f>
        <v>4.6109188914880512</v>
      </c>
      <c r="AL61" s="51">
        <f>'[3]Canola Complex'!BS300-'Canola Crude Match'!AL61</f>
        <v>4.1672780521907802</v>
      </c>
      <c r="AM61" s="51">
        <f>'[3]Canola Complex'!BT300-'Canola Crude Match'!AM61</f>
        <v>4.1712648725700205</v>
      </c>
      <c r="AN61" s="51">
        <f>'[3]Canola Complex'!BU300-'Canola Crude Match'!AN61</f>
        <v>4.121986020710029</v>
      </c>
      <c r="AO61" s="51">
        <f>'[3]Canola Complex'!BV300-'Canola Crude Match'!AO61</f>
        <v>4.0810602475910347</v>
      </c>
      <c r="AP61" s="51">
        <f>'[3]Canola Complex'!BW300-'Canola Crude Match'!AP61</f>
        <v>4.1014772182581245</v>
      </c>
      <c r="AQ61" s="51">
        <f>'[3]Canola Complex'!BX300-'Canola Crude Match'!AQ61</f>
        <v>4.2279859838165725</v>
      </c>
      <c r="AR61" s="51">
        <f>'[3]Canola Complex'!BY300-'Canola Crude Match'!AR61</f>
        <v>4.1275830337235595</v>
      </c>
      <c r="AS61" s="51">
        <f>'[3]Canola Complex'!BZ300-'Canola Crude Match'!AS61</f>
        <v>4.1441178819309261</v>
      </c>
      <c r="AT61" s="51">
        <f>'[3]Canola Complex'!CA300-'Canola Crude Match'!AT61</f>
        <v>4.1310563103161888</v>
      </c>
      <c r="AU61" s="51">
        <f>'[3]Canola Complex'!CB300-'Canola Crude Match'!AU61</f>
        <v>4.1361120434967784</v>
      </c>
    </row>
    <row r="62" spans="1:47">
      <c r="A62" s="42" t="s">
        <v>111</v>
      </c>
      <c r="B62" s="52">
        <f>('[5]Refined CO Exports'!AQ$290)/1000</f>
        <v>0</v>
      </c>
      <c r="C62" s="52">
        <f>('[5]Refined CO Exports'!BC$290)/1000</f>
        <v>0</v>
      </c>
      <c r="D62" s="52">
        <f>('[5]Refined CO Exports'!BO$290)/1000</f>
        <v>0</v>
      </c>
      <c r="E62" s="52">
        <f>('[5]Refined CO Exports'!CA$290)/1000</f>
        <v>0</v>
      </c>
      <c r="F62" s="52">
        <f>('[5]Refined CO Exports'!CM$290)/1000</f>
        <v>0</v>
      </c>
      <c r="G62" s="52">
        <f>('[5]Refined CO Exports'!CY$290)/1000</f>
        <v>0</v>
      </c>
      <c r="H62" s="52">
        <f>('[5]Refined CO Exports'!DK$290)/1000</f>
        <v>0</v>
      </c>
      <c r="I62" s="52">
        <f>('[5]Refined CO Exports'!DW$290)/1000</f>
        <v>0</v>
      </c>
      <c r="J62" s="52">
        <f>('[5]Refined CO Exports'!EI$290)/1000</f>
        <v>1.3021010000000002</v>
      </c>
      <c r="K62" s="52">
        <f>('[5]Refined CO Exports'!EU$290)/1000</f>
        <v>1.9231559999999999</v>
      </c>
      <c r="L62" s="52">
        <f>('[5]Refined CO Exports'!FG$290)/1000</f>
        <v>2.4532350000000003</v>
      </c>
      <c r="M62" s="52">
        <f>('[5]Refined CO Exports'!FS$290)/1000</f>
        <v>1.6007229999999999</v>
      </c>
      <c r="N62" s="52">
        <f>('[5]Refined CO Exports'!GE$290)/1000</f>
        <v>3.1840450000000002</v>
      </c>
      <c r="O62" s="52">
        <f>('[5]Refined CO Exports'!GQ$290)/1000</f>
        <v>1.781758</v>
      </c>
      <c r="P62" s="52">
        <f>('[5]Refined CO Exports'!HC$290)/1000</f>
        <v>5.7182070000000005</v>
      </c>
      <c r="Q62" s="52">
        <f>('[5]Refined CO Exports'!HO$290)/1000</f>
        <v>5.028708</v>
      </c>
      <c r="R62" s="52">
        <f>('[5]Refined CO Exports'!IA$290)/1000</f>
        <v>5.0919059999999998</v>
      </c>
      <c r="S62" s="52">
        <f>('[5]Refined CO Exports'!IM$290)/1000</f>
        <v>8.6528480000000005</v>
      </c>
      <c r="T62" s="52">
        <f>('[5]Refined CO Exports'!IY$290)/1000</f>
        <v>13.93979</v>
      </c>
      <c r="U62" s="52">
        <f>('[5]Refined CO Exports'!JK$290)/1000</f>
        <v>11.650620999999999</v>
      </c>
      <c r="V62" s="52">
        <f>('[5]Refined CO Exports'!JW$290)/1000</f>
        <v>9.0731079999999995</v>
      </c>
      <c r="W62" s="52">
        <f>('[5]Refined CO Exports'!KI$290)/1000</f>
        <v>10.221674999999999</v>
      </c>
      <c r="X62" s="52">
        <f>('[5]Refined CO Exports'!KU$290)/1000</f>
        <v>11.76742</v>
      </c>
      <c r="Y62" s="52">
        <f>('[5]Refined CO Exports'!LG$290)/1000</f>
        <v>10.350728999999999</v>
      </c>
      <c r="Z62" s="52">
        <f>('[5]Refined CO Exports'!LS$290)/1000</f>
        <v>11.909270000000001</v>
      </c>
      <c r="AA62" s="52">
        <f>('[5]Refined CO Exports'!ME$290)/1000</f>
        <v>11.334904</v>
      </c>
      <c r="AB62" s="52">
        <f>('[5]Refined CO Exports'!MQ$290)/1000</f>
        <v>12.779734000000001</v>
      </c>
      <c r="AC62" s="52">
        <f>('[5]Refined CO Exports'!NC$290)/1000</f>
        <v>14.321372999999999</v>
      </c>
      <c r="AD62" s="51">
        <f>'[3]Canola Complex'!BK301-'Canola Crude Match'!AD62</f>
        <v>-0.20525077804232073</v>
      </c>
      <c r="AE62" s="51">
        <f>'[3]Canola Complex'!BL301-'Canola Crude Match'!AE62</f>
        <v>2.0068140010065454</v>
      </c>
      <c r="AF62" s="51">
        <f>'[3]Canola Complex'!BM301-'Canola Crude Match'!AF62</f>
        <v>7.5822576121822989</v>
      </c>
      <c r="AG62" s="51">
        <f>'[3]Canola Complex'!BN301-'Canola Crude Match'!AG62</f>
        <v>5.8288142213248006</v>
      </c>
      <c r="AH62" s="51">
        <f>'[3]Canola Complex'!BO301-'Canola Crude Match'!AH62</f>
        <v>4.5958557797091562</v>
      </c>
      <c r="AI62" s="51">
        <f>'[3]Canola Complex'!BP301-'Canola Crude Match'!AI62</f>
        <v>3.2450453870905251</v>
      </c>
      <c r="AJ62" s="51">
        <f>'[3]Canola Complex'!BQ301-'Canola Crude Match'!AJ62</f>
        <v>2.1907979634206827</v>
      </c>
      <c r="AK62" s="51">
        <f>'[3]Canola Complex'!BR301-'Canola Crude Match'!AK62</f>
        <v>3.1712837103510596</v>
      </c>
      <c r="AL62" s="51">
        <f>'[3]Canola Complex'!BS301-'Canola Crude Match'!AL62</f>
        <v>3.4777710051887771</v>
      </c>
      <c r="AM62" s="51">
        <f>'[3]Canola Complex'!BT301-'Canola Crude Match'!AM62</f>
        <v>3.1338730279449938</v>
      </c>
      <c r="AN62" s="51">
        <f>'[3]Canola Complex'!BU301-'Canola Crude Match'!AN62</f>
        <v>3.0803838041536316</v>
      </c>
      <c r="AO62" s="51">
        <f>'[3]Canola Complex'!BV301-'Canola Crude Match'!AO62</f>
        <v>3.02663610060588</v>
      </c>
      <c r="AP62" s="51">
        <f>'[3]Canola Complex'!BW301-'Canola Crude Match'!AP62</f>
        <v>3.0102883953547765</v>
      </c>
      <c r="AQ62" s="51">
        <f>'[3]Canola Complex'!BX301-'Canola Crude Match'!AQ62</f>
        <v>3.1772980484336983</v>
      </c>
      <c r="AR62" s="51">
        <f>'[3]Canola Complex'!BY301-'Canola Crude Match'!AR62</f>
        <v>3.1440071093011337</v>
      </c>
      <c r="AS62" s="51">
        <f>'[3]Canola Complex'!BZ301-'Canola Crude Match'!AS62</f>
        <v>3.0911744762879647</v>
      </c>
      <c r="AT62" s="51">
        <f>'[3]Canola Complex'!CA301-'Canola Crude Match'!AT62</f>
        <v>3.0847931190448943</v>
      </c>
      <c r="AU62" s="51">
        <f>'[3]Canola Complex'!CB301-'Canola Crude Match'!AU62</f>
        <v>3.0897889626054398</v>
      </c>
    </row>
    <row r="63" spans="1:47">
      <c r="A63" s="42" t="s">
        <v>112</v>
      </c>
      <c r="B63" s="52">
        <f>('[5]Refined CO Exports'!AR$290)/1000</f>
        <v>0</v>
      </c>
      <c r="C63" s="52">
        <f>('[5]Refined CO Exports'!BD$290)/1000</f>
        <v>0</v>
      </c>
      <c r="D63" s="52">
        <f>('[5]Refined CO Exports'!BP$290)/1000</f>
        <v>0</v>
      </c>
      <c r="E63" s="52">
        <f>('[5]Refined CO Exports'!CB$290)/1000</f>
        <v>0</v>
      </c>
      <c r="F63" s="52">
        <f>('[5]Refined CO Exports'!CN$290)/1000</f>
        <v>0</v>
      </c>
      <c r="G63" s="52">
        <f>('[5]Refined CO Exports'!CZ$290)/1000</f>
        <v>0</v>
      </c>
      <c r="H63" s="52">
        <f>('[5]Refined CO Exports'!DL$290)/1000</f>
        <v>0</v>
      </c>
      <c r="I63" s="52">
        <f>('[5]Refined CO Exports'!DX$290)/1000</f>
        <v>0</v>
      </c>
      <c r="J63" s="52">
        <f>('[5]Refined CO Exports'!EJ$290)/1000</f>
        <v>1.6453759999999999</v>
      </c>
      <c r="K63" s="52">
        <f>('[5]Refined CO Exports'!EV$290)/1000</f>
        <v>2.5655569999999996</v>
      </c>
      <c r="L63" s="52">
        <f>('[5]Refined CO Exports'!FH$290)/1000</f>
        <v>2.9940390000000003</v>
      </c>
      <c r="M63" s="52">
        <f>('[5]Refined CO Exports'!FT$290)/1000</f>
        <v>1.503541</v>
      </c>
      <c r="N63" s="52">
        <f>('[5]Refined CO Exports'!GF$290)/1000</f>
        <v>3.2244510000000002</v>
      </c>
      <c r="O63" s="52">
        <f>('[5]Refined CO Exports'!GR$290)/1000</f>
        <v>10.759679999999999</v>
      </c>
      <c r="P63" s="52">
        <f>('[5]Refined CO Exports'!HD$290)/1000</f>
        <v>13.213216000000001</v>
      </c>
      <c r="Q63" s="52">
        <f>('[5]Refined CO Exports'!HP$290)/1000</f>
        <v>3.6853769999999999</v>
      </c>
      <c r="R63" s="52">
        <f>('[5]Refined CO Exports'!IB$290)/1000</f>
        <v>5.7811760000000003</v>
      </c>
      <c r="S63" s="52">
        <f>('[5]Refined CO Exports'!IN$290)/1000</f>
        <v>9.149852000000001</v>
      </c>
      <c r="T63" s="52">
        <f>('[5]Refined CO Exports'!IZ$290)/1000</f>
        <v>14.523174999999998</v>
      </c>
      <c r="U63" s="52">
        <f>('[5]Refined CO Exports'!JL$290)/1000</f>
        <v>13.647761000000001</v>
      </c>
      <c r="V63" s="52">
        <f>('[5]Refined CO Exports'!JX$290)/1000</f>
        <v>9.65381</v>
      </c>
      <c r="W63" s="52">
        <f>('[5]Refined CO Exports'!KJ$290)/1000</f>
        <v>10.139220999999999</v>
      </c>
      <c r="X63" s="52">
        <f>('[5]Refined CO Exports'!KV$290)/1000</f>
        <v>7.1790699999999994</v>
      </c>
      <c r="Y63" s="52">
        <f>('[5]Refined CO Exports'!LH$290)/1000</f>
        <v>12.296496999999999</v>
      </c>
      <c r="Z63" s="52">
        <f>('[5]Refined CO Exports'!LT$290)/1000</f>
        <v>11.177389</v>
      </c>
      <c r="AA63" s="52">
        <f>('[5]Refined CO Exports'!MF$290)/1000</f>
        <v>10.918592</v>
      </c>
      <c r="AB63" s="52">
        <f>('[5]Refined CO Exports'!MR$290)/1000</f>
        <v>13.255772</v>
      </c>
      <c r="AC63" s="52">
        <f>('[5]Refined CO Exports'!ND$290)/1000</f>
        <v>20.738482999999999</v>
      </c>
      <c r="AD63" s="51">
        <f>'[3]Canola Complex'!BK302-'Canola Crude Match'!AD63</f>
        <v>-0.13440278374439529</v>
      </c>
      <c r="AE63" s="51">
        <f>'[3]Canola Complex'!BL302-'Canola Crude Match'!AE63</f>
        <v>3.3075422522806797</v>
      </c>
      <c r="AF63" s="51">
        <f>'[3]Canola Complex'!BM302-'Canola Crude Match'!AF63</f>
        <v>4.2167727805487303</v>
      </c>
      <c r="AG63" s="51">
        <f>'[3]Canola Complex'!BN302-'Canola Crude Match'!AG63</f>
        <v>5.796884288566531</v>
      </c>
      <c r="AH63" s="51">
        <f>'[3]Canola Complex'!BO302-'Canola Crude Match'!AH63</f>
        <v>5.10500295545922</v>
      </c>
      <c r="AI63" s="51">
        <f>'[3]Canola Complex'!BP302-'Canola Crude Match'!AI63</f>
        <v>3.5051077010945164</v>
      </c>
      <c r="AJ63" s="51">
        <f>'[3]Canola Complex'!BQ302-'Canola Crude Match'!AJ63</f>
        <v>2.3826199493392792</v>
      </c>
      <c r="AK63" s="51">
        <f>'[3]Canola Complex'!BR302-'Canola Crude Match'!AK63</f>
        <v>2.9011035531435425</v>
      </c>
      <c r="AL63" s="51">
        <f>'[3]Canola Complex'!BS302-'Canola Crude Match'!AL63</f>
        <v>3.0041247990913718</v>
      </c>
      <c r="AM63" s="51">
        <f>'[3]Canola Complex'!BT302-'Canola Crude Match'!AM63</f>
        <v>3.2581811973189261</v>
      </c>
      <c r="AN63" s="51">
        <f>'[3]Canola Complex'!BU302-'Canola Crude Match'!AN63</f>
        <v>3.1381388442793252</v>
      </c>
      <c r="AO63" s="51">
        <f>'[3]Canola Complex'!BV302-'Canola Crude Match'!AO63</f>
        <v>3.0327254627968188</v>
      </c>
      <c r="AP63" s="51">
        <f>'[3]Canola Complex'!BW302-'Canola Crude Match'!AP63</f>
        <v>2.9103942594451269</v>
      </c>
      <c r="AQ63" s="51">
        <f>'[3]Canola Complex'!BX302-'Canola Crude Match'!AQ63</f>
        <v>3.0529154590912242</v>
      </c>
      <c r="AR63" s="51">
        <f>'[3]Canola Complex'!BY302-'Canola Crude Match'!AR63</f>
        <v>3.07357226475321</v>
      </c>
      <c r="AS63" s="51">
        <f>'[3]Canola Complex'!BZ302-'Canola Crude Match'!AS63</f>
        <v>3.0890233093095389</v>
      </c>
      <c r="AT63" s="51">
        <f>'[3]Canola Complex'!CA302-'Canola Crude Match'!AT63</f>
        <v>3.0410554417261864</v>
      </c>
      <c r="AU63" s="51">
        <f>'[3]Canola Complex'!CB302-'Canola Crude Match'!AU63</f>
        <v>3.0266339669029989</v>
      </c>
    </row>
    <row r="64" spans="1:47" ht="15.75" thickBot="1">
      <c r="A64" s="42" t="s">
        <v>113</v>
      </c>
      <c r="B64" s="50">
        <f>SUM(B52:B63)</f>
        <v>0</v>
      </c>
      <c r="C64" s="50">
        <f t="shared" ref="C64:AC64" si="22">SUM(C52:C63)</f>
        <v>0</v>
      </c>
      <c r="D64" s="50">
        <f t="shared" si="22"/>
        <v>0</v>
      </c>
      <c r="E64" s="50">
        <f t="shared" si="22"/>
        <v>0</v>
      </c>
      <c r="F64" s="50">
        <f t="shared" si="22"/>
        <v>0</v>
      </c>
      <c r="G64" s="50">
        <f t="shared" si="22"/>
        <v>0</v>
      </c>
      <c r="H64" s="50">
        <f t="shared" si="22"/>
        <v>0</v>
      </c>
      <c r="I64" s="50">
        <f t="shared" si="22"/>
        <v>0</v>
      </c>
      <c r="J64" s="50">
        <f t="shared" si="22"/>
        <v>17.602292000000002</v>
      </c>
      <c r="K64" s="50">
        <f t="shared" si="22"/>
        <v>23.782128999999998</v>
      </c>
      <c r="L64" s="50">
        <f t="shared" si="22"/>
        <v>28.365774999999999</v>
      </c>
      <c r="M64" s="50">
        <f t="shared" si="22"/>
        <v>26.828989</v>
      </c>
      <c r="N64" s="50">
        <f t="shared" si="22"/>
        <v>58.465052000000007</v>
      </c>
      <c r="O64" s="50">
        <f t="shared" si="22"/>
        <v>73.519371000000007</v>
      </c>
      <c r="P64" s="50">
        <f t="shared" si="22"/>
        <v>72.974924999999999</v>
      </c>
      <c r="Q64" s="50">
        <f t="shared" si="22"/>
        <v>70.531810000000007</v>
      </c>
      <c r="R64" s="50">
        <f t="shared" si="22"/>
        <v>58.657325000000007</v>
      </c>
      <c r="S64" s="50">
        <f t="shared" si="22"/>
        <v>97.938316</v>
      </c>
      <c r="T64" s="50">
        <f t="shared" si="22"/>
        <v>168.68553999999997</v>
      </c>
      <c r="U64" s="50">
        <f t="shared" si="22"/>
        <v>150.187173</v>
      </c>
      <c r="V64" s="50">
        <f t="shared" si="22"/>
        <v>129.69590300000002</v>
      </c>
      <c r="W64" s="50">
        <f t="shared" si="22"/>
        <v>123.68880899999999</v>
      </c>
      <c r="X64" s="50">
        <f t="shared" si="22"/>
        <v>114.61329099999999</v>
      </c>
      <c r="Y64" s="50">
        <f t="shared" si="22"/>
        <v>139.492287</v>
      </c>
      <c r="Z64" s="50">
        <f t="shared" si="22"/>
        <v>121.08401100000002</v>
      </c>
      <c r="AA64" s="50">
        <f t="shared" si="22"/>
        <v>118.40489000000001</v>
      </c>
      <c r="AB64" s="50">
        <f t="shared" si="22"/>
        <v>141.978127</v>
      </c>
      <c r="AC64" s="50">
        <f t="shared" si="22"/>
        <v>185.41579199999998</v>
      </c>
      <c r="AD64" s="51">
        <f>SUM(AD52:AD63)</f>
        <v>133.55427335772563</v>
      </c>
      <c r="AE64" s="51">
        <f>SUM(AE52:AE63)</f>
        <v>94.187581514759771</v>
      </c>
      <c r="AF64" s="51">
        <f t="shared" ref="AF64:AU64" si="23">SUM(AF52:AF63)</f>
        <v>105.06450965856425</v>
      </c>
      <c r="AG64" s="51">
        <f t="shared" si="23"/>
        <v>89.573564607205583</v>
      </c>
      <c r="AH64" s="51">
        <f t="shared" si="23"/>
        <v>88.562752684192191</v>
      </c>
      <c r="AI64" s="51">
        <f t="shared" si="23"/>
        <v>59.278723949938232</v>
      </c>
      <c r="AJ64" s="51">
        <f t="shared" si="23"/>
        <v>59.533776101640818</v>
      </c>
      <c r="AK64" s="51">
        <f t="shared" si="23"/>
        <v>59.557529926154217</v>
      </c>
      <c r="AL64" s="51">
        <f t="shared" si="23"/>
        <v>59.417724544855183</v>
      </c>
      <c r="AM64" s="51">
        <f t="shared" si="23"/>
        <v>59.33645585577829</v>
      </c>
      <c r="AN64" s="51">
        <f t="shared" si="23"/>
        <v>59.424842075673347</v>
      </c>
      <c r="AO64" s="51">
        <f t="shared" si="23"/>
        <v>59.454065700820365</v>
      </c>
      <c r="AP64" s="51">
        <f t="shared" si="23"/>
        <v>59.438123620656285</v>
      </c>
      <c r="AQ64" s="51">
        <f t="shared" si="23"/>
        <v>59.414242359556695</v>
      </c>
      <c r="AR64" s="51">
        <f t="shared" si="23"/>
        <v>59.413545922496994</v>
      </c>
      <c r="AS64" s="51">
        <f t="shared" si="23"/>
        <v>59.428963935840748</v>
      </c>
      <c r="AT64" s="51">
        <f t="shared" si="23"/>
        <v>59.429788307874226</v>
      </c>
      <c r="AU64" s="51">
        <f t="shared" si="23"/>
        <v>59.424932829284998</v>
      </c>
    </row>
    <row r="65" spans="1:47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</row>
    <row r="66" spans="1:47" ht="15.75" thickBot="1">
      <c r="A66" s="42" t="s">
        <v>241</v>
      </c>
    </row>
    <row r="67" spans="1:47" ht="15.75" thickBot="1">
      <c r="A67" s="44"/>
      <c r="B67" s="44" t="str">
        <f>B$2</f>
        <v xml:space="preserve">93/94 </v>
      </c>
      <c r="C67" s="44" t="str">
        <f t="shared" ref="C67:AU67" si="24">C$2</f>
        <v xml:space="preserve">94/95 </v>
      </c>
      <c r="D67" s="44" t="str">
        <f t="shared" si="24"/>
        <v xml:space="preserve">95/96 </v>
      </c>
      <c r="E67" s="44" t="str">
        <f t="shared" si="24"/>
        <v xml:space="preserve">96/97 </v>
      </c>
      <c r="F67" s="44" t="str">
        <f t="shared" si="24"/>
        <v xml:space="preserve">97/98 </v>
      </c>
      <c r="G67" s="44" t="str">
        <f t="shared" si="24"/>
        <v xml:space="preserve">98/99 </v>
      </c>
      <c r="H67" s="44" t="str">
        <f t="shared" si="24"/>
        <v xml:space="preserve">99/00 </v>
      </c>
      <c r="I67" s="44" t="str">
        <f t="shared" si="24"/>
        <v xml:space="preserve">00/01 </v>
      </c>
      <c r="J67" s="44" t="str">
        <f t="shared" si="24"/>
        <v xml:space="preserve">01/02 </v>
      </c>
      <c r="K67" s="44" t="str">
        <f t="shared" si="24"/>
        <v xml:space="preserve">02/03 </v>
      </c>
      <c r="L67" s="44" t="str">
        <f t="shared" si="24"/>
        <v xml:space="preserve">03/04 </v>
      </c>
      <c r="M67" s="44" t="str">
        <f t="shared" si="24"/>
        <v xml:space="preserve">04/05 </v>
      </c>
      <c r="N67" s="44" t="str">
        <f t="shared" si="24"/>
        <v xml:space="preserve">05/06 </v>
      </c>
      <c r="O67" s="44" t="str">
        <f t="shared" si="24"/>
        <v xml:space="preserve">06/07 </v>
      </c>
      <c r="P67" s="44" t="str">
        <f t="shared" si="24"/>
        <v xml:space="preserve">07/08 </v>
      </c>
      <c r="Q67" s="44" t="str">
        <f t="shared" si="24"/>
        <v xml:space="preserve">08/09 </v>
      </c>
      <c r="R67" s="44" t="str">
        <f t="shared" si="24"/>
        <v xml:space="preserve">09/10 </v>
      </c>
      <c r="S67" s="44" t="str">
        <f t="shared" si="24"/>
        <v xml:space="preserve">10/11 </v>
      </c>
      <c r="T67" s="44" t="str">
        <f t="shared" si="24"/>
        <v xml:space="preserve">11/12 </v>
      </c>
      <c r="U67" s="44" t="str">
        <f t="shared" si="24"/>
        <v xml:space="preserve">12/13 </v>
      </c>
      <c r="V67" s="44" t="str">
        <f t="shared" si="24"/>
        <v xml:space="preserve">13/14 </v>
      </c>
      <c r="W67" s="44" t="str">
        <f t="shared" si="24"/>
        <v xml:space="preserve">14/15 </v>
      </c>
      <c r="X67" s="44" t="str">
        <f t="shared" si="24"/>
        <v xml:space="preserve">15/16 </v>
      </c>
      <c r="Y67" s="44" t="str">
        <f t="shared" si="24"/>
        <v xml:space="preserve">16/17 </v>
      </c>
      <c r="Z67" s="44" t="str">
        <f t="shared" si="24"/>
        <v xml:space="preserve">17/18 </v>
      </c>
      <c r="AA67" s="44" t="str">
        <f t="shared" si="24"/>
        <v>18/19</v>
      </c>
      <c r="AB67" s="44" t="str">
        <f t="shared" si="24"/>
        <v>19/20</v>
      </c>
      <c r="AC67" s="44" t="str">
        <f t="shared" si="24"/>
        <v>20/21</v>
      </c>
      <c r="AD67" s="44" t="str">
        <f t="shared" si="24"/>
        <v>21/22</v>
      </c>
      <c r="AE67" s="44" t="str">
        <f t="shared" si="24"/>
        <v>22/23</v>
      </c>
      <c r="AF67" s="44" t="str">
        <f t="shared" si="24"/>
        <v>23/24</v>
      </c>
      <c r="AG67" s="44" t="str">
        <f t="shared" si="24"/>
        <v>24/25</v>
      </c>
      <c r="AH67" s="44" t="str">
        <f t="shared" si="24"/>
        <v>25/26</v>
      </c>
      <c r="AI67" s="44" t="str">
        <f t="shared" si="24"/>
        <v>26/27</v>
      </c>
      <c r="AJ67" s="44" t="str">
        <f t="shared" si="24"/>
        <v>27/28</v>
      </c>
      <c r="AK67" s="44" t="str">
        <f t="shared" si="24"/>
        <v>28/29</v>
      </c>
      <c r="AL67" s="44" t="str">
        <f t="shared" si="24"/>
        <v>29/30</v>
      </c>
      <c r="AM67" s="44" t="str">
        <f t="shared" si="24"/>
        <v>30/31</v>
      </c>
      <c r="AN67" s="44" t="str">
        <f t="shared" si="24"/>
        <v>31/32</v>
      </c>
      <c r="AO67" s="44" t="str">
        <f t="shared" si="24"/>
        <v>32/33</v>
      </c>
      <c r="AP67" s="44" t="str">
        <f t="shared" si="24"/>
        <v>33/34</v>
      </c>
      <c r="AQ67" s="44" t="str">
        <f t="shared" si="24"/>
        <v>34/35</v>
      </c>
      <c r="AR67" s="44" t="str">
        <f t="shared" si="24"/>
        <v>35/36</v>
      </c>
      <c r="AS67" s="44" t="str">
        <f t="shared" si="24"/>
        <v>36/37</v>
      </c>
      <c r="AT67" s="44" t="str">
        <f t="shared" si="24"/>
        <v>37/38</v>
      </c>
      <c r="AU67" s="44" t="str">
        <f t="shared" si="24"/>
        <v>38/39</v>
      </c>
    </row>
    <row r="68" spans="1:47">
      <c r="A68" s="42" t="s">
        <v>101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>
        <f>'[4]NASS Crush'!$DN10</f>
        <v>86.736000000000004</v>
      </c>
      <c r="Y68" s="46">
        <f>'[4]NASS Crush'!$DN22</f>
        <v>170.97900000000001</v>
      </c>
      <c r="Z68" s="46">
        <f>'[4]NASS Crush'!$DN34</f>
        <v>162.98599999999999</v>
      </c>
      <c r="AA68" s="46">
        <f>'[4]NASS Crush'!$DN46</f>
        <v>162.54400000000001</v>
      </c>
      <c r="AB68" s="46">
        <f>'[4]NASS Crush'!$DN58</f>
        <v>164.83</v>
      </c>
      <c r="AC68" s="46">
        <f>'[4]NASS Crush'!$DN70</f>
        <v>172.38200000000001</v>
      </c>
      <c r="AD68" s="46">
        <f>'[4]NASS Crush'!$DN82</f>
        <v>157.94399999999999</v>
      </c>
      <c r="AE68" s="47">
        <f>(AE20+AE36)*0.35</f>
        <v>184.28660280261769</v>
      </c>
      <c r="AF68" s="47">
        <f t="shared" ref="AE68:AU79" si="25">(AF20+AF36)*0.35</f>
        <v>250.44824200683203</v>
      </c>
      <c r="AG68" s="47">
        <f t="shared" si="25"/>
        <v>194.22685672170311</v>
      </c>
      <c r="AH68" s="47">
        <f t="shared" si="25"/>
        <v>243.68510437381113</v>
      </c>
      <c r="AI68" s="47">
        <f t="shared" si="25"/>
        <v>212.24346394036036</v>
      </c>
      <c r="AJ68" s="47">
        <f t="shared" si="25"/>
        <v>203.78588771297186</v>
      </c>
      <c r="AK68" s="47">
        <f t="shared" si="25"/>
        <v>147.53742687858383</v>
      </c>
      <c r="AL68" s="47">
        <f t="shared" si="25"/>
        <v>139.62703847863619</v>
      </c>
      <c r="AM68" s="47">
        <f t="shared" si="25"/>
        <v>152.87278483350565</v>
      </c>
      <c r="AN68" s="47">
        <f t="shared" si="25"/>
        <v>174.74694800366117</v>
      </c>
      <c r="AO68" s="47">
        <f t="shared" si="25"/>
        <v>162.8413790913211</v>
      </c>
      <c r="AP68" s="47">
        <f t="shared" si="25"/>
        <v>162.44455328201647</v>
      </c>
      <c r="AQ68" s="47">
        <f t="shared" si="25"/>
        <v>186.1585808706663</v>
      </c>
      <c r="AR68" s="47">
        <f t="shared" si="25"/>
        <v>170.07515921500078</v>
      </c>
      <c r="AS68" s="47">
        <f t="shared" si="25"/>
        <v>178.13114854744398</v>
      </c>
      <c r="AT68" s="47">
        <f t="shared" si="25"/>
        <v>184.10371678044353</v>
      </c>
      <c r="AU68" s="47">
        <f t="shared" si="25"/>
        <v>185.45655557249367</v>
      </c>
    </row>
    <row r="69" spans="1:47">
      <c r="A69" s="42" t="s">
        <v>102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>
        <f>'[4]NASS Crush'!$DN11</f>
        <v>91.462000000000003</v>
      </c>
      <c r="Y69" s="46">
        <f>'[4]NASS Crush'!$DN23</f>
        <v>160.32599999999999</v>
      </c>
      <c r="Z69" s="46">
        <f>'[4]NASS Crush'!$DN35</f>
        <v>155.30000000000001</v>
      </c>
      <c r="AA69" s="46">
        <f>'[4]NASS Crush'!$DN47</f>
        <v>151.34200000000001</v>
      </c>
      <c r="AB69" s="46">
        <f>'[4]NASS Crush'!$DN59</f>
        <v>159.52000000000001</v>
      </c>
      <c r="AC69" s="46">
        <f>'[4]NASS Crush'!$DN71</f>
        <v>154.27799999999999</v>
      </c>
      <c r="AD69" s="46">
        <f>'[4]NASS Crush'!$DN83</f>
        <v>141.559</v>
      </c>
      <c r="AE69" s="47">
        <f t="shared" si="25"/>
        <v>175.16866221160018</v>
      </c>
      <c r="AF69" s="47">
        <f t="shared" si="25"/>
        <v>222.1994459069758</v>
      </c>
      <c r="AG69" s="47">
        <f t="shared" si="25"/>
        <v>211.04878433656447</v>
      </c>
      <c r="AH69" s="47">
        <f t="shared" si="25"/>
        <v>223.19385089815279</v>
      </c>
      <c r="AI69" s="47">
        <f t="shared" si="25"/>
        <v>201.67617303452775</v>
      </c>
      <c r="AJ69" s="47">
        <f t="shared" si="25"/>
        <v>124.03681336847082</v>
      </c>
      <c r="AK69" s="47">
        <f t="shared" si="25"/>
        <v>139.89556260710262</v>
      </c>
      <c r="AL69" s="47">
        <f t="shared" si="25"/>
        <v>119.23066894306181</v>
      </c>
      <c r="AM69" s="47">
        <f t="shared" si="25"/>
        <v>118.88851253436884</v>
      </c>
      <c r="AN69" s="47">
        <f t="shared" si="25"/>
        <v>150.52307512043981</v>
      </c>
      <c r="AO69" s="47">
        <f t="shared" si="25"/>
        <v>135.41253257049669</v>
      </c>
      <c r="AP69" s="47">
        <f t="shared" si="25"/>
        <v>130.26854039205119</v>
      </c>
      <c r="AQ69" s="47">
        <f t="shared" si="25"/>
        <v>157.42687416176076</v>
      </c>
      <c r="AR69" s="47">
        <f t="shared" si="25"/>
        <v>139.50350614469045</v>
      </c>
      <c r="AS69" s="47">
        <f t="shared" si="25"/>
        <v>145.99891015585604</v>
      </c>
      <c r="AT69" s="47">
        <f t="shared" si="25"/>
        <v>152.33893695295333</v>
      </c>
      <c r="AU69" s="47">
        <f t="shared" si="25"/>
        <v>151.7449656242739</v>
      </c>
    </row>
    <row r="70" spans="1:47">
      <c r="A70" s="42" t="s">
        <v>103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>
        <f>'[4]NASS Crush'!$DN12</f>
        <v>98.204999999999998</v>
      </c>
      <c r="Y70" s="46">
        <f>'[4]NASS Crush'!$DN24</f>
        <v>138.86600000000001</v>
      </c>
      <c r="Z70" s="46">
        <f>'[4]NASS Crush'!$DN36</f>
        <v>144.05099999999999</v>
      </c>
      <c r="AA70" s="46">
        <f>'[4]NASS Crush'!$DN48</f>
        <v>145.845</v>
      </c>
      <c r="AB70" s="46">
        <f>'[4]NASS Crush'!$DN60</f>
        <v>149.17099999999999</v>
      </c>
      <c r="AC70" s="46">
        <f>'[4]NASS Crush'!$DN72</f>
        <v>164.19200000000001</v>
      </c>
      <c r="AD70" s="46">
        <f>'[4]NASS Crush'!$DN84</f>
        <v>143.85599999999999</v>
      </c>
      <c r="AE70" s="47">
        <f t="shared" si="25"/>
        <v>197.08135458717521</v>
      </c>
      <c r="AF70" s="47">
        <f t="shared" si="25"/>
        <v>228.7896192221213</v>
      </c>
      <c r="AG70" s="47">
        <f t="shared" si="25"/>
        <v>216.07669229508039</v>
      </c>
      <c r="AH70" s="47">
        <f t="shared" si="25"/>
        <v>227.83690194924981</v>
      </c>
      <c r="AI70" s="47">
        <f t="shared" si="25"/>
        <v>101.08867337456736</v>
      </c>
      <c r="AJ70" s="47">
        <f t="shared" si="25"/>
        <v>93.345629224754092</v>
      </c>
      <c r="AK70" s="47">
        <f t="shared" si="25"/>
        <v>58.837524175032499</v>
      </c>
      <c r="AL70" s="47">
        <f t="shared" si="25"/>
        <v>153.74394806209082</v>
      </c>
      <c r="AM70" s="47">
        <f t="shared" si="25"/>
        <v>89.290361623279793</v>
      </c>
      <c r="AN70" s="47">
        <f t="shared" si="25"/>
        <v>121.53411134505171</v>
      </c>
      <c r="AO70" s="47">
        <f t="shared" si="25"/>
        <v>99.073250566735013</v>
      </c>
      <c r="AP70" s="47">
        <f t="shared" si="25"/>
        <v>104.2774263581011</v>
      </c>
      <c r="AQ70" s="47">
        <f t="shared" si="25"/>
        <v>123.70212187876277</v>
      </c>
      <c r="AR70" s="47">
        <f t="shared" si="25"/>
        <v>119.8962871789558</v>
      </c>
      <c r="AS70" s="47">
        <f t="shared" si="25"/>
        <v>110.6335777856013</v>
      </c>
      <c r="AT70" s="47">
        <f t="shared" si="25"/>
        <v>118.82501206283355</v>
      </c>
      <c r="AU70" s="47">
        <f t="shared" si="25"/>
        <v>116.66064945723436</v>
      </c>
    </row>
    <row r="71" spans="1:47">
      <c r="A71" s="42" t="s">
        <v>104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>
        <f>'[4]NASS Crush'!$DN13</f>
        <v>117.27500000000001</v>
      </c>
      <c r="Y71" s="46">
        <f>'[4]NASS Crush'!$DN25</f>
        <v>132.80500000000001</v>
      </c>
      <c r="Z71" s="46">
        <f>'[4]NASS Crush'!$DN37</f>
        <v>127.56399999999999</v>
      </c>
      <c r="AA71" s="46">
        <f>'[4]NASS Crush'!$DN49</f>
        <v>138.584</v>
      </c>
      <c r="AB71" s="46">
        <f>'[4]NASS Crush'!$DN61</f>
        <v>161.22999999999999</v>
      </c>
      <c r="AC71" s="46">
        <f>'[4]NASS Crush'!$DN73</f>
        <v>143.15700000000001</v>
      </c>
      <c r="AD71" s="46">
        <f>'[4]NASS Crush'!$DN85</f>
        <v>131.62700000000001</v>
      </c>
      <c r="AE71" s="47">
        <f t="shared" si="25"/>
        <v>191.29272113403718</v>
      </c>
      <c r="AF71" s="47">
        <f t="shared" si="25"/>
        <v>233.59838075307746</v>
      </c>
      <c r="AG71" s="47">
        <f t="shared" si="25"/>
        <v>219.28576628848288</v>
      </c>
      <c r="AH71" s="47">
        <f t="shared" si="25"/>
        <v>231.78856073022644</v>
      </c>
      <c r="AI71" s="47">
        <f t="shared" si="25"/>
        <v>208.55361397999692</v>
      </c>
      <c r="AJ71" s="47">
        <f t="shared" si="25"/>
        <v>198.31612104002633</v>
      </c>
      <c r="AK71" s="47">
        <f t="shared" si="25"/>
        <v>181.29403961977954</v>
      </c>
      <c r="AL71" s="47">
        <f t="shared" si="25"/>
        <v>189.04401590633236</v>
      </c>
      <c r="AM71" s="47">
        <f t="shared" si="25"/>
        <v>173.43886191742371</v>
      </c>
      <c r="AN71" s="47">
        <f t="shared" si="25"/>
        <v>183.50880949576501</v>
      </c>
      <c r="AO71" s="47">
        <f t="shared" si="25"/>
        <v>177.93376893983722</v>
      </c>
      <c r="AP71" s="47">
        <f t="shared" si="25"/>
        <v>182.20317008971679</v>
      </c>
      <c r="AQ71" s="47">
        <f t="shared" si="25"/>
        <v>222.3755261076476</v>
      </c>
      <c r="AR71" s="47">
        <f t="shared" si="25"/>
        <v>196.92317072356627</v>
      </c>
      <c r="AS71" s="47">
        <f t="shared" si="25"/>
        <v>201.47895069653083</v>
      </c>
      <c r="AT71" s="47">
        <f t="shared" si="25"/>
        <v>209.15922584229099</v>
      </c>
      <c r="AU71" s="47">
        <f t="shared" si="25"/>
        <v>213.99276273109854</v>
      </c>
    </row>
    <row r="72" spans="1:47">
      <c r="A72" s="42" t="s">
        <v>105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>
        <f>'[4]NASS Crush'!$DN14</f>
        <v>125.7</v>
      </c>
      <c r="Y72" s="46">
        <f>'[4]NASS Crush'!$DN26</f>
        <v>130.69800000000001</v>
      </c>
      <c r="Z72" s="46">
        <f>'[4]NASS Crush'!$DN38</f>
        <v>133.77600000000001</v>
      </c>
      <c r="AA72" s="46">
        <f>'[4]NASS Crush'!$DN50</f>
        <v>138.636</v>
      </c>
      <c r="AB72" s="46">
        <f>'[4]NASS Crush'!$DN62</f>
        <v>139.858</v>
      </c>
      <c r="AC72" s="46">
        <f>'[4]NASS Crush'!$DN74</f>
        <v>147.84899999999999</v>
      </c>
      <c r="AD72" s="46">
        <f>'[4]NASS Crush'!$DN86</f>
        <v>102.485</v>
      </c>
      <c r="AE72" s="47">
        <f t="shared" si="25"/>
        <v>193.53538612065213</v>
      </c>
      <c r="AF72" s="47">
        <f t="shared" si="25"/>
        <v>214.07244472046744</v>
      </c>
      <c r="AG72" s="47">
        <f t="shared" si="25"/>
        <v>203.13147368950703</v>
      </c>
      <c r="AH72" s="47">
        <f t="shared" si="25"/>
        <v>211.03092865931939</v>
      </c>
      <c r="AI72" s="47">
        <f t="shared" si="25"/>
        <v>194.73051904683106</v>
      </c>
      <c r="AJ72" s="47">
        <f t="shared" si="25"/>
        <v>188.46146206649576</v>
      </c>
      <c r="AK72" s="47">
        <f t="shared" si="25"/>
        <v>169.65641696276847</v>
      </c>
      <c r="AL72" s="47">
        <f t="shared" si="25"/>
        <v>174.53977765100834</v>
      </c>
      <c r="AM72" s="47">
        <f t="shared" si="25"/>
        <v>161.24980573349134</v>
      </c>
      <c r="AN72" s="47">
        <f t="shared" si="25"/>
        <v>171.14215761268298</v>
      </c>
      <c r="AO72" s="47">
        <f t="shared" si="25"/>
        <v>166.56215989195951</v>
      </c>
      <c r="AP72" s="47">
        <f t="shared" si="25"/>
        <v>170.12762396400606</v>
      </c>
      <c r="AQ72" s="47">
        <f t="shared" si="25"/>
        <v>205.77868153102114</v>
      </c>
      <c r="AR72" s="47">
        <f t="shared" si="25"/>
        <v>183.34931580803149</v>
      </c>
      <c r="AS72" s="47">
        <f t="shared" si="25"/>
        <v>187.93217459882675</v>
      </c>
      <c r="AT72" s="47">
        <f t="shared" si="25"/>
        <v>195.08966105371988</v>
      </c>
      <c r="AU72" s="47">
        <f t="shared" si="25"/>
        <v>199.54340244666869</v>
      </c>
    </row>
    <row r="73" spans="1:47">
      <c r="A73" s="42" t="s">
        <v>106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>
        <f>'[4]NASS Crush'!$DN15</f>
        <v>142.65899999999999</v>
      </c>
      <c r="Y73" s="46">
        <f>'[4]NASS Crush'!$DN27</f>
        <v>150.601</v>
      </c>
      <c r="Z73" s="46">
        <f>'[4]NASS Crush'!$DN39</f>
        <v>145.358</v>
      </c>
      <c r="AA73" s="46">
        <f>'[4]NASS Crush'!$DN51</f>
        <v>141.149</v>
      </c>
      <c r="AB73" s="46">
        <f>'[4]NASS Crush'!$DN63</f>
        <v>163.28399999999999</v>
      </c>
      <c r="AC73" s="46">
        <f>'[4]NASS Crush'!$DN75</f>
        <v>156.72200000000001</v>
      </c>
      <c r="AD73" s="46">
        <f>'[4]NASS Crush'!$DN87</f>
        <v>144.66800000000001</v>
      </c>
      <c r="AE73" s="47">
        <f t="shared" si="25"/>
        <v>220.30848600960587</v>
      </c>
      <c r="AF73" s="47">
        <f t="shared" si="25"/>
        <v>250.02618779035114</v>
      </c>
      <c r="AG73" s="47">
        <f t="shared" si="25"/>
        <v>241.21148491779368</v>
      </c>
      <c r="AH73" s="47">
        <f t="shared" si="25"/>
        <v>253.53284371701741</v>
      </c>
      <c r="AI73" s="47">
        <f t="shared" si="25"/>
        <v>229.7123825739628</v>
      </c>
      <c r="AJ73" s="47">
        <f t="shared" si="25"/>
        <v>219.80356457599288</v>
      </c>
      <c r="AK73" s="47">
        <f t="shared" si="25"/>
        <v>197.2862120907761</v>
      </c>
      <c r="AL73" s="47">
        <f t="shared" si="25"/>
        <v>204.69675949391268</v>
      </c>
      <c r="AM73" s="47">
        <f t="shared" si="25"/>
        <v>189.07335761778043</v>
      </c>
      <c r="AN73" s="47">
        <f t="shared" si="25"/>
        <v>200.03687219780323</v>
      </c>
      <c r="AO73" s="47">
        <f t="shared" si="25"/>
        <v>194.05579595205998</v>
      </c>
      <c r="AP73" s="47">
        <f t="shared" si="25"/>
        <v>198.5981413191715</v>
      </c>
      <c r="AQ73" s="47">
        <f t="shared" si="25"/>
        <v>242.53779001291349</v>
      </c>
      <c r="AR73" s="47">
        <f t="shared" si="25"/>
        <v>214.92004832173666</v>
      </c>
      <c r="AS73" s="47">
        <f t="shared" si="25"/>
        <v>220.31956167874495</v>
      </c>
      <c r="AT73" s="47">
        <f t="shared" si="25"/>
        <v>228.78421225610114</v>
      </c>
      <c r="AU73" s="47">
        <f t="shared" si="25"/>
        <v>234.18228624796379</v>
      </c>
    </row>
    <row r="74" spans="1:47">
      <c r="A74" s="42" t="s">
        <v>107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>
        <f>'[4]NASS Crush'!$DN16</f>
        <v>129.00399999999999</v>
      </c>
      <c r="Y74" s="46">
        <f>'[4]NASS Crush'!$DN28</f>
        <v>148.68199999999999</v>
      </c>
      <c r="Z74" s="46">
        <f>'[4]NASS Crush'!$DN40</f>
        <v>150.506</v>
      </c>
      <c r="AA74" s="46">
        <f>'[4]NASS Crush'!$DN52</f>
        <v>142.81399999999999</v>
      </c>
      <c r="AB74" s="46">
        <f>'[4]NASS Crush'!$DN64</f>
        <v>147.584</v>
      </c>
      <c r="AC74" s="46">
        <f>'[4]NASS Crush'!$DN76</f>
        <v>148.155</v>
      </c>
      <c r="AD74" s="46">
        <f>'[4]NASS Crush'!$DN88</f>
        <v>129.434</v>
      </c>
      <c r="AE74" s="47">
        <f t="shared" si="25"/>
        <v>208.359345373661</v>
      </c>
      <c r="AF74" s="47">
        <f t="shared" si="25"/>
        <v>234.07854849073402</v>
      </c>
      <c r="AG74" s="47">
        <f t="shared" si="25"/>
        <v>224.03513067832529</v>
      </c>
      <c r="AH74" s="47">
        <f t="shared" si="25"/>
        <v>234.15164908862801</v>
      </c>
      <c r="AI74" s="47">
        <f t="shared" si="25"/>
        <v>213.10469627692117</v>
      </c>
      <c r="AJ74" s="47">
        <f t="shared" si="25"/>
        <v>203.21226737864862</v>
      </c>
      <c r="AK74" s="47">
        <f t="shared" si="25"/>
        <v>183.39520425189619</v>
      </c>
      <c r="AL74" s="47">
        <f t="shared" si="25"/>
        <v>189.84687377497229</v>
      </c>
      <c r="AM74" s="47">
        <f t="shared" si="25"/>
        <v>174.90230866748814</v>
      </c>
      <c r="AN74" s="47">
        <f t="shared" si="25"/>
        <v>184.99098587460173</v>
      </c>
      <c r="AO74" s="47">
        <f t="shared" si="25"/>
        <v>179.79513816399228</v>
      </c>
      <c r="AP74" s="47">
        <f t="shared" si="25"/>
        <v>183.97291628436105</v>
      </c>
      <c r="AQ74" s="47">
        <f t="shared" si="25"/>
        <v>225.09741703426428</v>
      </c>
      <c r="AR74" s="47">
        <f t="shared" si="25"/>
        <v>199.0996843209233</v>
      </c>
      <c r="AS74" s="47">
        <f t="shared" si="25"/>
        <v>204.10164989728725</v>
      </c>
      <c r="AT74" s="47">
        <f t="shared" si="25"/>
        <v>212.01904726001763</v>
      </c>
      <c r="AU74" s="47">
        <f t="shared" si="25"/>
        <v>217.09421492739506</v>
      </c>
    </row>
    <row r="75" spans="1:47">
      <c r="A75" s="42" t="s">
        <v>108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>
        <f>'[4]NASS Crush'!$DN5</f>
        <v>133.37799999999999</v>
      </c>
      <c r="X75" s="46">
        <f>'[4]NASS Crush'!$DN17</f>
        <v>148.30099999999999</v>
      </c>
      <c r="Y75" s="46">
        <f>'[4]NASS Crush'!$DN29</f>
        <v>132.28700000000001</v>
      </c>
      <c r="Z75" s="46">
        <f>'[4]NASS Crush'!$DN41</f>
        <v>137.14500000000001</v>
      </c>
      <c r="AA75" s="46">
        <f>'[4]NASS Crush'!$DN53</f>
        <v>136.66300000000001</v>
      </c>
      <c r="AB75" s="46">
        <f>'[4]NASS Crush'!$DN65</f>
        <v>150.691</v>
      </c>
      <c r="AC75" s="46">
        <f>'[4]NASS Crush'!$DN77</f>
        <v>142.90600000000001</v>
      </c>
      <c r="AD75" s="47">
        <f>(AD27+AD43)*0.35</f>
        <v>142.48037410067906</v>
      </c>
      <c r="AE75" s="47">
        <f>(AE27+AE43)*0.35</f>
        <v>200.21941563950529</v>
      </c>
      <c r="AF75" s="47">
        <f t="shared" si="25"/>
        <v>240.42397478494706</v>
      </c>
      <c r="AG75" s="47">
        <f t="shared" si="25"/>
        <v>225.22954591620655</v>
      </c>
      <c r="AH75" s="47">
        <f t="shared" si="25"/>
        <v>234.3098831798242</v>
      </c>
      <c r="AI75" s="47">
        <f t="shared" si="25"/>
        <v>213.92599148873848</v>
      </c>
      <c r="AJ75" s="47">
        <f t="shared" si="25"/>
        <v>203.17606703899253</v>
      </c>
      <c r="AK75" s="47">
        <f t="shared" si="25"/>
        <v>184.0120598542203</v>
      </c>
      <c r="AL75" s="47">
        <f t="shared" si="25"/>
        <v>188.49888387182648</v>
      </c>
      <c r="AM75" s="47">
        <f t="shared" si="25"/>
        <v>173.34247411574424</v>
      </c>
      <c r="AN75" s="47">
        <f t="shared" si="25"/>
        <v>184.27402763378211</v>
      </c>
      <c r="AO75" s="47">
        <f t="shared" si="25"/>
        <v>178.84479162492642</v>
      </c>
      <c r="AP75" s="47">
        <f t="shared" si="25"/>
        <v>182.94321675188425</v>
      </c>
      <c r="AQ75" s="47">
        <f t="shared" si="25"/>
        <v>225.46729019610419</v>
      </c>
      <c r="AR75" s="47">
        <f t="shared" si="25"/>
        <v>198.53514098713359</v>
      </c>
      <c r="AS75" s="47">
        <f t="shared" si="25"/>
        <v>203.8867364198253</v>
      </c>
      <c r="AT75" s="47">
        <f t="shared" si="25"/>
        <v>211.95044124711978</v>
      </c>
      <c r="AU75" s="47">
        <f t="shared" si="25"/>
        <v>217.09935525396989</v>
      </c>
    </row>
    <row r="76" spans="1:47">
      <c r="A76" s="42" t="s">
        <v>109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>
        <f>'[4]NASS Crush'!$DN6</f>
        <v>121.328</v>
      </c>
      <c r="X76" s="46">
        <f>'[4]NASS Crush'!$DN18</f>
        <v>168.648</v>
      </c>
      <c r="Y76" s="46">
        <f>'[4]NASS Crush'!$DN30</f>
        <v>131.33500000000001</v>
      </c>
      <c r="Z76" s="46">
        <f>'[4]NASS Crush'!$DN42</f>
        <v>152.352</v>
      </c>
      <c r="AA76" s="46">
        <f>'[4]NASS Crush'!$DN54</f>
        <v>142.953</v>
      </c>
      <c r="AB76" s="46">
        <f>'[4]NASS Crush'!$DN66</f>
        <v>143.27500000000001</v>
      </c>
      <c r="AC76" s="46">
        <f>'[4]NASS Crush'!$DN78</f>
        <v>150.19499999999999</v>
      </c>
      <c r="AD76" s="47">
        <f t="shared" ref="AD76:AE79" si="26">(AD28+AD44)*0.35</f>
        <v>149.70759046984202</v>
      </c>
      <c r="AE76" s="47">
        <f t="shared" si="26"/>
        <v>162.21230688543628</v>
      </c>
      <c r="AF76" s="47">
        <f t="shared" si="25"/>
        <v>226.45961748018607</v>
      </c>
      <c r="AG76" s="47">
        <f t="shared" si="25"/>
        <v>203.19136990075381</v>
      </c>
      <c r="AH76" s="47">
        <f t="shared" si="25"/>
        <v>216.29883411918567</v>
      </c>
      <c r="AI76" s="47">
        <f t="shared" si="25"/>
        <v>194.5188176887668</v>
      </c>
      <c r="AJ76" s="47">
        <f t="shared" si="25"/>
        <v>183.63995489730246</v>
      </c>
      <c r="AK76" s="47">
        <f t="shared" si="25"/>
        <v>164.54651277977857</v>
      </c>
      <c r="AL76" s="47">
        <f t="shared" si="25"/>
        <v>175.88495209177702</v>
      </c>
      <c r="AM76" s="47">
        <f t="shared" si="25"/>
        <v>156.82946139296035</v>
      </c>
      <c r="AN76" s="47">
        <f t="shared" si="25"/>
        <v>166.70035029009179</v>
      </c>
      <c r="AO76" s="47">
        <f t="shared" si="25"/>
        <v>161.37933913405524</v>
      </c>
      <c r="AP76" s="47">
        <f t="shared" si="25"/>
        <v>165.15853593407584</v>
      </c>
      <c r="AQ76" s="47">
        <f t="shared" si="25"/>
        <v>204.25054712418344</v>
      </c>
      <c r="AR76" s="47">
        <f t="shared" si="25"/>
        <v>179.94723830363949</v>
      </c>
      <c r="AS76" s="47">
        <f t="shared" si="25"/>
        <v>184.10599238275714</v>
      </c>
      <c r="AT76" s="47">
        <f t="shared" si="25"/>
        <v>191.55910979850074</v>
      </c>
      <c r="AU76" s="47">
        <f t="shared" si="25"/>
        <v>196.18890110159958</v>
      </c>
    </row>
    <row r="77" spans="1:47">
      <c r="A77" s="42" t="s">
        <v>110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>
        <f>'[4]NASS Crush'!$DN7</f>
        <v>140.035</v>
      </c>
      <c r="X77" s="46">
        <f>'[4]NASS Crush'!$DN19</f>
        <v>153.08799999999999</v>
      </c>
      <c r="Y77" s="46">
        <f>'[4]NASS Crush'!$DN31</f>
        <v>144.77199999999999</v>
      </c>
      <c r="Z77" s="46">
        <f>'[4]NASS Crush'!$DN43</f>
        <v>155.33000000000001</v>
      </c>
      <c r="AA77" s="46">
        <f>'[4]NASS Crush'!$DN55</f>
        <v>143.44499999999999</v>
      </c>
      <c r="AB77" s="46">
        <f>'[4]NASS Crush'!$DN67</f>
        <v>158.221</v>
      </c>
      <c r="AC77" s="46">
        <f>'[4]NASS Crush'!$DN79</f>
        <v>152.983</v>
      </c>
      <c r="AD77" s="47">
        <f t="shared" si="26"/>
        <v>140.8960212923443</v>
      </c>
      <c r="AE77" s="47">
        <f t="shared" si="26"/>
        <v>210.02465674030017</v>
      </c>
      <c r="AF77" s="47">
        <f t="shared" si="25"/>
        <v>231.69012029902228</v>
      </c>
      <c r="AG77" s="47">
        <f t="shared" si="25"/>
        <v>224.08709578219936</v>
      </c>
      <c r="AH77" s="47">
        <f t="shared" si="25"/>
        <v>227.49368354742927</v>
      </c>
      <c r="AI77" s="47">
        <f t="shared" si="25"/>
        <v>215.53151414866443</v>
      </c>
      <c r="AJ77" s="47">
        <f t="shared" si="25"/>
        <v>199.94813855151202</v>
      </c>
      <c r="AK77" s="47">
        <f t="shared" si="25"/>
        <v>181.83572274338823</v>
      </c>
      <c r="AL77" s="47">
        <f t="shared" si="25"/>
        <v>189.60719894459911</v>
      </c>
      <c r="AM77" s="47">
        <f t="shared" si="25"/>
        <v>171.92349749993517</v>
      </c>
      <c r="AN77" s="47">
        <f t="shared" si="25"/>
        <v>182.58877779060293</v>
      </c>
      <c r="AO77" s="47">
        <f t="shared" si="25"/>
        <v>177.14311018041889</v>
      </c>
      <c r="AP77" s="47">
        <f t="shared" si="25"/>
        <v>180.31830404948144</v>
      </c>
      <c r="AQ77" s="47">
        <f t="shared" si="25"/>
        <v>226.02640823111668</v>
      </c>
      <c r="AR77" s="47">
        <f t="shared" si="25"/>
        <v>196.03463853262949</v>
      </c>
      <c r="AS77" s="47">
        <f t="shared" si="25"/>
        <v>201.0666483048029</v>
      </c>
      <c r="AT77" s="47">
        <f t="shared" si="25"/>
        <v>208.75770145231448</v>
      </c>
      <c r="AU77" s="47">
        <f t="shared" si="25"/>
        <v>213.72316373376671</v>
      </c>
    </row>
    <row r="78" spans="1:47">
      <c r="A78" s="42" t="s">
        <v>111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>
        <f>'[4]NASS Crush'!$DN8</f>
        <v>132.65600000000001</v>
      </c>
      <c r="X78" s="46">
        <f>'[4]NASS Crush'!$DN20</f>
        <v>144.02500000000001</v>
      </c>
      <c r="Y78" s="46">
        <f>'[4]NASS Crush'!$DN32</f>
        <v>141.797</v>
      </c>
      <c r="Z78" s="46">
        <f>'[4]NASS Crush'!$DN44</f>
        <v>153.13399999999999</v>
      </c>
      <c r="AA78" s="46">
        <f>'[4]NASS Crush'!$DN56</f>
        <v>114.735</v>
      </c>
      <c r="AB78" s="46">
        <f>'[4]NASS Crush'!$DN68</f>
        <v>162.10499999999999</v>
      </c>
      <c r="AC78" s="46">
        <f>'[4]NASS Crush'!$DN80</f>
        <v>123.949</v>
      </c>
      <c r="AD78" s="47">
        <f t="shared" si="26"/>
        <v>163.26738200652557</v>
      </c>
      <c r="AE78" s="47">
        <f t="shared" si="26"/>
        <v>209.68395462074463</v>
      </c>
      <c r="AF78" s="47">
        <f t="shared" si="25"/>
        <v>240.91139097064448</v>
      </c>
      <c r="AG78" s="47">
        <f t="shared" si="25"/>
        <v>227.19648092591586</v>
      </c>
      <c r="AH78" s="47">
        <f t="shared" si="25"/>
        <v>234.48867175967578</v>
      </c>
      <c r="AI78" s="47">
        <f t="shared" si="25"/>
        <v>218.47871951536322</v>
      </c>
      <c r="AJ78" s="47">
        <f t="shared" si="25"/>
        <v>206.91936911849743</v>
      </c>
      <c r="AK78" s="47">
        <f t="shared" si="25"/>
        <v>185.7409032052739</v>
      </c>
      <c r="AL78" s="47">
        <f t="shared" si="25"/>
        <v>193.99404386812711</v>
      </c>
      <c r="AM78" s="47">
        <f t="shared" si="25"/>
        <v>174.85136583430869</v>
      </c>
      <c r="AN78" s="47">
        <f t="shared" si="25"/>
        <v>186.00918528039668</v>
      </c>
      <c r="AO78" s="47">
        <f t="shared" si="25"/>
        <v>180.69889442870968</v>
      </c>
      <c r="AP78" s="47">
        <f t="shared" si="25"/>
        <v>184.62066112282088</v>
      </c>
      <c r="AQ78" s="47">
        <f t="shared" si="25"/>
        <v>227.44547446853858</v>
      </c>
      <c r="AR78" s="47">
        <f t="shared" si="25"/>
        <v>200.35139123940942</v>
      </c>
      <c r="AS78" s="47">
        <f t="shared" si="25"/>
        <v>205.53983408322864</v>
      </c>
      <c r="AT78" s="47">
        <f t="shared" si="25"/>
        <v>213.693588641936</v>
      </c>
      <c r="AU78" s="47">
        <f t="shared" si="25"/>
        <v>218.88948767350465</v>
      </c>
    </row>
    <row r="79" spans="1:47">
      <c r="A79" s="42" t="s">
        <v>112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>
        <f>'[4]NASS Crush'!$DN9</f>
        <v>157.011</v>
      </c>
      <c r="X79" s="46">
        <f>'[4]NASS Crush'!$DN21</f>
        <v>160.876</v>
      </c>
      <c r="Y79" s="46">
        <f>'[4]NASS Crush'!$DN33</f>
        <v>176.13</v>
      </c>
      <c r="Z79" s="46">
        <f>'[4]NASS Crush'!$DN45</f>
        <v>154.209</v>
      </c>
      <c r="AA79" s="46">
        <f>'[4]NASS Crush'!$DN57</f>
        <v>144.417</v>
      </c>
      <c r="AB79" s="46">
        <f>'[4]NASS Crush'!$DN69</f>
        <v>174.345</v>
      </c>
      <c r="AC79" s="46">
        <f>'[4]NASS Crush'!$DN81</f>
        <v>141.095</v>
      </c>
      <c r="AD79" s="47">
        <f t="shared" si="26"/>
        <v>194.44314896416881</v>
      </c>
      <c r="AE79" s="47">
        <f t="shared" si="26"/>
        <v>252.24111120037134</v>
      </c>
      <c r="AF79" s="47">
        <f t="shared" si="25"/>
        <v>266.31195477978389</v>
      </c>
      <c r="AG79" s="47">
        <f t="shared" si="25"/>
        <v>291.12584103990048</v>
      </c>
      <c r="AH79" s="47">
        <f t="shared" si="25"/>
        <v>267.98611999423798</v>
      </c>
      <c r="AI79" s="47">
        <f t="shared" si="25"/>
        <v>363.70941617483822</v>
      </c>
      <c r="AJ79" s="47">
        <f t="shared" si="25"/>
        <v>417.92801836695628</v>
      </c>
      <c r="AK79" s="47">
        <f t="shared" si="25"/>
        <v>410.18449264347703</v>
      </c>
      <c r="AL79" s="47">
        <f t="shared" si="25"/>
        <v>375.60086296637354</v>
      </c>
      <c r="AM79" s="47">
        <f t="shared" si="25"/>
        <v>362.27304581782306</v>
      </c>
      <c r="AN79" s="47">
        <f t="shared" si="25"/>
        <v>319.26317980520582</v>
      </c>
      <c r="AO79" s="47">
        <f t="shared" si="25"/>
        <v>346.64257457470973</v>
      </c>
      <c r="AP79" s="47">
        <f t="shared" si="25"/>
        <v>363.91275842835063</v>
      </c>
      <c r="AQ79" s="47">
        <f t="shared" si="25"/>
        <v>454.23385975964982</v>
      </c>
      <c r="AR79" s="47">
        <f t="shared" si="25"/>
        <v>392.20346735535708</v>
      </c>
      <c r="AS79" s="47">
        <f t="shared" si="25"/>
        <v>406.805664742906</v>
      </c>
      <c r="AT79" s="47">
        <f t="shared" si="25"/>
        <v>418.50879226586414</v>
      </c>
      <c r="AU79" s="47">
        <f t="shared" si="25"/>
        <v>440.13398973985886</v>
      </c>
    </row>
    <row r="80" spans="1:47" ht="15.75" thickBot="1">
      <c r="A80" s="42" t="s">
        <v>113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>
        <f>SUM(X68:X78)</f>
        <v>1405.1030000000001</v>
      </c>
      <c r="Y80" s="46">
        <f t="shared" ref="Y80:AC80" si="27">SUM(Y68:Y79)</f>
        <v>1759.2780000000002</v>
      </c>
      <c r="Z80" s="46">
        <f t="shared" si="27"/>
        <v>1771.711</v>
      </c>
      <c r="AA80" s="46">
        <f t="shared" si="27"/>
        <v>1703.1269999999997</v>
      </c>
      <c r="AB80" s="46">
        <f t="shared" si="27"/>
        <v>1874.114</v>
      </c>
      <c r="AC80" s="46">
        <f t="shared" si="27"/>
        <v>1797.8629999999998</v>
      </c>
      <c r="AD80" s="47">
        <f>SUM(AD68:AD79)</f>
        <v>1742.3675168335599</v>
      </c>
      <c r="AE80" s="47">
        <f>SUM(AE68:AE79)</f>
        <v>2404.4140033257067</v>
      </c>
      <c r="AF80" s="47">
        <f>SUM(AF68:AF79)</f>
        <v>2839.009927205142</v>
      </c>
      <c r="AG80" s="47">
        <f t="shared" ref="AG80:AU80" si="28">SUM(AG68:AG79)</f>
        <v>2679.8465224924325</v>
      </c>
      <c r="AH80" s="47">
        <f t="shared" si="28"/>
        <v>2805.7970320167583</v>
      </c>
      <c r="AI80" s="47">
        <f t="shared" si="28"/>
        <v>2567.2739812435389</v>
      </c>
      <c r="AJ80" s="47">
        <f t="shared" si="28"/>
        <v>2442.5732933406211</v>
      </c>
      <c r="AK80" s="47">
        <f t="shared" si="28"/>
        <v>2204.2220778120777</v>
      </c>
      <c r="AL80" s="47">
        <f t="shared" si="28"/>
        <v>2294.3150240527175</v>
      </c>
      <c r="AM80" s="47">
        <f t="shared" si="28"/>
        <v>2098.9358375881093</v>
      </c>
      <c r="AN80" s="47">
        <f t="shared" si="28"/>
        <v>2225.3184804500852</v>
      </c>
      <c r="AO80" s="47">
        <f t="shared" si="28"/>
        <v>2160.3827351192222</v>
      </c>
      <c r="AP80" s="47">
        <f t="shared" si="28"/>
        <v>2208.845847976037</v>
      </c>
      <c r="AQ80" s="47">
        <f t="shared" si="28"/>
        <v>2700.5005713766291</v>
      </c>
      <c r="AR80" s="47">
        <f t="shared" si="28"/>
        <v>2390.8390481310739</v>
      </c>
      <c r="AS80" s="47">
        <f t="shared" si="28"/>
        <v>2450.0008492938109</v>
      </c>
      <c r="AT80" s="47">
        <f t="shared" si="28"/>
        <v>2544.7894456140953</v>
      </c>
      <c r="AU80" s="47">
        <f t="shared" si="28"/>
        <v>2604.7097345098277</v>
      </c>
    </row>
    <row r="81" spans="1:47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9"/>
      <c r="W81" s="49"/>
      <c r="X81" s="53">
        <f t="shared" ref="X81:AB81" si="29">X80/X7</f>
        <v>0.30715861079491141</v>
      </c>
      <c r="Y81" s="53">
        <f t="shared" si="29"/>
        <v>0.35386445503566005</v>
      </c>
      <c r="Z81" s="53">
        <f t="shared" si="29"/>
        <v>0.36994611362074648</v>
      </c>
      <c r="AA81" s="53">
        <f t="shared" si="29"/>
        <v>0.35484596177858657</v>
      </c>
      <c r="AB81" s="53">
        <f t="shared" si="29"/>
        <v>0.3769918594577959</v>
      </c>
      <c r="AC81" s="53">
        <f>AC80/AC7</f>
        <v>0.3410419376895612</v>
      </c>
      <c r="AD81" s="53">
        <f>AD80/AD7</f>
        <v>0.32345436542143841</v>
      </c>
      <c r="AE81" s="53">
        <f t="shared" ref="AE81:AT81" si="30">AE80/AE7</f>
        <v>0.33838384128691013</v>
      </c>
      <c r="AF81" s="53">
        <f t="shared" si="30"/>
        <v>0.30548546637852575</v>
      </c>
      <c r="AG81" s="53">
        <f t="shared" si="30"/>
        <v>0.2575273205961755</v>
      </c>
      <c r="AH81" s="53">
        <f t="shared" si="30"/>
        <v>0.23571768389228134</v>
      </c>
      <c r="AI81" s="53">
        <f t="shared" si="30"/>
        <v>0.20385029374808403</v>
      </c>
      <c r="AJ81" s="53">
        <f t="shared" si="30"/>
        <v>0.18580146453357094</v>
      </c>
      <c r="AK81" s="53">
        <f t="shared" si="30"/>
        <v>0.16836639967355793</v>
      </c>
      <c r="AL81" s="53">
        <f t="shared" si="30"/>
        <v>0.17016072567060961</v>
      </c>
      <c r="AM81" s="53">
        <f t="shared" si="30"/>
        <v>0.15929448814807637</v>
      </c>
      <c r="AN81" s="53">
        <f t="shared" si="30"/>
        <v>0.16667516157975057</v>
      </c>
      <c r="AO81" s="53">
        <f t="shared" si="30"/>
        <v>0.16349184488481516</v>
      </c>
      <c r="AP81" s="53">
        <f t="shared" si="30"/>
        <v>0.1663267435198908</v>
      </c>
      <c r="AQ81" s="53">
        <f t="shared" si="30"/>
        <v>0.18367512958944873</v>
      </c>
      <c r="AR81" s="53">
        <f t="shared" si="30"/>
        <v>0.16210566001060894</v>
      </c>
      <c r="AS81" s="53">
        <f t="shared" si="30"/>
        <v>0.16067269125525696</v>
      </c>
      <c r="AT81" s="53">
        <f t="shared" si="30"/>
        <v>0.15970018507936953</v>
      </c>
      <c r="AU81" s="49"/>
    </row>
    <row r="82" spans="1:47" ht="15.75" thickBot="1">
      <c r="A82" s="42" t="s">
        <v>231</v>
      </c>
    </row>
    <row r="83" spans="1:47" ht="15.75" thickBot="1">
      <c r="A83" s="44"/>
      <c r="B83" s="44" t="str">
        <f t="shared" ref="B83:AU83" si="31">B2</f>
        <v xml:space="preserve">93/94 </v>
      </c>
      <c r="C83" s="44" t="str">
        <f t="shared" si="31"/>
        <v xml:space="preserve">94/95 </v>
      </c>
      <c r="D83" s="44" t="str">
        <f t="shared" si="31"/>
        <v xml:space="preserve">95/96 </v>
      </c>
      <c r="E83" s="44" t="str">
        <f t="shared" si="31"/>
        <v xml:space="preserve">96/97 </v>
      </c>
      <c r="F83" s="44" t="str">
        <f t="shared" si="31"/>
        <v xml:space="preserve">97/98 </v>
      </c>
      <c r="G83" s="44" t="str">
        <f t="shared" si="31"/>
        <v xml:space="preserve">98/99 </v>
      </c>
      <c r="H83" s="44" t="str">
        <f t="shared" si="31"/>
        <v xml:space="preserve">99/00 </v>
      </c>
      <c r="I83" s="44" t="str">
        <f t="shared" si="31"/>
        <v xml:space="preserve">00/01 </v>
      </c>
      <c r="J83" s="44" t="str">
        <f t="shared" si="31"/>
        <v xml:space="preserve">01/02 </v>
      </c>
      <c r="K83" s="44" t="str">
        <f t="shared" si="31"/>
        <v xml:space="preserve">02/03 </v>
      </c>
      <c r="L83" s="44" t="str">
        <f t="shared" si="31"/>
        <v xml:space="preserve">03/04 </v>
      </c>
      <c r="M83" s="44" t="str">
        <f t="shared" si="31"/>
        <v xml:space="preserve">04/05 </v>
      </c>
      <c r="N83" s="44" t="str">
        <f t="shared" si="31"/>
        <v xml:space="preserve">05/06 </v>
      </c>
      <c r="O83" s="44" t="str">
        <f t="shared" si="31"/>
        <v xml:space="preserve">06/07 </v>
      </c>
      <c r="P83" s="44" t="str">
        <f t="shared" si="31"/>
        <v xml:space="preserve">07/08 </v>
      </c>
      <c r="Q83" s="44" t="str">
        <f t="shared" si="31"/>
        <v xml:space="preserve">08/09 </v>
      </c>
      <c r="R83" s="44" t="str">
        <f t="shared" si="31"/>
        <v xml:space="preserve">09/10 </v>
      </c>
      <c r="S83" s="44" t="str">
        <f t="shared" si="31"/>
        <v xml:space="preserve">10/11 </v>
      </c>
      <c r="T83" s="44" t="str">
        <f t="shared" si="31"/>
        <v xml:space="preserve">11/12 </v>
      </c>
      <c r="U83" s="44" t="str">
        <f t="shared" si="31"/>
        <v xml:space="preserve">12/13 </v>
      </c>
      <c r="V83" s="44" t="str">
        <f t="shared" si="31"/>
        <v xml:space="preserve">13/14 </v>
      </c>
      <c r="W83" s="44" t="str">
        <f t="shared" si="31"/>
        <v xml:space="preserve">14/15 </v>
      </c>
      <c r="X83" s="44" t="str">
        <f t="shared" si="31"/>
        <v xml:space="preserve">15/16 </v>
      </c>
      <c r="Y83" s="44" t="str">
        <f t="shared" si="31"/>
        <v xml:space="preserve">16/17 </v>
      </c>
      <c r="Z83" s="44" t="str">
        <f t="shared" si="31"/>
        <v xml:space="preserve">17/18 </v>
      </c>
      <c r="AA83" s="44" t="str">
        <f t="shared" si="31"/>
        <v>18/19</v>
      </c>
      <c r="AB83" s="44" t="str">
        <f t="shared" si="31"/>
        <v>19/20</v>
      </c>
      <c r="AC83" s="44" t="str">
        <f t="shared" si="31"/>
        <v>20/21</v>
      </c>
      <c r="AD83" s="44" t="str">
        <f t="shared" si="31"/>
        <v>21/22</v>
      </c>
      <c r="AE83" s="44" t="str">
        <f t="shared" si="31"/>
        <v>22/23</v>
      </c>
      <c r="AF83" s="44" t="str">
        <f t="shared" si="31"/>
        <v>23/24</v>
      </c>
      <c r="AG83" s="44" t="str">
        <f t="shared" si="31"/>
        <v>24/25</v>
      </c>
      <c r="AH83" s="44" t="str">
        <f t="shared" si="31"/>
        <v>25/26</v>
      </c>
      <c r="AI83" s="44" t="str">
        <f t="shared" si="31"/>
        <v>26/27</v>
      </c>
      <c r="AJ83" s="44" t="str">
        <f t="shared" si="31"/>
        <v>27/28</v>
      </c>
      <c r="AK83" s="44" t="str">
        <f t="shared" si="31"/>
        <v>28/29</v>
      </c>
      <c r="AL83" s="44" t="str">
        <f t="shared" si="31"/>
        <v>29/30</v>
      </c>
      <c r="AM83" s="44" t="str">
        <f t="shared" si="31"/>
        <v>30/31</v>
      </c>
      <c r="AN83" s="44" t="str">
        <f t="shared" si="31"/>
        <v>31/32</v>
      </c>
      <c r="AO83" s="44" t="str">
        <f t="shared" si="31"/>
        <v>32/33</v>
      </c>
      <c r="AP83" s="44" t="str">
        <f t="shared" si="31"/>
        <v>33/34</v>
      </c>
      <c r="AQ83" s="44" t="str">
        <f t="shared" si="31"/>
        <v>34/35</v>
      </c>
      <c r="AR83" s="44" t="str">
        <f t="shared" si="31"/>
        <v>35/36</v>
      </c>
      <c r="AS83" s="44" t="str">
        <f t="shared" si="31"/>
        <v>36/37</v>
      </c>
      <c r="AT83" s="44" t="str">
        <f t="shared" si="31"/>
        <v>37/38</v>
      </c>
      <c r="AU83" s="44" t="str">
        <f t="shared" si="31"/>
        <v>38/39</v>
      </c>
    </row>
    <row r="84" spans="1:47">
      <c r="A84" s="42" t="s">
        <v>101</v>
      </c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>
        <f>W111+X20+X36-X52-X68-X100</f>
        <v>310.09231699999998</v>
      </c>
      <c r="Y84" s="66">
        <f t="shared" ref="Y84:AD84" si="32">X111+Y20+Y36-Y52-Y68-Y100</f>
        <v>275.8364939999999</v>
      </c>
      <c r="Z84" s="66">
        <f t="shared" si="32"/>
        <v>282.14434699999993</v>
      </c>
      <c r="AA84" s="66">
        <f t="shared" si="32"/>
        <v>240.94420999999997</v>
      </c>
      <c r="AB84" s="66">
        <f t="shared" si="32"/>
        <v>219.93144699999996</v>
      </c>
      <c r="AC84" s="66">
        <f t="shared" si="32"/>
        <v>254.07104300000009</v>
      </c>
      <c r="AD84" s="66">
        <f t="shared" si="32"/>
        <v>259.48294600000008</v>
      </c>
      <c r="AE84" s="82">
        <f t="shared" ref="AD84:AS94" si="33">(SUM(Z84:AD84)/SUM(Z$96:AD$96))*AE$96</f>
        <v>290.85457280733254</v>
      </c>
      <c r="AF84" s="82">
        <f t="shared" ref="AF84:AF94" si="34">(SUM(AA84:AE84)/SUM(AA$96:AE$96))*AF$96</f>
        <v>294.30585598219113</v>
      </c>
      <c r="AG84" s="82">
        <f t="shared" ref="AG84:AG94" si="35">(SUM(AB84:AF84)/SUM(AB$96:AF$96))*AG$96</f>
        <v>304.61612588114474</v>
      </c>
      <c r="AH84" s="82">
        <f>(SUM(AC84:AG84)/SUM(AC$96:AG$96))*AH$96-25</f>
        <v>280.91269361343672</v>
      </c>
      <c r="AI84" s="82">
        <f>(SUM(AD84:AH84)/SUM(AD$96:AH$96))*AI$96-25+5+10</f>
        <v>295.31765945391004</v>
      </c>
      <c r="AJ84" s="82">
        <f>(SUM(AE84:AI84)/SUM(AE$96:AI$96))*AJ$96</f>
        <v>308.001451284658</v>
      </c>
      <c r="AK84" s="82">
        <f>(SUM(AF84:AJ84)/SUM(AF$96:AJ$96))*AK$96-50+45+10</f>
        <v>313.49598753279088</v>
      </c>
      <c r="AL84" s="82">
        <f>(SUM(AG84:AK84)/SUM(AG$96:AK$96))*AL$96-50</f>
        <v>261.50963124280656</v>
      </c>
      <c r="AM84" s="82">
        <f>(SUM(AH84:AL84)/SUM(AH$96:AL$96))*AM$96-50+20</f>
        <v>275.11327938122594</v>
      </c>
      <c r="AN84" s="82">
        <f>(SUM(AI84:AM84)/SUM(AI$96:AM$96))*AN$96-25+50-25</f>
        <v>299.62038339584893</v>
      </c>
      <c r="AO84" s="82">
        <f>(SUM(AJ84:AN84)/SUM(AJ$96:AN$96))*AO$96</f>
        <v>297.08387086938001</v>
      </c>
      <c r="AP84" s="82">
        <f t="shared" ref="AH84:AU94" si="36">(SUM(AK84:AO84)/SUM(AK$96:AO$96))*AP$96</f>
        <v>292.2691688079679</v>
      </c>
      <c r="AQ84" s="82">
        <f t="shared" si="36"/>
        <v>286.18579766241135</v>
      </c>
      <c r="AR84" s="82">
        <f t="shared" si="36"/>
        <v>291.85608076885359</v>
      </c>
      <c r="AS84" s="82">
        <f t="shared" si="36"/>
        <v>296.6792731330363</v>
      </c>
      <c r="AT84" s="82">
        <f t="shared" si="36"/>
        <v>295.35160046087719</v>
      </c>
      <c r="AU84" s="82">
        <f t="shared" si="36"/>
        <v>294.27374456271957</v>
      </c>
    </row>
    <row r="85" spans="1:47">
      <c r="A85" s="42" t="s">
        <v>102</v>
      </c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>
        <f t="shared" ref="X85:AD95" si="37">X100+X21+X37-X53-X69-X101</f>
        <v>191.19881099999998</v>
      </c>
      <c r="Y85" s="66">
        <f t="shared" si="37"/>
        <v>251.14673799999989</v>
      </c>
      <c r="Z85" s="66">
        <f t="shared" si="37"/>
        <v>254.78971000000004</v>
      </c>
      <c r="AA85" s="66">
        <f t="shared" si="37"/>
        <v>257.22141800000003</v>
      </c>
      <c r="AB85" s="66">
        <f t="shared" si="37"/>
        <v>233.32200800000004</v>
      </c>
      <c r="AC85" s="66">
        <f t="shared" si="37"/>
        <v>243.28461000000007</v>
      </c>
      <c r="AD85" s="66">
        <f t="shared" si="37"/>
        <v>313.12366600000007</v>
      </c>
      <c r="AE85" s="82">
        <f t="shared" si="33"/>
        <v>301.30930960057992</v>
      </c>
      <c r="AF85" s="82">
        <f t="shared" si="34"/>
        <v>313.60630695335135</v>
      </c>
      <c r="AG85" s="82">
        <f t="shared" si="35"/>
        <v>324.48271661616002</v>
      </c>
      <c r="AH85" s="82">
        <f>(SUM(AC85:AG85)/SUM(AC$96:AG$96))*AH$96-25+40-25+15</f>
        <v>331.07159517750034</v>
      </c>
      <c r="AI85" s="82">
        <f>(SUM(AD85:AH85)/SUM(AD$96:AH$96))*AI$96-25+45-20</f>
        <v>338.07054261353085</v>
      </c>
      <c r="AJ85" s="82">
        <f>(SUM(AE85:AI85)/SUM(AE$96:AI$96))*AJ$96-25+40-15-20</f>
        <v>317.94711122511984</v>
      </c>
      <c r="AK85" s="82">
        <f>(SUM(AF85:AJ85)/SUM(AF$96:AJ$96))*AK$96-25+55-15</f>
        <v>353.03708069781777</v>
      </c>
      <c r="AL85" s="82">
        <f>(SUM(AG85:AK85)/SUM(AG$96:AK$96))*AL$96-25+55</f>
        <v>375.15515658813695</v>
      </c>
      <c r="AM85" s="82">
        <f>(SUM(AH85:AL85)/SUM(AH$96:AL$96))*AM$96-25+50-15</f>
        <v>368.64976531771305</v>
      </c>
      <c r="AN85" s="82">
        <f>(SUM(AI85:AM85)/SUM(AI$96:AM$96))*AN$96-15+55-65-15</f>
        <v>321.34494838311554</v>
      </c>
      <c r="AO85" s="82">
        <f>(SUM(AJ85:AN85)/SUM(AJ$96:AN$96))*AO$96</f>
        <v>353.819726602679</v>
      </c>
      <c r="AP85" s="82">
        <f t="shared" si="36"/>
        <v>357.95868894843585</v>
      </c>
      <c r="AQ85" s="82">
        <f t="shared" si="36"/>
        <v>356.71502995044006</v>
      </c>
      <c r="AR85" s="82">
        <f t="shared" si="36"/>
        <v>353.88208918110081</v>
      </c>
      <c r="AS85" s="82">
        <f t="shared" si="36"/>
        <v>352.63826146367336</v>
      </c>
      <c r="AT85" s="82">
        <f t="shared" si="36"/>
        <v>358.07827818298472</v>
      </c>
      <c r="AU85" s="82">
        <f t="shared" si="36"/>
        <v>358.05110207338458</v>
      </c>
    </row>
    <row r="86" spans="1:47">
      <c r="A86" s="42" t="s">
        <v>103</v>
      </c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>
        <f t="shared" si="37"/>
        <v>185.87421300000003</v>
      </c>
      <c r="Y86" s="66">
        <f t="shared" si="37"/>
        <v>247.97335800000002</v>
      </c>
      <c r="Z86" s="66">
        <f t="shared" si="37"/>
        <v>189.00836799999996</v>
      </c>
      <c r="AA86" s="66">
        <f t="shared" si="37"/>
        <v>229.48811999999998</v>
      </c>
      <c r="AB86" s="66">
        <f t="shared" si="37"/>
        <v>202.42724800000002</v>
      </c>
      <c r="AC86" s="66">
        <f t="shared" si="37"/>
        <v>208.64397699999995</v>
      </c>
      <c r="AD86" s="66">
        <f t="shared" si="37"/>
        <v>237.20131600000005</v>
      </c>
      <c r="AE86" s="82">
        <f t="shared" si="33"/>
        <v>246.921114030957</v>
      </c>
      <c r="AF86" s="82">
        <f t="shared" si="34"/>
        <v>261.60164458548269</v>
      </c>
      <c r="AG86" s="82">
        <f t="shared" si="35"/>
        <v>267.22754912132757</v>
      </c>
      <c r="AH86" s="82">
        <f>(SUM(AC86:AG86)/SUM(AC$96:AG$96))*AH$96-25+25</f>
        <v>266.29620684413351</v>
      </c>
      <c r="AI86" s="82">
        <f>(SUM(AD86:AH86)/SUM(AD$96:AH$96))*AI$96-15+50</f>
        <v>308.09785147254064</v>
      </c>
      <c r="AJ86" s="82">
        <f>(SUM(AE86:AI86)/SUM(AE$96:AI$96))*AJ$96</f>
        <v>283.65925289547607</v>
      </c>
      <c r="AK86" s="82">
        <f>(SUM(AF86:AJ86)/SUM(AF$96:AJ$96))*AK$96-25+15</f>
        <v>278.47156102314381</v>
      </c>
      <c r="AL86" s="82">
        <f>(SUM(AG86:AK86)/SUM(AG$96:AK$96))*AL$96-50+25</f>
        <v>266.06677503195044</v>
      </c>
      <c r="AM86" s="82">
        <f>(SUM(AH86:AL86)/SUM(AH$96:AL$96))*AM$96-50+50</f>
        <v>293.26916261042379</v>
      </c>
      <c r="AN86" s="82">
        <f>(SUM(AI86:AM86)/SUM(AI$96:AM$96))*AN$96-25+65-50</f>
        <v>284.6989770658119</v>
      </c>
      <c r="AO86" s="82">
        <f>(SUM(AJ86:AN86)/SUM(AJ$96:AN$96))*AO$96</f>
        <v>286.57301558090603</v>
      </c>
      <c r="AP86" s="82">
        <f t="shared" si="36"/>
        <v>284.64466512079048</v>
      </c>
      <c r="AQ86" s="82">
        <f t="shared" si="36"/>
        <v>284.10931154737045</v>
      </c>
      <c r="AR86" s="82">
        <f t="shared" si="36"/>
        <v>288.4395172321727</v>
      </c>
      <c r="AS86" s="82">
        <f t="shared" si="36"/>
        <v>288.88321874338635</v>
      </c>
      <c r="AT86" s="82">
        <f t="shared" si="36"/>
        <v>289.01225953046293</v>
      </c>
      <c r="AU86" s="82">
        <f t="shared" si="36"/>
        <v>288.78950921529849</v>
      </c>
    </row>
    <row r="87" spans="1:47">
      <c r="A87" s="42" t="s">
        <v>104</v>
      </c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>
        <f t="shared" si="37"/>
        <v>234.49512499999997</v>
      </c>
      <c r="Y87" s="66">
        <f t="shared" si="37"/>
        <v>244.023191</v>
      </c>
      <c r="Z87" s="66">
        <f t="shared" si="37"/>
        <v>238.17749500000008</v>
      </c>
      <c r="AA87" s="66">
        <f t="shared" si="37"/>
        <v>211.431397</v>
      </c>
      <c r="AB87" s="66">
        <f t="shared" si="37"/>
        <v>230.83736300000001</v>
      </c>
      <c r="AC87" s="66">
        <f t="shared" si="37"/>
        <v>277.887789</v>
      </c>
      <c r="AD87" s="66">
        <f t="shared" si="37"/>
        <v>280.719427</v>
      </c>
      <c r="AE87" s="82">
        <f t="shared" si="33"/>
        <v>286.79916184859928</v>
      </c>
      <c r="AF87" s="82">
        <f t="shared" si="34"/>
        <v>299.5139969648389</v>
      </c>
      <c r="AG87" s="82">
        <f t="shared" si="35"/>
        <v>317.80935536519394</v>
      </c>
      <c r="AH87" s="82">
        <f t="shared" ref="AH87:AT87" si="38">(SUM(AC87:AG87)/SUM(AC$96:AG$96))*AH$96</f>
        <v>318.86115057181547</v>
      </c>
      <c r="AI87" s="82">
        <f t="shared" si="38"/>
        <v>321.01526677818543</v>
      </c>
      <c r="AJ87" s="82">
        <f t="shared" si="38"/>
        <v>324.38722435935807</v>
      </c>
      <c r="AK87" s="82">
        <f t="shared" si="38"/>
        <v>328.97009476019349</v>
      </c>
      <c r="AL87" s="82">
        <f t="shared" si="38"/>
        <v>334.04830513108914</v>
      </c>
      <c r="AM87" s="82">
        <f t="shared" si="38"/>
        <v>340.24988142558868</v>
      </c>
      <c r="AN87" s="82">
        <f t="shared" si="38"/>
        <v>339.8668301730612</v>
      </c>
      <c r="AO87" s="82">
        <f t="shared" si="38"/>
        <v>339.83683047055172</v>
      </c>
      <c r="AP87" s="82">
        <f t="shared" si="38"/>
        <v>339.97300207733753</v>
      </c>
      <c r="AQ87" s="82">
        <f t="shared" si="38"/>
        <v>340.06228271034678</v>
      </c>
      <c r="AR87" s="82">
        <f t="shared" si="38"/>
        <v>342.10955273393233</v>
      </c>
      <c r="AS87" s="82">
        <f t="shared" si="38"/>
        <v>344.17035384731071</v>
      </c>
      <c r="AT87" s="82">
        <f t="shared" si="38"/>
        <v>344.18660836613259</v>
      </c>
      <c r="AU87" s="82">
        <f t="shared" si="36"/>
        <v>344.21209056396884</v>
      </c>
    </row>
    <row r="88" spans="1:47">
      <c r="A88" s="42" t="s">
        <v>105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>
        <f t="shared" si="37"/>
        <v>222.51765999999998</v>
      </c>
      <c r="Y88" s="66">
        <f t="shared" si="37"/>
        <v>232.94510299999999</v>
      </c>
      <c r="Z88" s="66">
        <f t="shared" si="37"/>
        <v>237.04306299999996</v>
      </c>
      <c r="AA88" s="66">
        <f t="shared" si="37"/>
        <v>196.02871299999995</v>
      </c>
      <c r="AB88" s="66">
        <f t="shared" si="37"/>
        <v>245.38943899999998</v>
      </c>
      <c r="AC88" s="66">
        <f t="shared" si="37"/>
        <v>229.39397300000007</v>
      </c>
      <c r="AD88" s="66">
        <f t="shared" si="37"/>
        <v>256.22021899999999</v>
      </c>
      <c r="AE88" s="82">
        <f t="shared" si="33"/>
        <v>269.444264408317</v>
      </c>
      <c r="AF88" s="82">
        <f t="shared" si="34"/>
        <v>278.30116519764965</v>
      </c>
      <c r="AG88" s="82">
        <f t="shared" si="35"/>
        <v>295.39969389591744</v>
      </c>
      <c r="AH88" s="82">
        <f t="shared" si="36"/>
        <v>289.65687606705495</v>
      </c>
      <c r="AI88" s="82">
        <f t="shared" si="36"/>
        <v>296.53283317763862</v>
      </c>
      <c r="AJ88" s="82">
        <f t="shared" si="36"/>
        <v>300.29681342833959</v>
      </c>
      <c r="AK88" s="82">
        <f t="shared" si="36"/>
        <v>303.71897540745289</v>
      </c>
      <c r="AL88" s="82">
        <f t="shared" si="36"/>
        <v>308.03887182712833</v>
      </c>
      <c r="AM88" s="82">
        <f t="shared" si="36"/>
        <v>313.26927734431939</v>
      </c>
      <c r="AN88" s="82">
        <f t="shared" si="36"/>
        <v>313.72463528907235</v>
      </c>
      <c r="AO88" s="82">
        <f t="shared" si="36"/>
        <v>313.65420291228651</v>
      </c>
      <c r="AP88" s="82">
        <f t="shared" si="36"/>
        <v>313.59769135209757</v>
      </c>
      <c r="AQ88" s="82">
        <f t="shared" si="36"/>
        <v>313.62572727519893</v>
      </c>
      <c r="AR88" s="82">
        <f t="shared" si="36"/>
        <v>315.52197333667323</v>
      </c>
      <c r="AS88" s="82">
        <f t="shared" si="36"/>
        <v>317.53132694410488</v>
      </c>
      <c r="AT88" s="82">
        <f t="shared" si="36"/>
        <v>317.51329239692927</v>
      </c>
      <c r="AU88" s="82">
        <f t="shared" si="36"/>
        <v>317.50589116384646</v>
      </c>
    </row>
    <row r="89" spans="1:47">
      <c r="A89" s="42" t="s">
        <v>106</v>
      </c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>
        <f t="shared" si="37"/>
        <v>216.26040300000005</v>
      </c>
      <c r="Y89" s="66">
        <f t="shared" si="37"/>
        <v>217.27243999999993</v>
      </c>
      <c r="Z89" s="66">
        <f t="shared" si="37"/>
        <v>223.76735100000002</v>
      </c>
      <c r="AA89" s="66">
        <f t="shared" si="37"/>
        <v>268.90916699999997</v>
      </c>
      <c r="AB89" s="66">
        <f t="shared" si="37"/>
        <v>239.30295199999995</v>
      </c>
      <c r="AC89" s="66">
        <f t="shared" si="37"/>
        <v>240.09284700000003</v>
      </c>
      <c r="AD89" s="66">
        <f t="shared" si="37"/>
        <v>285.45943099999988</v>
      </c>
      <c r="AE89" s="82">
        <f t="shared" si="33"/>
        <v>291.07626084395508</v>
      </c>
      <c r="AF89" s="82">
        <f t="shared" si="34"/>
        <v>308.15871884840641</v>
      </c>
      <c r="AG89" s="82">
        <f t="shared" si="35"/>
        <v>315.11407734570912</v>
      </c>
      <c r="AH89" s="82">
        <f t="shared" si="36"/>
        <v>313.88477784208465</v>
      </c>
      <c r="AI89" s="82">
        <f t="shared" si="36"/>
        <v>323.14800058115674</v>
      </c>
      <c r="AJ89" s="82">
        <f t="shared" si="36"/>
        <v>325.93833923743807</v>
      </c>
      <c r="AK89" s="82">
        <f t="shared" si="36"/>
        <v>329.93873408179729</v>
      </c>
      <c r="AL89" s="82">
        <f t="shared" si="36"/>
        <v>333.42228450909886</v>
      </c>
      <c r="AM89" s="82">
        <f t="shared" si="36"/>
        <v>340.05126485260223</v>
      </c>
      <c r="AN89" s="82">
        <f t="shared" si="36"/>
        <v>340.65592617822921</v>
      </c>
      <c r="AO89" s="82">
        <f t="shared" si="36"/>
        <v>340.34310679281731</v>
      </c>
      <c r="AP89" s="82">
        <f t="shared" si="36"/>
        <v>340.26376655300089</v>
      </c>
      <c r="AQ89" s="82">
        <f t="shared" si="36"/>
        <v>340.21515233242587</v>
      </c>
      <c r="AR89" s="82">
        <f t="shared" si="36"/>
        <v>342.41954423213696</v>
      </c>
      <c r="AS89" s="82">
        <f t="shared" si="36"/>
        <v>344.58472935787034</v>
      </c>
      <c r="AT89" s="82">
        <f t="shared" si="36"/>
        <v>344.52436482762994</v>
      </c>
      <c r="AU89" s="82">
        <f t="shared" si="36"/>
        <v>344.51510103753014</v>
      </c>
    </row>
    <row r="90" spans="1:47">
      <c r="A90" s="42" t="s">
        <v>107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>
        <f t="shared" si="37"/>
        <v>227.95848800000002</v>
      </c>
      <c r="Y90" s="66">
        <f t="shared" si="37"/>
        <v>248.17674100000002</v>
      </c>
      <c r="Z90" s="66">
        <f t="shared" si="37"/>
        <v>221.92674099999999</v>
      </c>
      <c r="AA90" s="66">
        <f t="shared" si="37"/>
        <v>228.27551900000014</v>
      </c>
      <c r="AB90" s="66">
        <f t="shared" si="37"/>
        <v>226.58765699999995</v>
      </c>
      <c r="AC90" s="66">
        <f t="shared" si="37"/>
        <v>282.79709800000001</v>
      </c>
      <c r="AD90" s="66">
        <f t="shared" si="37"/>
        <v>300.35461458649178</v>
      </c>
      <c r="AE90" s="82">
        <f t="shared" si="33"/>
        <v>291.63406729487644</v>
      </c>
      <c r="AF90" s="82">
        <f t="shared" si="34"/>
        <v>309.27713180945034</v>
      </c>
      <c r="AG90" s="82">
        <f t="shared" si="35"/>
        <v>325.86983562506265</v>
      </c>
      <c r="AH90" s="82">
        <f t="shared" si="33"/>
        <v>329.15095876010349</v>
      </c>
      <c r="AI90" s="82">
        <f t="shared" si="33"/>
        <v>332.24096127464844</v>
      </c>
      <c r="AJ90" s="82">
        <f t="shared" si="33"/>
        <v>333.66798776763682</v>
      </c>
      <c r="AK90" s="82">
        <f t="shared" si="33"/>
        <v>339.08303004927558</v>
      </c>
      <c r="AL90" s="82">
        <f t="shared" si="33"/>
        <v>344.20212363428192</v>
      </c>
      <c r="AM90" s="82">
        <f t="shared" si="33"/>
        <v>350.92669467433421</v>
      </c>
      <c r="AN90" s="82">
        <f t="shared" si="33"/>
        <v>350.47304530272527</v>
      </c>
      <c r="AO90" s="82">
        <f t="shared" si="33"/>
        <v>350.19596697461884</v>
      </c>
      <c r="AP90" s="82">
        <f t="shared" si="33"/>
        <v>350.45899443196106</v>
      </c>
      <c r="AQ90" s="82">
        <f t="shared" si="33"/>
        <v>350.55779155596667</v>
      </c>
      <c r="AR90" s="82">
        <f t="shared" si="33"/>
        <v>352.69965696424367</v>
      </c>
      <c r="AS90" s="82">
        <f t="shared" si="33"/>
        <v>354.79507345212289</v>
      </c>
      <c r="AT90" s="82">
        <f t="shared" si="36"/>
        <v>354.78876211728067</v>
      </c>
      <c r="AU90" s="82">
        <f t="shared" si="36"/>
        <v>354.83696962841566</v>
      </c>
    </row>
    <row r="91" spans="1:47">
      <c r="A91" s="42" t="s">
        <v>108</v>
      </c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>
        <f t="shared" si="37"/>
        <v>226.75868099999994</v>
      </c>
      <c r="Y91" s="66">
        <f t="shared" si="37"/>
        <v>260.92483400000003</v>
      </c>
      <c r="Z91" s="66">
        <f t="shared" si="37"/>
        <v>208.55551900000003</v>
      </c>
      <c r="AA91" s="66">
        <f t="shared" si="37"/>
        <v>255.29985199999993</v>
      </c>
      <c r="AB91" s="66">
        <f t="shared" si="37"/>
        <v>212.15211400000004</v>
      </c>
      <c r="AC91" s="66">
        <f t="shared" si="37"/>
        <v>328.96465599999999</v>
      </c>
      <c r="AD91" s="82">
        <f t="shared" si="33"/>
        <v>287.31118079151412</v>
      </c>
      <c r="AE91" s="82">
        <f t="shared" si="33"/>
        <v>299.12008015409526</v>
      </c>
      <c r="AF91" s="82">
        <f t="shared" si="34"/>
        <v>321.65123363910391</v>
      </c>
      <c r="AG91" s="82">
        <f t="shared" si="35"/>
        <v>334.77484546471578</v>
      </c>
      <c r="AH91" s="82">
        <f t="shared" si="33"/>
        <v>342.64222556904048</v>
      </c>
      <c r="AI91" s="82">
        <f t="shared" si="33"/>
        <v>338.47743535675198</v>
      </c>
      <c r="AJ91" s="82">
        <f t="shared" si="33"/>
        <v>343.85612047515821</v>
      </c>
      <c r="AK91" s="82">
        <f t="shared" si="33"/>
        <v>349.73158698499225</v>
      </c>
      <c r="AL91" s="82">
        <f t="shared" si="33"/>
        <v>354.45956665144894</v>
      </c>
      <c r="AM91" s="82">
        <f t="shared" si="33"/>
        <v>361.5530864169092</v>
      </c>
      <c r="AN91" s="82">
        <f t="shared" si="33"/>
        <v>360.3591871159116</v>
      </c>
      <c r="AO91" s="82">
        <f t="shared" si="33"/>
        <v>360.71327489968559</v>
      </c>
      <c r="AP91" s="82">
        <f t="shared" si="33"/>
        <v>360.95042538657532</v>
      </c>
      <c r="AQ91" s="82">
        <f t="shared" si="33"/>
        <v>360.95227184009406</v>
      </c>
      <c r="AR91" s="82">
        <f t="shared" si="33"/>
        <v>363.14729912644282</v>
      </c>
      <c r="AS91" s="82">
        <f t="shared" si="33"/>
        <v>365.25801577431719</v>
      </c>
      <c r="AT91" s="82">
        <f t="shared" si="36"/>
        <v>365.34216557601457</v>
      </c>
      <c r="AU91" s="82">
        <f t="shared" si="36"/>
        <v>365.37157896995228</v>
      </c>
    </row>
    <row r="92" spans="1:47">
      <c r="A92" s="42" t="s">
        <v>109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>
        <f>W107+W28+W44-W60-W76-W108</f>
        <v>223.13495699999993</v>
      </c>
      <c r="X92" s="66">
        <f>X107+X28+X44-X60-X76-X108</f>
        <v>176.95941400000001</v>
      </c>
      <c r="Y92" s="66">
        <f t="shared" si="37"/>
        <v>209.3766840000001</v>
      </c>
      <c r="Z92" s="66">
        <f t="shared" si="37"/>
        <v>226.55491999999992</v>
      </c>
      <c r="AA92" s="66">
        <f t="shared" si="37"/>
        <v>225.75763200000006</v>
      </c>
      <c r="AB92" s="66">
        <f t="shared" si="37"/>
        <v>297.47108300000014</v>
      </c>
      <c r="AC92" s="66">
        <f t="shared" si="37"/>
        <v>280.49619700000005</v>
      </c>
      <c r="AD92" s="82">
        <f t="shared" si="33"/>
        <v>281.35557981553319</v>
      </c>
      <c r="AE92" s="82">
        <f t="shared" si="33"/>
        <v>303.59943744480847</v>
      </c>
      <c r="AF92" s="82">
        <f t="shared" si="34"/>
        <v>323.00777105360118</v>
      </c>
      <c r="AG92" s="82">
        <f t="shared" si="35"/>
        <v>343.25990990184926</v>
      </c>
      <c r="AH92" s="82">
        <f t="shared" si="33"/>
        <v>333.90013151742824</v>
      </c>
      <c r="AI92" s="82">
        <f t="shared" si="33"/>
        <v>338.39700859473243</v>
      </c>
      <c r="AJ92" s="82">
        <f t="shared" si="33"/>
        <v>345.01131761379617</v>
      </c>
      <c r="AK92" s="82">
        <f t="shared" si="33"/>
        <v>350.18383684573274</v>
      </c>
      <c r="AL92" s="82">
        <f t="shared" si="33"/>
        <v>354.72289804044505</v>
      </c>
      <c r="AM92" s="82">
        <f t="shared" si="33"/>
        <v>360.09954027344628</v>
      </c>
      <c r="AN92" s="82">
        <f t="shared" si="33"/>
        <v>360.4286182077754</v>
      </c>
      <c r="AO92" s="82">
        <f t="shared" si="33"/>
        <v>360.81245565566138</v>
      </c>
      <c r="AP92" s="82">
        <f t="shared" si="33"/>
        <v>360.83541178508506</v>
      </c>
      <c r="AQ92" s="82">
        <f t="shared" si="33"/>
        <v>360.72409820193076</v>
      </c>
      <c r="AR92" s="82">
        <f t="shared" si="33"/>
        <v>362.81965230816348</v>
      </c>
      <c r="AS92" s="82">
        <f t="shared" si="33"/>
        <v>365.15644974423623</v>
      </c>
      <c r="AT92" s="82">
        <f t="shared" si="36"/>
        <v>365.20635524046725</v>
      </c>
      <c r="AU92" s="82">
        <f t="shared" si="36"/>
        <v>365.1888156378036</v>
      </c>
    </row>
    <row r="93" spans="1:47">
      <c r="A93" s="42" t="s">
        <v>110</v>
      </c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>
        <f t="shared" ref="W93:X95" si="39">W108+W29+W45-W61-W77-W109</f>
        <v>186.48270300000004</v>
      </c>
      <c r="X93" s="66">
        <f t="shared" si="39"/>
        <v>257.7969149999999</v>
      </c>
      <c r="Y93" s="66">
        <f t="shared" si="37"/>
        <v>220.80312099999995</v>
      </c>
      <c r="Z93" s="66">
        <f t="shared" si="37"/>
        <v>196.88548900000001</v>
      </c>
      <c r="AA93" s="66">
        <f t="shared" si="37"/>
        <v>241.64576399999999</v>
      </c>
      <c r="AB93" s="66">
        <f t="shared" si="37"/>
        <v>193.22977300000005</v>
      </c>
      <c r="AC93" s="66">
        <f t="shared" si="37"/>
        <v>291.21809800000011</v>
      </c>
      <c r="AD93" s="82">
        <f t="shared" si="33"/>
        <v>259.59571266004394</v>
      </c>
      <c r="AE93" s="82">
        <f t="shared" si="33"/>
        <v>273.72625953230136</v>
      </c>
      <c r="AF93" s="82">
        <f t="shared" si="34"/>
        <v>292.94081345727619</v>
      </c>
      <c r="AG93" s="82">
        <f t="shared" si="35"/>
        <v>302.78303905610591</v>
      </c>
      <c r="AH93" s="82">
        <f t="shared" si="33"/>
        <v>309.60400897456503</v>
      </c>
      <c r="AI93" s="82">
        <f t="shared" si="33"/>
        <v>307.1274925834332</v>
      </c>
      <c r="AJ93" s="82">
        <f t="shared" si="33"/>
        <v>312.24006615957296</v>
      </c>
      <c r="AK93" s="82">
        <f t="shared" si="33"/>
        <v>317.1366474080383</v>
      </c>
      <c r="AL93" s="82">
        <f t="shared" si="33"/>
        <v>321.16117868859715</v>
      </c>
      <c r="AM93" s="82">
        <f t="shared" si="33"/>
        <v>327.70178234297043</v>
      </c>
      <c r="AN93" s="82">
        <f t="shared" si="33"/>
        <v>326.81704726811847</v>
      </c>
      <c r="AO93" s="82">
        <f t="shared" si="33"/>
        <v>327.10649648181624</v>
      </c>
      <c r="AP93" s="82">
        <f t="shared" si="33"/>
        <v>327.23667189776165</v>
      </c>
      <c r="AQ93" s="82">
        <f t="shared" si="33"/>
        <v>327.22410404658541</v>
      </c>
      <c r="AR93" s="82">
        <f t="shared" si="33"/>
        <v>329.24962550314888</v>
      </c>
      <c r="AS93" s="82">
        <f t="shared" si="33"/>
        <v>331.18403606350023</v>
      </c>
      <c r="AT93" s="82">
        <f t="shared" si="36"/>
        <v>331.24523792181736</v>
      </c>
      <c r="AU93" s="82">
        <f t="shared" si="36"/>
        <v>331.26020629080068</v>
      </c>
    </row>
    <row r="94" spans="1:47">
      <c r="A94" s="42" t="s">
        <v>111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>
        <f t="shared" si="39"/>
        <v>264.33783999999991</v>
      </c>
      <c r="X94" s="66">
        <f t="shared" si="39"/>
        <v>219.53308899999996</v>
      </c>
      <c r="Y94" s="66">
        <f t="shared" si="37"/>
        <v>289.819907</v>
      </c>
      <c r="Z94" s="66">
        <f t="shared" si="37"/>
        <v>226.39483800000008</v>
      </c>
      <c r="AA94" s="66">
        <f t="shared" si="37"/>
        <v>232.83131100000006</v>
      </c>
      <c r="AB94" s="66">
        <f t="shared" si="37"/>
        <v>223.50087800000006</v>
      </c>
      <c r="AC94" s="66">
        <f t="shared" si="37"/>
        <v>288.16082899999998</v>
      </c>
      <c r="AD94" s="82">
        <f t="shared" si="33"/>
        <v>286.13342410472092</v>
      </c>
      <c r="AE94" s="82">
        <f t="shared" si="33"/>
        <v>290.95810471272819</v>
      </c>
      <c r="AF94" s="82">
        <f t="shared" si="34"/>
        <v>307.40134550209842</v>
      </c>
      <c r="AG94" s="82">
        <f t="shared" si="35"/>
        <v>322.52116436178653</v>
      </c>
      <c r="AH94" s="82">
        <f t="shared" si="33"/>
        <v>325.93388154947115</v>
      </c>
      <c r="AI94" s="82">
        <f t="shared" si="33"/>
        <v>327.25854476837418</v>
      </c>
      <c r="AJ94" s="82">
        <f t="shared" si="33"/>
        <v>330.7056593420827</v>
      </c>
      <c r="AK94" s="82">
        <f t="shared" si="33"/>
        <v>335.67468386895308</v>
      </c>
      <c r="AL94" s="82">
        <f t="shared" si="33"/>
        <v>340.48666870698878</v>
      </c>
      <c r="AM94" s="82">
        <f t="shared" si="33"/>
        <v>347.10333708568191</v>
      </c>
      <c r="AN94" s="82">
        <f t="shared" si="33"/>
        <v>346.57855556633166</v>
      </c>
      <c r="AO94" s="82">
        <f t="shared" si="33"/>
        <v>346.56756156427355</v>
      </c>
      <c r="AP94" s="82">
        <f t="shared" si="33"/>
        <v>346.72790450884429</v>
      </c>
      <c r="AQ94" s="82">
        <f t="shared" si="33"/>
        <v>346.78517258924109</v>
      </c>
      <c r="AR94" s="82">
        <f t="shared" si="33"/>
        <v>348.90624853779917</v>
      </c>
      <c r="AS94" s="82">
        <f t="shared" si="33"/>
        <v>350.98904115500972</v>
      </c>
      <c r="AT94" s="82">
        <f t="shared" si="36"/>
        <v>351.00999544788658</v>
      </c>
      <c r="AU94" s="82">
        <f t="shared" si="36"/>
        <v>351.03727536410037</v>
      </c>
    </row>
    <row r="95" spans="1:47">
      <c r="A95" s="42" t="s">
        <v>112</v>
      </c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>
        <f t="shared" si="39"/>
        <v>165.295456</v>
      </c>
      <c r="X95" s="66">
        <f t="shared" si="39"/>
        <v>241.46291499999995</v>
      </c>
      <c r="Y95" s="66">
        <f t="shared" si="37"/>
        <v>209.42757499999996</v>
      </c>
      <c r="Z95" s="66">
        <f t="shared" si="37"/>
        <v>239.54573600000003</v>
      </c>
      <c r="AA95" s="66">
        <f t="shared" si="37"/>
        <v>256.05145900000002</v>
      </c>
      <c r="AB95" s="66">
        <f t="shared" si="37"/>
        <v>256.55192299999987</v>
      </c>
      <c r="AC95" s="66">
        <f t="shared" si="37"/>
        <v>227.57527000000005</v>
      </c>
      <c r="AD95" s="82">
        <f>AD96-SUM(AD84:AD94)</f>
        <v>228.04248304169596</v>
      </c>
      <c r="AE95" s="82">
        <f>AE96-SUM(AE84:AE94)</f>
        <v>279.55736732144942</v>
      </c>
      <c r="AF95" s="82">
        <f t="shared" ref="AF95:AU95" si="40">AF96-SUM(AF84:AF94)</f>
        <v>290.23401600654961</v>
      </c>
      <c r="AG95" s="82">
        <f t="shared" si="40"/>
        <v>296.14168736502688</v>
      </c>
      <c r="AH95" s="82">
        <f t="shared" si="40"/>
        <v>308.08549351336569</v>
      </c>
      <c r="AI95" s="82">
        <f t="shared" si="40"/>
        <v>274.31640334509757</v>
      </c>
      <c r="AJ95" s="82">
        <f t="shared" si="40"/>
        <v>324.28865621136356</v>
      </c>
      <c r="AK95" s="82">
        <f t="shared" si="40"/>
        <v>300.55778133981175</v>
      </c>
      <c r="AL95" s="82">
        <f t="shared" si="40"/>
        <v>356.72653994802749</v>
      </c>
      <c r="AM95" s="82">
        <f t="shared" si="40"/>
        <v>347.01292827478483</v>
      </c>
      <c r="AN95" s="82">
        <f t="shared" si="40"/>
        <v>380.43184605399847</v>
      </c>
      <c r="AO95" s="82">
        <f t="shared" si="40"/>
        <v>348.2934911953239</v>
      </c>
      <c r="AP95" s="82">
        <f t="shared" si="40"/>
        <v>350.08360913014258</v>
      </c>
      <c r="AQ95" s="82">
        <f t="shared" si="40"/>
        <v>357.84326028798887</v>
      </c>
      <c r="AR95" s="82">
        <f t="shared" si="40"/>
        <v>358.94876007533276</v>
      </c>
      <c r="AS95" s="82">
        <f t="shared" si="40"/>
        <v>363.13022032143181</v>
      </c>
      <c r="AT95" s="82">
        <f t="shared" si="40"/>
        <v>358.74107993151665</v>
      </c>
      <c r="AU95" s="82">
        <f t="shared" si="40"/>
        <v>359.95771549217898</v>
      </c>
    </row>
    <row r="96" spans="1:47" ht="15.75" thickBot="1">
      <c r="A96" s="42" t="s">
        <v>113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>
        <f t="shared" ref="W96:AC96" si="41">SUM(W84:W95)</f>
        <v>839.25095599999986</v>
      </c>
      <c r="X96" s="66">
        <f t="shared" si="41"/>
        <v>2710.9080309999999</v>
      </c>
      <c r="Y96" s="66">
        <f t="shared" si="41"/>
        <v>2907.7261860000003</v>
      </c>
      <c r="Z96" s="66">
        <f t="shared" si="41"/>
        <v>2744.7935770000004</v>
      </c>
      <c r="AA96" s="66">
        <f t="shared" si="41"/>
        <v>2843.8845620000002</v>
      </c>
      <c r="AB96" s="66">
        <f t="shared" si="41"/>
        <v>2780.7038849999999</v>
      </c>
      <c r="AC96" s="66">
        <f t="shared" si="41"/>
        <v>3152.5863870000003</v>
      </c>
      <c r="AD96" s="82">
        <v>3275</v>
      </c>
      <c r="AE96" s="82">
        <v>3425</v>
      </c>
      <c r="AF96" s="82">
        <v>3600</v>
      </c>
      <c r="AG96" s="82">
        <v>3750</v>
      </c>
      <c r="AH96" s="82">
        <v>3750</v>
      </c>
      <c r="AI96" s="82">
        <v>3800</v>
      </c>
      <c r="AJ96" s="82">
        <v>3850</v>
      </c>
      <c r="AK96" s="82">
        <v>3900</v>
      </c>
      <c r="AL96" s="82">
        <v>3950</v>
      </c>
      <c r="AM96" s="82">
        <v>4025</v>
      </c>
      <c r="AN96" s="82">
        <v>4025</v>
      </c>
      <c r="AO96" s="82">
        <v>4025</v>
      </c>
      <c r="AP96" s="82">
        <v>4025</v>
      </c>
      <c r="AQ96" s="82">
        <v>4025</v>
      </c>
      <c r="AR96" s="82">
        <v>4050</v>
      </c>
      <c r="AS96" s="82">
        <v>4075</v>
      </c>
      <c r="AT96" s="82">
        <v>4075</v>
      </c>
      <c r="AU96" s="82">
        <v>4075</v>
      </c>
    </row>
    <row r="97" spans="1:4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9"/>
      <c r="U97" s="49"/>
      <c r="V97" s="49"/>
      <c r="W97" s="49"/>
      <c r="X97" s="49"/>
      <c r="Y97" s="49"/>
      <c r="Z97" s="49"/>
      <c r="AA97" s="49"/>
      <c r="AB97" s="49">
        <f>AB10</f>
        <v>2780.7038850000004</v>
      </c>
      <c r="AC97" s="49">
        <f t="shared" ref="AC97:AU97" si="42">AC10</f>
        <v>3152.5863870000007</v>
      </c>
      <c r="AD97" s="49">
        <f t="shared" si="42"/>
        <v>3274.9999999999995</v>
      </c>
      <c r="AE97" s="49">
        <f t="shared" si="42"/>
        <v>3425.0000000000005</v>
      </c>
      <c r="AF97" s="49">
        <f t="shared" si="42"/>
        <v>3599.9999999999982</v>
      </c>
      <c r="AG97" s="49">
        <f t="shared" si="42"/>
        <v>3749.9999999999995</v>
      </c>
      <c r="AH97" s="49">
        <f t="shared" si="42"/>
        <v>3749.9999999999995</v>
      </c>
      <c r="AI97" s="49">
        <f t="shared" si="42"/>
        <v>3800.0000000000032</v>
      </c>
      <c r="AJ97" s="49">
        <f t="shared" si="42"/>
        <v>3849.9999999999995</v>
      </c>
      <c r="AK97" s="49">
        <f t="shared" si="42"/>
        <v>3899.9999999999995</v>
      </c>
      <c r="AL97" s="49">
        <f t="shared" si="42"/>
        <v>3949.9999999999964</v>
      </c>
      <c r="AM97" s="49">
        <f t="shared" si="42"/>
        <v>4025</v>
      </c>
      <c r="AN97" s="49">
        <f t="shared" si="42"/>
        <v>4025.0000000000009</v>
      </c>
      <c r="AO97" s="49">
        <f t="shared" si="42"/>
        <v>4025.0000000000009</v>
      </c>
      <c r="AP97" s="49">
        <f t="shared" si="42"/>
        <v>4025.0000000000023</v>
      </c>
      <c r="AQ97" s="49">
        <f t="shared" si="42"/>
        <v>4025.0000000000005</v>
      </c>
      <c r="AR97" s="49">
        <f t="shared" si="42"/>
        <v>4050.0000000000014</v>
      </c>
      <c r="AS97" s="49">
        <f t="shared" si="42"/>
        <v>4075.0000000000095</v>
      </c>
      <c r="AT97" s="49">
        <f t="shared" si="42"/>
        <v>4074.9999999999977</v>
      </c>
      <c r="AU97" s="49">
        <f t="shared" si="42"/>
        <v>4074.9999999999886</v>
      </c>
    </row>
    <row r="98" spans="1:47" ht="15.75" thickBot="1">
      <c r="A98" s="42" t="s">
        <v>232</v>
      </c>
    </row>
    <row r="99" spans="1:47" ht="15.75" thickBot="1">
      <c r="A99" s="44"/>
      <c r="B99" s="44" t="str">
        <f>B$2</f>
        <v xml:space="preserve">93/94 </v>
      </c>
      <c r="C99" s="44" t="str">
        <f t="shared" ref="C99:AU99" si="43">C$2</f>
        <v xml:space="preserve">94/95 </v>
      </c>
      <c r="D99" s="44" t="str">
        <f t="shared" si="43"/>
        <v xml:space="preserve">95/96 </v>
      </c>
      <c r="E99" s="44" t="str">
        <f t="shared" si="43"/>
        <v xml:space="preserve">96/97 </v>
      </c>
      <c r="F99" s="44" t="str">
        <f t="shared" si="43"/>
        <v xml:space="preserve">97/98 </v>
      </c>
      <c r="G99" s="44" t="str">
        <f t="shared" si="43"/>
        <v xml:space="preserve">98/99 </v>
      </c>
      <c r="H99" s="44" t="str">
        <f t="shared" si="43"/>
        <v xml:space="preserve">99/00 </v>
      </c>
      <c r="I99" s="44" t="str">
        <f t="shared" si="43"/>
        <v xml:space="preserve">00/01 </v>
      </c>
      <c r="J99" s="44" t="str">
        <f t="shared" si="43"/>
        <v xml:space="preserve">01/02 </v>
      </c>
      <c r="K99" s="44" t="str">
        <f t="shared" si="43"/>
        <v xml:space="preserve">02/03 </v>
      </c>
      <c r="L99" s="44" t="str">
        <f t="shared" si="43"/>
        <v xml:space="preserve">03/04 </v>
      </c>
      <c r="M99" s="44" t="str">
        <f t="shared" si="43"/>
        <v xml:space="preserve">04/05 </v>
      </c>
      <c r="N99" s="44" t="str">
        <f t="shared" si="43"/>
        <v xml:space="preserve">05/06 </v>
      </c>
      <c r="O99" s="44" t="str">
        <f t="shared" si="43"/>
        <v xml:space="preserve">06/07 </v>
      </c>
      <c r="P99" s="44" t="str">
        <f t="shared" si="43"/>
        <v xml:space="preserve">07/08 </v>
      </c>
      <c r="Q99" s="44" t="str">
        <f t="shared" si="43"/>
        <v xml:space="preserve">08/09 </v>
      </c>
      <c r="R99" s="44" t="str">
        <f t="shared" si="43"/>
        <v xml:space="preserve">09/10 </v>
      </c>
      <c r="S99" s="44" t="str">
        <f t="shared" si="43"/>
        <v xml:space="preserve">10/11 </v>
      </c>
      <c r="T99" s="44" t="str">
        <f t="shared" si="43"/>
        <v xml:space="preserve">11/12 </v>
      </c>
      <c r="U99" s="44" t="str">
        <f t="shared" si="43"/>
        <v xml:space="preserve">12/13 </v>
      </c>
      <c r="V99" s="44" t="str">
        <f t="shared" si="43"/>
        <v xml:space="preserve">13/14 </v>
      </c>
      <c r="W99" s="44" t="str">
        <f t="shared" si="43"/>
        <v xml:space="preserve">14/15 </v>
      </c>
      <c r="X99" s="44" t="str">
        <f t="shared" si="43"/>
        <v xml:space="preserve">15/16 </v>
      </c>
      <c r="Y99" s="44" t="str">
        <f t="shared" si="43"/>
        <v xml:space="preserve">16/17 </v>
      </c>
      <c r="Z99" s="44" t="str">
        <f t="shared" si="43"/>
        <v xml:space="preserve">17/18 </v>
      </c>
      <c r="AA99" s="44" t="str">
        <f t="shared" si="43"/>
        <v>18/19</v>
      </c>
      <c r="AB99" s="44" t="str">
        <f t="shared" si="43"/>
        <v>19/20</v>
      </c>
      <c r="AC99" s="44" t="str">
        <f t="shared" si="43"/>
        <v>20/21</v>
      </c>
      <c r="AD99" s="44" t="str">
        <f t="shared" si="43"/>
        <v>21/22</v>
      </c>
      <c r="AE99" s="44" t="str">
        <f t="shared" si="43"/>
        <v>22/23</v>
      </c>
      <c r="AF99" s="44" t="str">
        <f t="shared" si="43"/>
        <v>23/24</v>
      </c>
      <c r="AG99" s="44" t="str">
        <f t="shared" si="43"/>
        <v>24/25</v>
      </c>
      <c r="AH99" s="44" t="str">
        <f t="shared" si="43"/>
        <v>25/26</v>
      </c>
      <c r="AI99" s="44" t="str">
        <f t="shared" si="43"/>
        <v>26/27</v>
      </c>
      <c r="AJ99" s="44" t="str">
        <f t="shared" si="43"/>
        <v>27/28</v>
      </c>
      <c r="AK99" s="44" t="str">
        <f t="shared" si="43"/>
        <v>28/29</v>
      </c>
      <c r="AL99" s="44" t="str">
        <f t="shared" si="43"/>
        <v>29/30</v>
      </c>
      <c r="AM99" s="44" t="str">
        <f t="shared" si="43"/>
        <v>30/31</v>
      </c>
      <c r="AN99" s="44" t="str">
        <f t="shared" si="43"/>
        <v>31/32</v>
      </c>
      <c r="AO99" s="44" t="str">
        <f t="shared" si="43"/>
        <v>32/33</v>
      </c>
      <c r="AP99" s="44" t="str">
        <f t="shared" si="43"/>
        <v>33/34</v>
      </c>
      <c r="AQ99" s="44" t="str">
        <f t="shared" si="43"/>
        <v>34/35</v>
      </c>
      <c r="AR99" s="44" t="str">
        <f t="shared" si="43"/>
        <v>35/36</v>
      </c>
      <c r="AS99" s="44" t="str">
        <f t="shared" si="43"/>
        <v>36/37</v>
      </c>
      <c r="AT99" s="44" t="str">
        <f t="shared" si="43"/>
        <v>37/38</v>
      </c>
      <c r="AU99" s="44" t="str">
        <f t="shared" si="43"/>
        <v>38/39</v>
      </c>
    </row>
    <row r="100" spans="1:47">
      <c r="A100" s="42" t="s">
        <v>101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>
        <f>'[4]NASS Crush'!$DI10</f>
        <v>81.605999999999995</v>
      </c>
      <c r="Y100" s="66">
        <f>'[4]NASS Crush'!$DI22</f>
        <v>177.07599999999999</v>
      </c>
      <c r="Z100" s="66">
        <f>'[4]NASS Crush'!$DI34</f>
        <v>155.98400000000001</v>
      </c>
      <c r="AA100" s="66">
        <f>'[4]NASS Crush'!$DI46</f>
        <v>146.18899999999999</v>
      </c>
      <c r="AB100" s="66">
        <f>'[4]NASS Crush'!$DI58</f>
        <v>157.494</v>
      </c>
      <c r="AC100" s="66">
        <f>'[4]NASS Crush'!$DI70</f>
        <v>179.03800000000001</v>
      </c>
      <c r="AD100" s="66">
        <f>'[4]NASS Crush'!$DI82</f>
        <v>156.61500000000001</v>
      </c>
      <c r="AE100" s="47">
        <f>AD111+AE20+AE36-AE52-AE68-AE84</f>
        <v>269.65615266893377</v>
      </c>
      <c r="AF100" s="47">
        <f t="shared" ref="AF100:AU100" si="44">AE111+AF20+AF36-AF52-AF68-AF84</f>
        <v>1343.3166255376591</v>
      </c>
      <c r="AG100" s="47">
        <f t="shared" si="44"/>
        <v>2795.7116533461967</v>
      </c>
      <c r="AH100" s="47">
        <f t="shared" si="44"/>
        <v>4047.1443472107553</v>
      </c>
      <c r="AI100" s="47">
        <f t="shared" si="44"/>
        <v>5350.579016724033</v>
      </c>
      <c r="AJ100" s="47">
        <f t="shared" si="44"/>
        <v>6228.7038460775166</v>
      </c>
      <c r="AK100" s="47">
        <f t="shared" si="44"/>
        <v>6747.0470107858309</v>
      </c>
      <c r="AL100" s="47">
        <f t="shared" si="44"/>
        <v>6919.0006914134938</v>
      </c>
      <c r="AM100" s="47">
        <f t="shared" si="44"/>
        <v>7180.8294873726809</v>
      </c>
      <c r="AN100" s="47">
        <f t="shared" si="44"/>
        <v>7010.5783916902328</v>
      </c>
      <c r="AO100" s="47">
        <f t="shared" si="44"/>
        <v>7039.1375256676938</v>
      </c>
      <c r="AP100" s="47">
        <f t="shared" si="44"/>
        <v>6970.9153153249817</v>
      </c>
      <c r="AQ100" s="47">
        <f t="shared" si="44"/>
        <v>7039.0303752498021</v>
      </c>
      <c r="AR100" s="47">
        <f t="shared" si="44"/>
        <v>7934.2451730410157</v>
      </c>
      <c r="AS100" s="47">
        <f t="shared" si="44"/>
        <v>8274.9928556597333</v>
      </c>
      <c r="AT100" s="47">
        <f t="shared" si="44"/>
        <v>8702.9754237178331</v>
      </c>
      <c r="AU100" s="47">
        <f t="shared" si="44"/>
        <v>9298.1819502210146</v>
      </c>
    </row>
    <row r="101" spans="1:47">
      <c r="A101" s="42" t="s">
        <v>102</v>
      </c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>
        <f>'[4]NASS Crush'!$DI11</f>
        <v>108.22199999999999</v>
      </c>
      <c r="Y101" s="66">
        <f>'[4]NASS Crush'!$DI23</f>
        <v>178.18899999999999</v>
      </c>
      <c r="Z101" s="66">
        <f>'[4]NASS Crush'!$DI35</f>
        <v>129.76599999999999</v>
      </c>
      <c r="AA101" s="66">
        <f>'[4]NASS Crush'!$DI47</f>
        <v>133.96899999999999</v>
      </c>
      <c r="AB101" s="66">
        <f>'[4]NASS Crush'!$DI59</f>
        <v>126.68</v>
      </c>
      <c r="AC101" s="66">
        <f>'[4]NASS Crush'!$DI71</f>
        <v>173.51300000000001</v>
      </c>
      <c r="AD101" s="66">
        <f>'[4]NASS Crush'!$DI83</f>
        <v>125.126</v>
      </c>
      <c r="AE101" s="47">
        <f t="shared" ref="AE101:AU111" si="45">AE100+AE21+AE37-AE53-AE69-AE85</f>
        <v>285.7391975911313</v>
      </c>
      <c r="AF101" s="47">
        <f t="shared" si="45"/>
        <v>1427.3532144846165</v>
      </c>
      <c r="AG101" s="47">
        <f t="shared" si="45"/>
        <v>2854.7090701727111</v>
      </c>
      <c r="AH101" s="47">
        <f t="shared" si="45"/>
        <v>4122.2756221590716</v>
      </c>
      <c r="AI101" s="47">
        <f t="shared" si="45"/>
        <v>5381.0068519045199</v>
      </c>
      <c r="AJ101" s="47">
        <f t="shared" si="45"/>
        <v>6134.7718413757912</v>
      </c>
      <c r="AK101" s="47">
        <f t="shared" si="45"/>
        <v>6647.5787795040214</v>
      </c>
      <c r="AL101" s="47">
        <f t="shared" si="45"/>
        <v>6758.6611804004833</v>
      </c>
      <c r="AM101" s="47">
        <f t="shared" si="45"/>
        <v>7027.1366051431542</v>
      </c>
      <c r="AN101" s="47">
        <f t="shared" si="45"/>
        <v>6962.6706433926565</v>
      </c>
      <c r="AO101" s="47">
        <f t="shared" si="45"/>
        <v>6930.582836921174</v>
      </c>
      <c r="AP101" s="47">
        <f t="shared" si="45"/>
        <v>6848.6538804385773</v>
      </c>
      <c r="AQ101" s="47">
        <f t="shared" si="45"/>
        <v>6968.4735424105156</v>
      </c>
      <c r="AR101" s="47">
        <f t="shared" si="45"/>
        <v>7833.2495580683171</v>
      </c>
      <c r="AS101" s="47">
        <f t="shared" si="45"/>
        <v>8187.3746635507632</v>
      </c>
      <c r="AT101" s="47">
        <f t="shared" si="45"/>
        <v>8621.6218291707719</v>
      </c>
      <c r="AU101" s="47">
        <f t="shared" si="45"/>
        <v>9215.7496177776611</v>
      </c>
    </row>
    <row r="102" spans="1:47">
      <c r="A102" s="42" t="s">
        <v>103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>
        <f>'[4]NASS Crush'!$DI12</f>
        <v>135.68899999999999</v>
      </c>
      <c r="Y102" s="66">
        <f>'[4]NASS Crush'!$DI24</f>
        <v>149.916</v>
      </c>
      <c r="Z102" s="66">
        <f>'[4]NASS Crush'!$DI36</f>
        <v>147.697</v>
      </c>
      <c r="AA102" s="66">
        <f>'[4]NASS Crush'!$DI48</f>
        <v>134.38499999999999</v>
      </c>
      <c r="AB102" s="66">
        <f>'[4]NASS Crush'!$DI60</f>
        <v>146.68</v>
      </c>
      <c r="AC102" s="66">
        <f>'[4]NASS Crush'!$DI72</f>
        <v>176.69200000000001</v>
      </c>
      <c r="AD102" s="66">
        <f>'[4]NASS Crush'!$DI84</f>
        <v>140.696</v>
      </c>
      <c r="AE102" s="47">
        <f t="shared" si="45"/>
        <v>399.0283080906371</v>
      </c>
      <c r="AF102" s="47">
        <f t="shared" si="45"/>
        <v>1583.1582086947733</v>
      </c>
      <c r="AG102" s="47">
        <f t="shared" si="45"/>
        <v>2981.0433025046777</v>
      </c>
      <c r="AH102" s="47">
        <f t="shared" si="45"/>
        <v>4270.5503814737776</v>
      </c>
      <c r="AI102" s="47">
        <f t="shared" si="45"/>
        <v>5255.3556564219743</v>
      </c>
      <c r="AJ102" s="47">
        <f t="shared" si="45"/>
        <v>6019.1485290757601</v>
      </c>
      <c r="AK102" s="47">
        <f t="shared" si="45"/>
        <v>6473.6087173532278</v>
      </c>
      <c r="AL102" s="47">
        <f t="shared" si="45"/>
        <v>6772.955054171196</v>
      </c>
      <c r="AM102" s="47">
        <f t="shared" si="45"/>
        <v>6894.3543316884025</v>
      </c>
      <c r="AN102" s="47">
        <f t="shared" si="45"/>
        <v>6898.4608716021703</v>
      </c>
      <c r="AO102" s="47">
        <f t="shared" si="45"/>
        <v>6822.8373573845311</v>
      </c>
      <c r="AP102" s="47">
        <f t="shared" si="45"/>
        <v>6752.4926620563738</v>
      </c>
      <c r="AQ102" s="47">
        <f t="shared" si="45"/>
        <v>6908.9536558994769</v>
      </c>
      <c r="AR102" s="47">
        <f t="shared" si="45"/>
        <v>7762.2618998389635</v>
      </c>
      <c r="AS102" s="47">
        <f t="shared" si="45"/>
        <v>8098.7575198994937</v>
      </c>
      <c r="AT102" s="47">
        <f t="shared" si="45"/>
        <v>8548.1010169255424</v>
      </c>
      <c r="AU102" s="47">
        <f t="shared" si="45"/>
        <v>9138.4339135323607</v>
      </c>
    </row>
    <row r="103" spans="1:47">
      <c r="A103" s="42" t="s">
        <v>104</v>
      </c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>
        <f>'[4]NASS Crush'!$DI13</f>
        <v>126.10899999999999</v>
      </c>
      <c r="Y103" s="66">
        <f>'[4]NASS Crush'!$DI25</f>
        <v>150.87299999999999</v>
      </c>
      <c r="Z103" s="66">
        <f>'[4]NASS Crush'!$DI37</f>
        <v>136.161</v>
      </c>
      <c r="AA103" s="66">
        <f>'[4]NASS Crush'!$DI49</f>
        <v>135.572</v>
      </c>
      <c r="AB103" s="66">
        <f>'[4]NASS Crush'!$DI61</f>
        <v>139.25899999999999</v>
      </c>
      <c r="AC103" s="66">
        <f>'[4]NASS Crush'!$DI73</f>
        <v>156.81800000000001</v>
      </c>
      <c r="AD103" s="66">
        <f>'[4]NASS Crush'!$DI85</f>
        <v>113.003</v>
      </c>
      <c r="AE103" s="47">
        <f t="shared" si="45"/>
        <v>448.41683569982752</v>
      </c>
      <c r="AF103" s="47">
        <f t="shared" si="45"/>
        <v>1706.9036049320148</v>
      </c>
      <c r="AG103" s="47">
        <f t="shared" si="45"/>
        <v>3060.909384667902</v>
      </c>
      <c r="AH103" s="47">
        <f t="shared" si="45"/>
        <v>4373.276260177402</v>
      </c>
      <c r="AI103" s="47">
        <f t="shared" si="45"/>
        <v>5315.5127833597453</v>
      </c>
      <c r="AJ103" s="47">
        <f t="shared" si="45"/>
        <v>6055.1264346923817</v>
      </c>
      <c r="AK103" s="47">
        <f t="shared" si="45"/>
        <v>6473.818327859969</v>
      </c>
      <c r="AL103" s="47">
        <f t="shared" si="45"/>
        <v>6783.6268357853951</v>
      </c>
      <c r="AM103" s="47">
        <f t="shared" si="45"/>
        <v>6869.6184041521992</v>
      </c>
      <c r="AN103" s="47">
        <f t="shared" si="45"/>
        <v>6892.7107164861709</v>
      </c>
      <c r="AO103" s="47">
        <f t="shared" si="45"/>
        <v>6806.4967770882431</v>
      </c>
      <c r="AP103" s="47">
        <f t="shared" si="45"/>
        <v>6743.8724053062915</v>
      </c>
      <c r="AQ103" s="47">
        <f t="shared" si="45"/>
        <v>6975.0682699312829</v>
      </c>
      <c r="AR103" s="47">
        <f t="shared" si="45"/>
        <v>7779.1556451661172</v>
      </c>
      <c r="AS103" s="47">
        <f t="shared" si="45"/>
        <v>8121.9473704359134</v>
      </c>
      <c r="AT103" s="47">
        <f t="shared" si="45"/>
        <v>8585.5102670032611</v>
      </c>
      <c r="AU103" s="47">
        <f t="shared" si="45"/>
        <v>9184.7759932136905</v>
      </c>
    </row>
    <row r="104" spans="1:47">
      <c r="A104" s="42" t="s">
        <v>105</v>
      </c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>
        <f>'[4]NASS Crush'!$DI14</f>
        <v>114.443</v>
      </c>
      <c r="Y104" s="66">
        <f>'[4]NASS Crush'!$DI26</f>
        <v>139.94300000000001</v>
      </c>
      <c r="Z104" s="66">
        <f>'[4]NASS Crush'!$DI38</f>
        <v>128.363</v>
      </c>
      <c r="AA104" s="66">
        <f>'[4]NASS Crush'!$DI50</f>
        <v>115.595</v>
      </c>
      <c r="AB104" s="66">
        <f>'[4]NASS Crush'!$DI62</f>
        <v>146.78899999999999</v>
      </c>
      <c r="AC104" s="66">
        <f>'[4]NASS Crush'!$DI74</f>
        <v>136.767</v>
      </c>
      <c r="AD104" s="66">
        <f>'[4]NASS Crush'!$DI86</f>
        <v>101.075</v>
      </c>
      <c r="AE104" s="47">
        <f t="shared" si="45"/>
        <v>536.92896474735721</v>
      </c>
      <c r="AF104" s="47">
        <f t="shared" si="45"/>
        <v>1817.4939180588397</v>
      </c>
      <c r="AG104" s="47">
        <f t="shared" si="45"/>
        <v>3136.8776870112592</v>
      </c>
      <c r="AH104" s="47">
        <f t="shared" si="45"/>
        <v>4468.9497925977748</v>
      </c>
      <c r="AI104" s="47">
        <f t="shared" si="45"/>
        <v>5375.9755054548914</v>
      </c>
      <c r="AJ104" s="47">
        <f t="shared" si="45"/>
        <v>6100.5822487556607</v>
      </c>
      <c r="AK104" s="47">
        <f t="shared" si="45"/>
        <v>6481.4919680398825</v>
      </c>
      <c r="AL104" s="47">
        <f t="shared" si="45"/>
        <v>6795.3447919200062</v>
      </c>
      <c r="AM104" s="47">
        <f t="shared" si="45"/>
        <v>6851.5814849171402</v>
      </c>
      <c r="AN104" s="47">
        <f t="shared" si="45"/>
        <v>6892.4992626836283</v>
      </c>
      <c r="AO104" s="47">
        <f t="shared" si="45"/>
        <v>6797.9700848955817</v>
      </c>
      <c r="AP104" s="47">
        <f t="shared" si="45"/>
        <v>6742.0572233234616</v>
      </c>
      <c r="AQ104" s="47">
        <f t="shared" si="45"/>
        <v>7039.4381390540202</v>
      </c>
      <c r="AR104" s="47">
        <f t="shared" si="45"/>
        <v>7799.8658864480367</v>
      </c>
      <c r="AS104" s="47">
        <f t="shared" si="45"/>
        <v>8149.213527801694</v>
      </c>
      <c r="AT104" s="47">
        <f t="shared" si="45"/>
        <v>8626.0862951381678</v>
      </c>
      <c r="AU104" s="47">
        <f t="shared" si="45"/>
        <v>9233.6450195169236</v>
      </c>
    </row>
    <row r="105" spans="1:47">
      <c r="A105" s="42" t="s">
        <v>106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>
        <f>'[4]NASS Crush'!$DI15</f>
        <v>123.498</v>
      </c>
      <c r="Y105" s="66">
        <f>'[4]NASS Crush'!$DI27</f>
        <v>156.376</v>
      </c>
      <c r="Z105" s="66">
        <f>'[4]NASS Crush'!$DI39</f>
        <v>139.99799999999999</v>
      </c>
      <c r="AA105" s="66">
        <f>'[4]NASS Crush'!$DI51</f>
        <v>122.64100000000001</v>
      </c>
      <c r="AB105" s="66">
        <f>'[4]NASS Crush'!$DI63</f>
        <v>160.87200000000001</v>
      </c>
      <c r="AC105" s="66">
        <f>'[4]NASS Crush'!$DI75</f>
        <v>172.196</v>
      </c>
      <c r="AD105" s="66">
        <f>'[4]NASS Crush'!$DI87</f>
        <v>124.42700000000001</v>
      </c>
      <c r="AE105" s="47">
        <f t="shared" si="45"/>
        <v>652.89912518346068</v>
      </c>
      <c r="AF105" s="47">
        <f t="shared" si="45"/>
        <v>1964.0723313013286</v>
      </c>
      <c r="AG105" s="47">
        <f t="shared" si="45"/>
        <v>3260.6903321459504</v>
      </c>
      <c r="AH105" s="47">
        <f t="shared" si="45"/>
        <v>4618.2010439599708</v>
      </c>
      <c r="AI105" s="47">
        <f t="shared" si="45"/>
        <v>5472.7461775234642</v>
      </c>
      <c r="AJ105" s="47">
        <f t="shared" si="45"/>
        <v>6177.1064406354462</v>
      </c>
      <c r="AK105" s="47">
        <f t="shared" si="45"/>
        <v>6513.2182110534377</v>
      </c>
      <c r="AL105" s="47">
        <f t="shared" si="45"/>
        <v>6836.2966860057149</v>
      </c>
      <c r="AM105" s="47">
        <f t="shared" si="45"/>
        <v>6857.0740953119748</v>
      </c>
      <c r="AN105" s="47">
        <f t="shared" si="45"/>
        <v>6917.6737081416122</v>
      </c>
      <c r="AO105" s="47">
        <f t="shared" si="45"/>
        <v>6812.3510087413179</v>
      </c>
      <c r="AP105" s="47">
        <f t="shared" si="45"/>
        <v>6765.1255021801644</v>
      </c>
      <c r="AQ105" s="47">
        <f t="shared" si="45"/>
        <v>7144.1612781148551</v>
      </c>
      <c r="AR105" s="47">
        <f t="shared" si="45"/>
        <v>7850.9462279741956</v>
      </c>
      <c r="AS105" s="47">
        <f t="shared" si="45"/>
        <v>8208.2025125836208</v>
      </c>
      <c r="AT105" s="47">
        <f t="shared" si="45"/>
        <v>8700.8636883683703</v>
      </c>
      <c r="AU105" s="47">
        <f t="shared" si="45"/>
        <v>9318.4651606319567</v>
      </c>
    </row>
    <row r="106" spans="1:47">
      <c r="A106" s="42" t="s">
        <v>107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>
        <f>'[4]NASS Crush'!$DI16</f>
        <v>119.82599999999999</v>
      </c>
      <c r="Y106" s="66">
        <f>'[4]NASS Crush'!$DI28</f>
        <v>141.28200000000001</v>
      </c>
      <c r="Z106" s="66">
        <f>'[4]NASS Crush'!$DI40</f>
        <v>131.21600000000001</v>
      </c>
      <c r="AA106" s="66">
        <f>'[4]NASS Crush'!$DI52</f>
        <v>138.93299999999999</v>
      </c>
      <c r="AB106" s="66">
        <f>'[4]NASS Crush'!$DI64</f>
        <v>146.98699999999999</v>
      </c>
      <c r="AC106" s="66">
        <f>'[4]NASS Crush'!$DI76</f>
        <v>160.03</v>
      </c>
      <c r="AD106" s="66">
        <f>'[4]NASS Crush'!$DI88</f>
        <v>113.295</v>
      </c>
      <c r="AE106" s="47">
        <f t="shared" si="45"/>
        <v>744.93027711770048</v>
      </c>
      <c r="AF106" s="47">
        <f t="shared" si="45"/>
        <v>2078.8022480973668</v>
      </c>
      <c r="AG106" s="47">
        <f t="shared" si="45"/>
        <v>3343.4555571286828</v>
      </c>
      <c r="AH106" s="47">
        <f t="shared" si="45"/>
        <v>4715.8282376388779</v>
      </c>
      <c r="AI106" s="47">
        <f t="shared" si="45"/>
        <v>5531.2824719519931</v>
      </c>
      <c r="AJ106" s="47">
        <f t="shared" si="45"/>
        <v>6215.6713221795344</v>
      </c>
      <c r="AK106" s="47">
        <f t="shared" si="45"/>
        <v>6509.9648871625614</v>
      </c>
      <c r="AL106" s="47">
        <f t="shared" si="45"/>
        <v>6839.3597036310202</v>
      </c>
      <c r="AM106" s="47">
        <f t="shared" si="45"/>
        <v>6825.8782650621752</v>
      </c>
      <c r="AN106" s="47">
        <f t="shared" si="45"/>
        <v>6905.5992454009138</v>
      </c>
      <c r="AO106" s="47">
        <f t="shared" si="45"/>
        <v>6790.9992049327702</v>
      </c>
      <c r="AP106" s="47">
        <f t="shared" si="45"/>
        <v>6751.2338841144719</v>
      </c>
      <c r="AQ106" s="47">
        <f t="shared" si="45"/>
        <v>7206.5764071963204</v>
      </c>
      <c r="AR106" s="47">
        <f t="shared" si="45"/>
        <v>7862.856906734005</v>
      </c>
      <c r="AS106" s="47">
        <f t="shared" si="45"/>
        <v>8227.3584187584675</v>
      </c>
      <c r="AT106" s="47">
        <f t="shared" si="45"/>
        <v>8734.719972452056</v>
      </c>
      <c r="AU106" s="47">
        <f t="shared" si="45"/>
        <v>9361.7108174259611</v>
      </c>
    </row>
    <row r="107" spans="1:47">
      <c r="A107" s="42" t="s">
        <v>108</v>
      </c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>
        <f>'[4]NASS Crush'!$DI5</f>
        <v>96.025999999999996</v>
      </c>
      <c r="X107" s="66">
        <f>'[4]NASS Crush'!$DI17</f>
        <v>112.422</v>
      </c>
      <c r="Y107" s="66">
        <f>'[4]NASS Crush'!$DI29</f>
        <v>93.072000000000003</v>
      </c>
      <c r="Z107" s="66">
        <f>'[4]NASS Crush'!$DI41</f>
        <v>115.066</v>
      </c>
      <c r="AA107" s="66">
        <f>'[4]NASS Crush'!$DI53</f>
        <v>113.16500000000001</v>
      </c>
      <c r="AB107" s="66">
        <f>'[4]NASS Crush'!$DI65</f>
        <v>161.642</v>
      </c>
      <c r="AC107" s="66">
        <f>'[4]NASS Crush'!$DI77</f>
        <v>133.761</v>
      </c>
      <c r="AD107" s="47">
        <f>AD106+AD27+AD43-AD59-AD75-AD91</f>
        <v>87.179450749909506</v>
      </c>
      <c r="AE107" s="47">
        <f>AE106+AE27+AE43-AE59-AE75-AE91</f>
        <v>802.63184064996346</v>
      </c>
      <c r="AF107" s="47">
        <f t="shared" si="45"/>
        <v>2196.1830139710987</v>
      </c>
      <c r="AG107" s="47">
        <f t="shared" si="45"/>
        <v>3419.391055889962</v>
      </c>
      <c r="AH107" s="47">
        <f t="shared" si="45"/>
        <v>4801.5624094233826</v>
      </c>
      <c r="AI107" s="47">
        <f t="shared" si="45"/>
        <v>5585.3779922425601</v>
      </c>
      <c r="AJ107" s="47">
        <f t="shared" si="45"/>
        <v>6244.4928958150713</v>
      </c>
      <c r="AK107" s="47">
        <f t="shared" si="45"/>
        <v>6496.3313195048295</v>
      </c>
      <c r="AL107" s="47">
        <f t="shared" si="45"/>
        <v>6830.3837962104408</v>
      </c>
      <c r="AM107" s="47">
        <f t="shared" si="45"/>
        <v>6781.390925092458</v>
      </c>
      <c r="AN107" s="47">
        <f t="shared" si="45"/>
        <v>6882.6103066785863</v>
      </c>
      <c r="AO107" s="47">
        <f t="shared" si="45"/>
        <v>6757.5445654419009</v>
      </c>
      <c r="AP107" s="47">
        <f t="shared" si="45"/>
        <v>6725.1272207626689</v>
      </c>
      <c r="AQ107" s="47">
        <f t="shared" si="45"/>
        <v>7259.3913005306667</v>
      </c>
      <c r="AR107" s="47">
        <f t="shared" si="45"/>
        <v>7863.6003758640063</v>
      </c>
      <c r="AS107" s="47">
        <f t="shared" si="45"/>
        <v>8235.8482005081623</v>
      </c>
      <c r="AT107" s="47">
        <f t="shared" si="45"/>
        <v>8758.1191972242523</v>
      </c>
      <c r="AU107" s="47">
        <f t="shared" si="45"/>
        <v>9394.6326502174616</v>
      </c>
    </row>
    <row r="108" spans="1:47">
      <c r="A108" s="42" t="s">
        <v>109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>
        <f>'[4]NASS Crush'!$DI6</f>
        <v>88.703999999999994</v>
      </c>
      <c r="X108" s="66">
        <f>'[4]NASS Crush'!$DI18</f>
        <v>174.761</v>
      </c>
      <c r="Y108" s="66">
        <f>'[4]NASS Crush'!$DI30</f>
        <v>137.52799999999999</v>
      </c>
      <c r="Z108" s="66">
        <f>'[4]NASS Crush'!$DI42</f>
        <v>129.66300000000001</v>
      </c>
      <c r="AA108" s="66">
        <f>'[4]NASS Crush'!$DI54</f>
        <v>108.33199999999999</v>
      </c>
      <c r="AB108" s="66">
        <f>'[4]NASS Crush'!$DI66</f>
        <v>105.607</v>
      </c>
      <c r="AC108" s="66">
        <f>'[4]NASS Crush'!$DI78</f>
        <v>134.53100000000001</v>
      </c>
      <c r="AD108" s="47">
        <f t="shared" ref="AD108:AE111" si="46">AD107+AD28+AD44-AD60-AD76-AD92</f>
        <v>83.486028529362727</v>
      </c>
      <c r="AE108" s="47">
        <f t="shared" si="46"/>
        <v>792.62245110349181</v>
      </c>
      <c r="AF108" s="47">
        <f t="shared" si="45"/>
        <v>2287.1114629282038</v>
      </c>
      <c r="AG108" s="47">
        <f t="shared" si="45"/>
        <v>3447.7574018030496</v>
      </c>
      <c r="AH108" s="47">
        <f t="shared" si="45"/>
        <v>4862.7973654950474</v>
      </c>
      <c r="AI108" s="47">
        <f t="shared" si="45"/>
        <v>5605.3768679020113</v>
      </c>
      <c r="AJ108" s="47">
        <f t="shared" si="45"/>
        <v>6237.5227553357481</v>
      </c>
      <c r="AK108" s="47">
        <f t="shared" si="45"/>
        <v>6447.6762120474596</v>
      </c>
      <c r="AL108" s="47">
        <f t="shared" si="45"/>
        <v>6798.5671269673103</v>
      </c>
      <c r="AM108" s="47">
        <f t="shared" si="45"/>
        <v>6708.7556831122702</v>
      </c>
      <c r="AN108" s="47">
        <f t="shared" si="45"/>
        <v>6828.1986042839599</v>
      </c>
      <c r="AO108" s="47">
        <f t="shared" si="45"/>
        <v>6692.9518212994753</v>
      </c>
      <c r="AP108" s="47">
        <f t="shared" si="45"/>
        <v>6667.3650929319165</v>
      </c>
      <c r="AQ108" s="47">
        <f t="shared" si="45"/>
        <v>7274.2491248253818</v>
      </c>
      <c r="AR108" s="47">
        <f t="shared" si="45"/>
        <v>7831.3201840144693</v>
      </c>
      <c r="AS108" s="47">
        <f t="shared" si="45"/>
        <v>8208.9714068725316</v>
      </c>
      <c r="AT108" s="47">
        <f t="shared" si="45"/>
        <v>8745.0443142443437</v>
      </c>
      <c r="AU108" s="47">
        <f t="shared" si="45"/>
        <v>9390.1597931337856</v>
      </c>
    </row>
    <row r="109" spans="1:47">
      <c r="A109" s="42" t="s">
        <v>110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>
        <f>'[4]NASS Crush'!$DI7</f>
        <v>134.93199999999999</v>
      </c>
      <c r="X109" s="66">
        <f>'[4]NASS Crush'!$DI19</f>
        <v>162.239</v>
      </c>
      <c r="Y109" s="66">
        <f>'[4]NASS Crush'!$DI31</f>
        <v>135.46299999999999</v>
      </c>
      <c r="Z109" s="66">
        <f>'[4]NASS Crush'!$DI43</f>
        <v>149.71600000000001</v>
      </c>
      <c r="AA109" s="66">
        <f>'[4]NASS Crush'!$DI55</f>
        <v>121.974</v>
      </c>
      <c r="AB109" s="66">
        <f>'[4]NASS Crush'!$DI67</f>
        <v>173.23400000000001</v>
      </c>
      <c r="AC109" s="66">
        <f>'[4]NASS Crush'!$DI79</f>
        <v>124.634</v>
      </c>
      <c r="AD109" s="47">
        <f t="shared" si="46"/>
        <v>85.344021360921886</v>
      </c>
      <c r="AE109" s="47">
        <f t="shared" si="46"/>
        <v>899.94902743167017</v>
      </c>
      <c r="AF109" s="47">
        <f t="shared" si="45"/>
        <v>2416.8107120421359</v>
      </c>
      <c r="AG109" s="47">
        <f t="shared" si="45"/>
        <v>3554.3367488561985</v>
      </c>
      <c r="AH109" s="47">
        <f t="shared" si="45"/>
        <v>4969.4027238722474</v>
      </c>
      <c r="AI109" s="47">
        <f t="shared" si="45"/>
        <v>5694.4843366108535</v>
      </c>
      <c r="AJ109" s="47">
        <f t="shared" si="45"/>
        <v>6293.1764127865918</v>
      </c>
      <c r="AK109" s="47">
        <f t="shared" si="45"/>
        <v>6463.6235594142254</v>
      </c>
      <c r="AL109" s="47">
        <f t="shared" si="45"/>
        <v>6825.3663254093499</v>
      </c>
      <c r="AM109" s="47">
        <f t="shared" si="45"/>
        <v>6696.1691312537523</v>
      </c>
      <c r="AN109" s="47">
        <f t="shared" si="45"/>
        <v>6836.3530154633936</v>
      </c>
      <c r="AO109" s="47">
        <f t="shared" si="45"/>
        <v>6690.7443263337027</v>
      </c>
      <c r="AP109" s="47">
        <f t="shared" si="45"/>
        <v>6670.9037941935048</v>
      </c>
      <c r="AQ109" s="47">
        <f t="shared" si="45"/>
        <v>7362.5603643670538</v>
      </c>
      <c r="AR109" s="47">
        <f t="shared" si="45"/>
        <v>7862.007304181051</v>
      </c>
      <c r="AS109" s="47">
        <f t="shared" si="45"/>
        <v>8247.0527426360204</v>
      </c>
      <c r="AT109" s="47">
        <f t="shared" si="45"/>
        <v>8797.3608941379389</v>
      </c>
      <c r="AU109" s="47">
        <f t="shared" si="45"/>
        <v>9451.6779217336261</v>
      </c>
    </row>
    <row r="110" spans="1:47">
      <c r="A110" s="42" t="s">
        <v>111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>
        <f>'[4]NASS Crush'!$DI8</f>
        <v>120.026</v>
      </c>
      <c r="X110" s="66">
        <f>'[4]NASS Crush'!$DI20</f>
        <v>146.06</v>
      </c>
      <c r="Y110" s="66">
        <f>'[4]NASS Crush'!$DI32</f>
        <v>126.81</v>
      </c>
      <c r="Z110" s="66">
        <f>'[4]NASS Crush'!$DI44</f>
        <v>139.345</v>
      </c>
      <c r="AA110" s="66">
        <f>'[4]NASS Crush'!$DI56</f>
        <v>126.47499999999999</v>
      </c>
      <c r="AB110" s="66">
        <f>'[4]NASS Crush'!$DI68</f>
        <v>171.51900000000001</v>
      </c>
      <c r="AC110" s="66">
        <f>'[4]NASS Crush'!$DI80</f>
        <v>103.99</v>
      </c>
      <c r="AD110" s="47">
        <f t="shared" si="46"/>
        <v>102.6267003320765</v>
      </c>
      <c r="AE110" s="47">
        <f t="shared" si="46"/>
        <v>996.39716729931854</v>
      </c>
      <c r="AF110" s="47">
        <f t="shared" si="45"/>
        <v>2549.2339778733381</v>
      </c>
      <c r="AG110" s="47">
        <f t="shared" si="45"/>
        <v>3647.9230919926449</v>
      </c>
      <c r="AH110" s="47">
        <f t="shared" si="45"/>
        <v>5074.3519483824648</v>
      </c>
      <c r="AI110" s="47">
        <f t="shared" si="45"/>
        <v>5769.7269398410635</v>
      </c>
      <c r="AJ110" s="47">
        <f t="shared" si="45"/>
        <v>6344.5587838440124</v>
      </c>
      <c r="AK110" s="47">
        <f t="shared" si="45"/>
        <v>6469.7249835018583</v>
      </c>
      <c r="AL110" s="47">
        <f t="shared" si="45"/>
        <v>6841.676538595123</v>
      </c>
      <c r="AM110" s="47">
        <f t="shared" si="45"/>
        <v>6670.6558862609836</v>
      </c>
      <c r="AN110" s="47">
        <f t="shared" si="45"/>
        <v>6832.1397058993589</v>
      </c>
      <c r="AO110" s="47">
        <f t="shared" si="45"/>
        <v>6676.7337897507132</v>
      </c>
      <c r="AP110" s="47">
        <f t="shared" si="45"/>
        <v>6664.0325433745447</v>
      </c>
      <c r="AQ110" s="47">
        <f t="shared" si="45"/>
        <v>7434.9966320280928</v>
      </c>
      <c r="AR110" s="47">
        <f t="shared" si="45"/>
        <v>7882.0382036928522</v>
      </c>
      <c r="AS110" s="47">
        <f t="shared" si="45"/>
        <v>8274.6893617307178</v>
      </c>
      <c r="AT110" s="47">
        <f t="shared" si="45"/>
        <v>8840.1256273346025</v>
      </c>
      <c r="AU110" s="47">
        <f t="shared" si="45"/>
        <v>9504.059905943428</v>
      </c>
    </row>
    <row r="111" spans="1:47" ht="15.75" thickBot="1">
      <c r="A111" s="42" t="s">
        <v>112</v>
      </c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>
        <f>'[4]NASS Crush'!$DI9</f>
        <v>157.24700000000001</v>
      </c>
      <c r="X111" s="66">
        <f>'[4]NASS Crush'!$DI21</f>
        <v>183.01900000000001</v>
      </c>
      <c r="Y111" s="66">
        <f>'[4]NASS Crush'!$DI33</f>
        <v>165.119</v>
      </c>
      <c r="Z111" s="66">
        <f>'[4]NASS Crush'!$DI45</f>
        <v>151.517</v>
      </c>
      <c r="AA111" s="66">
        <f>'[4]NASS Crush'!$DI57</f>
        <v>134.20699999999999</v>
      </c>
      <c r="AB111" s="66">
        <f>'[4]NASS Crush'!$DI69</f>
        <v>174.43600000000001</v>
      </c>
      <c r="AC111" s="66">
        <f>'[4]NASS Crush'!$DI81</f>
        <v>135.81200000000001</v>
      </c>
      <c r="AD111" s="47">
        <f t="shared" si="46"/>
        <v>235.82732529329553</v>
      </c>
      <c r="AE111" s="47">
        <f t="shared" si="46"/>
        <v>1181.9800356691351</v>
      </c>
      <c r="AF111" s="47">
        <f t="shared" si="45"/>
        <v>2749.3625336772675</v>
      </c>
      <c r="AG111" s="47">
        <f t="shared" si="45"/>
        <v>3886.6467965560096</v>
      </c>
      <c r="AH111" s="47">
        <f t="shared" si="45"/>
        <v>5258.8499604743683</v>
      </c>
      <c r="AI111" s="47">
        <f t="shared" si="45"/>
        <v>6167.3657731195708</v>
      </c>
      <c r="AJ111" s="47">
        <f t="shared" si="45"/>
        <v>6794.0395417933705</v>
      </c>
      <c r="AK111" s="47">
        <f t="shared" si="45"/>
        <v>6928.0372992325028</v>
      </c>
      <c r="AL111" s="47">
        <f t="shared" si="45"/>
        <v>7179.4903336426978</v>
      </c>
      <c r="AM111" s="47">
        <f t="shared" si="45"/>
        <v>6993.1775761648369</v>
      </c>
      <c r="AN111" s="47">
        <f t="shared" si="45"/>
        <v>7041.4870549250336</v>
      </c>
      <c r="AO111" s="47">
        <f t="shared" si="45"/>
        <v>6969.1723544456254</v>
      </c>
      <c r="AP111" s="47">
        <f t="shared" si="45"/>
        <v>6986.876519923323</v>
      </c>
      <c r="AQ111" s="47">
        <f t="shared" si="45"/>
        <v>7917.6776244060766</v>
      </c>
      <c r="AR111" s="47">
        <f t="shared" si="45"/>
        <v>8248.3937392984299</v>
      </c>
      <c r="AS111" s="47">
        <f t="shared" si="45"/>
        <v>8663.9663526225158</v>
      </c>
      <c r="AT111" s="47">
        <f t="shared" si="45"/>
        <v>9255.5741061693934</v>
      </c>
      <c r="AU111" s="47">
        <f t="shared" si="45"/>
        <v>9958.4672517155122</v>
      </c>
    </row>
    <row r="112" spans="1:47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9"/>
      <c r="W112" s="49"/>
      <c r="X112" s="49"/>
      <c r="Y112" s="49">
        <f t="shared" ref="Y112:AC112" si="47">Y13</f>
        <v>165.119</v>
      </c>
      <c r="Z112" s="49">
        <f t="shared" si="47"/>
        <v>151.517</v>
      </c>
      <c r="AA112" s="49">
        <f t="shared" si="47"/>
        <v>134.20699999999999</v>
      </c>
      <c r="AB112" s="49">
        <f t="shared" si="47"/>
        <v>174.43600000000001</v>
      </c>
      <c r="AC112" s="49">
        <f t="shared" si="47"/>
        <v>135.81200000000001</v>
      </c>
      <c r="AD112" s="49">
        <f>AD13</f>
        <v>235.82732529329553</v>
      </c>
      <c r="AE112" s="49">
        <f t="shared" ref="AE112:AU112" si="48">AE13</f>
        <v>1181.9800356691351</v>
      </c>
      <c r="AF112" s="49">
        <f t="shared" si="48"/>
        <v>2749.3625336772675</v>
      </c>
      <c r="AG112" s="49">
        <f t="shared" si="48"/>
        <v>3886.6467965560096</v>
      </c>
      <c r="AH112" s="49">
        <f t="shared" si="48"/>
        <v>5258.8499604743683</v>
      </c>
      <c r="AI112" s="49">
        <f t="shared" si="48"/>
        <v>6167.3657731195708</v>
      </c>
      <c r="AJ112" s="49">
        <f t="shared" si="48"/>
        <v>6794.0395417933705</v>
      </c>
      <c r="AK112" s="49">
        <f t="shared" si="48"/>
        <v>6928.0372992325028</v>
      </c>
      <c r="AL112" s="49">
        <f t="shared" si="48"/>
        <v>7179.4903336426978</v>
      </c>
      <c r="AM112" s="49">
        <f t="shared" si="48"/>
        <v>6993.1775761648369</v>
      </c>
      <c r="AN112" s="49">
        <f t="shared" si="48"/>
        <v>7041.4870549250336</v>
      </c>
      <c r="AO112" s="49">
        <f t="shared" si="48"/>
        <v>6969.1723544456254</v>
      </c>
      <c r="AP112" s="49">
        <f t="shared" si="48"/>
        <v>6986.876519923323</v>
      </c>
      <c r="AQ112" s="49">
        <f t="shared" si="48"/>
        <v>7917.6776244060766</v>
      </c>
      <c r="AR112" s="49">
        <f t="shared" si="48"/>
        <v>8248.3937392984299</v>
      </c>
      <c r="AS112" s="49">
        <f t="shared" si="48"/>
        <v>8663.9663526225158</v>
      </c>
      <c r="AT112" s="49">
        <f t="shared" si="48"/>
        <v>9255.5741061693934</v>
      </c>
      <c r="AU112" s="49">
        <f t="shared" si="48"/>
        <v>9958.4672517155122</v>
      </c>
    </row>
    <row r="113" spans="1:47" ht="15.75" thickBot="1">
      <c r="A113" s="42" t="s">
        <v>233</v>
      </c>
    </row>
    <row r="114" spans="1:47" ht="15.75" thickBot="1">
      <c r="A114" s="44"/>
      <c r="B114" s="44" t="str">
        <f>B$2</f>
        <v xml:space="preserve">93/94 </v>
      </c>
      <c r="C114" s="44" t="str">
        <f t="shared" ref="C114:AU114" si="49">C$2</f>
        <v xml:space="preserve">94/95 </v>
      </c>
      <c r="D114" s="44" t="str">
        <f t="shared" si="49"/>
        <v xml:space="preserve">95/96 </v>
      </c>
      <c r="E114" s="44" t="str">
        <f t="shared" si="49"/>
        <v xml:space="preserve">96/97 </v>
      </c>
      <c r="F114" s="44" t="str">
        <f t="shared" si="49"/>
        <v xml:space="preserve">97/98 </v>
      </c>
      <c r="G114" s="44" t="str">
        <f t="shared" si="49"/>
        <v xml:space="preserve">98/99 </v>
      </c>
      <c r="H114" s="44" t="str">
        <f t="shared" si="49"/>
        <v xml:space="preserve">99/00 </v>
      </c>
      <c r="I114" s="44" t="str">
        <f t="shared" si="49"/>
        <v xml:space="preserve">00/01 </v>
      </c>
      <c r="J114" s="44" t="str">
        <f t="shared" si="49"/>
        <v xml:space="preserve">01/02 </v>
      </c>
      <c r="K114" s="44" t="str">
        <f t="shared" si="49"/>
        <v xml:space="preserve">02/03 </v>
      </c>
      <c r="L114" s="44" t="str">
        <f t="shared" si="49"/>
        <v xml:space="preserve">03/04 </v>
      </c>
      <c r="M114" s="44" t="str">
        <f t="shared" si="49"/>
        <v xml:space="preserve">04/05 </v>
      </c>
      <c r="N114" s="44" t="str">
        <f t="shared" si="49"/>
        <v xml:space="preserve">05/06 </v>
      </c>
      <c r="O114" s="44" t="str">
        <f t="shared" si="49"/>
        <v xml:space="preserve">06/07 </v>
      </c>
      <c r="P114" s="44" t="str">
        <f t="shared" si="49"/>
        <v xml:space="preserve">07/08 </v>
      </c>
      <c r="Q114" s="44" t="str">
        <f t="shared" si="49"/>
        <v xml:space="preserve">08/09 </v>
      </c>
      <c r="R114" s="44" t="str">
        <f t="shared" si="49"/>
        <v xml:space="preserve">09/10 </v>
      </c>
      <c r="S114" s="44" t="str">
        <f t="shared" si="49"/>
        <v xml:space="preserve">10/11 </v>
      </c>
      <c r="T114" s="44" t="str">
        <f t="shared" si="49"/>
        <v xml:space="preserve">11/12 </v>
      </c>
      <c r="U114" s="44" t="str">
        <f t="shared" si="49"/>
        <v xml:space="preserve">12/13 </v>
      </c>
      <c r="V114" s="44" t="str">
        <f t="shared" si="49"/>
        <v xml:space="preserve">13/14 </v>
      </c>
      <c r="W114" s="44" t="str">
        <f t="shared" si="49"/>
        <v xml:space="preserve">14/15 </v>
      </c>
      <c r="X114" s="44" t="str">
        <f t="shared" si="49"/>
        <v xml:space="preserve">15/16 </v>
      </c>
      <c r="Y114" s="44" t="str">
        <f t="shared" si="49"/>
        <v xml:space="preserve">16/17 </v>
      </c>
      <c r="Z114" s="44" t="str">
        <f t="shared" si="49"/>
        <v xml:space="preserve">17/18 </v>
      </c>
      <c r="AA114" s="44" t="str">
        <f t="shared" si="49"/>
        <v>18/19</v>
      </c>
      <c r="AB114" s="44" t="str">
        <f t="shared" si="49"/>
        <v>19/20</v>
      </c>
      <c r="AC114" s="44" t="str">
        <f t="shared" si="49"/>
        <v>20/21</v>
      </c>
      <c r="AD114" s="44" t="str">
        <f t="shared" si="49"/>
        <v>21/22</v>
      </c>
      <c r="AE114" s="44" t="str">
        <f t="shared" si="49"/>
        <v>22/23</v>
      </c>
      <c r="AF114" s="44" t="str">
        <f t="shared" si="49"/>
        <v>23/24</v>
      </c>
      <c r="AG114" s="44" t="str">
        <f t="shared" si="49"/>
        <v>24/25</v>
      </c>
      <c r="AH114" s="44" t="str">
        <f t="shared" si="49"/>
        <v>25/26</v>
      </c>
      <c r="AI114" s="44" t="str">
        <f t="shared" si="49"/>
        <v>26/27</v>
      </c>
      <c r="AJ114" s="44" t="str">
        <f t="shared" si="49"/>
        <v>27/28</v>
      </c>
      <c r="AK114" s="44" t="str">
        <f t="shared" si="49"/>
        <v>28/29</v>
      </c>
      <c r="AL114" s="44" t="str">
        <f t="shared" si="49"/>
        <v>29/30</v>
      </c>
      <c r="AM114" s="44" t="str">
        <f t="shared" si="49"/>
        <v>30/31</v>
      </c>
      <c r="AN114" s="44" t="str">
        <f t="shared" si="49"/>
        <v>31/32</v>
      </c>
      <c r="AO114" s="44" t="str">
        <f t="shared" si="49"/>
        <v>32/33</v>
      </c>
      <c r="AP114" s="44" t="str">
        <f t="shared" si="49"/>
        <v>33/34</v>
      </c>
      <c r="AQ114" s="44" t="str">
        <f t="shared" si="49"/>
        <v>34/35</v>
      </c>
      <c r="AR114" s="44" t="str">
        <f t="shared" si="49"/>
        <v>35/36</v>
      </c>
      <c r="AS114" s="44" t="str">
        <f t="shared" si="49"/>
        <v>36/37</v>
      </c>
      <c r="AT114" s="44" t="str">
        <f t="shared" si="49"/>
        <v>37/38</v>
      </c>
      <c r="AU114" s="44" t="str">
        <f t="shared" si="49"/>
        <v>38/39</v>
      </c>
    </row>
    <row r="115" spans="1:47">
      <c r="A115" s="42" t="s">
        <v>101</v>
      </c>
      <c r="I115" s="92">
        <v>17.875399999999999</v>
      </c>
      <c r="J115" s="92">
        <v>21.993600000000001</v>
      </c>
      <c r="K115" s="92">
        <v>32.596499999999999</v>
      </c>
      <c r="L115" s="92">
        <v>33.747300000000003</v>
      </c>
      <c r="M115" s="92">
        <v>33.552300000000002</v>
      </c>
      <c r="N115" s="92">
        <v>35.690899999999999</v>
      </c>
      <c r="O115" s="92">
        <v>38.463099999999997</v>
      </c>
      <c r="P115" s="92">
        <v>54.993400000000001</v>
      </c>
      <c r="Q115" s="92">
        <v>49.294699999999999</v>
      </c>
      <c r="R115" s="92">
        <v>45.594999999999999</v>
      </c>
      <c r="S115" s="92">
        <v>54.412300000000002</v>
      </c>
      <c r="T115" s="92">
        <v>61.011400000000002</v>
      </c>
      <c r="U115" s="92">
        <v>63.569600000000001</v>
      </c>
      <c r="V115" s="92">
        <v>48.630400000000002</v>
      </c>
      <c r="W115" s="92">
        <v>43.838299999999997</v>
      </c>
      <c r="X115" s="92">
        <v>36.902700000000003</v>
      </c>
      <c r="Y115" s="92">
        <v>43.348599999999998</v>
      </c>
      <c r="Z115" s="92">
        <v>42.637700000000002</v>
      </c>
      <c r="AA115" s="92">
        <v>41.3996</v>
      </c>
      <c r="AB115" s="92">
        <v>41.03</v>
      </c>
      <c r="AC115" s="92">
        <v>48.276800000000001</v>
      </c>
      <c r="AD115" s="92">
        <v>86.846199999999996</v>
      </c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</row>
    <row r="116" spans="1:47">
      <c r="A116" s="42" t="s">
        <v>102</v>
      </c>
      <c r="I116" s="92">
        <v>18.102499999999999</v>
      </c>
      <c r="J116" s="92">
        <v>23.687100000000001</v>
      </c>
      <c r="K116" s="92">
        <v>37.159999999999997</v>
      </c>
      <c r="L116" s="92">
        <v>34.025500000000001</v>
      </c>
      <c r="M116" s="92">
        <v>36.591000000000001</v>
      </c>
      <c r="N116" s="92">
        <v>33.631999999999998</v>
      </c>
      <c r="O116" s="92">
        <v>41.256</v>
      </c>
      <c r="P116" s="92">
        <v>61.170499999999997</v>
      </c>
      <c r="Q116" s="92">
        <v>45.045200000000001</v>
      </c>
      <c r="R116" s="92">
        <v>48.622500000000002</v>
      </c>
      <c r="S116" s="92">
        <v>57.437600000000003</v>
      </c>
      <c r="T116" s="92">
        <v>61.336599999999997</v>
      </c>
      <c r="U116" s="92">
        <v>61.383200000000002</v>
      </c>
      <c r="V116" s="92">
        <v>47.7515</v>
      </c>
      <c r="W116" s="92">
        <v>42.722099999999998</v>
      </c>
      <c r="X116" s="92">
        <v>34.884</v>
      </c>
      <c r="Y116" s="92">
        <v>43.798099999999998</v>
      </c>
      <c r="Z116" s="92">
        <v>43.410499999999999</v>
      </c>
      <c r="AA116" s="92">
        <v>40.691000000000003</v>
      </c>
      <c r="AB116" s="92">
        <v>39.832999999999998</v>
      </c>
      <c r="AC116" s="92">
        <v>50.557499999999997</v>
      </c>
      <c r="AD116" s="92">
        <v>90.849500000000006</v>
      </c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</row>
    <row r="117" spans="1:47">
      <c r="A117" s="42" t="s">
        <v>103</v>
      </c>
      <c r="I117" s="92">
        <v>17.742599999999999</v>
      </c>
      <c r="J117" s="92">
        <v>24.086300000000001</v>
      </c>
      <c r="K117" s="92">
        <v>36.091500000000003</v>
      </c>
      <c r="L117" s="92">
        <v>35.753500000000003</v>
      </c>
      <c r="M117" s="92">
        <v>33.985700000000001</v>
      </c>
      <c r="N117" s="92">
        <v>30.997</v>
      </c>
      <c r="O117" s="92">
        <v>40.667000000000002</v>
      </c>
      <c r="P117" s="92">
        <v>62.084000000000003</v>
      </c>
      <c r="Q117" s="92">
        <v>41.621299999999998</v>
      </c>
      <c r="R117" s="92">
        <v>49.033099999999997</v>
      </c>
      <c r="S117" s="92">
        <v>61.100900000000003</v>
      </c>
      <c r="T117" s="92">
        <v>60.209000000000003</v>
      </c>
      <c r="U117" s="92">
        <v>61.073</v>
      </c>
      <c r="V117" s="92">
        <v>45.751899999999999</v>
      </c>
      <c r="W117" s="92">
        <v>41.557099999999998</v>
      </c>
      <c r="X117" s="92">
        <v>37.445500000000003</v>
      </c>
      <c r="Y117" s="92">
        <v>44.038600000000002</v>
      </c>
      <c r="Z117" s="92">
        <v>42.183500000000002</v>
      </c>
      <c r="AA117" s="92">
        <v>41.322499999999998</v>
      </c>
      <c r="AB117" s="92">
        <v>40.689500000000002</v>
      </c>
      <c r="AC117" s="92">
        <v>54.571399999999997</v>
      </c>
      <c r="AD117" s="92">
        <v>87.157600000000002</v>
      </c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</row>
    <row r="118" spans="1:47">
      <c r="A118" s="42" t="s">
        <v>104</v>
      </c>
      <c r="I118" s="92">
        <v>17.2515</v>
      </c>
      <c r="J118" s="92">
        <v>23.903300000000002</v>
      </c>
      <c r="K118" s="92">
        <v>32.600900000000003</v>
      </c>
      <c r="L118" s="92">
        <v>36.341200000000001</v>
      </c>
      <c r="M118" s="92">
        <v>30.414000000000001</v>
      </c>
      <c r="N118" s="92">
        <v>30.032</v>
      </c>
      <c r="O118" s="92">
        <v>39.338999999999999</v>
      </c>
      <c r="P118" s="92">
        <v>66.825199999999995</v>
      </c>
      <c r="Q118" s="92">
        <v>42.5105</v>
      </c>
      <c r="R118" s="92">
        <v>46.061</v>
      </c>
      <c r="S118" s="92">
        <v>62.7455</v>
      </c>
      <c r="T118" s="92">
        <v>60.1325</v>
      </c>
      <c r="U118" s="92">
        <v>62.516199999999998</v>
      </c>
      <c r="V118" s="92">
        <v>43.538600000000002</v>
      </c>
      <c r="W118" s="92">
        <v>42.127499999999998</v>
      </c>
      <c r="X118" s="92">
        <v>36.294199999999996</v>
      </c>
      <c r="Y118" s="92">
        <v>42.611499999999999</v>
      </c>
      <c r="Z118" s="92">
        <v>42.017099999999999</v>
      </c>
      <c r="AA118" s="92">
        <v>41.238999999999997</v>
      </c>
      <c r="AB118" s="92">
        <v>40.816699999999997</v>
      </c>
      <c r="AC118" s="92">
        <v>57.733199999999997</v>
      </c>
      <c r="AD118" s="92">
        <v>92.68</v>
      </c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</row>
    <row r="119" spans="1:47">
      <c r="A119" s="42" t="s">
        <v>105</v>
      </c>
      <c r="I119" s="92">
        <v>18.2226</v>
      </c>
      <c r="J119" s="92">
        <v>23.257300000000001</v>
      </c>
      <c r="K119" s="92">
        <v>30.596599999999999</v>
      </c>
      <c r="L119" s="92">
        <v>38.717300000000002</v>
      </c>
      <c r="M119" s="92">
        <v>31.441299999999998</v>
      </c>
      <c r="N119" s="92">
        <v>29.940999999999999</v>
      </c>
      <c r="O119" s="92">
        <v>40.476300000000002</v>
      </c>
      <c r="P119" s="92">
        <v>73.980999999999995</v>
      </c>
      <c r="Q119" s="92">
        <v>39.007300000000001</v>
      </c>
      <c r="R119" s="92">
        <v>45.935699999999997</v>
      </c>
      <c r="S119" s="92">
        <v>63.14</v>
      </c>
      <c r="T119" s="92">
        <v>61.280500000000004</v>
      </c>
      <c r="U119" s="92">
        <v>63.307899999999997</v>
      </c>
      <c r="V119" s="92">
        <v>46.88</v>
      </c>
      <c r="W119" s="92">
        <v>41.289499999999997</v>
      </c>
      <c r="X119" s="92">
        <v>37.520000000000003</v>
      </c>
      <c r="Y119" s="92">
        <v>41.198399999999999</v>
      </c>
      <c r="Z119" s="92">
        <v>41.149500000000003</v>
      </c>
      <c r="AA119" s="92">
        <v>41.015300000000003</v>
      </c>
      <c r="AB119" s="92">
        <v>38.116799999999998</v>
      </c>
      <c r="AC119" s="92">
        <v>62.683199999999999</v>
      </c>
      <c r="AD119" s="92">
        <v>99.012600000000006</v>
      </c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</row>
    <row r="120" spans="1:47">
      <c r="A120" s="42" t="s">
        <v>106</v>
      </c>
      <c r="I120" s="92">
        <v>19.7136</v>
      </c>
      <c r="J120" s="92">
        <v>23.959499999999998</v>
      </c>
      <c r="K120" s="92">
        <v>30.0261</v>
      </c>
      <c r="L120" s="92">
        <v>41.093899999999998</v>
      </c>
      <c r="M120" s="92">
        <v>35.522199999999998</v>
      </c>
      <c r="N120" s="92">
        <v>32.676900000000003</v>
      </c>
      <c r="O120" s="92">
        <v>40.4163</v>
      </c>
      <c r="P120" s="92">
        <v>74.762500000000003</v>
      </c>
      <c r="Q120" s="92">
        <v>38.095399999999998</v>
      </c>
      <c r="R120" s="92">
        <v>46.695999999999998</v>
      </c>
      <c r="S120" s="92">
        <v>63.055199999999999</v>
      </c>
      <c r="T120" s="92">
        <v>63.055900000000001</v>
      </c>
      <c r="U120" s="92">
        <v>62.325000000000003</v>
      </c>
      <c r="V120" s="92">
        <v>50.325699999999998</v>
      </c>
      <c r="W120" s="92">
        <v>40.072299999999998</v>
      </c>
      <c r="X120" s="92">
        <v>38.226399999999998</v>
      </c>
      <c r="Y120" s="92">
        <v>40.419600000000003</v>
      </c>
      <c r="Z120" s="92">
        <v>40.434800000000003</v>
      </c>
      <c r="AA120" s="92">
        <v>39.713799999999999</v>
      </c>
      <c r="AB120" s="92">
        <v>35.494999999999997</v>
      </c>
      <c r="AC120" s="92">
        <v>72.630899999999997</v>
      </c>
      <c r="AD120" s="92">
        <v>102.7022</v>
      </c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</row>
    <row r="121" spans="1:47">
      <c r="A121" s="42" t="s">
        <v>107</v>
      </c>
      <c r="I121" s="92">
        <v>19.350999999999999</v>
      </c>
      <c r="J121" s="92">
        <v>23.905000000000001</v>
      </c>
      <c r="K121" s="92">
        <v>30.439499999999999</v>
      </c>
      <c r="L121" s="92">
        <v>40.953000000000003</v>
      </c>
      <c r="M121" s="92">
        <v>36.140900000000002</v>
      </c>
      <c r="N121" s="92">
        <v>33.1736</v>
      </c>
      <c r="O121" s="92">
        <v>41.052999999999997</v>
      </c>
      <c r="P121" s="92">
        <v>74.221299999999999</v>
      </c>
      <c r="Q121" s="92">
        <v>42.437100000000001</v>
      </c>
      <c r="R121" s="92">
        <v>46.372300000000003</v>
      </c>
      <c r="S121" s="92">
        <v>65.171000000000006</v>
      </c>
      <c r="T121" s="92">
        <v>64.947500000000005</v>
      </c>
      <c r="U121" s="92">
        <v>64.8523</v>
      </c>
      <c r="V121" s="92">
        <v>51.87</v>
      </c>
      <c r="W121" s="92">
        <v>39.921399999999998</v>
      </c>
      <c r="X121" s="92">
        <v>39.7029</v>
      </c>
      <c r="Y121" s="92">
        <v>39.538400000000003</v>
      </c>
      <c r="Z121" s="92">
        <v>39.848599999999998</v>
      </c>
      <c r="AA121" s="92">
        <v>37.842399999999998</v>
      </c>
      <c r="AB121" s="92">
        <v>35.583799999999997</v>
      </c>
      <c r="AC121" s="92">
        <v>88.140500000000003</v>
      </c>
      <c r="AD121" s="92">
        <v>109.152</v>
      </c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</row>
    <row r="122" spans="1:47">
      <c r="A122" s="42" t="s">
        <v>108</v>
      </c>
      <c r="I122" s="92">
        <v>21.135899999999999</v>
      </c>
      <c r="J122" s="92">
        <v>24.1022</v>
      </c>
      <c r="K122" s="92">
        <v>29.563300000000002</v>
      </c>
      <c r="L122" s="92">
        <v>38.7637</v>
      </c>
      <c r="M122" s="92">
        <v>34.456099999999999</v>
      </c>
      <c r="N122" s="92">
        <v>35.944000000000003</v>
      </c>
      <c r="O122" s="92">
        <v>44.0886</v>
      </c>
      <c r="P122" s="92">
        <v>75.9666</v>
      </c>
      <c r="Q122" s="92">
        <v>45.735500000000002</v>
      </c>
      <c r="R122" s="92">
        <v>44.600999999999999</v>
      </c>
      <c r="S122" s="92">
        <v>64.239000000000004</v>
      </c>
      <c r="T122" s="92">
        <v>62.384999999999998</v>
      </c>
      <c r="U122" s="92">
        <v>64.540499999999994</v>
      </c>
      <c r="V122" s="92">
        <v>50.102899999999998</v>
      </c>
      <c r="W122" s="92">
        <v>40.995699999999999</v>
      </c>
      <c r="X122" s="92">
        <v>38.018999999999998</v>
      </c>
      <c r="Y122" s="92">
        <v>40.490900000000003</v>
      </c>
      <c r="Z122" s="92">
        <v>39.586799999999997</v>
      </c>
      <c r="AA122" s="92">
        <v>37.230499999999999</v>
      </c>
      <c r="AB122" s="92">
        <v>34.703499999999998</v>
      </c>
      <c r="AC122" s="92">
        <v>103.6395</v>
      </c>
      <c r="AD122" s="92">
        <v>114.86190000000001</v>
      </c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</row>
    <row r="123" spans="1:47">
      <c r="A123" s="42" t="s">
        <v>109</v>
      </c>
      <c r="I123" s="92">
        <v>22.500399999999999</v>
      </c>
      <c r="J123" s="92">
        <v>25.075500000000002</v>
      </c>
      <c r="K123" s="92">
        <v>29.284700000000001</v>
      </c>
      <c r="L123" s="92">
        <v>36.039000000000001</v>
      </c>
      <c r="M123" s="92">
        <v>34.7104</v>
      </c>
      <c r="N123" s="92">
        <v>35.862200000000001</v>
      </c>
      <c r="O123" s="92">
        <v>46.4176</v>
      </c>
      <c r="P123" s="92">
        <v>79.228499999999997</v>
      </c>
      <c r="Q123" s="92">
        <v>46.134999999999998</v>
      </c>
      <c r="R123" s="92">
        <v>44.997199999999999</v>
      </c>
      <c r="S123" s="92">
        <v>63.626300000000001</v>
      </c>
      <c r="T123" s="92">
        <v>61.78</v>
      </c>
      <c r="U123" s="92">
        <v>61.767000000000003</v>
      </c>
      <c r="V123" s="92">
        <v>49.105200000000004</v>
      </c>
      <c r="W123" s="92">
        <v>42.287300000000002</v>
      </c>
      <c r="X123" s="92">
        <v>38.664999999999999</v>
      </c>
      <c r="Y123" s="92">
        <v>39.970500000000001</v>
      </c>
      <c r="Z123" s="92">
        <v>39.392400000000002</v>
      </c>
      <c r="AA123" s="92">
        <v>37.853000000000002</v>
      </c>
      <c r="AB123" s="92">
        <v>37.527700000000003</v>
      </c>
      <c r="AC123" s="92">
        <v>99.152299999999997</v>
      </c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</row>
    <row r="124" spans="1:47">
      <c r="A124" s="42" t="s">
        <v>110</v>
      </c>
      <c r="I124" s="92">
        <v>25.448499999999999</v>
      </c>
      <c r="J124" s="92">
        <v>26.9361</v>
      </c>
      <c r="K124" s="92">
        <v>28.329000000000001</v>
      </c>
      <c r="L124" s="92">
        <v>35.021900000000002</v>
      </c>
      <c r="M124" s="92">
        <v>34.296500000000002</v>
      </c>
      <c r="N124" s="92">
        <v>37.606999999999999</v>
      </c>
      <c r="O124" s="92">
        <v>48.357999999999997</v>
      </c>
      <c r="P124" s="92">
        <v>76.261300000000006</v>
      </c>
      <c r="Q124" s="92">
        <v>44.517200000000003</v>
      </c>
      <c r="R124" s="92">
        <v>48.506599999999999</v>
      </c>
      <c r="S124" s="92">
        <v>64.262</v>
      </c>
      <c r="T124" s="92">
        <v>65.320499999999996</v>
      </c>
      <c r="U124" s="92">
        <v>57.6496</v>
      </c>
      <c r="V124" s="92">
        <v>46.4495</v>
      </c>
      <c r="W124" s="92">
        <v>40.6023</v>
      </c>
      <c r="X124" s="92">
        <v>37.156500000000001</v>
      </c>
      <c r="Y124" s="92">
        <v>41.835000000000001</v>
      </c>
      <c r="Z124" s="92">
        <v>39.499000000000002</v>
      </c>
      <c r="AA124" s="92">
        <v>37.736800000000002</v>
      </c>
      <c r="AB124" s="92">
        <v>44.201799999999999</v>
      </c>
      <c r="AC124" s="92">
        <v>96.620999999999995</v>
      </c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</row>
    <row r="125" spans="1:47">
      <c r="A125" s="42" t="s">
        <v>111</v>
      </c>
      <c r="I125" s="92">
        <v>25.158200000000001</v>
      </c>
      <c r="J125" s="92">
        <v>30.454000000000001</v>
      </c>
      <c r="K125" s="92">
        <v>28.3261</v>
      </c>
      <c r="L125" s="92">
        <v>33.817700000000002</v>
      </c>
      <c r="M125" s="92">
        <v>33.050800000000002</v>
      </c>
      <c r="N125" s="92">
        <v>36.304699999999997</v>
      </c>
      <c r="O125" s="92">
        <v>47.531700000000001</v>
      </c>
      <c r="P125" s="92">
        <v>64.972300000000004</v>
      </c>
      <c r="Q125" s="92">
        <v>47.4452</v>
      </c>
      <c r="R125" s="92">
        <v>50.727699999999999</v>
      </c>
      <c r="S125" s="92">
        <v>63.594700000000003</v>
      </c>
      <c r="T125" s="92">
        <v>65.260400000000004</v>
      </c>
      <c r="U125" s="92">
        <v>52.662700000000001</v>
      </c>
      <c r="V125" s="92">
        <v>43.535200000000003</v>
      </c>
      <c r="W125" s="92">
        <v>37.5486</v>
      </c>
      <c r="X125" s="92">
        <v>40.730400000000003</v>
      </c>
      <c r="Y125" s="92">
        <v>42.909599999999998</v>
      </c>
      <c r="Z125" s="92">
        <v>40.045200000000001</v>
      </c>
      <c r="AA125" s="92">
        <v>38.888199999999998</v>
      </c>
      <c r="AB125" s="92">
        <v>46.604799999999997</v>
      </c>
      <c r="AC125" s="92">
        <v>91.145899999999997</v>
      </c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</row>
    <row r="126" spans="1:47">
      <c r="A126" s="42" t="s">
        <v>112</v>
      </c>
      <c r="H126" s="92">
        <v>18.149999999999999</v>
      </c>
      <c r="I126" s="92">
        <v>23.232900000000001</v>
      </c>
      <c r="J126" s="92">
        <v>31.792000000000002</v>
      </c>
      <c r="K126" s="92">
        <v>30.884699999999999</v>
      </c>
      <c r="L126" s="92">
        <v>33.297600000000003</v>
      </c>
      <c r="M126" s="92">
        <v>34.246600000000001</v>
      </c>
      <c r="N126" s="92">
        <v>36.330500000000001</v>
      </c>
      <c r="O126" s="92">
        <v>52.096299999999999</v>
      </c>
      <c r="P126" s="92">
        <v>58.683799999999998</v>
      </c>
      <c r="Q126" s="92">
        <v>43.8309</v>
      </c>
      <c r="R126" s="92">
        <v>50.930900000000001</v>
      </c>
      <c r="S126" s="92">
        <v>63.0657</v>
      </c>
      <c r="T126" s="92">
        <v>65.648899999999998</v>
      </c>
      <c r="U126" s="92">
        <v>51.402500000000003</v>
      </c>
      <c r="V126" s="92">
        <v>42.467100000000002</v>
      </c>
      <c r="W126" s="92">
        <v>35.773299999999999</v>
      </c>
      <c r="X126" s="92">
        <v>41.7986</v>
      </c>
      <c r="Y126" s="92">
        <v>43.317500000000003</v>
      </c>
      <c r="Z126" s="92">
        <v>39.4711</v>
      </c>
      <c r="AA126" s="92">
        <v>39.600499999999997</v>
      </c>
      <c r="AB126" s="92">
        <v>48.5105</v>
      </c>
      <c r="AC126" s="92">
        <v>83.7286</v>
      </c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</row>
    <row r="127" spans="1:47" ht="15.75" thickBot="1">
      <c r="A127" s="42" t="s">
        <v>138</v>
      </c>
      <c r="I127" s="92">
        <f t="shared" ref="I127:AB127" si="50">AVERAGE(I115:I126)</f>
        <v>20.477925000000003</v>
      </c>
      <c r="J127" s="92">
        <f t="shared" si="50"/>
        <v>25.262658333333338</v>
      </c>
      <c r="K127" s="92">
        <f t="shared" si="50"/>
        <v>31.324908333333337</v>
      </c>
      <c r="L127" s="92">
        <f t="shared" si="50"/>
        <v>36.464300000000001</v>
      </c>
      <c r="M127" s="92">
        <f t="shared" si="50"/>
        <v>34.033983333333332</v>
      </c>
      <c r="N127" s="92">
        <f t="shared" si="50"/>
        <v>34.015983333333338</v>
      </c>
      <c r="O127" s="92">
        <f t="shared" si="50"/>
        <v>43.346908333333339</v>
      </c>
      <c r="P127" s="92">
        <f t="shared" si="50"/>
        <v>68.595866666666666</v>
      </c>
      <c r="Q127" s="92">
        <f t="shared" si="50"/>
        <v>43.806274999999999</v>
      </c>
      <c r="R127" s="92">
        <f t="shared" si="50"/>
        <v>47.33991666666666</v>
      </c>
      <c r="S127" s="92">
        <f t="shared" si="50"/>
        <v>62.154183333333343</v>
      </c>
      <c r="T127" s="92">
        <f t="shared" si="50"/>
        <v>62.697350000000007</v>
      </c>
      <c r="U127" s="92">
        <f t="shared" si="50"/>
        <v>60.587458333333331</v>
      </c>
      <c r="V127" s="92">
        <f t="shared" si="50"/>
        <v>47.20066666666667</v>
      </c>
      <c r="W127" s="92">
        <f t="shared" si="50"/>
        <v>40.72795</v>
      </c>
      <c r="X127" s="92">
        <f t="shared" si="50"/>
        <v>38.112100000000005</v>
      </c>
      <c r="Y127" s="92">
        <f t="shared" si="50"/>
        <v>41.956391666666669</v>
      </c>
      <c r="Z127" s="92">
        <f t="shared" si="50"/>
        <v>40.806350000000002</v>
      </c>
      <c r="AA127" s="92">
        <f t="shared" si="50"/>
        <v>39.544383333333336</v>
      </c>
      <c r="AB127" s="92">
        <f t="shared" si="50"/>
        <v>40.259425</v>
      </c>
      <c r="AC127" s="92">
        <f>AVERAGE(AC115:AC126)</f>
        <v>75.740066666666664</v>
      </c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</row>
    <row r="128" spans="1:47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</row>
    <row r="129" spans="28:28">
      <c r="AB129" s="55"/>
    </row>
    <row r="130" spans="28:28">
      <c r="AB130" s="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D3D1-EDEF-4A19-B07B-277CFBCB3FED}">
  <dimension ref="A1:BB270"/>
  <sheetViews>
    <sheetView workbookViewId="0">
      <pane xSplit="1" ySplit="2" topLeftCell="X250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38.1640625" style="11" customWidth="1"/>
    <col min="2" max="2" width="10.6640625" style="11" customWidth="1"/>
    <col min="3" max="22" width="10.33203125" style="11" customWidth="1"/>
    <col min="23" max="33" width="10.83203125" style="11" customWidth="1"/>
    <col min="34" max="47" width="10.33203125" style="11" customWidth="1"/>
    <col min="48" max="16384" width="10.33203125" style="11"/>
  </cols>
  <sheetData>
    <row r="1" spans="1:47" ht="15.75" thickBot="1">
      <c r="A1" s="99" t="s">
        <v>142</v>
      </c>
    </row>
    <row r="2" spans="1:47" ht="15.75" thickBot="1">
      <c r="A2" s="100"/>
      <c r="B2" s="44" t="s">
        <v>49</v>
      </c>
      <c r="C2" s="44" t="s">
        <v>50</v>
      </c>
      <c r="D2" s="44" t="s">
        <v>51</v>
      </c>
      <c r="E2" s="44" t="s">
        <v>52</v>
      </c>
      <c r="F2" s="44" t="s">
        <v>53</v>
      </c>
      <c r="G2" s="44" t="s">
        <v>54</v>
      </c>
      <c r="H2" s="44" t="s">
        <v>55</v>
      </c>
      <c r="I2" s="44" t="s">
        <v>56</v>
      </c>
      <c r="J2" s="44" t="s">
        <v>57</v>
      </c>
      <c r="K2" s="44" t="s">
        <v>58</v>
      </c>
      <c r="L2" s="44" t="s">
        <v>59</v>
      </c>
      <c r="M2" s="44" t="s">
        <v>60</v>
      </c>
      <c r="N2" s="44" t="s">
        <v>61</v>
      </c>
      <c r="O2" s="44" t="s">
        <v>62</v>
      </c>
      <c r="P2" s="44" t="s">
        <v>63</v>
      </c>
      <c r="Q2" s="44" t="s">
        <v>64</v>
      </c>
      <c r="R2" s="44" t="s">
        <v>65</v>
      </c>
      <c r="S2" s="44" t="s">
        <v>66</v>
      </c>
      <c r="T2" s="44" t="s">
        <v>67</v>
      </c>
      <c r="U2" s="44" t="s">
        <v>68</v>
      </c>
      <c r="V2" s="44" t="s">
        <v>69</v>
      </c>
      <c r="W2" s="44" t="s">
        <v>70</v>
      </c>
      <c r="X2" s="44" t="s">
        <v>71</v>
      </c>
      <c r="Y2" s="44" t="s">
        <v>72</v>
      </c>
      <c r="Z2" s="44" t="s">
        <v>73</v>
      </c>
      <c r="AA2" s="44" t="s">
        <v>74</v>
      </c>
      <c r="AB2" s="44" t="s">
        <v>75</v>
      </c>
      <c r="AC2" s="44" t="s">
        <v>76</v>
      </c>
      <c r="AD2" s="44" t="s">
        <v>77</v>
      </c>
      <c r="AE2" s="44" t="s">
        <v>78</v>
      </c>
      <c r="AF2" s="44" t="str">
        <f>'[3]Soy Complex'!BM2</f>
        <v>23/24</v>
      </c>
      <c r="AG2" s="44" t="str">
        <f>'[3]Soy Complex'!BN2</f>
        <v>24/25</v>
      </c>
      <c r="AH2" s="44" t="str">
        <f>'[3]Soy Complex'!BO2</f>
        <v>25/26</v>
      </c>
      <c r="AI2" s="44" t="str">
        <f>'[3]Soy Complex'!BP2</f>
        <v>26/27</v>
      </c>
      <c r="AJ2" s="44" t="str">
        <f>'[3]Soy Complex'!BQ2</f>
        <v>27/28</v>
      </c>
      <c r="AK2" s="44" t="str">
        <f>'[3]Soy Complex'!BR2</f>
        <v>28/29</v>
      </c>
      <c r="AL2" s="44" t="str">
        <f>'[3]Soy Complex'!BS2</f>
        <v>29/30</v>
      </c>
      <c r="AM2" s="44" t="str">
        <f>'[3]Soy Complex'!BT2</f>
        <v>30/31</v>
      </c>
      <c r="AN2" s="44" t="str">
        <f>'[3]Soy Complex'!BU2</f>
        <v>31/32</v>
      </c>
      <c r="AO2" s="44" t="str">
        <f>'[3]Soy Complex'!BV2</f>
        <v>32/33</v>
      </c>
      <c r="AP2" s="44" t="str">
        <f>'[3]Soy Complex'!BW2</f>
        <v>33/34</v>
      </c>
      <c r="AQ2" s="44" t="str">
        <f>'[3]Soy Complex'!BX2</f>
        <v>34/35</v>
      </c>
      <c r="AR2" s="44" t="str">
        <f>'[3]Soy Complex'!BY2</f>
        <v>35/36</v>
      </c>
      <c r="AS2" s="44" t="str">
        <f>'[3]Soy Complex'!BZ2</f>
        <v>36/37</v>
      </c>
      <c r="AT2" s="44" t="str">
        <f>'[3]Soy Complex'!CA2</f>
        <v>37/38</v>
      </c>
      <c r="AU2" s="44" t="str">
        <f>'[3]Soy Complex'!CB2</f>
        <v>38/39</v>
      </c>
    </row>
    <row r="3" spans="1:47">
      <c r="A3" s="71" t="s">
        <v>143</v>
      </c>
    </row>
    <row r="4" spans="1:47" ht="16.5">
      <c r="A4" s="71" t="s">
        <v>81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>
        <f t="shared" ref="R4:AU4" si="0">Q20</f>
        <v>0</v>
      </c>
      <c r="S4" s="101">
        <f t="shared" si="0"/>
        <v>0</v>
      </c>
      <c r="T4" s="101">
        <f t="shared" si="0"/>
        <v>0</v>
      </c>
      <c r="U4" s="101">
        <f t="shared" si="0"/>
        <v>0</v>
      </c>
      <c r="V4" s="101">
        <f t="shared" si="0"/>
        <v>0</v>
      </c>
      <c r="W4" s="101">
        <f t="shared" si="0"/>
        <v>0</v>
      </c>
      <c r="X4" s="101">
        <f t="shared" si="0"/>
        <v>338.43299999999999</v>
      </c>
      <c r="Y4" s="101">
        <f t="shared" si="0"/>
        <v>269.41300000000001</v>
      </c>
      <c r="Z4" s="101">
        <f t="shared" si="0"/>
        <v>310.036</v>
      </c>
      <c r="AA4" s="101">
        <f t="shared" si="0"/>
        <v>347.08699999999999</v>
      </c>
      <c r="AB4" s="101">
        <f t="shared" si="0"/>
        <v>374.74700000000001</v>
      </c>
      <c r="AC4" s="101">
        <f t="shared" si="0"/>
        <v>345.18599999999998</v>
      </c>
      <c r="AD4" s="101">
        <f t="shared" si="0"/>
        <v>389.64400000000001</v>
      </c>
      <c r="AE4" s="102">
        <f t="shared" si="0"/>
        <v>-139.84286993050088</v>
      </c>
      <c r="AF4" s="102">
        <f t="shared" si="0"/>
        <v>-1499.0108681497022</v>
      </c>
      <c r="AG4" s="102">
        <f t="shared" si="0"/>
        <v>-2248.3344843510677</v>
      </c>
      <c r="AH4" s="102">
        <f t="shared" si="0"/>
        <v>-4160.8513306284312</v>
      </c>
      <c r="AI4" s="102">
        <f t="shared" si="0"/>
        <v>-5574.068368728249</v>
      </c>
      <c r="AJ4" s="102">
        <f t="shared" si="0"/>
        <v>-6177.2914130555373</v>
      </c>
      <c r="AK4" s="102">
        <f t="shared" si="0"/>
        <v>-8166.5455882359665</v>
      </c>
      <c r="AL4" s="102">
        <f t="shared" si="0"/>
        <v>-11229.408018256281</v>
      </c>
      <c r="AM4" s="102">
        <f t="shared" si="0"/>
        <v>-15710.823501506995</v>
      </c>
      <c r="AN4" s="102">
        <f t="shared" si="0"/>
        <v>-19872.651976969657</v>
      </c>
      <c r="AO4" s="102">
        <f t="shared" si="0"/>
        <v>-23845.340621605657</v>
      </c>
      <c r="AP4" s="102">
        <f t="shared" si="0"/>
        <v>-29425.955061721736</v>
      </c>
      <c r="AQ4" s="102">
        <f t="shared" si="0"/>
        <v>-36065.339573859965</v>
      </c>
      <c r="AR4" s="102">
        <f t="shared" si="0"/>
        <v>-39329.348717793167</v>
      </c>
      <c r="AS4" s="102">
        <f t="shared" si="0"/>
        <v>-41067.091493634223</v>
      </c>
      <c r="AT4" s="102">
        <f t="shared" si="0"/>
        <v>-41956.724402715176</v>
      </c>
      <c r="AU4" s="102">
        <f t="shared" si="0"/>
        <v>-52521.074020122745</v>
      </c>
    </row>
    <row r="5" spans="1:47" ht="16.5">
      <c r="A5" s="71" t="s">
        <v>85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>
        <f t="shared" ref="R5:AA5" si="1">R39</f>
        <v>0</v>
      </c>
      <c r="S5" s="101">
        <f t="shared" si="1"/>
        <v>0</v>
      </c>
      <c r="T5" s="101">
        <f t="shared" si="1"/>
        <v>0</v>
      </c>
      <c r="U5" s="101">
        <f t="shared" si="1"/>
        <v>0</v>
      </c>
      <c r="V5" s="101">
        <f t="shared" si="1"/>
        <v>0</v>
      </c>
      <c r="W5" s="101">
        <f t="shared" si="1"/>
        <v>7087.1380000000008</v>
      </c>
      <c r="X5" s="101">
        <f t="shared" si="1"/>
        <v>16753.615999999998</v>
      </c>
      <c r="Y5" s="101">
        <f t="shared" si="1"/>
        <v>16903.191000000003</v>
      </c>
      <c r="Z5" s="101">
        <f t="shared" si="1"/>
        <v>17099.033000000003</v>
      </c>
      <c r="AA5" s="101">
        <f t="shared" si="1"/>
        <v>17384.932000000001</v>
      </c>
      <c r="AB5" s="101">
        <f>AB39</f>
        <v>17934.800999999999</v>
      </c>
      <c r="AC5" s="101">
        <f>AC39</f>
        <v>19367.987000000001</v>
      </c>
      <c r="AD5" s="102">
        <f>AD39</f>
        <v>19839.003491562049</v>
      </c>
      <c r="AE5" s="102">
        <f>AE39</f>
        <v>19379.616364070331</v>
      </c>
      <c r="AF5" s="102">
        <f>AF39</f>
        <v>20242.459101071097</v>
      </c>
      <c r="AG5" s="102">
        <f t="shared" ref="AG5:AU5" si="2">AG39</f>
        <v>21553.524567246488</v>
      </c>
      <c r="AH5" s="102">
        <f t="shared" si="2"/>
        <v>23194.882737771666</v>
      </c>
      <c r="AI5" s="102">
        <f t="shared" si="2"/>
        <v>24706.11703986019</v>
      </c>
      <c r="AJ5" s="102">
        <f t="shared" si="2"/>
        <v>25074.642050736227</v>
      </c>
      <c r="AK5" s="102">
        <f t="shared" si="2"/>
        <v>25682.901701596365</v>
      </c>
      <c r="AL5" s="102">
        <f t="shared" si="2"/>
        <v>26916.985321959772</v>
      </c>
      <c r="AM5" s="102">
        <f t="shared" si="2"/>
        <v>27876.026764737871</v>
      </c>
      <c r="AN5" s="102">
        <f t="shared" si="2"/>
        <v>28592.172473885639</v>
      </c>
      <c r="AO5" s="102">
        <f t="shared" si="2"/>
        <v>28667.194091041551</v>
      </c>
      <c r="AP5" s="102">
        <f t="shared" si="2"/>
        <v>29111.150357604962</v>
      </c>
      <c r="AQ5" s="102">
        <f t="shared" si="2"/>
        <v>29543.396875480987</v>
      </c>
      <c r="AR5" s="102">
        <f t="shared" si="2"/>
        <v>29978.195086311287</v>
      </c>
      <c r="AS5" s="102">
        <f t="shared" si="2"/>
        <v>30434.494803540972</v>
      </c>
      <c r="AT5" s="102">
        <f t="shared" si="2"/>
        <v>30821.030192275553</v>
      </c>
      <c r="AU5" s="102">
        <f t="shared" si="2"/>
        <v>30869.004317120711</v>
      </c>
    </row>
    <row r="6" spans="1:47" ht="16.5">
      <c r="A6" s="71" t="s">
        <v>86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>
        <f t="shared" ref="R6:AA6" si="3">R55</f>
        <v>68.805915999999996</v>
      </c>
      <c r="S6" s="101">
        <f t="shared" si="3"/>
        <v>112.62603399999999</v>
      </c>
      <c r="T6" s="101">
        <f t="shared" si="3"/>
        <v>113.11873499999999</v>
      </c>
      <c r="U6" s="101">
        <f t="shared" si="3"/>
        <v>160.74500399999999</v>
      </c>
      <c r="V6" s="101">
        <f t="shared" si="3"/>
        <v>148.13766799999999</v>
      </c>
      <c r="W6" s="101">
        <f t="shared" si="3"/>
        <v>157.12670700000001</v>
      </c>
      <c r="X6" s="101">
        <f t="shared" si="3"/>
        <v>228.96531399999998</v>
      </c>
      <c r="Y6" s="101">
        <f t="shared" si="3"/>
        <v>249.55451399999998</v>
      </c>
      <c r="Z6" s="101">
        <f t="shared" si="3"/>
        <v>279.36387100000002</v>
      </c>
      <c r="AA6" s="101">
        <f t="shared" si="3"/>
        <v>371.697676</v>
      </c>
      <c r="AB6" s="101">
        <f>AB55</f>
        <v>265.88992500000001</v>
      </c>
      <c r="AC6" s="101">
        <f>AC55</f>
        <v>251.83670900000001</v>
      </c>
      <c r="AD6" s="102">
        <f>AD55</f>
        <v>232.83222499999999</v>
      </c>
      <c r="AE6" s="102">
        <f t="shared" ref="AE6:AU6" si="4">AE55</f>
        <v>281.55958800000008</v>
      </c>
      <c r="AF6" s="102">
        <f t="shared" si="4"/>
        <v>246.43066682550113</v>
      </c>
      <c r="AG6" s="102">
        <f t="shared" si="4"/>
        <v>418.10019106556172</v>
      </c>
      <c r="AH6" s="102">
        <f t="shared" si="4"/>
        <v>408.94979214818142</v>
      </c>
      <c r="AI6" s="102">
        <f t="shared" si="4"/>
        <v>405.27554458993961</v>
      </c>
      <c r="AJ6" s="102">
        <f t="shared" si="4"/>
        <v>402.48284063673839</v>
      </c>
      <c r="AK6" s="102">
        <f t="shared" si="4"/>
        <v>397.89842306299226</v>
      </c>
      <c r="AL6" s="102">
        <f t="shared" si="4"/>
        <v>389.38496568293783</v>
      </c>
      <c r="AM6" s="102">
        <f t="shared" si="4"/>
        <v>383.09609463915945</v>
      </c>
      <c r="AN6" s="102">
        <f t="shared" si="4"/>
        <v>375.61371025413945</v>
      </c>
      <c r="AO6" s="102">
        <f t="shared" si="4"/>
        <v>369.61483665008234</v>
      </c>
      <c r="AP6" s="102">
        <f t="shared" si="4"/>
        <v>365.5756411153609</v>
      </c>
      <c r="AQ6" s="102">
        <f t="shared" si="4"/>
        <v>278.88732105622586</v>
      </c>
      <c r="AR6" s="102">
        <f t="shared" si="4"/>
        <v>274.50619480026558</v>
      </c>
      <c r="AS6" s="102">
        <f t="shared" si="4"/>
        <v>270.65792384599069</v>
      </c>
      <c r="AT6" s="102">
        <f t="shared" si="4"/>
        <v>266.79020982444416</v>
      </c>
      <c r="AU6" s="102">
        <f t="shared" si="4"/>
        <v>262.80238842910109</v>
      </c>
    </row>
    <row r="7" spans="1:47" ht="16.5">
      <c r="A7" s="103" t="s">
        <v>87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>
        <f t="shared" ref="R7:AU7" si="5">SUM(R4:R6)</f>
        <v>68.805915999999996</v>
      </c>
      <c r="S7" s="104">
        <f t="shared" si="5"/>
        <v>112.62603399999999</v>
      </c>
      <c r="T7" s="104">
        <f t="shared" si="5"/>
        <v>113.11873499999999</v>
      </c>
      <c r="U7" s="104">
        <f t="shared" si="5"/>
        <v>160.74500399999999</v>
      </c>
      <c r="V7" s="104">
        <f t="shared" si="5"/>
        <v>148.13766799999999</v>
      </c>
      <c r="W7" s="104">
        <f t="shared" si="5"/>
        <v>7244.2647070000012</v>
      </c>
      <c r="X7" s="104">
        <f t="shared" si="5"/>
        <v>17321.014314</v>
      </c>
      <c r="Y7" s="104">
        <f t="shared" si="5"/>
        <v>17422.158514000002</v>
      </c>
      <c r="Z7" s="104">
        <f t="shared" si="5"/>
        <v>17688.432871000005</v>
      </c>
      <c r="AA7" s="104">
        <f t="shared" si="5"/>
        <v>18103.716676</v>
      </c>
      <c r="AB7" s="104">
        <f>SUM(AB4:AB6)</f>
        <v>18575.437924999998</v>
      </c>
      <c r="AC7" s="104">
        <f>SUM(AC4:AC6)</f>
        <v>19965.009709000002</v>
      </c>
      <c r="AD7" s="105">
        <f t="shared" si="5"/>
        <v>20461.479716562048</v>
      </c>
      <c r="AE7" s="105">
        <f t="shared" si="5"/>
        <v>19521.33308213983</v>
      </c>
      <c r="AF7" s="105">
        <f t="shared" si="5"/>
        <v>18989.878899746895</v>
      </c>
      <c r="AG7" s="105">
        <f t="shared" si="5"/>
        <v>19723.290273960982</v>
      </c>
      <c r="AH7" s="105">
        <f t="shared" si="5"/>
        <v>19442.981199291418</v>
      </c>
      <c r="AI7" s="105">
        <f t="shared" si="5"/>
        <v>19537.324215721877</v>
      </c>
      <c r="AJ7" s="105">
        <f t="shared" si="5"/>
        <v>19299.833478317429</v>
      </c>
      <c r="AK7" s="105">
        <f t="shared" si="5"/>
        <v>17914.254536423392</v>
      </c>
      <c r="AL7" s="105">
        <f t="shared" si="5"/>
        <v>16076.962269386428</v>
      </c>
      <c r="AM7" s="105">
        <f t="shared" si="5"/>
        <v>12548.299357870035</v>
      </c>
      <c r="AN7" s="105">
        <f t="shared" si="5"/>
        <v>9095.134207170122</v>
      </c>
      <c r="AO7" s="105">
        <f t="shared" si="5"/>
        <v>5191.4683060859752</v>
      </c>
      <c r="AP7" s="105">
        <f t="shared" si="5"/>
        <v>50.770936998587104</v>
      </c>
      <c r="AQ7" s="105">
        <f t="shared" si="5"/>
        <v>-6243.0553773227521</v>
      </c>
      <c r="AR7" s="105">
        <f t="shared" si="5"/>
        <v>-9076.6474366816146</v>
      </c>
      <c r="AS7" s="105">
        <f t="shared" si="5"/>
        <v>-10361.93876624726</v>
      </c>
      <c r="AT7" s="105">
        <f t="shared" si="5"/>
        <v>-10868.904000615177</v>
      </c>
      <c r="AU7" s="105">
        <f t="shared" si="5"/>
        <v>-21389.267314572935</v>
      </c>
    </row>
    <row r="8" spans="1:47" ht="16.5">
      <c r="A8" s="71" t="s">
        <v>147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>
        <f t="shared" ref="R8:AU8" si="6">R19-R18</f>
        <v>-329.46223699999996</v>
      </c>
      <c r="S8" s="101">
        <f t="shared" si="6"/>
        <v>-220.28042299999998</v>
      </c>
      <c r="T8" s="101">
        <f t="shared" si="6"/>
        <v>-125.10244399999999</v>
      </c>
      <c r="U8" s="101">
        <f t="shared" si="6"/>
        <v>-252.172212</v>
      </c>
      <c r="V8" s="101">
        <f t="shared" si="6"/>
        <v>-205.19954600000003</v>
      </c>
      <c r="W8" s="101">
        <f>W19-W18</f>
        <v>6438.3430090000011</v>
      </c>
      <c r="X8" s="101">
        <f t="shared" si="6"/>
        <v>16704.835652999998</v>
      </c>
      <c r="Y8" s="101">
        <f t="shared" si="6"/>
        <v>16568.924208000004</v>
      </c>
      <c r="Z8" s="101">
        <f t="shared" si="6"/>
        <v>16865.250864000005</v>
      </c>
      <c r="AA8" s="101">
        <f t="shared" si="6"/>
        <v>17430.082321000002</v>
      </c>
      <c r="AB8" s="101">
        <f>AB19-AB18</f>
        <v>17844.039321999997</v>
      </c>
      <c r="AC8" s="101">
        <f t="shared" si="6"/>
        <v>19296.264023000003</v>
      </c>
      <c r="AD8" s="102">
        <f t="shared" si="6"/>
        <v>20304.735703492548</v>
      </c>
      <c r="AE8" s="102">
        <f t="shared" si="6"/>
        <v>20842.078918489373</v>
      </c>
      <c r="AF8" s="102">
        <f t="shared" si="6"/>
        <v>20994.927739491293</v>
      </c>
      <c r="AG8" s="102">
        <f t="shared" si="6"/>
        <v>23644.272099045</v>
      </c>
      <c r="AH8" s="102">
        <f t="shared" si="6"/>
        <v>24776.728829168707</v>
      </c>
      <c r="AI8" s="102">
        <f t="shared" si="6"/>
        <v>25473.114272356313</v>
      </c>
      <c r="AJ8" s="102">
        <f t="shared" si="6"/>
        <v>27223.14694786477</v>
      </c>
      <c r="AK8" s="102">
        <f t="shared" si="6"/>
        <v>28895.485945095152</v>
      </c>
      <c r="AL8" s="102">
        <f t="shared" si="6"/>
        <v>31538.51267133182</v>
      </c>
      <c r="AM8" s="102">
        <f t="shared" si="6"/>
        <v>32171.578444362174</v>
      </c>
      <c r="AN8" s="102">
        <f t="shared" si="6"/>
        <v>32691.412268322973</v>
      </c>
      <c r="AO8" s="102">
        <f t="shared" si="6"/>
        <v>34368.069413301506</v>
      </c>
      <c r="AP8" s="102">
        <f t="shared" si="6"/>
        <v>35866.686949194991</v>
      </c>
      <c r="AQ8" s="102">
        <f t="shared" si="6"/>
        <v>32836.960505939634</v>
      </c>
      <c r="AR8" s="102">
        <f t="shared" si="6"/>
        <v>31740.966694303548</v>
      </c>
      <c r="AS8" s="102">
        <f t="shared" si="6"/>
        <v>31345.282740932926</v>
      </c>
      <c r="AT8" s="102">
        <f t="shared" si="6"/>
        <v>41402.65087334039</v>
      </c>
      <c r="AU8" s="102">
        <f t="shared" si="6"/>
        <v>55018.149488695868</v>
      </c>
    </row>
    <row r="9" spans="1:47" ht="16.5">
      <c r="A9" s="7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>
        <f>W87</f>
        <v>6946.1</v>
      </c>
      <c r="X9" s="101">
        <f>X87</f>
        <v>16787.573</v>
      </c>
      <c r="Y9" s="101">
        <f t="shared" ref="Y9:AC9" si="7">Y87</f>
        <v>16871.725999999999</v>
      </c>
      <c r="Z9" s="101">
        <f t="shared" si="7"/>
        <v>17415.958000000002</v>
      </c>
      <c r="AA9" s="101">
        <f t="shared" si="7"/>
        <v>18050.574999999997</v>
      </c>
      <c r="AB9" s="101">
        <f t="shared" si="7"/>
        <v>18109.180999999997</v>
      </c>
      <c r="AC9" s="101">
        <f t="shared" si="7"/>
        <v>19333.913999999997</v>
      </c>
      <c r="AD9" s="102">
        <f>(SUM(Y9:AC9)/SUM('Soy Crude'!Y9:AC9))*'Soy Crude'!AD9</f>
        <v>20354.735703492552</v>
      </c>
      <c r="AE9" s="102">
        <f>(SUM(Z9:AD9)/SUM('Soy Crude'!Z9:AD9))*'Soy Crude'!AE9</f>
        <v>20892.078918489373</v>
      </c>
      <c r="AF9" s="102">
        <f>(SUM(AA9:AE9)/SUM('Soy Crude'!AA9:AE9))*'Soy Crude'!AF9</f>
        <v>21044.927739491297</v>
      </c>
      <c r="AG9" s="102">
        <f>(SUM(AB9:AF9)/SUM('Soy Crude'!AB9:AF9))*'Soy Crude'!AG9</f>
        <v>23694.272099044996</v>
      </c>
      <c r="AH9" s="102">
        <f>(SUM(AC9:AG9)/SUM('Soy Crude'!AC9:AG9))*'Soy Crude'!AH9</f>
        <v>24826.728829168704</v>
      </c>
      <c r="AI9" s="102">
        <f>(SUM(AD9:AH9)/SUM('Soy Crude'!AD9:AH9))*'Soy Crude'!AI9</f>
        <v>25523.114272356321</v>
      </c>
      <c r="AJ9" s="102">
        <f>(SUM(AE9:AI9)/SUM('Soy Crude'!AE9:AI9))*'Soy Crude'!AJ9</f>
        <v>27273.146947864774</v>
      </c>
      <c r="AK9" s="102">
        <f>(SUM(AF9:AJ9)/SUM('Soy Crude'!AF9:AJ9))*'Soy Crude'!AK9</f>
        <v>28945.485945095148</v>
      </c>
      <c r="AL9" s="102">
        <f>(SUM(AG9:AK9)/SUM('Soy Crude'!AG9:AK9))*'Soy Crude'!AL9</f>
        <v>31588.512671331828</v>
      </c>
      <c r="AM9" s="102">
        <f>(SUM(AH9:AL9)/SUM('Soy Crude'!AH9:AL9))*'Soy Crude'!AM9</f>
        <v>32221.578444362163</v>
      </c>
      <c r="AN9" s="102">
        <f>(SUM(AI9:AM9)/SUM('Soy Crude'!AI9:AM9))*'Soy Crude'!AN9</f>
        <v>32741.412268322973</v>
      </c>
      <c r="AO9" s="102">
        <f>(SUM(AJ9:AN9)/SUM('Soy Crude'!AJ9:AN9))*'Soy Crude'!AO9</f>
        <v>34418.069413301491</v>
      </c>
      <c r="AP9" s="102">
        <f>(SUM(AK9:AO9)/SUM('Soy Crude'!AK9:AO9))*'Soy Crude'!AP9</f>
        <v>35916.686949194984</v>
      </c>
      <c r="AQ9" s="102">
        <f>(SUM(AL9:AP9)/SUM('Soy Crude'!AL9:AP9))*'Soy Crude'!AQ9</f>
        <v>32886.960505939664</v>
      </c>
      <c r="AR9" s="102">
        <f>(SUM(AM9:AQ9)/SUM('Soy Crude'!AM9:AQ9))*'Soy Crude'!AR9</f>
        <v>31790.966694303552</v>
      </c>
      <c r="AS9" s="102">
        <f>(SUM(AN9:AR9)/SUM('Soy Crude'!AN9:AR9))*'Soy Crude'!AS9</f>
        <v>31395.282740932929</v>
      </c>
      <c r="AT9" s="102">
        <f>(SUM(AO9:AS9)/SUM('Soy Crude'!AO9:AS9))*'Soy Crude'!AT9</f>
        <v>41452.650873340397</v>
      </c>
      <c r="AU9" s="102">
        <f>(SUM(AP9:AT9)/SUM('Soy Crude'!AP9:AT9))*'Soy Crude'!AU9</f>
        <v>55068.149488695846</v>
      </c>
    </row>
    <row r="10" spans="1:47" ht="16.5">
      <c r="A10" s="71" t="s">
        <v>242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>
        <f>W103</f>
        <v>5543.0019999999995</v>
      </c>
      <c r="X10" s="101">
        <f t="shared" ref="X10:AU10" si="8">X103</f>
        <v>13324.719000000001</v>
      </c>
      <c r="Y10" s="101">
        <f t="shared" si="8"/>
        <v>13416.165999999999</v>
      </c>
      <c r="Z10" s="101">
        <f t="shared" si="8"/>
        <v>13405.497999999998</v>
      </c>
      <c r="AA10" s="101">
        <f t="shared" si="8"/>
        <v>13009.89</v>
      </c>
      <c r="AB10" s="101">
        <f t="shared" si="8"/>
        <v>13127.203</v>
      </c>
      <c r="AC10" s="101">
        <f t="shared" si="8"/>
        <v>14169.159000000001</v>
      </c>
      <c r="AD10" s="102">
        <f t="shared" si="8"/>
        <v>14972.66898291574</v>
      </c>
      <c r="AE10" s="102">
        <f t="shared" si="8"/>
        <v>14549.650004548297</v>
      </c>
      <c r="AF10" s="102">
        <f t="shared" si="8"/>
        <v>14370.839474091288</v>
      </c>
      <c r="AG10" s="102">
        <f t="shared" si="8"/>
        <v>14229.04785940341</v>
      </c>
      <c r="AH10" s="102">
        <f t="shared" si="8"/>
        <v>14633.416699579258</v>
      </c>
      <c r="AI10" s="102">
        <f t="shared" si="8"/>
        <v>14985.780395809339</v>
      </c>
      <c r="AJ10" s="102">
        <f t="shared" si="8"/>
        <v>14980.810540029108</v>
      </c>
      <c r="AK10" s="102">
        <f t="shared" si="8"/>
        <v>14960.749076367378</v>
      </c>
      <c r="AL10" s="102">
        <f t="shared" si="8"/>
        <v>15018.279115621643</v>
      </c>
      <c r="AM10" s="102">
        <f t="shared" si="8"/>
        <v>15007.608995544733</v>
      </c>
      <c r="AN10" s="102">
        <f t="shared" si="8"/>
        <v>15066.886146090612</v>
      </c>
      <c r="AO10" s="102">
        <f t="shared" si="8"/>
        <v>15150.775704420808</v>
      </c>
      <c r="AP10" s="102">
        <f t="shared" si="8"/>
        <v>15240.571213459451</v>
      </c>
      <c r="AQ10" s="102">
        <f t="shared" si="8"/>
        <v>9938.2328803958317</v>
      </c>
      <c r="AR10" s="102">
        <f t="shared" si="8"/>
        <v>8621.1414373084735</v>
      </c>
      <c r="AS10" s="102">
        <f t="shared" si="8"/>
        <v>7743.3579552404626</v>
      </c>
      <c r="AT10" s="102">
        <f t="shared" si="8"/>
        <v>7885.5497388749827</v>
      </c>
      <c r="AU10" s="102">
        <f t="shared" si="8"/>
        <v>7997.5791959717862</v>
      </c>
    </row>
    <row r="11" spans="1:47" ht="16.5">
      <c r="A11" s="71" t="s">
        <v>243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>
        <f>W119</f>
        <v>1403.0980000000002</v>
      </c>
      <c r="X11" s="101">
        <f t="shared" ref="X11:AU11" si="9">X119</f>
        <v>3462.8539999999994</v>
      </c>
      <c r="Y11" s="101">
        <f t="shared" si="9"/>
        <v>3455.5599999999995</v>
      </c>
      <c r="Z11" s="101">
        <f t="shared" si="9"/>
        <v>4010.46</v>
      </c>
      <c r="AA11" s="101">
        <f t="shared" si="9"/>
        <v>5040.6850000000004</v>
      </c>
      <c r="AB11" s="101">
        <f t="shared" si="9"/>
        <v>4981.9779999999992</v>
      </c>
      <c r="AC11" s="101">
        <f t="shared" si="9"/>
        <v>5164.7549999999992</v>
      </c>
      <c r="AD11" s="102">
        <f t="shared" si="9"/>
        <v>5382.0667205768123</v>
      </c>
      <c r="AE11" s="102">
        <f t="shared" si="9"/>
        <v>6342.4289139410757</v>
      </c>
      <c r="AF11" s="102">
        <f t="shared" si="9"/>
        <v>6674.088265400007</v>
      </c>
      <c r="AG11" s="102">
        <f t="shared" si="9"/>
        <v>9465.2242396415895</v>
      </c>
      <c r="AH11" s="102">
        <f t="shared" si="9"/>
        <v>10193.312129589449</v>
      </c>
      <c r="AI11" s="102">
        <f t="shared" si="9"/>
        <v>10537.333876546978</v>
      </c>
      <c r="AJ11" s="102">
        <f t="shared" si="9"/>
        <v>12292.336407835661</v>
      </c>
      <c r="AK11" s="102">
        <f t="shared" si="9"/>
        <v>13984.736868727767</v>
      </c>
      <c r="AL11" s="102">
        <f t="shared" si="9"/>
        <v>16570.233555710191</v>
      </c>
      <c r="AM11" s="102">
        <f t="shared" si="9"/>
        <v>17213.969448817435</v>
      </c>
      <c r="AN11" s="102">
        <f t="shared" si="9"/>
        <v>17674.526122232357</v>
      </c>
      <c r="AO11" s="102">
        <f t="shared" si="9"/>
        <v>19267.293708880679</v>
      </c>
      <c r="AP11" s="102">
        <f t="shared" si="9"/>
        <v>20676.115735735537</v>
      </c>
      <c r="AQ11" s="102">
        <f t="shared" si="9"/>
        <v>22948.727625543837</v>
      </c>
      <c r="AR11" s="102">
        <f t="shared" si="9"/>
        <v>23169.825256995078</v>
      </c>
      <c r="AS11" s="102">
        <f t="shared" si="9"/>
        <v>23651.92478569247</v>
      </c>
      <c r="AT11" s="102">
        <f t="shared" si="9"/>
        <v>33567.101134465425</v>
      </c>
      <c r="AU11" s="102">
        <f t="shared" si="9"/>
        <v>47070.570292724049</v>
      </c>
    </row>
    <row r="12" spans="1:47" ht="16.5">
      <c r="A12" s="71" t="s">
        <v>93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>
        <f>W135</f>
        <v>53.02152400000017</v>
      </c>
      <c r="X12" s="101">
        <f>X8-X9</f>
        <v>-82.737347000002046</v>
      </c>
      <c r="Y12" s="101">
        <f t="shared" ref="Y12:AC12" si="10">Y8-Y9</f>
        <v>-302.80179199999475</v>
      </c>
      <c r="Z12" s="101">
        <f t="shared" si="10"/>
        <v>-550.70713599999726</v>
      </c>
      <c r="AA12" s="101">
        <f t="shared" si="10"/>
        <v>-620.49267899999541</v>
      </c>
      <c r="AB12" s="101">
        <f t="shared" si="10"/>
        <v>-265.14167799999996</v>
      </c>
      <c r="AC12" s="101">
        <f t="shared" si="10"/>
        <v>-37.649976999993669</v>
      </c>
      <c r="AD12" s="102">
        <f>AD8-AD9</f>
        <v>-50.000000000003638</v>
      </c>
      <c r="AE12" s="102">
        <f t="shared" ref="AE12:AU12" si="11">AE8-AE9</f>
        <v>-50</v>
      </c>
      <c r="AF12" s="102">
        <f t="shared" si="11"/>
        <v>-50.000000000003638</v>
      </c>
      <c r="AG12" s="102">
        <f t="shared" si="11"/>
        <v>-49.999999999996362</v>
      </c>
      <c r="AH12" s="102">
        <f t="shared" si="11"/>
        <v>-49.999999999996362</v>
      </c>
      <c r="AI12" s="102">
        <f t="shared" si="11"/>
        <v>-50.000000000007276</v>
      </c>
      <c r="AJ12" s="102">
        <f t="shared" si="11"/>
        <v>-50.000000000003638</v>
      </c>
      <c r="AK12" s="102">
        <f t="shared" si="11"/>
        <v>-49.999999999996362</v>
      </c>
      <c r="AL12" s="102">
        <f t="shared" si="11"/>
        <v>-50.000000000007276</v>
      </c>
      <c r="AM12" s="102">
        <f t="shared" si="11"/>
        <v>-49.999999999989086</v>
      </c>
      <c r="AN12" s="102">
        <f t="shared" si="11"/>
        <v>-50</v>
      </c>
      <c r="AO12" s="102">
        <f t="shared" si="11"/>
        <v>-49.999999999985448</v>
      </c>
      <c r="AP12" s="102">
        <f t="shared" si="11"/>
        <v>-49.999999999992724</v>
      </c>
      <c r="AQ12" s="102">
        <f t="shared" si="11"/>
        <v>-50.000000000029104</v>
      </c>
      <c r="AR12" s="102">
        <f t="shared" si="11"/>
        <v>-50.000000000003638</v>
      </c>
      <c r="AS12" s="102">
        <f t="shared" si="11"/>
        <v>-50.000000000003638</v>
      </c>
      <c r="AT12" s="102">
        <f t="shared" si="11"/>
        <v>-50.000000000007276</v>
      </c>
      <c r="AU12" s="102">
        <f t="shared" si="11"/>
        <v>-49.999999999978172</v>
      </c>
    </row>
    <row r="13" spans="1:47" ht="16.5" hidden="1">
      <c r="A13" s="71" t="s">
        <v>244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>
        <f t="shared" ref="R13:AU13" si="12">R14+R15+R16</f>
        <v>1622</v>
      </c>
      <c r="S13" s="101">
        <f t="shared" si="12"/>
        <v>2737</v>
      </c>
      <c r="T13" s="101">
        <f t="shared" si="12"/>
        <v>4913.2093336065573</v>
      </c>
      <c r="U13" s="101">
        <f t="shared" si="12"/>
        <v>4812.983885655738</v>
      </c>
      <c r="V13" s="101">
        <f t="shared" si="12"/>
        <v>5081.5237262295086</v>
      </c>
      <c r="W13" s="101">
        <f t="shared" si="12"/>
        <v>5059.1079606557378</v>
      </c>
      <c r="X13" s="101">
        <f t="shared" si="12"/>
        <v>5873.283324604713</v>
      </c>
      <c r="Y13" s="101">
        <f t="shared" si="12"/>
        <v>6626.0060355215955</v>
      </c>
      <c r="Z13" s="101">
        <f t="shared" si="12"/>
        <v>7655.636063420171</v>
      </c>
      <c r="AA13" s="101">
        <f t="shared" si="12"/>
        <v>8967.6430289051023</v>
      </c>
      <c r="AB13" s="101">
        <f>AB14+AB15+AB16</f>
        <v>9320.8821861653032</v>
      </c>
      <c r="AC13" s="101">
        <f>AC14+AC15+AC16</f>
        <v>9056.5705263133696</v>
      </c>
      <c r="AD13" s="102">
        <f t="shared" si="12"/>
        <v>11470.783454222148</v>
      </c>
      <c r="AE13" s="102">
        <f t="shared" si="12"/>
        <v>12577.263817563786</v>
      </c>
      <c r="AF13" s="102">
        <f t="shared" si="12"/>
        <v>12804.291047300308</v>
      </c>
      <c r="AG13" s="102">
        <f t="shared" si="12"/>
        <v>14196.741231687873</v>
      </c>
      <c r="AH13" s="102">
        <f t="shared" si="12"/>
        <v>4239.521738835002</v>
      </c>
      <c r="AI13" s="102">
        <f t="shared" si="12"/>
        <v>4271.785900910585</v>
      </c>
      <c r="AJ13" s="102">
        <f t="shared" si="12"/>
        <v>3005.8086508639303</v>
      </c>
      <c r="AK13" s="102">
        <f t="shared" si="12"/>
        <v>2198.7492623769467</v>
      </c>
      <c r="AL13" s="102">
        <f t="shared" si="12"/>
        <v>2612.3948433633741</v>
      </c>
      <c r="AM13" s="102">
        <f t="shared" si="12"/>
        <v>1876.4507449355497</v>
      </c>
      <c r="AN13" s="102">
        <f t="shared" si="12"/>
        <v>1778.8319145761052</v>
      </c>
      <c r="AO13" s="102">
        <f t="shared" si="12"/>
        <v>1481.6045265539988</v>
      </c>
      <c r="AP13" s="102">
        <f t="shared" si="12"/>
        <v>1028.1078317655342</v>
      </c>
      <c r="AQ13" s="102">
        <f t="shared" si="12"/>
        <v>3035.128331264295</v>
      </c>
      <c r="AR13" s="102">
        <f t="shared" si="12"/>
        <v>3306.4007215422153</v>
      </c>
      <c r="AS13" s="102">
        <f t="shared" si="12"/>
        <v>3279.4793010853382</v>
      </c>
      <c r="AT13" s="102">
        <f t="shared" si="12"/>
        <v>2963.468616120821</v>
      </c>
      <c r="AU13" s="102">
        <f t="shared" si="12"/>
        <v>2707.2927689243816</v>
      </c>
    </row>
    <row r="14" spans="1:47" ht="16.5" hidden="1">
      <c r="A14" s="71" t="s">
        <v>245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>
        <f t="shared" ref="R14:AU14" si="13">R167</f>
        <v>1622</v>
      </c>
      <c r="S14" s="101">
        <f t="shared" si="13"/>
        <v>2737</v>
      </c>
      <c r="T14" s="101">
        <f t="shared" si="13"/>
        <v>4874</v>
      </c>
      <c r="U14" s="101">
        <f t="shared" si="13"/>
        <v>4689</v>
      </c>
      <c r="V14" s="101">
        <f t="shared" si="13"/>
        <v>5010.26</v>
      </c>
      <c r="W14" s="101">
        <f t="shared" si="13"/>
        <v>5036.4400000000005</v>
      </c>
      <c r="X14" s="101">
        <f t="shared" si="13"/>
        <v>5692.45</v>
      </c>
      <c r="Y14" s="101">
        <f t="shared" si="13"/>
        <v>6200.2999999999993</v>
      </c>
      <c r="Z14" s="101">
        <f t="shared" si="13"/>
        <v>7133.6900000000005</v>
      </c>
      <c r="AA14" s="101">
        <f t="shared" si="13"/>
        <v>7863.3000000000011</v>
      </c>
      <c r="AB14" s="101">
        <f>AB167</f>
        <v>7857.82</v>
      </c>
      <c r="AC14" s="101">
        <f>AC167</f>
        <v>6932.1547444990156</v>
      </c>
      <c r="AD14" s="102">
        <f t="shared" si="13"/>
        <v>6951.962191096135</v>
      </c>
      <c r="AE14" s="102">
        <f t="shared" si="13"/>
        <v>7238.2609999999995</v>
      </c>
      <c r="AF14" s="102">
        <f t="shared" si="13"/>
        <v>6967.3528844864177</v>
      </c>
      <c r="AG14" s="102">
        <f t="shared" si="13"/>
        <v>6209.8654124258546</v>
      </c>
      <c r="AH14" s="102">
        <f t="shared" si="13"/>
        <v>1221.0788742516688</v>
      </c>
      <c r="AI14" s="102">
        <f t="shared" si="13"/>
        <v>1150.7688175772523</v>
      </c>
      <c r="AJ14" s="102">
        <f t="shared" si="13"/>
        <v>1085.1543279472639</v>
      </c>
      <c r="AK14" s="102">
        <f t="shared" si="13"/>
        <v>1070.6405123769471</v>
      </c>
      <c r="AL14" s="102">
        <f t="shared" si="13"/>
        <v>953.28609336337422</v>
      </c>
      <c r="AM14" s="102">
        <f t="shared" si="13"/>
        <v>744.09017201888321</v>
      </c>
      <c r="AN14" s="102">
        <f t="shared" si="13"/>
        <v>652.01691457610525</v>
      </c>
      <c r="AO14" s="102">
        <f t="shared" si="13"/>
        <v>537.7895265539986</v>
      </c>
      <c r="AP14" s="102">
        <f t="shared" si="13"/>
        <v>219.29283176553423</v>
      </c>
      <c r="AQ14" s="102">
        <f t="shared" si="13"/>
        <v>348.31333126429587</v>
      </c>
      <c r="AR14" s="102">
        <f t="shared" si="13"/>
        <v>259.58572154221599</v>
      </c>
      <c r="AS14" s="102">
        <f t="shared" si="13"/>
        <v>232.66430108533925</v>
      </c>
      <c r="AT14" s="102">
        <f t="shared" si="13"/>
        <v>166.65361612082165</v>
      </c>
      <c r="AU14" s="102">
        <f t="shared" si="13"/>
        <v>100.29728592833298</v>
      </c>
    </row>
    <row r="15" spans="1:47" ht="16.5" hidden="1">
      <c r="A15" s="71" t="s">
        <v>246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>
        <f t="shared" ref="R15:AU15" si="14">R183</f>
        <v>0</v>
      </c>
      <c r="S15" s="101">
        <f t="shared" si="14"/>
        <v>0</v>
      </c>
      <c r="T15" s="101">
        <f t="shared" si="14"/>
        <v>0</v>
      </c>
      <c r="U15" s="101">
        <f t="shared" si="14"/>
        <v>0</v>
      </c>
      <c r="V15" s="101">
        <f t="shared" si="14"/>
        <v>0</v>
      </c>
      <c r="W15" s="101">
        <f t="shared" si="14"/>
        <v>0</v>
      </c>
      <c r="X15" s="101">
        <f t="shared" si="14"/>
        <v>164.3850610801226</v>
      </c>
      <c r="Y15" s="101">
        <f t="shared" si="14"/>
        <v>407.73231625930111</v>
      </c>
      <c r="Z15" s="101">
        <f t="shared" si="14"/>
        <v>474.13629381384726</v>
      </c>
      <c r="AA15" s="101">
        <f t="shared" si="14"/>
        <v>1024.9313559986965</v>
      </c>
      <c r="AB15" s="101">
        <f>AB183</f>
        <v>1373.422357771215</v>
      </c>
      <c r="AC15" s="101">
        <f>AC183</f>
        <v>1967.139675067556</v>
      </c>
      <c r="AD15" s="102">
        <f t="shared" si="14"/>
        <v>4320.4791551457183</v>
      </c>
      <c r="AE15" s="102">
        <f t="shared" si="14"/>
        <v>4912.3905522153282</v>
      </c>
      <c r="AF15" s="102">
        <f t="shared" si="14"/>
        <v>5466.0986887226018</v>
      </c>
      <c r="AG15" s="102">
        <f t="shared" si="14"/>
        <v>7557.8279598586078</v>
      </c>
      <c r="AH15" s="102">
        <f t="shared" si="14"/>
        <v>3018.4428645833332</v>
      </c>
      <c r="AI15" s="102">
        <f t="shared" si="14"/>
        <v>3121.0170833333332</v>
      </c>
      <c r="AJ15" s="102">
        <f t="shared" si="14"/>
        <v>1920.6543229166664</v>
      </c>
      <c r="AK15" s="102">
        <f t="shared" si="14"/>
        <v>1128.1087499999996</v>
      </c>
      <c r="AL15" s="102">
        <f t="shared" si="14"/>
        <v>1659.1087499999996</v>
      </c>
      <c r="AM15" s="102">
        <f t="shared" si="14"/>
        <v>1132.3605729166666</v>
      </c>
      <c r="AN15" s="102">
        <f t="shared" si="14"/>
        <v>1126.8150000000001</v>
      </c>
      <c r="AO15" s="102">
        <f t="shared" si="14"/>
        <v>943.81500000000005</v>
      </c>
      <c r="AP15" s="102">
        <f t="shared" si="14"/>
        <v>808.81500000000005</v>
      </c>
      <c r="AQ15" s="102">
        <f t="shared" si="14"/>
        <v>2686.8149999999991</v>
      </c>
      <c r="AR15" s="102">
        <f t="shared" si="14"/>
        <v>3046.8149999999991</v>
      </c>
      <c r="AS15" s="102">
        <f t="shared" si="14"/>
        <v>3046.8149999999991</v>
      </c>
      <c r="AT15" s="102">
        <f t="shared" si="14"/>
        <v>2796.8149999999991</v>
      </c>
      <c r="AU15" s="102">
        <f t="shared" si="14"/>
        <v>2606.9954829960484</v>
      </c>
    </row>
    <row r="16" spans="1:47" ht="16.5" hidden="1">
      <c r="A16" s="71" t="s">
        <v>247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>
        <f t="shared" ref="R16:AU16" si="15">R199</f>
        <v>0</v>
      </c>
      <c r="S16" s="101">
        <f t="shared" si="15"/>
        <v>0</v>
      </c>
      <c r="T16" s="101">
        <f t="shared" si="15"/>
        <v>39.209333606557365</v>
      </c>
      <c r="U16" s="101">
        <f t="shared" si="15"/>
        <v>123.98388565573768</v>
      </c>
      <c r="V16" s="101">
        <f t="shared" si="15"/>
        <v>71.26372622950818</v>
      </c>
      <c r="W16" s="101">
        <f t="shared" si="15"/>
        <v>22.667960655737701</v>
      </c>
      <c r="X16" s="101">
        <f t="shared" si="15"/>
        <v>16.448263524590161</v>
      </c>
      <c r="Y16" s="101">
        <f t="shared" si="15"/>
        <v>17.973719262295081</v>
      </c>
      <c r="Z16" s="101">
        <f t="shared" si="15"/>
        <v>47.809769606323144</v>
      </c>
      <c r="AA16" s="101">
        <f t="shared" si="15"/>
        <v>79.41167290640395</v>
      </c>
      <c r="AB16" s="101">
        <f>AB199</f>
        <v>89.639828394088667</v>
      </c>
      <c r="AC16" s="101">
        <f>AC199</f>
        <v>157.27610674679804</v>
      </c>
      <c r="AD16" s="102">
        <f t="shared" si="15"/>
        <v>198.34210798029557</v>
      </c>
      <c r="AE16" s="102">
        <f t="shared" si="15"/>
        <v>426.61226534845758</v>
      </c>
      <c r="AF16" s="102">
        <f t="shared" si="15"/>
        <v>370.83947409128933</v>
      </c>
      <c r="AG16" s="102">
        <f t="shared" si="15"/>
        <v>429.04785940340946</v>
      </c>
      <c r="AH16" s="102">
        <f t="shared" si="15"/>
        <v>0</v>
      </c>
      <c r="AI16" s="102">
        <f t="shared" si="15"/>
        <v>0</v>
      </c>
      <c r="AJ16" s="102">
        <f t="shared" si="15"/>
        <v>0</v>
      </c>
      <c r="AK16" s="102">
        <f t="shared" si="15"/>
        <v>0</v>
      </c>
      <c r="AL16" s="102">
        <f t="shared" si="15"/>
        <v>0</v>
      </c>
      <c r="AM16" s="102">
        <f t="shared" si="15"/>
        <v>0</v>
      </c>
      <c r="AN16" s="102">
        <f t="shared" si="15"/>
        <v>0</v>
      </c>
      <c r="AO16" s="102">
        <f t="shared" si="15"/>
        <v>0</v>
      </c>
      <c r="AP16" s="102">
        <f t="shared" si="15"/>
        <v>0</v>
      </c>
      <c r="AQ16" s="102">
        <f t="shared" si="15"/>
        <v>0</v>
      </c>
      <c r="AR16" s="102">
        <f t="shared" si="15"/>
        <v>0</v>
      </c>
      <c r="AS16" s="102">
        <f t="shared" si="15"/>
        <v>0</v>
      </c>
      <c r="AT16" s="102">
        <f t="shared" si="15"/>
        <v>0</v>
      </c>
      <c r="AU16" s="102">
        <f t="shared" si="15"/>
        <v>0</v>
      </c>
    </row>
    <row r="17" spans="1:54" ht="16.5" hidden="1">
      <c r="A17" s="71" t="s">
        <v>248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>
        <f t="shared" ref="R17:AU17" si="16">R8-R13</f>
        <v>-1951.462237</v>
      </c>
      <c r="S17" s="101">
        <f t="shared" si="16"/>
        <v>-2957.2804230000002</v>
      </c>
      <c r="T17" s="101">
        <f t="shared" si="16"/>
        <v>-5038.3117776065574</v>
      </c>
      <c r="U17" s="101">
        <f t="shared" si="16"/>
        <v>-5065.1560976557384</v>
      </c>
      <c r="V17" s="101">
        <f t="shared" si="16"/>
        <v>-5286.7232722295084</v>
      </c>
      <c r="W17" s="101">
        <f t="shared" si="16"/>
        <v>1379.2350483442633</v>
      </c>
      <c r="X17" s="101">
        <f t="shared" si="16"/>
        <v>10831.552328395286</v>
      </c>
      <c r="Y17" s="101">
        <f t="shared" si="16"/>
        <v>9942.9181724784085</v>
      </c>
      <c r="Z17" s="101">
        <f t="shared" si="16"/>
        <v>9209.614800579835</v>
      </c>
      <c r="AA17" s="101">
        <f t="shared" si="16"/>
        <v>8462.4392920948994</v>
      </c>
      <c r="AB17" s="101">
        <f>AB8-AB13</f>
        <v>8523.1571358346937</v>
      </c>
      <c r="AC17" s="101">
        <f>AC8-AC13</f>
        <v>10239.693496686634</v>
      </c>
      <c r="AD17" s="102">
        <f t="shared" si="16"/>
        <v>8833.9522492704</v>
      </c>
      <c r="AE17" s="102">
        <f t="shared" si="16"/>
        <v>8264.8151009255871</v>
      </c>
      <c r="AF17" s="102">
        <f t="shared" si="16"/>
        <v>8190.6366921909848</v>
      </c>
      <c r="AG17" s="102">
        <f t="shared" si="16"/>
        <v>9447.5308673571271</v>
      </c>
      <c r="AH17" s="102">
        <f t="shared" si="16"/>
        <v>20537.207090333704</v>
      </c>
      <c r="AI17" s="102">
        <f t="shared" si="16"/>
        <v>21201.328371445728</v>
      </c>
      <c r="AJ17" s="102">
        <f t="shared" si="16"/>
        <v>24217.338297000839</v>
      </c>
      <c r="AK17" s="102">
        <f t="shared" si="16"/>
        <v>26696.736682718205</v>
      </c>
      <c r="AL17" s="102">
        <f t="shared" si="16"/>
        <v>28926.117827968446</v>
      </c>
      <c r="AM17" s="102">
        <f t="shared" si="16"/>
        <v>30295.127699426623</v>
      </c>
      <c r="AN17" s="102">
        <f t="shared" si="16"/>
        <v>30912.580353746867</v>
      </c>
      <c r="AO17" s="102">
        <f t="shared" si="16"/>
        <v>32886.464886747504</v>
      </c>
      <c r="AP17" s="102">
        <f t="shared" si="16"/>
        <v>34838.579117429457</v>
      </c>
      <c r="AQ17" s="102">
        <f t="shared" si="16"/>
        <v>29801.832174675339</v>
      </c>
      <c r="AR17" s="102">
        <f t="shared" si="16"/>
        <v>28434.565972761331</v>
      </c>
      <c r="AS17" s="102">
        <f t="shared" si="16"/>
        <v>28065.803439847587</v>
      </c>
      <c r="AT17" s="102">
        <f t="shared" si="16"/>
        <v>38439.182257219567</v>
      </c>
      <c r="AU17" s="102">
        <f t="shared" si="16"/>
        <v>52310.856719771487</v>
      </c>
    </row>
    <row r="18" spans="1:54" ht="16.5">
      <c r="A18" s="71" t="s">
        <v>92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>
        <f t="shared" ref="R18:AA18" si="17">R71</f>
        <v>398.26815299999998</v>
      </c>
      <c r="S18" s="101">
        <f t="shared" si="17"/>
        <v>332.90645699999999</v>
      </c>
      <c r="T18" s="101">
        <f t="shared" si="17"/>
        <v>238.22117899999998</v>
      </c>
      <c r="U18" s="101">
        <f t="shared" si="17"/>
        <v>412.917216</v>
      </c>
      <c r="V18" s="101">
        <f t="shared" si="17"/>
        <v>353.33721400000002</v>
      </c>
      <c r="W18" s="101">
        <f t="shared" si="17"/>
        <v>467.488698</v>
      </c>
      <c r="X18" s="101">
        <f t="shared" si="17"/>
        <v>346.76566100000002</v>
      </c>
      <c r="Y18" s="101">
        <f t="shared" si="17"/>
        <v>543.198306</v>
      </c>
      <c r="Z18" s="101">
        <f t="shared" si="17"/>
        <v>476.09500700000001</v>
      </c>
      <c r="AA18" s="101">
        <f t="shared" si="17"/>
        <v>298.88735500000001</v>
      </c>
      <c r="AB18" s="101">
        <f>AB71</f>
        <v>386.21260300000006</v>
      </c>
      <c r="AC18" s="101">
        <f>AC71</f>
        <v>279.10168599999997</v>
      </c>
      <c r="AD18" s="102">
        <f>AD71</f>
        <v>296.58688300000006</v>
      </c>
      <c r="AE18" s="102">
        <f t="shared" ref="AE18:AU18" si="18">AE71</f>
        <v>178.26503180016002</v>
      </c>
      <c r="AF18" s="102">
        <f t="shared" si="18"/>
        <v>243.2856446066707</v>
      </c>
      <c r="AG18" s="102">
        <f t="shared" si="18"/>
        <v>239.86950554441336</v>
      </c>
      <c r="AH18" s="102">
        <f t="shared" si="18"/>
        <v>240.32073885096062</v>
      </c>
      <c r="AI18" s="102">
        <f t="shared" si="18"/>
        <v>241.50135642110115</v>
      </c>
      <c r="AJ18" s="102">
        <f t="shared" si="18"/>
        <v>243.23211868862597</v>
      </c>
      <c r="AK18" s="102">
        <f t="shared" si="18"/>
        <v>248.17660958452041</v>
      </c>
      <c r="AL18" s="102">
        <f t="shared" si="18"/>
        <v>249.27309956160488</v>
      </c>
      <c r="AM18" s="102">
        <f t="shared" si="18"/>
        <v>249.37289047752046</v>
      </c>
      <c r="AN18" s="102">
        <f t="shared" si="18"/>
        <v>249.06256045281111</v>
      </c>
      <c r="AO18" s="102">
        <f t="shared" si="18"/>
        <v>249.35395450620612</v>
      </c>
      <c r="AP18" s="102">
        <f t="shared" si="18"/>
        <v>249.42356166356444</v>
      </c>
      <c r="AQ18" s="102">
        <f t="shared" si="18"/>
        <v>249.33283453077843</v>
      </c>
      <c r="AR18" s="102">
        <f t="shared" si="18"/>
        <v>249.47736264906067</v>
      </c>
      <c r="AS18" s="102">
        <f t="shared" si="18"/>
        <v>249.50289553499269</v>
      </c>
      <c r="AT18" s="102">
        <f t="shared" si="18"/>
        <v>249.51914616717664</v>
      </c>
      <c r="AU18" s="102">
        <f t="shared" si="18"/>
        <v>249.57621938147236</v>
      </c>
    </row>
    <row r="19" spans="1:54" ht="16.5">
      <c r="A19" s="103" t="s">
        <v>94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>
        <f t="shared" ref="R19:AU19" si="19">R7-R20</f>
        <v>68.805915999999996</v>
      </c>
      <c r="S19" s="104">
        <f t="shared" si="19"/>
        <v>112.62603399999999</v>
      </c>
      <c r="T19" s="104">
        <f t="shared" si="19"/>
        <v>113.11873499999999</v>
      </c>
      <c r="U19" s="104">
        <f t="shared" si="19"/>
        <v>160.74500399999999</v>
      </c>
      <c r="V19" s="104">
        <f t="shared" si="19"/>
        <v>148.13766799999999</v>
      </c>
      <c r="W19" s="104">
        <f>W7-W20</f>
        <v>6905.8317070000012</v>
      </c>
      <c r="X19" s="104">
        <f t="shared" si="19"/>
        <v>17051.601314</v>
      </c>
      <c r="Y19" s="104">
        <f t="shared" si="19"/>
        <v>17112.122514000002</v>
      </c>
      <c r="Z19" s="104">
        <f t="shared" si="19"/>
        <v>17341.345871000005</v>
      </c>
      <c r="AA19" s="104">
        <f t="shared" si="19"/>
        <v>17728.969676000001</v>
      </c>
      <c r="AB19" s="104">
        <f>AB7-AB20</f>
        <v>18230.251924999997</v>
      </c>
      <c r="AC19" s="104">
        <f>AC7-AC20</f>
        <v>19575.365709000002</v>
      </c>
      <c r="AD19" s="105">
        <f t="shared" si="19"/>
        <v>20601.322586492548</v>
      </c>
      <c r="AE19" s="105">
        <f t="shared" si="19"/>
        <v>21020.343950289534</v>
      </c>
      <c r="AF19" s="105">
        <f t="shared" si="19"/>
        <v>21238.213384097962</v>
      </c>
      <c r="AG19" s="105">
        <f t="shared" si="19"/>
        <v>23884.141604589415</v>
      </c>
      <c r="AH19" s="105">
        <f t="shared" si="19"/>
        <v>25017.049568019669</v>
      </c>
      <c r="AI19" s="105">
        <f t="shared" si="19"/>
        <v>25714.615628777414</v>
      </c>
      <c r="AJ19" s="105">
        <f t="shared" si="19"/>
        <v>27466.379066553396</v>
      </c>
      <c r="AK19" s="105">
        <f t="shared" si="19"/>
        <v>29143.662554679671</v>
      </c>
      <c r="AL19" s="105">
        <f t="shared" si="19"/>
        <v>31787.785770893424</v>
      </c>
      <c r="AM19" s="105">
        <f t="shared" si="19"/>
        <v>32420.951334839694</v>
      </c>
      <c r="AN19" s="105">
        <f t="shared" si="19"/>
        <v>32940.474828775783</v>
      </c>
      <c r="AO19" s="105">
        <f t="shared" si="19"/>
        <v>34617.423367807714</v>
      </c>
      <c r="AP19" s="105">
        <f t="shared" si="19"/>
        <v>36116.110510858554</v>
      </c>
      <c r="AQ19" s="105">
        <f t="shared" si="19"/>
        <v>33086.293340470416</v>
      </c>
      <c r="AR19" s="105">
        <f t="shared" si="19"/>
        <v>31990.444056952609</v>
      </c>
      <c r="AS19" s="105">
        <f t="shared" si="19"/>
        <v>31594.785636467917</v>
      </c>
      <c r="AT19" s="105">
        <f t="shared" si="19"/>
        <v>41652.170019507568</v>
      </c>
      <c r="AU19" s="105">
        <f t="shared" si="19"/>
        <v>55267.725708077342</v>
      </c>
    </row>
    <row r="20" spans="1:54" ht="16.5">
      <c r="A20" s="71" t="s">
        <v>95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>
        <f t="shared" ref="R20:AA20" si="20">R230</f>
        <v>0</v>
      </c>
      <c r="S20" s="101">
        <f t="shared" si="20"/>
        <v>0</v>
      </c>
      <c r="T20" s="101">
        <f t="shared" si="20"/>
        <v>0</v>
      </c>
      <c r="U20" s="101">
        <f t="shared" si="20"/>
        <v>0</v>
      </c>
      <c r="V20" s="101">
        <f t="shared" si="20"/>
        <v>0</v>
      </c>
      <c r="W20" s="101">
        <f t="shared" si="20"/>
        <v>338.43299999999999</v>
      </c>
      <c r="X20" s="101">
        <f t="shared" si="20"/>
        <v>269.41300000000001</v>
      </c>
      <c r="Y20" s="101">
        <f t="shared" si="20"/>
        <v>310.036</v>
      </c>
      <c r="Z20" s="101">
        <f t="shared" si="20"/>
        <v>347.08699999999999</v>
      </c>
      <c r="AA20" s="101">
        <f t="shared" si="20"/>
        <v>374.74700000000001</v>
      </c>
      <c r="AB20" s="101">
        <f>AB230</f>
        <v>345.18599999999998</v>
      </c>
      <c r="AC20" s="101">
        <f>AC230</f>
        <v>389.64400000000001</v>
      </c>
      <c r="AD20" s="102">
        <f>AD230</f>
        <v>-139.84286993050088</v>
      </c>
      <c r="AE20" s="102">
        <f>AE230</f>
        <v>-1499.0108681497022</v>
      </c>
      <c r="AF20" s="102">
        <f>AF230</f>
        <v>-2248.3344843510677</v>
      </c>
      <c r="AG20" s="102">
        <f t="shared" ref="AG20:AU20" si="21">AG230</f>
        <v>-4160.8513306284312</v>
      </c>
      <c r="AH20" s="102">
        <f t="shared" si="21"/>
        <v>-5574.068368728249</v>
      </c>
      <c r="AI20" s="102">
        <f t="shared" si="21"/>
        <v>-6177.2914130555373</v>
      </c>
      <c r="AJ20" s="102">
        <f t="shared" si="21"/>
        <v>-8166.5455882359665</v>
      </c>
      <c r="AK20" s="102">
        <f t="shared" si="21"/>
        <v>-11229.408018256281</v>
      </c>
      <c r="AL20" s="102">
        <f t="shared" si="21"/>
        <v>-15710.823501506995</v>
      </c>
      <c r="AM20" s="102">
        <f t="shared" si="21"/>
        <v>-19872.651976969657</v>
      </c>
      <c r="AN20" s="102">
        <f t="shared" si="21"/>
        <v>-23845.340621605657</v>
      </c>
      <c r="AO20" s="102">
        <f t="shared" si="21"/>
        <v>-29425.955061721736</v>
      </c>
      <c r="AP20" s="102">
        <f t="shared" si="21"/>
        <v>-36065.339573859965</v>
      </c>
      <c r="AQ20" s="102">
        <f t="shared" si="21"/>
        <v>-39329.348717793167</v>
      </c>
      <c r="AR20" s="102">
        <f t="shared" si="21"/>
        <v>-41067.091493634223</v>
      </c>
      <c r="AS20" s="102">
        <f t="shared" si="21"/>
        <v>-41956.724402715176</v>
      </c>
      <c r="AT20" s="102">
        <f t="shared" si="21"/>
        <v>-52521.074020122745</v>
      </c>
      <c r="AU20" s="102">
        <f t="shared" si="21"/>
        <v>-76656.993022650277</v>
      </c>
    </row>
    <row r="21" spans="1:54" ht="16.5">
      <c r="A21" s="103" t="s">
        <v>236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7">
        <f t="shared" ref="R21:AT21" si="22">R20/R19</f>
        <v>0</v>
      </c>
      <c r="S21" s="107">
        <f t="shared" si="22"/>
        <v>0</v>
      </c>
      <c r="T21" s="107">
        <f t="shared" si="22"/>
        <v>0</v>
      </c>
      <c r="U21" s="107">
        <f t="shared" si="22"/>
        <v>0</v>
      </c>
      <c r="V21" s="107">
        <f t="shared" si="22"/>
        <v>0</v>
      </c>
      <c r="W21" s="107">
        <f t="shared" si="22"/>
        <v>4.9006841515838277E-2</v>
      </c>
      <c r="X21" s="107">
        <f t="shared" si="22"/>
        <v>1.5799865070666524E-2</v>
      </c>
      <c r="Y21" s="107">
        <f t="shared" si="22"/>
        <v>1.8117916099908069E-2</v>
      </c>
      <c r="Z21" s="107">
        <f t="shared" si="22"/>
        <v>2.001499783130644E-2</v>
      </c>
      <c r="AA21" s="107">
        <f t="shared" si="22"/>
        <v>2.1137550960296424E-2</v>
      </c>
      <c r="AB21" s="107">
        <f>AB20/AB19</f>
        <v>1.8934790447225267E-2</v>
      </c>
      <c r="AC21" s="107">
        <f>AC20/AC19</f>
        <v>1.9904813314463733E-2</v>
      </c>
      <c r="AD21" s="108">
        <f t="shared" si="22"/>
        <v>-6.7880530166636085E-3</v>
      </c>
      <c r="AE21" s="108">
        <f t="shared" si="22"/>
        <v>-7.1312385358425823E-2</v>
      </c>
      <c r="AF21" s="108">
        <f t="shared" si="22"/>
        <v>-0.10586269398886915</v>
      </c>
      <c r="AG21" s="108">
        <f t="shared" si="22"/>
        <v>-0.17420979156432861</v>
      </c>
      <c r="AH21" s="108">
        <f t="shared" si="22"/>
        <v>-0.22281078164604237</v>
      </c>
      <c r="AI21" s="108">
        <f t="shared" si="22"/>
        <v>-0.24022491730899082</v>
      </c>
      <c r="AJ21" s="108">
        <f t="shared" si="22"/>
        <v>-0.29732880218567309</v>
      </c>
      <c r="AK21" s="108">
        <f t="shared" si="22"/>
        <v>-0.38531217540648977</v>
      </c>
      <c r="AL21" s="108">
        <f t="shared" si="22"/>
        <v>-0.49424088908679681</v>
      </c>
      <c r="AM21" s="108">
        <f t="shared" si="22"/>
        <v>-0.61295708974506313</v>
      </c>
      <c r="AN21" s="108">
        <f t="shared" si="22"/>
        <v>-0.72389183050801387</v>
      </c>
      <c r="AO21" s="108">
        <f t="shared" si="22"/>
        <v>-0.85003308158071189</v>
      </c>
      <c r="AP21" s="108">
        <f t="shared" si="22"/>
        <v>-0.9985942302124885</v>
      </c>
      <c r="AQ21" s="108">
        <f t="shared" si="22"/>
        <v>-1.1886900812091388</v>
      </c>
      <c r="AR21" s="108">
        <f t="shared" si="22"/>
        <v>-1.2837299607508559</v>
      </c>
      <c r="AS21" s="108">
        <f t="shared" si="22"/>
        <v>-1.3279635723904741</v>
      </c>
      <c r="AT21" s="108">
        <f t="shared" si="22"/>
        <v>-1.2609444836973629</v>
      </c>
      <c r="AU21" s="108">
        <f>AU20/AU19</f>
        <v>-1.3870118960123397</v>
      </c>
    </row>
    <row r="22" spans="1:54" ht="15.75" thickBot="1">
      <c r="A22" s="71" t="s">
        <v>97</v>
      </c>
      <c r="W22" s="67">
        <f t="shared" ref="W22:AB22" si="23">W246</f>
        <v>34.618416666666675</v>
      </c>
      <c r="X22" s="67">
        <f t="shared" si="23"/>
        <v>32.489291666666666</v>
      </c>
      <c r="Y22" s="67">
        <f t="shared" si="23"/>
        <v>35.023816666666669</v>
      </c>
      <c r="Z22" s="67">
        <f t="shared" si="23"/>
        <v>32.531574999999997</v>
      </c>
      <c r="AA22" s="67">
        <f t="shared" si="23"/>
        <v>31.560324999999995</v>
      </c>
      <c r="AB22" s="67">
        <f t="shared" si="23"/>
        <v>32.773099999999999</v>
      </c>
      <c r="AC22" s="67">
        <f>AC246</f>
        <v>66.764183333333349</v>
      </c>
    </row>
    <row r="23" spans="1:54">
      <c r="A23" s="109" t="s">
        <v>99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</row>
    <row r="24" spans="1:5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</row>
    <row r="25" spans="1:54" ht="15.75" thickBot="1">
      <c r="A25" s="42" t="s">
        <v>154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</row>
    <row r="26" spans="1:54" ht="15.75" thickBot="1">
      <c r="A26" s="44"/>
      <c r="B26" s="44" t="str">
        <f>B$2</f>
        <v xml:space="preserve">93/94 </v>
      </c>
      <c r="C26" s="44" t="str">
        <f t="shared" ref="C26:AU26" si="24">C$2</f>
        <v xml:space="preserve">94/95 </v>
      </c>
      <c r="D26" s="44" t="str">
        <f t="shared" si="24"/>
        <v xml:space="preserve">95/96 </v>
      </c>
      <c r="E26" s="44" t="str">
        <f t="shared" si="24"/>
        <v xml:space="preserve">96/97 </v>
      </c>
      <c r="F26" s="44" t="str">
        <f t="shared" si="24"/>
        <v xml:space="preserve">97/98 </v>
      </c>
      <c r="G26" s="44" t="str">
        <f t="shared" si="24"/>
        <v xml:space="preserve">98/99 </v>
      </c>
      <c r="H26" s="44" t="str">
        <f t="shared" si="24"/>
        <v xml:space="preserve">99/00 </v>
      </c>
      <c r="I26" s="44" t="str">
        <f t="shared" si="24"/>
        <v xml:space="preserve">00/01 </v>
      </c>
      <c r="J26" s="44" t="str">
        <f t="shared" si="24"/>
        <v xml:space="preserve">01/02 </v>
      </c>
      <c r="K26" s="44" t="str">
        <f t="shared" si="24"/>
        <v xml:space="preserve">02/03 </v>
      </c>
      <c r="L26" s="44" t="str">
        <f t="shared" si="24"/>
        <v xml:space="preserve">03/04 </v>
      </c>
      <c r="M26" s="44" t="str">
        <f t="shared" si="24"/>
        <v xml:space="preserve">04/05 </v>
      </c>
      <c r="N26" s="44" t="str">
        <f t="shared" si="24"/>
        <v xml:space="preserve">05/06 </v>
      </c>
      <c r="O26" s="44" t="str">
        <f t="shared" si="24"/>
        <v xml:space="preserve">06/07 </v>
      </c>
      <c r="P26" s="44" t="str">
        <f t="shared" si="24"/>
        <v xml:space="preserve">07/08 </v>
      </c>
      <c r="Q26" s="44" t="str">
        <f t="shared" si="24"/>
        <v xml:space="preserve">08/09 </v>
      </c>
      <c r="R26" s="44" t="str">
        <f t="shared" si="24"/>
        <v xml:space="preserve">09/10 </v>
      </c>
      <c r="S26" s="44" t="str">
        <f t="shared" si="24"/>
        <v xml:space="preserve">10/11 </v>
      </c>
      <c r="T26" s="44" t="str">
        <f t="shared" si="24"/>
        <v xml:space="preserve">11/12 </v>
      </c>
      <c r="U26" s="44" t="str">
        <f t="shared" si="24"/>
        <v xml:space="preserve">12/13 </v>
      </c>
      <c r="V26" s="44" t="str">
        <f t="shared" si="24"/>
        <v xml:space="preserve">13/14 </v>
      </c>
      <c r="W26" s="44" t="str">
        <f t="shared" si="24"/>
        <v xml:space="preserve">14/15 </v>
      </c>
      <c r="X26" s="44" t="str">
        <f t="shared" si="24"/>
        <v xml:space="preserve">15/16 </v>
      </c>
      <c r="Y26" s="44" t="str">
        <f t="shared" si="24"/>
        <v xml:space="preserve">16/17 </v>
      </c>
      <c r="Z26" s="44" t="str">
        <f t="shared" si="24"/>
        <v xml:space="preserve">17/18 </v>
      </c>
      <c r="AA26" s="44" t="str">
        <f t="shared" si="24"/>
        <v>18/19</v>
      </c>
      <c r="AB26" s="44" t="str">
        <f t="shared" si="24"/>
        <v>19/20</v>
      </c>
      <c r="AC26" s="44" t="str">
        <f t="shared" si="24"/>
        <v>20/21</v>
      </c>
      <c r="AD26" s="44" t="str">
        <f t="shared" si="24"/>
        <v>21/22</v>
      </c>
      <c r="AE26" s="44" t="str">
        <f t="shared" si="24"/>
        <v>22/23</v>
      </c>
      <c r="AF26" s="44" t="str">
        <f t="shared" si="24"/>
        <v>23/24</v>
      </c>
      <c r="AG26" s="44" t="str">
        <f t="shared" si="24"/>
        <v>24/25</v>
      </c>
      <c r="AH26" s="44" t="str">
        <f t="shared" si="24"/>
        <v>25/26</v>
      </c>
      <c r="AI26" s="44" t="str">
        <f t="shared" si="24"/>
        <v>26/27</v>
      </c>
      <c r="AJ26" s="44" t="str">
        <f t="shared" si="24"/>
        <v>27/28</v>
      </c>
      <c r="AK26" s="44" t="str">
        <f t="shared" si="24"/>
        <v>28/29</v>
      </c>
      <c r="AL26" s="44" t="str">
        <f t="shared" si="24"/>
        <v>29/30</v>
      </c>
      <c r="AM26" s="44" t="str">
        <f t="shared" si="24"/>
        <v>30/31</v>
      </c>
      <c r="AN26" s="44" t="str">
        <f t="shared" si="24"/>
        <v>31/32</v>
      </c>
      <c r="AO26" s="44" t="str">
        <f t="shared" si="24"/>
        <v>32/33</v>
      </c>
      <c r="AP26" s="44" t="str">
        <f t="shared" si="24"/>
        <v>33/34</v>
      </c>
      <c r="AQ26" s="44" t="str">
        <f t="shared" si="24"/>
        <v>34/35</v>
      </c>
      <c r="AR26" s="44" t="str">
        <f t="shared" si="24"/>
        <v>35/36</v>
      </c>
      <c r="AS26" s="44" t="str">
        <f t="shared" si="24"/>
        <v>36/37</v>
      </c>
      <c r="AT26" s="44" t="str">
        <f t="shared" si="24"/>
        <v>37/38</v>
      </c>
      <c r="AU26" s="44" t="str">
        <f t="shared" si="24"/>
        <v>38/39</v>
      </c>
    </row>
    <row r="27" spans="1:54">
      <c r="A27" s="42" t="s">
        <v>101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46"/>
      <c r="R27" s="46"/>
      <c r="S27" s="46"/>
      <c r="T27" s="46"/>
      <c r="U27" s="46"/>
      <c r="V27" s="46"/>
      <c r="W27" s="46"/>
      <c r="X27" s="46">
        <f>'[4]NASS Crush'!$AA10</f>
        <v>1575.91</v>
      </c>
      <c r="Y27" s="46">
        <f>'[4]NASS Crush'!$AA22</f>
        <v>1542.749</v>
      </c>
      <c r="Z27" s="46">
        <f>'[4]NASS Crush'!$AA34</f>
        <v>1601.067</v>
      </c>
      <c r="AA27" s="46">
        <f>'[4]NASS Crush'!$AA46</f>
        <v>1568.355</v>
      </c>
      <c r="AB27" s="46">
        <f>'[4]NASS Crush'!$AA58</f>
        <v>1566.0029999999999</v>
      </c>
      <c r="AC27" s="46">
        <f>'[4]NASS Crush'!$AA70</f>
        <v>1650.7059999999999</v>
      </c>
      <c r="AD27" s="46">
        <f>'[4]NASS Crush'!$AA82</f>
        <v>1731.222</v>
      </c>
      <c r="AE27" s="47">
        <f>'[3]Soy Complex'!BL276*(SUM(Z27:AD27)/SUM('[3]Soy Complex'!BG276:BK276))</f>
        <v>1736.1870740795766</v>
      </c>
      <c r="AF27" s="47">
        <f>'[3]Soy Complex'!BM276*(SUM(AA27:AE27)/SUM('[3]Soy Complex'!BH276:BL276))</f>
        <v>1742.2568666291506</v>
      </c>
      <c r="AG27" s="47">
        <f>'[3]Soy Complex'!BN276*(SUM(AB27:AF27)/SUM('[3]Soy Complex'!BI276:BM276))</f>
        <v>1903.7452522960839</v>
      </c>
      <c r="AH27" s="47">
        <f>'[3]Soy Complex'!BO276*(SUM(AC27:AG27)/SUM('[3]Soy Complex'!BJ276:BN276))</f>
        <v>2000.8293986813926</v>
      </c>
      <c r="AI27" s="47">
        <f>'[3]Soy Complex'!BP276*(SUM(AD27:AH27)/SUM('[3]Soy Complex'!BK276:BO276))</f>
        <v>2171.0965713671576</v>
      </c>
      <c r="AJ27" s="47">
        <f>'[3]Soy Complex'!BQ276*(SUM(AE27:AI27)/SUM('[3]Soy Complex'!BL276:BP276))</f>
        <v>2213.7109210678545</v>
      </c>
      <c r="AK27" s="47">
        <f>'[3]Soy Complex'!BR276*(SUM(AF27:AJ27)/SUM('[3]Soy Complex'!BM276:BQ276))</f>
        <v>2227.5059346455796</v>
      </c>
      <c r="AL27" s="47">
        <f>'[3]Soy Complex'!BS276*(SUM(AG27:AK27)/SUM('[3]Soy Complex'!BN276:BR276))</f>
        <v>2358.1234198783163</v>
      </c>
      <c r="AM27" s="47">
        <f>'[3]Soy Complex'!BT276*(SUM(AH27:AL27)/SUM('[3]Soy Complex'!BO276:BS276))</f>
        <v>2419.7172097846214</v>
      </c>
      <c r="AN27" s="47">
        <f>'[3]Soy Complex'!BU276*(SUM(AI27:AM27)/SUM('[3]Soy Complex'!BP276:BT276))</f>
        <v>2524.3981953635694</v>
      </c>
      <c r="AO27" s="47">
        <f>'[3]Soy Complex'!BV276*(SUM(AJ27:AN27)/SUM('[3]Soy Complex'!BQ276:BU276))</f>
        <v>2506.5426083706379</v>
      </c>
      <c r="AP27" s="47">
        <f>'[3]Soy Complex'!BW276*(SUM(AK27:AO27)/SUM('[3]Soy Complex'!BR276:BV276))</f>
        <v>2549.4729727698568</v>
      </c>
      <c r="AQ27" s="47">
        <f>'[3]Soy Complex'!BX276*(SUM(AL27:AP27)/SUM('[3]Soy Complex'!BS276:BW276))</f>
        <v>2584.3928512545726</v>
      </c>
      <c r="AR27" s="47">
        <f>'[3]Soy Complex'!BY276*(SUM(AM27:AQ27)/SUM('[3]Soy Complex'!BT276:BX276))</f>
        <v>2627.9191748970406</v>
      </c>
      <c r="AS27" s="47">
        <f>'[3]Soy Complex'!BZ276*(SUM(AN27:AR27)/SUM('[3]Soy Complex'!BU276:BY276))</f>
        <v>2671.294608283355</v>
      </c>
      <c r="AT27" s="47">
        <f>'[3]Soy Complex'!CA276*(SUM(AO27:AS27)/SUM('[3]Soy Complex'!BV276:BZ276))</f>
        <v>2705.8727421310618</v>
      </c>
      <c r="AU27" s="47">
        <f>'[3]Soy Complex'!CB276*(SUM(AP27:AT27)/SUM('[3]Soy Complex'!BW276:CA276))</f>
        <v>2705.8436521404601</v>
      </c>
      <c r="AW27" s="55">
        <f>'Soy Crude'!AB69</f>
        <v>1610.8679999999999</v>
      </c>
      <c r="AX27" s="73">
        <f>AB27/AW27-1</f>
        <v>-2.7851444066180453E-2</v>
      </c>
      <c r="AY27" s="55">
        <f>'Soy Crude'!AC69</f>
        <v>1692.8579999999999</v>
      </c>
      <c r="AZ27" s="73">
        <f t="shared" ref="AZ27:AZ38" si="25">AC27/AY27-1</f>
        <v>-2.4899903004268586E-2</v>
      </c>
      <c r="BA27" s="55">
        <f>'Soy Crude'!AD69</f>
        <v>1772.2529999999999</v>
      </c>
      <c r="BB27" s="73">
        <f>AD27/BA27-1</f>
        <v>-2.3151886327742122E-2</v>
      </c>
    </row>
    <row r="28" spans="1:54">
      <c r="A28" s="42" t="s">
        <v>102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6"/>
      <c r="Q28" s="46"/>
      <c r="R28" s="46"/>
      <c r="S28" s="46"/>
      <c r="T28" s="46"/>
      <c r="U28" s="46"/>
      <c r="V28" s="46"/>
      <c r="W28" s="46"/>
      <c r="X28" s="46">
        <f>'[4]NASS Crush'!$AA11</f>
        <v>1433.4490000000001</v>
      </c>
      <c r="Y28" s="46">
        <f>'[4]NASS Crush'!$AA23</f>
        <v>1438.84</v>
      </c>
      <c r="Z28" s="46">
        <f>'[4]NASS Crush'!$AA35</f>
        <v>1455.4390000000001</v>
      </c>
      <c r="AA28" s="46">
        <f>'[4]NASS Crush'!$AA47</f>
        <v>1456.902</v>
      </c>
      <c r="AB28" s="46">
        <f>'[4]NASS Crush'!$AA59</f>
        <v>1362.3430000000001</v>
      </c>
      <c r="AC28" s="46">
        <f>'[4]NASS Crush'!$AA71</f>
        <v>1580.598</v>
      </c>
      <c r="AD28" s="46">
        <f>'[4]NASS Crush'!$AA83</f>
        <v>1663.4860000000001</v>
      </c>
      <c r="AE28" s="47">
        <f>'[3]Soy Complex'!BL277*(SUM(Z28:AD28)/SUM('[3]Soy Complex'!BG277:BK277))</f>
        <v>1578.4337473861519</v>
      </c>
      <c r="AF28" s="47">
        <f>'[3]Soy Complex'!BM277*(SUM(AA28:AE28)/SUM('[3]Soy Complex'!BH277:BL277))</f>
        <v>1659.8771504013539</v>
      </c>
      <c r="AG28" s="47">
        <f>'[3]Soy Complex'!BN277*(SUM(AB28:AF28)/SUM('[3]Soy Complex'!BI277:BM277))</f>
        <v>1783.4152243548529</v>
      </c>
      <c r="AH28" s="47">
        <f>'[3]Soy Complex'!BO277*(SUM(AC28:AG28)/SUM('[3]Soy Complex'!BJ277:BN277))</f>
        <v>1907.6457798242868</v>
      </c>
      <c r="AI28" s="47">
        <f>'[3]Soy Complex'!BP277*(SUM(AD28:AH28)/SUM('[3]Soy Complex'!BK277:BO277))</f>
        <v>2035.7834453192224</v>
      </c>
      <c r="AJ28" s="47">
        <f>'[3]Soy Complex'!BQ277*(SUM(AE28:AI28)/SUM('[3]Soy Complex'!BL277:BP277))</f>
        <v>2074.6951410707438</v>
      </c>
      <c r="AK28" s="47">
        <f>'[3]Soy Complex'!BR277*(SUM(AF28:AJ28)/SUM('[3]Soy Complex'!BM277:BQ277))</f>
        <v>2091.7499065290745</v>
      </c>
      <c r="AL28" s="47">
        <f>'[3]Soy Complex'!BS277*(SUM(AG28:AK28)/SUM('[3]Soy Complex'!BN277:BR277))</f>
        <v>2210.7025605035951</v>
      </c>
      <c r="AM28" s="47">
        <f>'[3]Soy Complex'!BT277*(SUM(AH28:AL28)/SUM('[3]Soy Complex'!BO277:BS277))</f>
        <v>2262.8449205581846</v>
      </c>
      <c r="AN28" s="47">
        <f>'[3]Soy Complex'!BU277*(SUM(AI28:AM28)/SUM('[3]Soy Complex'!BP277:BT277))</f>
        <v>2370.5397784288925</v>
      </c>
      <c r="AO28" s="47">
        <f>'[3]Soy Complex'!BV277*(SUM(AJ28:AN28)/SUM('[3]Soy Complex'!BQ277:BU277))</f>
        <v>2352.2500837875136</v>
      </c>
      <c r="AP28" s="47">
        <f>'[3]Soy Complex'!BW277*(SUM(AK28:AO28)/SUM('[3]Soy Complex'!BR277:BV277))</f>
        <v>2386.0997438616978</v>
      </c>
      <c r="AQ28" s="47">
        <f>'[3]Soy Complex'!BX277*(SUM(AL28:AP28)/SUM('[3]Soy Complex'!BS277:BW277))</f>
        <v>2428.3063345516612</v>
      </c>
      <c r="AR28" s="47">
        <f>'[3]Soy Complex'!BY277*(SUM(AM28:AQ28)/SUM('[3]Soy Complex'!BT277:BX277))</f>
        <v>2461.8189915491125</v>
      </c>
      <c r="AS28" s="47">
        <f>'[3]Soy Complex'!BZ277*(SUM(AN28:AR28)/SUM('[3]Soy Complex'!BU277:BY277))</f>
        <v>2503.271543570002</v>
      </c>
      <c r="AT28" s="47">
        <f>'[3]Soy Complex'!CA277*(SUM(AO28:AS28)/SUM('[3]Soy Complex'!BV277:BZ277))</f>
        <v>2536.4862420806576</v>
      </c>
      <c r="AU28" s="47">
        <f>'[3]Soy Complex'!CB277*(SUM(AP28:AT28)/SUM('[3]Soy Complex'!BW277:CA277))</f>
        <v>2536.6251951940317</v>
      </c>
      <c r="AW28" s="55">
        <f>'Soy Crude'!AB70</f>
        <v>1397.17</v>
      </c>
      <c r="AX28" s="73">
        <f t="shared" ref="AX28:AX38" si="26">AB28/AW28-1</f>
        <v>-2.4926816350193559E-2</v>
      </c>
      <c r="AY28" s="55">
        <f>'Soy Crude'!AC70</f>
        <v>1617.0809999999999</v>
      </c>
      <c r="AZ28" s="73">
        <f t="shared" si="25"/>
        <v>-2.2561021989622065E-2</v>
      </c>
      <c r="BA28" s="55">
        <f>'Soy Crude'!AD70</f>
        <v>1701.596</v>
      </c>
      <c r="BB28" s="73">
        <f t="shared" ref="BB28:BB38" si="27">AD28/BA28-1</f>
        <v>-2.2396620584439475E-2</v>
      </c>
    </row>
    <row r="29" spans="1:54">
      <c r="A29" s="42" t="s">
        <v>103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6"/>
      <c r="Q29" s="46"/>
      <c r="R29" s="46"/>
      <c r="S29" s="46"/>
      <c r="T29" s="46"/>
      <c r="U29" s="46"/>
      <c r="V29" s="46"/>
      <c r="W29" s="47"/>
      <c r="X29" s="46">
        <f>'[4]NASS Crush'!$AA12</f>
        <v>1401.107</v>
      </c>
      <c r="Y29" s="46">
        <f>'[4]NASS Crush'!$AA24</f>
        <v>1406.5050000000001</v>
      </c>
      <c r="Z29" s="46">
        <f>'[4]NASS Crush'!$AA36</f>
        <v>1371.8219999999999</v>
      </c>
      <c r="AA29" s="46">
        <f>'[4]NASS Crush'!$AA48</f>
        <v>1451.0260000000001</v>
      </c>
      <c r="AB29" s="46">
        <f>'[4]NASS Crush'!$AA60</f>
        <v>1363.403</v>
      </c>
      <c r="AC29" s="46">
        <f>'[4]NASS Crush'!$AA72</f>
        <v>1576.008</v>
      </c>
      <c r="AD29" s="46">
        <f>'[4]NASS Crush'!$AA84</f>
        <v>1640.1089999999999</v>
      </c>
      <c r="AE29" s="47">
        <f>'[3]Soy Complex'!BL278*(SUM(Z29:AD29)/SUM('[3]Soy Complex'!BG278:BK278))</f>
        <v>1502.0335371103549</v>
      </c>
      <c r="AF29" s="47">
        <f>'[3]Soy Complex'!BM278*(SUM(AA29:AE29)/SUM('[3]Soy Complex'!BH278:BL278))</f>
        <v>1627.298146308008</v>
      </c>
      <c r="AG29" s="47">
        <f>'[3]Soy Complex'!BN278*(SUM(AB29:AF29)/SUM('[3]Soy Complex'!BI278:BM278))</f>
        <v>1765.3230576963817</v>
      </c>
      <c r="AH29" s="47">
        <f>'[3]Soy Complex'!BO278*(SUM(AC29:AG29)/SUM('[3]Soy Complex'!BJ278:BN278))</f>
        <v>1873.1350383862941</v>
      </c>
      <c r="AI29" s="47">
        <f>'[3]Soy Complex'!BP278*(SUM(AD29:AH29)/SUM('[3]Soy Complex'!BK278:BO278))</f>
        <v>2004.2064301087419</v>
      </c>
      <c r="AJ29" s="47">
        <f>'[3]Soy Complex'!BQ278*(SUM(AE29:AI29)/SUM('[3]Soy Complex'!BL278:BP278))</f>
        <v>2028.4991189732602</v>
      </c>
      <c r="AK29" s="47">
        <f>'[3]Soy Complex'!BR278*(SUM(AF29:AJ29)/SUM('[3]Soy Complex'!BM278:BQ278))</f>
        <v>2070.6115787714434</v>
      </c>
      <c r="AL29" s="47">
        <f>'[3]Soy Complex'!BS278*(SUM(AG29:AK29)/SUM('[3]Soy Complex'!BN278:BR278))</f>
        <v>2185.432455941067</v>
      </c>
      <c r="AM29" s="47">
        <f>'[3]Soy Complex'!BT278*(SUM(AH29:AL29)/SUM('[3]Soy Complex'!BO278:BS278))</f>
        <v>2243.8322056499001</v>
      </c>
      <c r="AN29" s="47">
        <f>'[3]Soy Complex'!BU278*(SUM(AI29:AM29)/SUM('[3]Soy Complex'!BP278:BT278))</f>
        <v>2330.7167972047746</v>
      </c>
      <c r="AO29" s="47">
        <f>'[3]Soy Complex'!BV278*(SUM(AJ29:AN29)/SUM('[3]Soy Complex'!BQ278:BU278))</f>
        <v>2321.76580629818</v>
      </c>
      <c r="AP29" s="47">
        <f>'[3]Soy Complex'!BW278*(SUM(AK29:AO29)/SUM('[3]Soy Complex'!BR278:BV278))</f>
        <v>2346.5917740888076</v>
      </c>
      <c r="AQ29" s="47">
        <f>'[3]Soy Complex'!BX278*(SUM(AL29:AP29)/SUM('[3]Soy Complex'!BS278:BW278))</f>
        <v>2395.3540540841714</v>
      </c>
      <c r="AR29" s="47">
        <f>'[3]Soy Complex'!BY278*(SUM(AM29:AQ29)/SUM('[3]Soy Complex'!BT278:BX278))</f>
        <v>2435.7274514708256</v>
      </c>
      <c r="AS29" s="47">
        <f>'[3]Soy Complex'!BZ278*(SUM(AN29:AR29)/SUM('[3]Soy Complex'!BU278:BY278))</f>
        <v>2467.6398774661952</v>
      </c>
      <c r="AT29" s="47">
        <f>'[3]Soy Complex'!CA278*(SUM(AO29:AS29)/SUM('[3]Soy Complex'!BV278:BZ278))</f>
        <v>2499.8615085286633</v>
      </c>
      <c r="AU29" s="47">
        <f>'[3]Soy Complex'!CB278*(SUM(AP29:AT29)/SUM('[3]Soy Complex'!BW278:CA278))</f>
        <v>2500.0027532191139</v>
      </c>
      <c r="AW29" s="55">
        <f>'Soy Crude'!AB71</f>
        <v>1389.8720000000001</v>
      </c>
      <c r="AX29" s="73">
        <f t="shared" si="26"/>
        <v>-1.9044199753646462E-2</v>
      </c>
      <c r="AY29" s="55">
        <f>'Soy Crude'!AC71</f>
        <v>1614.33</v>
      </c>
      <c r="AZ29" s="73">
        <f t="shared" si="25"/>
        <v>-2.3738640798349753E-2</v>
      </c>
      <c r="BA29" s="55">
        <f>'Soy Crude'!AD71</f>
        <v>1673.5730000000001</v>
      </c>
      <c r="BB29" s="73">
        <f t="shared" si="27"/>
        <v>-1.9995542471108352E-2</v>
      </c>
    </row>
    <row r="30" spans="1:54">
      <c r="A30" s="42" t="s">
        <v>104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6"/>
      <c r="Q30" s="46"/>
      <c r="R30" s="46"/>
      <c r="S30" s="46"/>
      <c r="T30" s="46"/>
      <c r="U30" s="46"/>
      <c r="V30" s="46"/>
      <c r="W30" s="46"/>
      <c r="X30" s="46">
        <f>'[4]NASS Crush'!$AA13</f>
        <v>1236.6020000000001</v>
      </c>
      <c r="Y30" s="46">
        <f>'[4]NASS Crush'!$AA25</f>
        <v>1324.7539999999999</v>
      </c>
      <c r="Z30" s="46">
        <f>'[4]NASS Crush'!$AA37</f>
        <v>1267.0930000000001</v>
      </c>
      <c r="AA30" s="46">
        <f>'[4]NASS Crush'!$AA49</f>
        <v>1397.8050000000001</v>
      </c>
      <c r="AB30" s="46">
        <f>'[4]NASS Crush'!$AA61</f>
        <v>1408.135</v>
      </c>
      <c r="AC30" s="46">
        <f>'[4]NASS Crush'!$AA73</f>
        <v>1587.925</v>
      </c>
      <c r="AD30" s="46">
        <f>'[4]NASS Crush'!$AA85</f>
        <v>1590.136</v>
      </c>
      <c r="AE30" s="47">
        <f>'[3]Soy Complex'!BL279*(SUM(Z30:AD30)/SUM('[3]Soy Complex'!BG279:BK279))</f>
        <v>1504.9616122681309</v>
      </c>
      <c r="AF30" s="47">
        <f>'[3]Soy Complex'!BM279*(SUM(AA30:AE30)/SUM('[3]Soy Complex'!BH279:BL279))</f>
        <v>1542.8551496139899</v>
      </c>
      <c r="AG30" s="47">
        <f>'[3]Soy Complex'!BN279*(SUM(AB30:AF30)/SUM('[3]Soy Complex'!BI279:BM279))</f>
        <v>1741.2902650635911</v>
      </c>
      <c r="AH30" s="47">
        <f>'[3]Soy Complex'!BO279*(SUM(AC30:AG30)/SUM('[3]Soy Complex'!BJ279:BN279))</f>
        <v>1840.2417174843483</v>
      </c>
      <c r="AI30" s="47">
        <f>'[3]Soy Complex'!BP279*(SUM(AD30:AH30)/SUM('[3]Soy Complex'!BK279:BO279))</f>
        <v>1940.5246537378141</v>
      </c>
      <c r="AJ30" s="47">
        <f>'[3]Soy Complex'!BQ279*(SUM(AE30:AI30)/SUM('[3]Soy Complex'!BL279:BP279))</f>
        <v>1986.6030265995275</v>
      </c>
      <c r="AK30" s="47">
        <f>'[3]Soy Complex'!BR279*(SUM(AF30:AJ30)/SUM('[3]Soy Complex'!BM279:BQ279))</f>
        <v>2006.5427033567189</v>
      </c>
      <c r="AL30" s="47">
        <f>'[3]Soy Complex'!BS279*(SUM(AG30:AK30)/SUM('[3]Soy Complex'!BN279:BR279))</f>
        <v>2135.7405646171323</v>
      </c>
      <c r="AM30" s="47">
        <f>'[3]Soy Complex'!BT279*(SUM(AH30:AL30)/SUM('[3]Soy Complex'!BO279:BS279))</f>
        <v>2192.4010322556505</v>
      </c>
      <c r="AN30" s="47">
        <f>'[3]Soy Complex'!BU279*(SUM(AI30:AM30)/SUM('[3]Soy Complex'!BP279:BT279))</f>
        <v>2278.6321633867369</v>
      </c>
      <c r="AO30" s="47">
        <f>'[3]Soy Complex'!BV279*(SUM(AJ30:AN30)/SUM('[3]Soy Complex'!BQ279:BU279))</f>
        <v>2269.7047743888002</v>
      </c>
      <c r="AP30" s="47">
        <f>'[3]Soy Complex'!BW279*(SUM(AK30:AO30)/SUM('[3]Soy Complex'!BR279:BV279))</f>
        <v>2294.5169228004766</v>
      </c>
      <c r="AQ30" s="47">
        <f>'[3]Soy Complex'!BX279*(SUM(AL30:AP30)/SUM('[3]Soy Complex'!BS279:BW279))</f>
        <v>2326.6267286555267</v>
      </c>
      <c r="AR30" s="47">
        <f>'[3]Soy Complex'!BY279*(SUM(AM30:AQ30)/SUM('[3]Soy Complex'!BT279:BX279))</f>
        <v>2382.3300174086044</v>
      </c>
      <c r="AS30" s="47">
        <f>'[3]Soy Complex'!BZ279*(SUM(AN30:AR30)/SUM('[3]Soy Complex'!BU279:BY279))</f>
        <v>2413.9300784910097</v>
      </c>
      <c r="AT30" s="47">
        <f>'[3]Soy Complex'!CA279*(SUM(AO30:AS30)/SUM('[3]Soy Complex'!BV279:BZ279))</f>
        <v>2437.8017775417802</v>
      </c>
      <c r="AU30" s="47">
        <f>'[3]Soy Complex'!CB279*(SUM(AP30:AT30)/SUM('[3]Soy Complex'!BW279:CA279))</f>
        <v>2445.9328603114923</v>
      </c>
      <c r="AW30" s="55">
        <f>'Soy Crude'!AB72</f>
        <v>1442.6420000000001</v>
      </c>
      <c r="AX30" s="73">
        <f t="shared" si="26"/>
        <v>-2.3919309156395063E-2</v>
      </c>
      <c r="AY30" s="55">
        <f>'Soy Crude'!AC72</f>
        <v>1620.6780000000001</v>
      </c>
      <c r="AZ30" s="73">
        <f t="shared" si="25"/>
        <v>-2.0209443208336397E-2</v>
      </c>
      <c r="BA30" s="55">
        <f>'Soy Crude'!AD72</f>
        <v>1628.0440000000001</v>
      </c>
      <c r="BB30" s="73">
        <f t="shared" si="27"/>
        <v>-2.3284382977364348E-2</v>
      </c>
    </row>
    <row r="31" spans="1:54">
      <c r="A31" s="42" t="s">
        <v>105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6"/>
      <c r="Q31" s="46"/>
      <c r="R31" s="46"/>
      <c r="S31" s="46"/>
      <c r="T31" s="46"/>
      <c r="U31" s="46"/>
      <c r="V31" s="46"/>
      <c r="W31" s="46"/>
      <c r="X31" s="46">
        <f>'[4]NASS Crush'!$AA14</f>
        <v>1306.085</v>
      </c>
      <c r="Y31" s="46">
        <f>'[4]NASS Crush'!$AA26</f>
        <v>1263.3140000000001</v>
      </c>
      <c r="Z31" s="46">
        <f>'[4]NASS Crush'!$AA38</f>
        <v>1259.3699999999999</v>
      </c>
      <c r="AA31" s="46">
        <f>'[4]NASS Crush'!$AA50</f>
        <v>1287.932</v>
      </c>
      <c r="AB31" s="46">
        <f>'[4]NASS Crush'!$AA62</f>
        <v>1428.5229999999999</v>
      </c>
      <c r="AC31" s="46">
        <f>'[4]NASS Crush'!$AA74</f>
        <v>1444.5419999999999</v>
      </c>
      <c r="AD31" s="46">
        <f>'[4]NASS Crush'!$AA86</f>
        <v>1544.9829999999999</v>
      </c>
      <c r="AE31" s="47">
        <f>'[3]Soy Complex'!BL280*(SUM(Z31:AD31)/SUM('[3]Soy Complex'!BG280:BK280))</f>
        <v>1489.7521747410308</v>
      </c>
      <c r="AF31" s="47">
        <f>'[3]Soy Complex'!BM280*(SUM(AA31:AE31)/SUM('[3]Soy Complex'!BH280:BL280))</f>
        <v>1653.0110282940752</v>
      </c>
      <c r="AG31" s="47">
        <f>'[3]Soy Complex'!BN280*(SUM(AB31:AF31)/SUM('[3]Soy Complex'!BI280:BM280))</f>
        <v>1694.5407824466147</v>
      </c>
      <c r="AH31" s="47">
        <f>'[3]Soy Complex'!BO280*(SUM(AC31:AG31)/SUM('[3]Soy Complex'!BJ280:BN280))</f>
        <v>1804.4590335754688</v>
      </c>
      <c r="AI31" s="47">
        <f>'[3]Soy Complex'!BP280*(SUM(AD31:AH31)/SUM('[3]Soy Complex'!BK280:BO280))</f>
        <v>1951.2272671750693</v>
      </c>
      <c r="AJ31" s="47">
        <f>'[3]Soy Complex'!BQ280*(SUM(AE31:AI31)/SUM('[3]Soy Complex'!BL280:BP280))</f>
        <v>1976.1086979332861</v>
      </c>
      <c r="AK31" s="47">
        <f>'[3]Soy Complex'!BR280*(SUM(AF31:AJ31)/SUM('[3]Soy Complex'!BM280:BQ280))</f>
        <v>2024.7482290283601</v>
      </c>
      <c r="AL31" s="47">
        <f>'[3]Soy Complex'!BS280*(SUM(AG31:AK31)/SUM('[3]Soy Complex'!BN280:BR280))</f>
        <v>2105.0141658990051</v>
      </c>
      <c r="AM31" s="47">
        <f>'[3]Soy Complex'!BT280*(SUM(AH31:AL31)/SUM('[3]Soy Complex'!BO280:BS280))</f>
        <v>2190.5027311592794</v>
      </c>
      <c r="AN31" s="47">
        <f>'[3]Soy Complex'!BU280*(SUM(AI31:AM31)/SUM('[3]Soy Complex'!BP280:BT280))</f>
        <v>2240.0535048592087</v>
      </c>
      <c r="AO31" s="47">
        <f>'[3]Soy Complex'!BV280*(SUM(AJ31:AN31)/SUM('[3]Soy Complex'!BQ280:BU280))</f>
        <v>2247.9999675621616</v>
      </c>
      <c r="AP31" s="47">
        <f>'[3]Soy Complex'!BW280*(SUM(AK31:AO31)/SUM('[3]Soy Complex'!BR280:BV280))</f>
        <v>2283.568504529891</v>
      </c>
      <c r="AQ31" s="47">
        <f>'[3]Soy Complex'!BX280*(SUM(AL31:AP31)/SUM('[3]Soy Complex'!BS280:BW280))</f>
        <v>2335.3466049112462</v>
      </c>
      <c r="AR31" s="47">
        <f>'[3]Soy Complex'!BY280*(SUM(AM31:AQ31)/SUM('[3]Soy Complex'!BT280:BX280))</f>
        <v>2352.2090727720138</v>
      </c>
      <c r="AS31" s="47">
        <f>'[3]Soy Complex'!BZ280*(SUM(AN31:AR31)/SUM('[3]Soy Complex'!BU280:BY280))</f>
        <v>2386.2557213396226</v>
      </c>
      <c r="AT31" s="47">
        <f>'[3]Soy Complex'!CA280*(SUM(AO31:AS31)/SUM('[3]Soy Complex'!BV280:BZ280))</f>
        <v>2429.2326209508333</v>
      </c>
      <c r="AU31" s="47">
        <f>'[3]Soy Complex'!CB280*(SUM(AP31:AT31)/SUM('[3]Soy Complex'!BW280:CA280))</f>
        <v>2429.4328801416759</v>
      </c>
      <c r="AW31" s="55">
        <f>'Soy Crude'!AB73</f>
        <v>1469.241</v>
      </c>
      <c r="AX31" s="73">
        <f t="shared" si="26"/>
        <v>-2.771362900980856E-2</v>
      </c>
      <c r="AY31" s="55">
        <f>'Soy Crude'!AC73</f>
        <v>1473.7139999999999</v>
      </c>
      <c r="AZ31" s="73">
        <f t="shared" si="25"/>
        <v>-1.9794885574813015E-2</v>
      </c>
      <c r="BA31" s="55">
        <f>'Soy Crude'!AD73</f>
        <v>1574.8430000000001</v>
      </c>
      <c r="BB31" s="73">
        <f t="shared" si="27"/>
        <v>-1.8960620201505907E-2</v>
      </c>
    </row>
    <row r="32" spans="1:54">
      <c r="A32" s="42" t="s">
        <v>106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46"/>
      <c r="Q32" s="46"/>
      <c r="R32" s="46"/>
      <c r="S32" s="46"/>
      <c r="T32" s="46"/>
      <c r="U32" s="46"/>
      <c r="V32" s="46"/>
      <c r="W32" s="46"/>
      <c r="X32" s="46">
        <f>'[4]NASS Crush'!$AA15</f>
        <v>1404.133</v>
      </c>
      <c r="Y32" s="46">
        <f>'[4]NASS Crush'!$AA27</f>
        <v>1408.289</v>
      </c>
      <c r="Z32" s="46">
        <f>'[4]NASS Crush'!$AA39</f>
        <v>1459.498</v>
      </c>
      <c r="AA32" s="46">
        <f>'[4]NASS Crush'!$AA51</f>
        <v>1413.729</v>
      </c>
      <c r="AB32" s="46">
        <f>'[4]NASS Crush'!$AA63</f>
        <v>1596.7380000000001</v>
      </c>
      <c r="AC32" s="46">
        <f>'[4]NASS Crush'!$AA75</f>
        <v>1756.2929999999999</v>
      </c>
      <c r="AD32" s="46">
        <f>'[4]NASS Crush'!$AA87</f>
        <v>1787.9390000000001</v>
      </c>
      <c r="AE32" s="47">
        <f>'[3]Soy Complex'!BL281*(SUM(Z32:AD32)/SUM('[3]Soy Complex'!BG281:BK281))</f>
        <v>1724.2406027011646</v>
      </c>
      <c r="AF32" s="47">
        <f>'[3]Soy Complex'!BM281*(SUM(AA32:AE32)/SUM('[3]Soy Complex'!BH281:BL281))</f>
        <v>1831.5226405859089</v>
      </c>
      <c r="AG32" s="47">
        <f>'[3]Soy Complex'!BN281*(SUM(AB32:AF32)/SUM('[3]Soy Complex'!BI281:BM281))</f>
        <v>1953.6556077905659</v>
      </c>
      <c r="AH32" s="47">
        <f>'[3]Soy Complex'!BO281*(SUM(AC32:AG32)/SUM('[3]Soy Complex'!BJ281:BN281))</f>
        <v>2085.11872425211</v>
      </c>
      <c r="AI32" s="47">
        <f>'[3]Soy Complex'!BP281*(SUM(AD32:AH32)/SUM('[3]Soy Complex'!BK281:BO281))</f>
        <v>2222.7946470909706</v>
      </c>
      <c r="AJ32" s="47">
        <f>'[3]Soy Complex'!BQ281*(SUM(AE32:AI32)/SUM('[3]Soy Complex'!BL281:BP281))</f>
        <v>2243.6600024768518</v>
      </c>
      <c r="AK32" s="47">
        <f>'[3]Soy Complex'!BR281*(SUM(AF32:AJ32)/SUM('[3]Soy Complex'!BM281:BQ281))</f>
        <v>2304.4621523380524</v>
      </c>
      <c r="AL32" s="47">
        <f>'[3]Soy Complex'!BS281*(SUM(AG32:AK32)/SUM('[3]Soy Complex'!BN281:BR281))</f>
        <v>2408.0995100380428</v>
      </c>
      <c r="AM32" s="47">
        <f>'[3]Soy Complex'!BT281*(SUM(AH32:AL32)/SUM('[3]Soy Complex'!BO281:BS281))</f>
        <v>2497.1954157837586</v>
      </c>
      <c r="AN32" s="47">
        <f>'[3]Soy Complex'!BU281*(SUM(AI32:AM32)/SUM('[3]Soy Complex'!BP281:BT281))</f>
        <v>2565.0259173040204</v>
      </c>
      <c r="AO32" s="47">
        <f>'[3]Soy Complex'!BV281*(SUM(AJ32:AN32)/SUM('[3]Soy Complex'!BQ281:BU281))</f>
        <v>2563.9345062273546</v>
      </c>
      <c r="AP32" s="47">
        <f>'[3]Soy Complex'!BW281*(SUM(AK32:AO32)/SUM('[3]Soy Complex'!BR281:BV281))</f>
        <v>2610.2846411520072</v>
      </c>
      <c r="AQ32" s="47">
        <f>'[3]Soy Complex'!BX281*(SUM(AL32:AP32)/SUM('[3]Soy Complex'!BS281:BW281))</f>
        <v>2655.4425068150422</v>
      </c>
      <c r="AR32" s="47">
        <f>'[3]Soy Complex'!BY281*(SUM(AM32:AQ32)/SUM('[3]Soy Complex'!BT281:BX281))</f>
        <v>2690.6348736414789</v>
      </c>
      <c r="AS32" s="47">
        <f>'[3]Soy Complex'!BZ281*(SUM(AN32:AR32)/SUM('[3]Soy Complex'!BU281:BY281))</f>
        <v>2725.7376910910889</v>
      </c>
      <c r="AT32" s="47">
        <f>'[3]Soy Complex'!CA281*(SUM(AO32:AS32)/SUM('[3]Soy Complex'!BV281:BZ281))</f>
        <v>2770.3541641467978</v>
      </c>
      <c r="AU32" s="47">
        <f>'[3]Soy Complex'!CB281*(SUM(AP32:AT32)/SUM('[3]Soy Complex'!BW281:CA281))</f>
        <v>2770.6709640392282</v>
      </c>
      <c r="AW32" s="55">
        <f>'Soy Crude'!AB74</f>
        <v>1634.117</v>
      </c>
      <c r="AX32" s="73">
        <f t="shared" si="26"/>
        <v>-2.287412712798409E-2</v>
      </c>
      <c r="AY32" s="55">
        <f>'Soy Crude'!AC74</f>
        <v>1799.682</v>
      </c>
      <c r="AZ32" s="73">
        <f t="shared" si="25"/>
        <v>-2.4109259302476871E-2</v>
      </c>
      <c r="BA32" s="55">
        <f>'Soy Crude'!AD74</f>
        <v>1831.1089999999999</v>
      </c>
      <c r="BB32" s="73">
        <f t="shared" si="27"/>
        <v>-2.3575876695488773E-2</v>
      </c>
    </row>
    <row r="33" spans="1:54">
      <c r="A33" s="42" t="s">
        <v>107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  <c r="P33" s="46"/>
      <c r="Q33" s="46"/>
      <c r="R33" s="46"/>
      <c r="S33" s="46"/>
      <c r="T33" s="46"/>
      <c r="U33" s="46"/>
      <c r="V33" s="46"/>
      <c r="W33" s="46"/>
      <c r="X33" s="46">
        <f>'[4]NASS Crush'!$AA16</f>
        <v>1352.2349999999999</v>
      </c>
      <c r="Y33" s="46">
        <f>'[4]NASS Crush'!$AA28</f>
        <v>1306.5889999999999</v>
      </c>
      <c r="Z33" s="46">
        <f>'[4]NASS Crush'!$AA40</f>
        <v>1437.9770000000001</v>
      </c>
      <c r="AA33" s="46">
        <f>'[4]NASS Crush'!$AA52</f>
        <v>1460.6510000000001</v>
      </c>
      <c r="AB33" s="46">
        <f>'[4]NASS Crush'!$AA64</f>
        <v>1261.415</v>
      </c>
      <c r="AC33" s="46">
        <f>'[4]NASS Crush'!$AA76</f>
        <v>1642.251</v>
      </c>
      <c r="AD33" s="46">
        <f>'[4]NASS Crush'!$AA88</f>
        <v>1700.0540000000001</v>
      </c>
      <c r="AE33" s="47">
        <f>'[3]Soy Complex'!BL282*(SUM(Z33:AD33)/SUM('[3]Soy Complex'!BG282:BK282))</f>
        <v>1646.7130911194531</v>
      </c>
      <c r="AF33" s="47">
        <f>'[3]Soy Complex'!BM282*(SUM(AA33:AE33)/SUM('[3]Soy Complex'!BH282:BL282))</f>
        <v>1616.1421726937338</v>
      </c>
      <c r="AG33" s="47">
        <f>'[3]Soy Complex'!BN282*(SUM(AB33:AF33)/SUM('[3]Soy Complex'!BI282:BM282))</f>
        <v>1751.0360243143891</v>
      </c>
      <c r="AH33" s="47">
        <f>'[3]Soy Complex'!BO282*(SUM(AC33:AG33)/SUM('[3]Soy Complex'!BJ282:BN282))</f>
        <v>1920.3049663117306</v>
      </c>
      <c r="AI33" s="47">
        <f>'[3]Soy Complex'!BP282*(SUM(AD33:AH33)/SUM('[3]Soy Complex'!BK282:BO282))</f>
        <v>2053.9422805370082</v>
      </c>
      <c r="AJ33" s="47">
        <f>'[3]Soy Complex'!BQ282*(SUM(AE33:AI33)/SUM('[3]Soy Complex'!BL282:BP282))</f>
        <v>2060.9735568170076</v>
      </c>
      <c r="AK33" s="47">
        <f>'[3]Soy Complex'!BR282*(SUM(AF33:AJ33)/SUM('[3]Soy Complex'!BM282:BQ282))</f>
        <v>2101.360604288755</v>
      </c>
      <c r="AL33" s="47">
        <f>'[3]Soy Complex'!BS282*(SUM(AG33:AK33)/SUM('[3]Soy Complex'!BN282:BR282))</f>
        <v>2212.7248912501545</v>
      </c>
      <c r="AM33" s="47">
        <f>'[3]Soy Complex'!BT282*(SUM(AH33:AL33)/SUM('[3]Soy Complex'!BO282:BS282))</f>
        <v>2307.7606978853219</v>
      </c>
      <c r="AN33" s="47">
        <f>'[3]Soy Complex'!BU282*(SUM(AI33:AM33)/SUM('[3]Soy Complex'!BP282:BT282))</f>
        <v>2345.6486032343164</v>
      </c>
      <c r="AO33" s="47">
        <f>'[3]Soy Complex'!BV282*(SUM(AJ33:AN33)/SUM('[3]Soy Complex'!BQ282:BU282))</f>
        <v>2361.3721474102049</v>
      </c>
      <c r="AP33" s="47">
        <f>'[3]Soy Complex'!BW282*(SUM(AK33:AO33)/SUM('[3]Soy Complex'!BR282:BV282))</f>
        <v>2407.3842256146104</v>
      </c>
      <c r="AQ33" s="47">
        <f>'[3]Soy Complex'!BX282*(SUM(AL33:AP33)/SUM('[3]Soy Complex'!BS282:BW282))</f>
        <v>2426.149174214705</v>
      </c>
      <c r="AR33" s="47">
        <f>'[3]Soy Complex'!BY282*(SUM(AM33:AQ33)/SUM('[3]Soy Complex'!BT282:BX282))</f>
        <v>2479.4679802246364</v>
      </c>
      <c r="AS33" s="47">
        <f>'[3]Soy Complex'!BZ282*(SUM(AN33:AR33)/SUM('[3]Soy Complex'!BU282:BY282))</f>
        <v>2504.9088829069715</v>
      </c>
      <c r="AT33" s="47">
        <f>'[3]Soy Complex'!CA282*(SUM(AO33:AS33)/SUM('[3]Soy Complex'!BV282:BZ282))</f>
        <v>2549.1521324032592</v>
      </c>
      <c r="AU33" s="47">
        <f>'[3]Soy Complex'!CB282*(SUM(AP33:AT33)/SUM('[3]Soy Complex'!BW282:CA282))</f>
        <v>2540.6921313310804</v>
      </c>
      <c r="AW33" s="55">
        <f>'Soy Crude'!AB75</f>
        <v>1288.7550000000001</v>
      </c>
      <c r="AX33" s="73">
        <f t="shared" si="26"/>
        <v>-2.1214272689533797E-2</v>
      </c>
      <c r="AY33" s="55">
        <f>'Soy Crude'!AC75</f>
        <v>1678.886</v>
      </c>
      <c r="AZ33" s="73">
        <f t="shared" si="25"/>
        <v>-2.1821017031531609E-2</v>
      </c>
      <c r="BA33" s="55">
        <f>'Soy Crude'!AD75</f>
        <v>1738.58</v>
      </c>
      <c r="BB33" s="73">
        <f t="shared" si="27"/>
        <v>-2.2159463470188268E-2</v>
      </c>
    </row>
    <row r="34" spans="1:54">
      <c r="A34" s="42" t="s">
        <v>108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6"/>
      <c r="P34" s="46"/>
      <c r="Q34" s="46"/>
      <c r="R34" s="46"/>
      <c r="S34" s="46"/>
      <c r="T34" s="46"/>
      <c r="U34" s="46"/>
      <c r="V34" s="46"/>
      <c r="W34" s="46">
        <f>'[4]NASS Crush'!$AA5</f>
        <v>1400.2070000000001</v>
      </c>
      <c r="X34" s="46">
        <f>'[4]NASS Crush'!$AA17</f>
        <v>1439.174</v>
      </c>
      <c r="Y34" s="46">
        <f>'[4]NASS Crush'!$AA29</f>
        <v>1452.877</v>
      </c>
      <c r="Z34" s="46">
        <f>'[4]NASS Crush'!$AA41</f>
        <v>1460.0350000000001</v>
      </c>
      <c r="AA34" s="46">
        <f>'[4]NASS Crush'!$AA53</f>
        <v>1493.7850000000001</v>
      </c>
      <c r="AB34" s="46">
        <f>'[4]NASS Crush'!$AA65</f>
        <v>1532.758</v>
      </c>
      <c r="AC34" s="46">
        <f>'[4]NASS Crush'!$AA77</f>
        <v>1711.86</v>
      </c>
      <c r="AD34" s="47">
        <f>'[3]Soy Complex'!BK283*(SUM(Y34:AC34)/SUM('[3]Soy Complex'!BF283:BJ283))</f>
        <v>1681.5773389313763</v>
      </c>
      <c r="AE34" s="47">
        <f>'[3]Soy Complex'!BL283*(SUM(Z34:AD34)/SUM('[3]Soy Complex'!BG283:BK283))</f>
        <v>1731.3697365789151</v>
      </c>
      <c r="AF34" s="47">
        <f>'[3]Soy Complex'!BM283*(SUM(AA34:AE34)/SUM('[3]Soy Complex'!BH283:BL283))</f>
        <v>1764.0287591423887</v>
      </c>
      <c r="AG34" s="47">
        <f>'[3]Soy Complex'!BN283*(SUM(AB34:AF34)/SUM('[3]Soy Complex'!BI283:BM283))</f>
        <v>1852.0311137543249</v>
      </c>
      <c r="AH34" s="47">
        <f>'[3]Soy Complex'!BO283*(SUM(AC34:AG34)/SUM('[3]Soy Complex'!BJ283:BN283))</f>
        <v>2017.3549273416065</v>
      </c>
      <c r="AI34" s="47">
        <f>'[3]Soy Complex'!BP283*(SUM(AD34:AH34)/SUM('[3]Soy Complex'!BK283:BO283))</f>
        <v>2162.8184690360322</v>
      </c>
      <c r="AJ34" s="47">
        <f>'[3]Soy Complex'!BQ283*(SUM(AE34:AI34)/SUM('[3]Soy Complex'!BL283:BP283))</f>
        <v>2192.7027162439099</v>
      </c>
      <c r="AK34" s="47">
        <f>'[3]Soy Complex'!BR283*(SUM(AF34:AJ34)/SUM('[3]Soy Complex'!BM283:BQ283))</f>
        <v>2233.2445866591852</v>
      </c>
      <c r="AL34" s="47">
        <f>'[3]Soy Complex'!BS283*(SUM(AG34:AK34)/SUM('[3]Soy Complex'!BN283:BR283))</f>
        <v>2326.818285539694</v>
      </c>
      <c r="AM34" s="47">
        <f>'[3]Soy Complex'!BT283*(SUM(AH34:AL34)/SUM('[3]Soy Complex'!BO283:BS283))</f>
        <v>2429.5419966267623</v>
      </c>
      <c r="AN34" s="47">
        <f>'[3]Soy Complex'!BU283*(SUM(AI34:AM34)/SUM('[3]Soy Complex'!BP283:BT283))</f>
        <v>2491.2970682076748</v>
      </c>
      <c r="AO34" s="47">
        <f>'[3]Soy Complex'!BV283*(SUM(AJ34:AN34)/SUM('[3]Soy Complex'!BQ283:BU283))</f>
        <v>2492.2219458187096</v>
      </c>
      <c r="AP34" s="47">
        <f>'[3]Soy Complex'!BW283*(SUM(AK34:AO34)/SUM('[3]Soy Complex'!BR283:BV283))</f>
        <v>2548.459030792807</v>
      </c>
      <c r="AQ34" s="47">
        <f>'[3]Soy Complex'!BX283*(SUM(AL34:AP34)/SUM('[3]Soy Complex'!BS283:BW283))</f>
        <v>2567.0209023944381</v>
      </c>
      <c r="AR34" s="47">
        <f>'[3]Soy Complex'!BY283*(SUM(AM34:AQ34)/SUM('[3]Soy Complex'!BT283:BX283))</f>
        <v>2613.2015873986611</v>
      </c>
      <c r="AS34" s="47">
        <f>'[3]Soy Complex'!BZ283*(SUM(AN34:AR34)/SUM('[3]Soy Complex'!BU283:BY283))</f>
        <v>2649.9193534250107</v>
      </c>
      <c r="AT34" s="47">
        <f>'[3]Soy Complex'!CA283*(SUM(AO34:AS34)/SUM('[3]Soy Complex'!BV283:BZ283))</f>
        <v>2696.4790788843929</v>
      </c>
      <c r="AU34" s="47">
        <f>'[3]Soy Complex'!CB283*(SUM(AP34:AT34)/SUM('[3]Soy Complex'!BW283:CA283))</f>
        <v>2687.2949584263924</v>
      </c>
      <c r="AW34" s="55">
        <f>'Soy Crude'!AB76</f>
        <v>1570.271</v>
      </c>
      <c r="AX34" s="73">
        <f t="shared" si="26"/>
        <v>-2.3889506970452778E-2</v>
      </c>
      <c r="AY34" s="55">
        <f>'Soy Crude'!AC76</f>
        <v>1752.28</v>
      </c>
      <c r="AZ34" s="73">
        <f t="shared" si="25"/>
        <v>-2.3067089734517321E-2</v>
      </c>
      <c r="BA34" s="55">
        <f>'Soy Crude'!AD76</f>
        <v>1795.117</v>
      </c>
      <c r="BB34" s="73">
        <f t="shared" si="27"/>
        <v>-6.3249170426564749E-2</v>
      </c>
    </row>
    <row r="35" spans="1:54">
      <c r="A35" s="42" t="s">
        <v>109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6"/>
      <c r="P35" s="46"/>
      <c r="Q35" s="46"/>
      <c r="R35" s="46"/>
      <c r="S35" s="46"/>
      <c r="T35" s="46"/>
      <c r="U35" s="46"/>
      <c r="V35" s="46"/>
      <c r="W35" s="46">
        <f>'[4]NASS Crush'!$AA6</f>
        <v>1458.2819999999999</v>
      </c>
      <c r="X35" s="46">
        <f>'[4]NASS Crush'!$AA18</f>
        <v>1373.8979999999999</v>
      </c>
      <c r="Y35" s="46">
        <f>'[4]NASS Crush'!$AA30</f>
        <v>1357.6120000000001</v>
      </c>
      <c r="Z35" s="46">
        <f>'[4]NASS Crush'!$AA42</f>
        <v>1437.3430000000001</v>
      </c>
      <c r="AA35" s="46">
        <f>'[4]NASS Crush'!$AA54</f>
        <v>1411.4960000000001</v>
      </c>
      <c r="AB35" s="46">
        <f>'[4]NASS Crush'!$AA66</f>
        <v>1567.576</v>
      </c>
      <c r="AC35" s="46">
        <f>'[4]NASS Crush'!$AA78</f>
        <v>1599.354</v>
      </c>
      <c r="AD35" s="47">
        <f>'[3]Soy Complex'!BK284*(SUM(Y35:AC35)/SUM('[3]Soy Complex'!BF284:BJ284))</f>
        <v>1617.793047562589</v>
      </c>
      <c r="AE35" s="47">
        <f>'[3]Soy Complex'!BL284*(SUM(Z35:AD35)/SUM('[3]Soy Complex'!BG284:BK284))</f>
        <v>1622.6552481639544</v>
      </c>
      <c r="AF35" s="47">
        <f>'[3]Soy Complex'!BM284*(SUM(AA35:AE35)/SUM('[3]Soy Complex'!BH284:BL284))</f>
        <v>1656.7302665719658</v>
      </c>
      <c r="AG35" s="47">
        <f>'[3]Soy Complex'!BN284*(SUM(AB35:AF35)/SUM('[3]Soy Complex'!BI284:BM284))</f>
        <v>1767.6456152692815</v>
      </c>
      <c r="AH35" s="47">
        <f>'[3]Soy Complex'!BO284*(SUM(AC35:AG35)/SUM('[3]Soy Complex'!BJ284:BN284))</f>
        <v>1914.8361308630078</v>
      </c>
      <c r="AI35" s="47">
        <f>'[3]Soy Complex'!BP284*(SUM(AD35:AH35)/SUM('[3]Soy Complex'!BK284:BO284))</f>
        <v>2056.0077272342464</v>
      </c>
      <c r="AJ35" s="47">
        <f>'[3]Soy Complex'!BQ284*(SUM(AE35:AI35)/SUM('[3]Soy Complex'!BL284:BP284))</f>
        <v>2077.8297228685351</v>
      </c>
      <c r="AK35" s="47">
        <f>'[3]Soy Complex'!BR284*(SUM(AF35:AJ35)/SUM('[3]Soy Complex'!BM284:BQ284))</f>
        <v>2137.6311294066786</v>
      </c>
      <c r="AL35" s="47">
        <f>'[3]Soy Complex'!BS284*(SUM(AG35:AK35)/SUM('[3]Soy Complex'!BN284:BR284))</f>
        <v>2222.6245804666701</v>
      </c>
      <c r="AM35" s="47">
        <f>'[3]Soy Complex'!BT284*(SUM(AH35:AL35)/SUM('[3]Soy Complex'!BO284:BS284))</f>
        <v>2325.598616331627</v>
      </c>
      <c r="AN35" s="47">
        <f>'[3]Soy Complex'!BU284*(SUM(AI35:AM35)/SUM('[3]Soy Complex'!BP284:BT284))</f>
        <v>2370.0277224293181</v>
      </c>
      <c r="AO35" s="47">
        <f>'[3]Soy Complex'!BV284*(SUM(AJ35:AN35)/SUM('[3]Soy Complex'!BQ284:BU284))</f>
        <v>2389.8118701458093</v>
      </c>
      <c r="AP35" s="47">
        <f>'[3]Soy Complex'!BW284*(SUM(AK35:AO35)/SUM('[3]Soy Complex'!BR284:BV284))</f>
        <v>2418.5004349265082</v>
      </c>
      <c r="AQ35" s="47">
        <f>'[3]Soy Complex'!BX284*(SUM(AL35:AP35)/SUM('[3]Soy Complex'!BS284:BW284))</f>
        <v>2446.5491619043032</v>
      </c>
      <c r="AR35" s="47">
        <f>'[3]Soy Complex'!BY284*(SUM(AM35:AQ35)/SUM('[3]Soy Complex'!BT284:BX284))</f>
        <v>2493.1998088832884</v>
      </c>
      <c r="AS35" s="47">
        <f>'[3]Soy Complex'!BZ284*(SUM(AN35:AR35)/SUM('[3]Soy Complex'!BU284:BY284))</f>
        <v>2521.0873476719275</v>
      </c>
      <c r="AT35" s="47">
        <f>'[3]Soy Complex'!CA284*(SUM(AO35:AS35)/SUM('[3]Soy Complex'!BV284:BZ284))</f>
        <v>2568.1793146277491</v>
      </c>
      <c r="AU35" s="47">
        <f>'[3]Soy Complex'!CB284*(SUM(AP35:AT35)/SUM('[3]Soy Complex'!BW284:CA284))</f>
        <v>2558.8643724154826</v>
      </c>
      <c r="AW35" s="55">
        <f>'Soy Crude'!AB77</f>
        <v>1602.0119999999999</v>
      </c>
      <c r="AX35" s="73">
        <f t="shared" si="26"/>
        <v>-2.1495469447170179E-2</v>
      </c>
      <c r="AY35" s="55">
        <f>'Soy Crude'!AC77</f>
        <v>1639.231</v>
      </c>
      <c r="AZ35" s="73">
        <f t="shared" si="25"/>
        <v>-2.432665072829876E-2</v>
      </c>
      <c r="BA35" s="55">
        <f>'Soy Crude'!AD77</f>
        <v>1678.171</v>
      </c>
      <c r="BB35" s="73">
        <f t="shared" si="27"/>
        <v>-3.5978426773797811E-2</v>
      </c>
    </row>
    <row r="36" spans="1:54">
      <c r="A36" s="42" t="s">
        <v>110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6"/>
      <c r="P36" s="46"/>
      <c r="Q36" s="46"/>
      <c r="R36" s="46"/>
      <c r="S36" s="46"/>
      <c r="T36" s="46"/>
      <c r="U36" s="46"/>
      <c r="V36" s="46"/>
      <c r="W36" s="46">
        <f>'[4]NASS Crush'!$AA7</f>
        <v>1425.963</v>
      </c>
      <c r="X36" s="46">
        <f>'[4]NASS Crush'!$AA19</f>
        <v>1435.6079999999999</v>
      </c>
      <c r="Y36" s="46">
        <f>'[4]NASS Crush'!$AA31</f>
        <v>1496.4179999999999</v>
      </c>
      <c r="Z36" s="46">
        <f>'[4]NASS Crush'!$AA43</f>
        <v>1432.655</v>
      </c>
      <c r="AA36" s="46">
        <f>'[4]NASS Crush'!$AA55</f>
        <v>1514.4680000000001</v>
      </c>
      <c r="AB36" s="46">
        <f>'[4]NASS Crush'!$AA67</f>
        <v>1667.5509999999999</v>
      </c>
      <c r="AC36" s="46">
        <f>'[4]NASS Crush'!$AA79</f>
        <v>1580.058</v>
      </c>
      <c r="AD36" s="47">
        <f>'[3]Soy Complex'!BK285*(SUM(Y36:AC36)/SUM('[3]Soy Complex'!BF285:BJ285))+35</f>
        <v>1698.8819864843699</v>
      </c>
      <c r="AE36" s="47">
        <f>'[3]Soy Complex'!BL285*(SUM(Z36:AD36)/SUM('[3]Soy Complex'!BG285:BK285))</f>
        <v>1654.8305368882436</v>
      </c>
      <c r="AF36" s="47">
        <f>'[3]Soy Complex'!BM285*(SUM(AA36:AE36)/SUM('[3]Soy Complex'!BH285:BL285))</f>
        <v>1723.3644774838417</v>
      </c>
      <c r="AG36" s="47">
        <f>'[3]Soy Complex'!BN285*(SUM(AB36:AF36)/SUM('[3]Soy Complex'!BI285:BM285))</f>
        <v>1811.5012580809748</v>
      </c>
      <c r="AH36" s="47">
        <f>'[3]Soy Complex'!BO285*(SUM(AC36:AG36)/SUM('[3]Soy Complex'!BJ285:BN285))</f>
        <v>1954.6141689516633</v>
      </c>
      <c r="AI36" s="47">
        <f>'[3]Soy Complex'!BP285*(SUM(AD36:AH36)/SUM('[3]Soy Complex'!BK285:BO285))</f>
        <v>2100.612793485313</v>
      </c>
      <c r="AJ36" s="47">
        <f>'[3]Soy Complex'!BQ285*(SUM(AE36:AI36)/SUM('[3]Soy Complex'!BL285:BP285))</f>
        <v>2132.8847780342107</v>
      </c>
      <c r="AK36" s="47">
        <f>'[3]Soy Complex'!BR285*(SUM(AF36:AJ36)/SUM('[3]Soy Complex'!BM285:BQ285))</f>
        <v>2194.4050506232011</v>
      </c>
      <c r="AL36" s="47">
        <f>'[3]Soy Complex'!BS285*(SUM(AG36:AK36)/SUM('[3]Soy Complex'!BN285:BR285))</f>
        <v>2297.6706219871967</v>
      </c>
      <c r="AM36" s="47">
        <f>'[3]Soy Complex'!BT285*(SUM(AH36:AL36)/SUM('[3]Soy Complex'!BO285:BS285))</f>
        <v>2387.6601267422288</v>
      </c>
      <c r="AN36" s="47">
        <f>'[3]Soy Complex'!BU285*(SUM(AI36:AM36)/SUM('[3]Soy Complex'!BP285:BT285))</f>
        <v>2422.7032286624672</v>
      </c>
      <c r="AO36" s="47">
        <f>'[3]Soy Complex'!BV285*(SUM(AJ36:AN36)/SUM('[3]Soy Complex'!BQ285:BU285))</f>
        <v>2450.4265298677078</v>
      </c>
      <c r="AP36" s="47">
        <f>'[3]Soy Complex'!BW285*(SUM(AK36:AO36)/SUM('[3]Soy Complex'!BR285:BV285))</f>
        <v>2488.302004832999</v>
      </c>
      <c r="AQ36" s="47">
        <f>'[3]Soy Complex'!BX285*(SUM(AL36:AP36)/SUM('[3]Soy Complex'!BS285:BW285))</f>
        <v>2515.863512433973</v>
      </c>
      <c r="AR36" s="47">
        <f>'[3]Soy Complex'!BY285*(SUM(AM36:AQ36)/SUM('[3]Soy Complex'!BT285:BX285))</f>
        <v>2552.1389235822953</v>
      </c>
      <c r="AS36" s="47">
        <f>'[3]Soy Complex'!BZ285*(SUM(AN36:AR36)/SUM('[3]Soy Complex'!BU285:BY285))</f>
        <v>2588.7004757939458</v>
      </c>
      <c r="AT36" s="47">
        <f>'[3]Soy Complex'!CA285*(SUM(AO36:AS36)/SUM('[3]Soy Complex'!BV285:BZ285))</f>
        <v>2634.7586189129988</v>
      </c>
      <c r="AU36" s="47">
        <f>'[3]Soy Complex'!CB285*(SUM(AP36:AT36)/SUM('[3]Soy Complex'!BW285:CA285))</f>
        <v>2625.7272781387046</v>
      </c>
      <c r="AW36" s="55">
        <f>'Soy Crude'!AB78</f>
        <v>1712.925</v>
      </c>
      <c r="AX36" s="73">
        <f t="shared" si="26"/>
        <v>-2.6489192463184374E-2</v>
      </c>
      <c r="AY36" s="55">
        <f>'Soy Crude'!AC78</f>
        <v>1615.578</v>
      </c>
      <c r="AZ36" s="73">
        <f t="shared" si="25"/>
        <v>-2.1985939397540677E-2</v>
      </c>
      <c r="BA36" s="55">
        <f>'Soy Crude'!AD78</f>
        <v>1724.576</v>
      </c>
      <c r="BB36" s="73">
        <f t="shared" si="27"/>
        <v>-1.4898742366604933E-2</v>
      </c>
    </row>
    <row r="37" spans="1:54">
      <c r="A37" s="42" t="s">
        <v>111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6"/>
      <c r="P37" s="46"/>
      <c r="Q37" s="46"/>
      <c r="R37" s="46"/>
      <c r="S37" s="46"/>
      <c r="T37" s="46"/>
      <c r="U37" s="46"/>
      <c r="V37" s="46"/>
      <c r="W37" s="46">
        <f>'[4]NASS Crush'!$AA8</f>
        <v>1406.585</v>
      </c>
      <c r="X37" s="46">
        <f>'[4]NASS Crush'!$AA20</f>
        <v>1426.954</v>
      </c>
      <c r="Y37" s="46">
        <f>'[4]NASS Crush'!$AA32</f>
        <v>1515.905</v>
      </c>
      <c r="Z37" s="46">
        <f>'[4]NASS Crush'!$AA44</f>
        <v>1448.9659999999999</v>
      </c>
      <c r="AA37" s="46">
        <f>'[4]NASS Crush'!$AA56</f>
        <v>1516.6469999999999</v>
      </c>
      <c r="AB37" s="46">
        <f>'[4]NASS Crush'!$AA68</f>
        <v>1639.547</v>
      </c>
      <c r="AC37" s="46">
        <f>'[4]NASS Crush'!$AA80</f>
        <v>1629.162</v>
      </c>
      <c r="AD37" s="47">
        <f>'[3]Soy Complex'!BK286*(SUM(Y37:AC37)/SUM('[3]Soy Complex'!BF286:BJ286))-30</f>
        <v>1634.1255949784713</v>
      </c>
      <c r="AE37" s="47">
        <f>'[3]Soy Complex'!BL286*(SUM(Z37:AD37)/SUM('[3]Soy Complex'!BG286:BK286))</f>
        <v>1570.2240622991415</v>
      </c>
      <c r="AF37" s="47">
        <f>'[3]Soy Complex'!BM286*(SUM(AA37:AE37)/SUM('[3]Soy Complex'!BH286:BL286))</f>
        <v>1718.7615292913588</v>
      </c>
      <c r="AG37" s="47">
        <f>'[3]Soy Complex'!BN286*(SUM(AB37:AF37)/SUM('[3]Soy Complex'!BI286:BM286))</f>
        <v>1755.2312672417534</v>
      </c>
      <c r="AH37" s="47">
        <f>'[3]Soy Complex'!BO286*(SUM(AC37:AG37)/SUM('[3]Soy Complex'!BJ286:BN286))</f>
        <v>1912.705252716062</v>
      </c>
      <c r="AI37" s="47">
        <f>'[3]Soy Complex'!BP286*(SUM(AD37:AH37)/SUM('[3]Soy Complex'!BK286:BO286))</f>
        <v>2031.9081947573077</v>
      </c>
      <c r="AJ37" s="47">
        <f>'[3]Soy Complex'!BQ286*(SUM(AE37:AI37)/SUM('[3]Soy Complex'!BL286:BP286))</f>
        <v>2091.5343627648454</v>
      </c>
      <c r="AK37" s="47">
        <f>'[3]Soy Complex'!BR286*(SUM(AF37:AJ37)/SUM('[3]Soy Complex'!BM286:BQ286))</f>
        <v>2142.3147727332757</v>
      </c>
      <c r="AL37" s="47">
        <f>'[3]Soy Complex'!BS286*(SUM(AG37:AK37)/SUM('[3]Soy Complex'!BN286:BR286))</f>
        <v>2266.1448986220066</v>
      </c>
      <c r="AM37" s="47">
        <f>'[3]Soy Complex'!BT286*(SUM(AH37:AL37)/SUM('[3]Soy Complex'!BO286:BS286))</f>
        <v>2329.3728915784063</v>
      </c>
      <c r="AN37" s="47">
        <f>'[3]Soy Complex'!BU286*(SUM(AI37:AM37)/SUM('[3]Soy Complex'!BP286:BT286))</f>
        <v>2393.7987516994294</v>
      </c>
      <c r="AO37" s="47">
        <f>'[3]Soy Complex'!BV286*(SUM(AJ37:AN37)/SUM('[3]Soy Complex'!BQ286:BU286))</f>
        <v>2404.2932329823248</v>
      </c>
      <c r="AP37" s="47">
        <f>'[3]Soy Complex'!BW286*(SUM(AK37:AO37)/SUM('[3]Soy Complex'!BR286:BV286))</f>
        <v>2433.0655194074916</v>
      </c>
      <c r="AQ37" s="47">
        <f>'[3]Soy Complex'!BX286*(SUM(AL37:AP37)/SUM('[3]Soy Complex'!BS286:BW286))</f>
        <v>2489.3319721896419</v>
      </c>
      <c r="AR37" s="47">
        <f>'[3]Soy Complex'!BY286*(SUM(AM37:AQ37)/SUM('[3]Soy Complex'!BT286:BX286))</f>
        <v>2488.8647914903995</v>
      </c>
      <c r="AS37" s="47">
        <f>'[3]Soy Complex'!BZ286*(SUM(AN37:AR37)/SUM('[3]Soy Complex'!BU286:BY286))</f>
        <v>2554.5725852563432</v>
      </c>
      <c r="AT37" s="47">
        <f>'[3]Soy Complex'!CA286*(SUM(AO37:AS37)/SUM('[3]Soy Complex'!BV286:BZ286))</f>
        <v>2554.8024628403396</v>
      </c>
      <c r="AU37" s="47">
        <f>'[3]Soy Complex'!CB286*(SUM(AP37:AT37)/SUM('[3]Soy Complex'!BW286:CA286))</f>
        <v>2592.4200325632737</v>
      </c>
      <c r="AW37" s="55">
        <f>'Soy Crude'!AB79</f>
        <v>1682.55</v>
      </c>
      <c r="AX37" s="73">
        <f t="shared" si="26"/>
        <v>-2.5558230067457055E-2</v>
      </c>
      <c r="AY37" s="55">
        <f>'Soy Crude'!AC79</f>
        <v>1670.68</v>
      </c>
      <c r="AZ37" s="73">
        <f t="shared" si="25"/>
        <v>-2.4850958890990538E-2</v>
      </c>
      <c r="BA37" s="55">
        <f>'Soy Crude'!AD79</f>
        <v>1782.0450000000001</v>
      </c>
      <c r="BB37" s="73">
        <f t="shared" si="27"/>
        <v>-8.3005426362145029E-2</v>
      </c>
    </row>
    <row r="38" spans="1:54">
      <c r="A38" s="42" t="s">
        <v>112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6"/>
      <c r="P38" s="46"/>
      <c r="Q38" s="46"/>
      <c r="R38" s="46"/>
      <c r="S38" s="46"/>
      <c r="T38" s="46"/>
      <c r="U38" s="46"/>
      <c r="V38" s="46"/>
      <c r="W38" s="46">
        <f>'[4]NASS Crush'!$AA9</f>
        <v>1396.1010000000001</v>
      </c>
      <c r="X38" s="46">
        <f>'[4]NASS Crush'!$AA21</f>
        <v>1368.461</v>
      </c>
      <c r="Y38" s="46">
        <f>'[4]NASS Crush'!$AA33</f>
        <v>1389.3389999999999</v>
      </c>
      <c r="Z38" s="46">
        <f>'[4]NASS Crush'!$AA45</f>
        <v>1467.768</v>
      </c>
      <c r="AA38" s="46">
        <f>'[4]NASS Crush'!$AA57</f>
        <v>1412.136</v>
      </c>
      <c r="AB38" s="46">
        <f>'[4]NASS Crush'!$AA69</f>
        <v>1540.809</v>
      </c>
      <c r="AC38" s="46">
        <f>'[4]NASS Crush'!$AA81</f>
        <v>1609.23</v>
      </c>
      <c r="AD38" s="47">
        <f>'[3]Soy Complex'!BK287*(SUM(Y38:AC38)/SUM('[3]Soy Complex'!BF287:BJ287))-5</f>
        <v>1548.6965236052422</v>
      </c>
      <c r="AE38" s="47">
        <f>'[3]Soy Complex'!BL287*(SUM(Z38:AD38)/SUM('[3]Soy Complex'!BG287:BK287))</f>
        <v>1618.2149407342145</v>
      </c>
      <c r="AF38" s="47">
        <f>'[3]Soy Complex'!BM287*(SUM(AA38:AE38)/SUM('[3]Soy Complex'!BH287:BL287))</f>
        <v>1706.610914055324</v>
      </c>
      <c r="AG38" s="47">
        <f>'[3]Soy Complex'!BN287*(SUM(AB38:AF38)/SUM('[3]Soy Complex'!BI287:BM287))</f>
        <v>1774.109098937673</v>
      </c>
      <c r="AH38" s="47">
        <f>'[3]Soy Complex'!BO287*(SUM(AC38:AG38)/SUM('[3]Soy Complex'!BJ287:BN287))</f>
        <v>1963.6375993836946</v>
      </c>
      <c r="AI38" s="47">
        <f>'[3]Soy Complex'!BP287*(SUM(AD38:AH38)/SUM('[3]Soy Complex'!BK287:BO287))</f>
        <v>1975.1945600113049</v>
      </c>
      <c r="AJ38" s="47">
        <f>'[3]Soy Complex'!BQ287*(SUM(AE38:AI38)/SUM('[3]Soy Complex'!BL287:BP287))</f>
        <v>1995.4400058861947</v>
      </c>
      <c r="AK38" s="47">
        <f>'[3]Soy Complex'!BR287*(SUM(AF38:AJ38)/SUM('[3]Soy Complex'!BM287:BQ287))</f>
        <v>2148.3250532160382</v>
      </c>
      <c r="AL38" s="47">
        <f>'[3]Soy Complex'!BS287*(SUM(AG38:AK38)/SUM('[3]Soy Complex'!BN287:BR287))</f>
        <v>2187.8893672168947</v>
      </c>
      <c r="AM38" s="47">
        <f>'[3]Soy Complex'!BT287*(SUM(AH38:AL38)/SUM('[3]Soy Complex'!BO287:BS287))</f>
        <v>2289.5989203821305</v>
      </c>
      <c r="AN38" s="47">
        <f>'[3]Soy Complex'!BU287*(SUM(AI38:AM38)/SUM('[3]Soy Complex'!BP287:BT287))</f>
        <v>2259.3307431052335</v>
      </c>
      <c r="AO38" s="47">
        <f>'[3]Soy Complex'!BV287*(SUM(AJ38:AN38)/SUM('[3]Soy Complex'!BQ287:BU287))</f>
        <v>2306.870618182149</v>
      </c>
      <c r="AP38" s="47">
        <f>'[3]Soy Complex'!BW287*(SUM(AK38:AO38)/SUM('[3]Soy Complex'!BR287:BV287))</f>
        <v>2344.9045828278076</v>
      </c>
      <c r="AQ38" s="47">
        <f>'[3]Soy Complex'!BX287*(SUM(AL38:AP38)/SUM('[3]Soy Complex'!BS287:BW287))</f>
        <v>2373.0130720717066</v>
      </c>
      <c r="AR38" s="47">
        <f>'[3]Soy Complex'!BY287*(SUM(AM38:AQ38)/SUM('[3]Soy Complex'!BT287:BX287))</f>
        <v>2400.68241299293</v>
      </c>
      <c r="AS38" s="47">
        <f>'[3]Soy Complex'!BZ287*(SUM(AN38:AR38)/SUM('[3]Soy Complex'!BU287:BY287))</f>
        <v>2447.1766382454953</v>
      </c>
      <c r="AT38" s="47">
        <f>'[3]Soy Complex'!CA287*(SUM(AO38:AS38)/SUM('[3]Soy Complex'!BV287:BZ287))</f>
        <v>2438.0495292270207</v>
      </c>
      <c r="AU38" s="47">
        <f>'[3]Soy Complex'!CB287*(SUM(AP38:AT38)/SUM('[3]Soy Complex'!BW287:CA287))</f>
        <v>2475.4972391997776</v>
      </c>
      <c r="AW38" s="55">
        <f>'Soy Crude'!AB80</f>
        <v>1576.9079999999999</v>
      </c>
      <c r="AX38" s="73">
        <f t="shared" si="26"/>
        <v>-2.2892267652900422E-2</v>
      </c>
      <c r="AY38" s="55">
        <f>'Soy Crude'!AC80</f>
        <v>1650.106</v>
      </c>
      <c r="AZ38" s="73">
        <f t="shared" si="25"/>
        <v>-2.4771741936578606E-2</v>
      </c>
      <c r="BA38" s="55">
        <f>'Soy Crude'!AD80</f>
        <v>1701.2539999999999</v>
      </c>
      <c r="BB38" s="73">
        <f t="shared" si="27"/>
        <v>-8.9673544570509578E-2</v>
      </c>
    </row>
    <row r="39" spans="1:54" ht="15.75" thickBot="1">
      <c r="A39" s="42" t="s">
        <v>113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>
        <f t="shared" ref="W39:AU39" si="28">SUM(W27:W38)</f>
        <v>7087.1380000000008</v>
      </c>
      <c r="X39" s="46">
        <f>SUM(X27:X38)</f>
        <v>16753.615999999998</v>
      </c>
      <c r="Y39" s="46">
        <f t="shared" si="28"/>
        <v>16903.191000000003</v>
      </c>
      <c r="Z39" s="46">
        <f t="shared" si="28"/>
        <v>17099.033000000003</v>
      </c>
      <c r="AA39" s="46">
        <f t="shared" si="28"/>
        <v>17384.932000000001</v>
      </c>
      <c r="AB39" s="46">
        <f t="shared" si="28"/>
        <v>17934.800999999999</v>
      </c>
      <c r="AC39" s="46">
        <f t="shared" si="28"/>
        <v>19367.987000000001</v>
      </c>
      <c r="AD39" s="47">
        <f>SUM(AD27:AD38)</f>
        <v>19839.003491562049</v>
      </c>
      <c r="AE39" s="47">
        <f t="shared" si="28"/>
        <v>19379.616364070331</v>
      </c>
      <c r="AF39" s="47">
        <f t="shared" si="28"/>
        <v>20242.459101071097</v>
      </c>
      <c r="AG39" s="47">
        <f t="shared" si="28"/>
        <v>21553.524567246488</v>
      </c>
      <c r="AH39" s="47">
        <f t="shared" si="28"/>
        <v>23194.882737771666</v>
      </c>
      <c r="AI39" s="47">
        <f t="shared" si="28"/>
        <v>24706.11703986019</v>
      </c>
      <c r="AJ39" s="47">
        <f t="shared" si="28"/>
        <v>25074.642050736227</v>
      </c>
      <c r="AK39" s="47">
        <f t="shared" si="28"/>
        <v>25682.901701596365</v>
      </c>
      <c r="AL39" s="47">
        <f t="shared" si="28"/>
        <v>26916.985321959772</v>
      </c>
      <c r="AM39" s="47">
        <f t="shared" si="28"/>
        <v>27876.026764737871</v>
      </c>
      <c r="AN39" s="47">
        <f t="shared" si="28"/>
        <v>28592.172473885639</v>
      </c>
      <c r="AO39" s="47">
        <f t="shared" si="28"/>
        <v>28667.194091041551</v>
      </c>
      <c r="AP39" s="47">
        <f t="shared" si="28"/>
        <v>29111.150357604962</v>
      </c>
      <c r="AQ39" s="47">
        <f t="shared" si="28"/>
        <v>29543.396875480987</v>
      </c>
      <c r="AR39" s="47">
        <f t="shared" si="28"/>
        <v>29978.195086311287</v>
      </c>
      <c r="AS39" s="47">
        <f t="shared" si="28"/>
        <v>30434.494803540972</v>
      </c>
      <c r="AT39" s="47">
        <f t="shared" si="28"/>
        <v>30821.030192275553</v>
      </c>
      <c r="AU39" s="47">
        <f t="shared" si="28"/>
        <v>30869.004317120711</v>
      </c>
    </row>
    <row r="40" spans="1:54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9">
        <f>AF5</f>
        <v>20242.459101071097</v>
      </c>
      <c r="AG40" s="49">
        <f t="shared" ref="AG40:AU40" si="29">AG5</f>
        <v>21553.524567246488</v>
      </c>
      <c r="AH40" s="49">
        <f t="shared" si="29"/>
        <v>23194.882737771666</v>
      </c>
      <c r="AI40" s="49">
        <f t="shared" si="29"/>
        <v>24706.11703986019</v>
      </c>
      <c r="AJ40" s="49">
        <f t="shared" si="29"/>
        <v>25074.642050736227</v>
      </c>
      <c r="AK40" s="49">
        <f t="shared" si="29"/>
        <v>25682.901701596365</v>
      </c>
      <c r="AL40" s="49">
        <f t="shared" si="29"/>
        <v>26916.985321959772</v>
      </c>
      <c r="AM40" s="49">
        <f t="shared" si="29"/>
        <v>27876.026764737871</v>
      </c>
      <c r="AN40" s="49">
        <f t="shared" si="29"/>
        <v>28592.172473885639</v>
      </c>
      <c r="AO40" s="49">
        <f t="shared" si="29"/>
        <v>28667.194091041551</v>
      </c>
      <c r="AP40" s="49">
        <f t="shared" si="29"/>
        <v>29111.150357604962</v>
      </c>
      <c r="AQ40" s="49">
        <f t="shared" si="29"/>
        <v>29543.396875480987</v>
      </c>
      <c r="AR40" s="49">
        <f t="shared" si="29"/>
        <v>29978.195086311287</v>
      </c>
      <c r="AS40" s="49">
        <f t="shared" si="29"/>
        <v>30434.494803540972</v>
      </c>
      <c r="AT40" s="49">
        <f t="shared" si="29"/>
        <v>30821.030192275553</v>
      </c>
      <c r="AU40" s="49">
        <f t="shared" si="29"/>
        <v>30869.004317120711</v>
      </c>
      <c r="AV40" s="49"/>
      <c r="AW40" s="49"/>
    </row>
    <row r="41" spans="1:54" ht="15.75" thickBot="1">
      <c r="A41" s="42" t="s">
        <v>155</v>
      </c>
    </row>
    <row r="42" spans="1:54" ht="15.75" thickBot="1">
      <c r="A42" s="44"/>
      <c r="B42" s="44" t="str">
        <f>B$2</f>
        <v xml:space="preserve">93/94 </v>
      </c>
      <c r="C42" s="44" t="str">
        <f t="shared" ref="C42:AU42" si="30">C$2</f>
        <v xml:space="preserve">94/95 </v>
      </c>
      <c r="D42" s="44" t="str">
        <f t="shared" si="30"/>
        <v xml:space="preserve">95/96 </v>
      </c>
      <c r="E42" s="44" t="str">
        <f t="shared" si="30"/>
        <v xml:space="preserve">96/97 </v>
      </c>
      <c r="F42" s="44" t="str">
        <f t="shared" si="30"/>
        <v xml:space="preserve">97/98 </v>
      </c>
      <c r="G42" s="44" t="str">
        <f t="shared" si="30"/>
        <v xml:space="preserve">98/99 </v>
      </c>
      <c r="H42" s="44" t="str">
        <f t="shared" si="30"/>
        <v xml:space="preserve">99/00 </v>
      </c>
      <c r="I42" s="44" t="str">
        <f t="shared" si="30"/>
        <v xml:space="preserve">00/01 </v>
      </c>
      <c r="J42" s="44" t="str">
        <f t="shared" si="30"/>
        <v xml:space="preserve">01/02 </v>
      </c>
      <c r="K42" s="44" t="str">
        <f t="shared" si="30"/>
        <v xml:space="preserve">02/03 </v>
      </c>
      <c r="L42" s="44" t="str">
        <f t="shared" si="30"/>
        <v xml:space="preserve">03/04 </v>
      </c>
      <c r="M42" s="44" t="str">
        <f t="shared" si="30"/>
        <v xml:space="preserve">04/05 </v>
      </c>
      <c r="N42" s="44" t="str">
        <f t="shared" si="30"/>
        <v xml:space="preserve">05/06 </v>
      </c>
      <c r="O42" s="44" t="str">
        <f t="shared" si="30"/>
        <v xml:space="preserve">06/07 </v>
      </c>
      <c r="P42" s="44" t="str">
        <f t="shared" si="30"/>
        <v xml:space="preserve">07/08 </v>
      </c>
      <c r="Q42" s="44" t="str">
        <f t="shared" si="30"/>
        <v xml:space="preserve">08/09 </v>
      </c>
      <c r="R42" s="44" t="str">
        <f t="shared" si="30"/>
        <v xml:space="preserve">09/10 </v>
      </c>
      <c r="S42" s="44" t="str">
        <f t="shared" si="30"/>
        <v xml:space="preserve">10/11 </v>
      </c>
      <c r="T42" s="44" t="str">
        <f t="shared" si="30"/>
        <v xml:space="preserve">11/12 </v>
      </c>
      <c r="U42" s="44" t="str">
        <f t="shared" si="30"/>
        <v xml:space="preserve">12/13 </v>
      </c>
      <c r="V42" s="44" t="str">
        <f t="shared" si="30"/>
        <v xml:space="preserve">13/14 </v>
      </c>
      <c r="W42" s="44" t="str">
        <f t="shared" si="30"/>
        <v xml:space="preserve">14/15 </v>
      </c>
      <c r="X42" s="44" t="str">
        <f t="shared" si="30"/>
        <v xml:space="preserve">15/16 </v>
      </c>
      <c r="Y42" s="44" t="str">
        <f t="shared" si="30"/>
        <v xml:space="preserve">16/17 </v>
      </c>
      <c r="Z42" s="44" t="str">
        <f t="shared" si="30"/>
        <v xml:space="preserve">17/18 </v>
      </c>
      <c r="AA42" s="44" t="str">
        <f t="shared" si="30"/>
        <v>18/19</v>
      </c>
      <c r="AB42" s="44" t="str">
        <f t="shared" si="30"/>
        <v>19/20</v>
      </c>
      <c r="AC42" s="44" t="str">
        <f t="shared" si="30"/>
        <v>20/21</v>
      </c>
      <c r="AD42" s="44" t="str">
        <f t="shared" si="30"/>
        <v>21/22</v>
      </c>
      <c r="AE42" s="44" t="str">
        <f t="shared" si="30"/>
        <v>22/23</v>
      </c>
      <c r="AF42" s="44" t="str">
        <f t="shared" si="30"/>
        <v>23/24</v>
      </c>
      <c r="AG42" s="44" t="str">
        <f t="shared" si="30"/>
        <v>24/25</v>
      </c>
      <c r="AH42" s="44" t="str">
        <f t="shared" si="30"/>
        <v>25/26</v>
      </c>
      <c r="AI42" s="44" t="str">
        <f t="shared" si="30"/>
        <v>26/27</v>
      </c>
      <c r="AJ42" s="44" t="str">
        <f t="shared" si="30"/>
        <v>27/28</v>
      </c>
      <c r="AK42" s="44" t="str">
        <f t="shared" si="30"/>
        <v>28/29</v>
      </c>
      <c r="AL42" s="44" t="str">
        <f t="shared" si="30"/>
        <v>29/30</v>
      </c>
      <c r="AM42" s="44" t="str">
        <f t="shared" si="30"/>
        <v>30/31</v>
      </c>
      <c r="AN42" s="44" t="str">
        <f t="shared" si="30"/>
        <v>31/32</v>
      </c>
      <c r="AO42" s="44" t="str">
        <f t="shared" si="30"/>
        <v>32/33</v>
      </c>
      <c r="AP42" s="44" t="str">
        <f t="shared" si="30"/>
        <v>33/34</v>
      </c>
      <c r="AQ42" s="44" t="str">
        <f t="shared" si="30"/>
        <v>34/35</v>
      </c>
      <c r="AR42" s="44" t="str">
        <f t="shared" si="30"/>
        <v>35/36</v>
      </c>
      <c r="AS42" s="44" t="str">
        <f t="shared" si="30"/>
        <v>36/37</v>
      </c>
      <c r="AT42" s="44" t="str">
        <f t="shared" si="30"/>
        <v>37/38</v>
      </c>
      <c r="AU42" s="44" t="str">
        <f t="shared" si="30"/>
        <v>38/39</v>
      </c>
    </row>
    <row r="43" spans="1:54">
      <c r="A43" s="42" t="s">
        <v>101</v>
      </c>
      <c r="B43" s="50">
        <f>'[5]Refined SO Imports'!AG$290/1000</f>
        <v>7.8319999999999987E-2</v>
      </c>
      <c r="C43" s="50">
        <f>'[5]Refined SO Imports'!AS$290/1000</f>
        <v>0.21510699999999999</v>
      </c>
      <c r="D43" s="50">
        <f>'[5]Refined SO Imports'!BE$290/1000</f>
        <v>1.716391</v>
      </c>
      <c r="E43" s="50">
        <f>'[5]Refined SO Imports'!BQ$290/1000</f>
        <v>6.8576450000000007</v>
      </c>
      <c r="F43" s="50">
        <f>'[5]Refined SO Imports'!CC$290/1000</f>
        <v>5.2963760000000004</v>
      </c>
      <c r="G43" s="50">
        <f>'[5]Refined SO Imports'!CO$290/1000</f>
        <v>8.0856030000000008</v>
      </c>
      <c r="H43" s="50">
        <f>'[5]Refined SO Imports'!DA$290/1000</f>
        <v>7.2237330000000002</v>
      </c>
      <c r="I43" s="50">
        <f>'[5]Refined SO Imports'!DM$290/1000</f>
        <v>6.3735559999999998</v>
      </c>
      <c r="J43" s="50">
        <f>'[5]Refined SO Imports'!DY$290/1000</f>
        <v>4.8003789999999995</v>
      </c>
      <c r="K43" s="50">
        <f>'[5]Refined SO Imports'!EK$290/1000</f>
        <v>2.7039909999999998</v>
      </c>
      <c r="L43" s="50">
        <f>'[5]Refined SO Imports'!EW$290/1000</f>
        <v>2.9374760000000002</v>
      </c>
      <c r="M43" s="50">
        <f>'[5]Refined SO Imports'!FI$290/1000</f>
        <v>1.0800860000000001</v>
      </c>
      <c r="N43" s="50">
        <f>'[5]Refined SO Imports'!FU$290/1000</f>
        <v>3.1141909999999999</v>
      </c>
      <c r="O43" s="50">
        <f>'[5]Refined SO Imports'!GG$290/1000</f>
        <v>0.93122199999999999</v>
      </c>
      <c r="P43" s="50">
        <f>'[5]Refined SO Imports'!GS$290/1000</f>
        <v>2.3357899999999998</v>
      </c>
      <c r="Q43" s="50">
        <f>'[5]Refined SO Imports'!HE$290/1000</f>
        <v>4.1038709999999998</v>
      </c>
      <c r="R43" s="50">
        <f>'[5]Refined SO Imports'!HQ$290/1000</f>
        <v>4.7996300000000005</v>
      </c>
      <c r="S43" s="50">
        <f>'[5]Refined SO Imports'!IC$290/1000</f>
        <v>5.8907920000000003</v>
      </c>
      <c r="T43" s="50">
        <f>'[5]Refined SO Imports'!IO$290/1000</f>
        <v>7.2111960000000002</v>
      </c>
      <c r="U43" s="50">
        <f>'[5]Refined SO Imports'!JA$290/1000</f>
        <v>10.829623</v>
      </c>
      <c r="V43" s="50">
        <f>'[5]Refined SO Imports'!JM$290/1000</f>
        <v>10.312858</v>
      </c>
      <c r="W43" s="50">
        <f>'[5]Refined SO Imports'!JY$290/1000</f>
        <v>10.417586</v>
      </c>
      <c r="X43" s="50">
        <f>'[5]Refined SO Imports'!KK$290/1000</f>
        <v>18.523559000000002</v>
      </c>
      <c r="Y43" s="50">
        <f>'[5]Refined SO Imports'!KW$290/1000</f>
        <v>13.578580000000001</v>
      </c>
      <c r="Z43" s="50">
        <f>'[5]Refined SO Imports'!LI$290/1000</f>
        <v>30.764835999999999</v>
      </c>
      <c r="AA43" s="50">
        <f>'[5]Refined SO Imports'!LU$290/1000</f>
        <v>31.039291000000002</v>
      </c>
      <c r="AB43" s="50">
        <f>'[5]Refined SO Imports'!MG$290/1000</f>
        <v>28.449639999999999</v>
      </c>
      <c r="AC43" s="50">
        <f>'[5]Refined SO Imports'!MS$290/1000</f>
        <v>18.246883</v>
      </c>
      <c r="AD43" s="50">
        <f>'[5]Refined SO Imports'!NE$290/1000</f>
        <v>25.749333</v>
      </c>
      <c r="AE43" s="51">
        <f>'[3]Soy Complex'!BL324-'Soy Crude'!AE37</f>
        <v>23.542106000000004</v>
      </c>
      <c r="AF43" s="51">
        <f>'[3]Soy Complex'!BM324-'Soy Crude'!AF37</f>
        <v>20.694536999999993</v>
      </c>
      <c r="AG43" s="51">
        <f>'[3]Soy Complex'!BN324-'Soy Crude'!AG37</f>
        <v>32.816893968654355</v>
      </c>
      <c r="AH43" s="51">
        <f>'[3]Soy Complex'!BO324-'Soy Crude'!AH37</f>
        <v>31.719223386559086</v>
      </c>
      <c r="AI43" s="51">
        <f>'[3]Soy Complex'!BP324-'Soy Crude'!AI37</f>
        <v>30.988676714295501</v>
      </c>
      <c r="AJ43" s="51">
        <f>'[3]Soy Complex'!BQ324-'Soy Crude'!AJ37</f>
        <v>30.420881548994295</v>
      </c>
      <c r="AK43" s="51">
        <f>'[3]Soy Complex'!BR324-'Soy Crude'!AK37</f>
        <v>31.82286714498257</v>
      </c>
      <c r="AL43" s="51">
        <f>'[3]Soy Complex'!BS324-'Soy Crude'!AL37</f>
        <v>30.543620473737278</v>
      </c>
      <c r="AM43" s="51">
        <f>'[3]Soy Complex'!BT324-'Soy Crude'!AM37</f>
        <v>29.484989193782489</v>
      </c>
      <c r="AN43" s="51">
        <f>'[3]Soy Complex'!BU324-'Soy Crude'!AN37</f>
        <v>28.80157527141753</v>
      </c>
      <c r="AO43" s="51">
        <f>'[3]Soy Complex'!BV324-'Soy Crude'!AO37</f>
        <v>28.272549217089939</v>
      </c>
      <c r="AP43" s="51">
        <f>'[3]Soy Complex'!BW324-'Soy Crude'!AP37</f>
        <v>28.019204425409882</v>
      </c>
      <c r="AQ43" s="51">
        <f>'[3]Soy Complex'!BX324-'Soy Crude'!AQ37</f>
        <v>21.343823607132649</v>
      </c>
      <c r="AR43" s="51">
        <f>'[3]Soy Complex'!BY324-'Soy Crude'!AR37</f>
        <v>20.789681724004659</v>
      </c>
      <c r="AS43" s="51">
        <f>'[3]Soy Complex'!BZ324-'Soy Crude'!AS37</f>
        <v>20.442975052073827</v>
      </c>
      <c r="AT43" s="51">
        <f>'[3]Soy Complex'!CA324-'Soy Crude'!AT37</f>
        <v>20.098063592780044</v>
      </c>
      <c r="AU43" s="51">
        <f>'[3]Soy Complex'!CB324-'Soy Crude'!AU37</f>
        <v>19.745786705727781</v>
      </c>
    </row>
    <row r="44" spans="1:54">
      <c r="A44" s="42" t="s">
        <v>102</v>
      </c>
      <c r="B44" s="50">
        <f>'[5]Refined SO Imports'!AH$290/1000</f>
        <v>3.8806570000000002</v>
      </c>
      <c r="C44" s="50">
        <f>'[5]Refined SO Imports'!AT$290/1000</f>
        <v>0.35507799999999995</v>
      </c>
      <c r="D44" s="50">
        <f>'[5]Refined SO Imports'!BF$290/1000</f>
        <v>2.4556269999999998</v>
      </c>
      <c r="E44" s="50">
        <f>'[5]Refined SO Imports'!BR$290/1000</f>
        <v>1.1222639999999999</v>
      </c>
      <c r="F44" s="50">
        <f>'[5]Refined SO Imports'!CD$290/1000</f>
        <v>4.6638570000000001</v>
      </c>
      <c r="G44" s="50">
        <f>'[5]Refined SO Imports'!CP$290/1000</f>
        <v>7.5144690000000001</v>
      </c>
      <c r="H44" s="50">
        <f>'[5]Refined SO Imports'!DB$290/1000</f>
        <v>6.4660969999999995</v>
      </c>
      <c r="I44" s="50">
        <f>'[5]Refined SO Imports'!DN$290/1000</f>
        <v>5.1965569999999994</v>
      </c>
      <c r="J44" s="50">
        <f>'[5]Refined SO Imports'!DZ$290/1000</f>
        <v>3.3979360000000001</v>
      </c>
      <c r="K44" s="50">
        <f>'[5]Refined SO Imports'!EL$290/1000</f>
        <v>3.4632579999999997</v>
      </c>
      <c r="L44" s="50">
        <f>'[5]Refined SO Imports'!EX$290/1000</f>
        <v>2.2844150000000001</v>
      </c>
      <c r="M44" s="50">
        <f>'[5]Refined SO Imports'!FJ$290/1000</f>
        <v>1.6789130000000001</v>
      </c>
      <c r="N44" s="50">
        <f>'[5]Refined SO Imports'!FV$290/1000</f>
        <v>1.8630199999999999</v>
      </c>
      <c r="O44" s="50">
        <f>'[5]Refined SO Imports'!GH$290/1000</f>
        <v>0.81860500000000003</v>
      </c>
      <c r="P44" s="50">
        <f>'[5]Refined SO Imports'!GT$290/1000</f>
        <v>0.94066099999999997</v>
      </c>
      <c r="Q44" s="50">
        <f>'[5]Refined SO Imports'!HF$290/1000</f>
        <v>7.8712799999999996</v>
      </c>
      <c r="R44" s="50">
        <f>'[5]Refined SO Imports'!HR$290/1000</f>
        <v>5.942914</v>
      </c>
      <c r="S44" s="50">
        <f>'[5]Refined SO Imports'!ID$290/1000</f>
        <v>6.8313429999999995</v>
      </c>
      <c r="T44" s="50">
        <f>'[5]Refined SO Imports'!IP$290/1000</f>
        <v>11.833855999999999</v>
      </c>
      <c r="U44" s="50">
        <f>'[5]Refined SO Imports'!JB$290/1000</f>
        <v>10.202789000000001</v>
      </c>
      <c r="V44" s="50">
        <f>'[5]Refined SO Imports'!JN$290/1000</f>
        <v>14.977264999999999</v>
      </c>
      <c r="W44" s="50">
        <f>'[5]Refined SO Imports'!JZ$290/1000</f>
        <v>12.015739</v>
      </c>
      <c r="X44" s="50">
        <f>'[5]Refined SO Imports'!KL$290/1000</f>
        <v>17.043560000000003</v>
      </c>
      <c r="Y44" s="50">
        <f>'[5]Refined SO Imports'!KX$290/1000</f>
        <v>13.595994000000001</v>
      </c>
      <c r="Z44" s="50">
        <f>'[5]Refined SO Imports'!LJ$290/1000</f>
        <v>20.630215</v>
      </c>
      <c r="AA44" s="50">
        <f>'[5]Refined SO Imports'!LV$290/1000</f>
        <v>32.627350999999997</v>
      </c>
      <c r="AB44" s="50">
        <f>'[5]Refined SO Imports'!MH$290/1000</f>
        <v>22.476571</v>
      </c>
      <c r="AC44" s="50">
        <f>'[5]Refined SO Imports'!MT$290/1000</f>
        <v>18.352163000000001</v>
      </c>
      <c r="AD44" s="50">
        <f>'[5]Refined SO Imports'!NF$290/1000</f>
        <v>28.457736000000001</v>
      </c>
      <c r="AE44" s="51">
        <f>'[3]Soy Complex'!BL325-'Soy Crude'!AE38</f>
        <v>17.743020000000001</v>
      </c>
      <c r="AF44" s="51">
        <f>'[3]Soy Complex'!BM325-'Soy Crude'!AF38</f>
        <v>21.800502000000002</v>
      </c>
      <c r="AG44" s="51">
        <f>'[3]Soy Complex'!BN325-'Soy Crude'!AG38</f>
        <v>36.324353678505837</v>
      </c>
      <c r="AH44" s="51">
        <f>'[3]Soy Complex'!BO325-'Soy Crude'!AH38</f>
        <v>36.160119642186444</v>
      </c>
      <c r="AI44" s="51">
        <f>'[3]Soy Complex'!BP325-'Soy Crude'!AI38</f>
        <v>35.590891799627137</v>
      </c>
      <c r="AJ44" s="51">
        <f>'[3]Soy Complex'!BQ325-'Soy Crude'!AJ38</f>
        <v>35.362789584945261</v>
      </c>
      <c r="AK44" s="51">
        <f>'[3]Soy Complex'!BR325-'Soy Crude'!AK38</f>
        <v>32.897896362460585</v>
      </c>
      <c r="AL44" s="51">
        <f>'[3]Soy Complex'!BS325-'Soy Crude'!AL38</f>
        <v>33.877306698049438</v>
      </c>
      <c r="AM44" s="51">
        <f>'[3]Soy Complex'!BT325-'Soy Crude'!AM38</f>
        <v>33.691059688302552</v>
      </c>
      <c r="AN44" s="51">
        <f>'[3]Soy Complex'!BU325-'Soy Crude'!AN38</f>
        <v>33.121682491793415</v>
      </c>
      <c r="AO44" s="51">
        <f>'[3]Soy Complex'!BV325-'Soy Crude'!AO38</f>
        <v>32.547880845127878</v>
      </c>
      <c r="AP44" s="51">
        <f>'[3]Soy Complex'!BW325-'Soy Crude'!AP38</f>
        <v>32.168633542166148</v>
      </c>
      <c r="AQ44" s="51">
        <f>'[3]Soy Complex'!BX325-'Soy Crude'!AQ38</f>
        <v>24.735207710034175</v>
      </c>
      <c r="AR44" s="51">
        <f>'[3]Soy Complex'!BY325-'Soy Crude'!AR38</f>
        <v>24.698169529844126</v>
      </c>
      <c r="AS44" s="51">
        <f>'[3]Soy Complex'!BZ325-'Soy Crude'!AS38</f>
        <v>24.39185422520184</v>
      </c>
      <c r="AT44" s="51">
        <f>'[3]Soy Complex'!CA325-'Soy Crude'!AT38</f>
        <v>24.110630232782192</v>
      </c>
      <c r="AU44" s="51">
        <f>'[3]Soy Complex'!CB325-'Soy Crude'!AU38</f>
        <v>23.783997440398583</v>
      </c>
    </row>
    <row r="45" spans="1:54">
      <c r="A45" s="42" t="s">
        <v>103</v>
      </c>
      <c r="B45" s="50">
        <f>'[5]Refined SO Imports'!AI$290/1000</f>
        <v>7.8807000000000002E-2</v>
      </c>
      <c r="C45" s="50">
        <f>'[5]Refined SO Imports'!AU$290/1000</f>
        <v>0.31247399999999997</v>
      </c>
      <c r="D45" s="50">
        <f>'[5]Refined SO Imports'!BG$290/1000</f>
        <v>2.5371439999999996</v>
      </c>
      <c r="E45" s="50">
        <f>'[5]Refined SO Imports'!BS$290/1000</f>
        <v>1.999654</v>
      </c>
      <c r="F45" s="50">
        <f>'[5]Refined SO Imports'!CE$290/1000</f>
        <v>6.2994919999999999</v>
      </c>
      <c r="G45" s="50">
        <f>'[5]Refined SO Imports'!CQ$290/1000</f>
        <v>4.4855159999999996</v>
      </c>
      <c r="H45" s="50">
        <f>'[5]Refined SO Imports'!DC$290/1000</f>
        <v>7.0048280000000007</v>
      </c>
      <c r="I45" s="50">
        <f>'[5]Refined SO Imports'!DO$290/1000</f>
        <v>5.54941</v>
      </c>
      <c r="J45" s="50">
        <f>'[5]Refined SO Imports'!EA$290/1000</f>
        <v>3.2776019999999999</v>
      </c>
      <c r="K45" s="50">
        <f>'[5]Refined SO Imports'!EM$290/1000</f>
        <v>3.8116999999999996</v>
      </c>
      <c r="L45" s="50">
        <f>'[5]Refined SO Imports'!EY$290/1000</f>
        <v>2.9925509999999997</v>
      </c>
      <c r="M45" s="50">
        <f>'[5]Refined SO Imports'!FK$290/1000</f>
        <v>1.0449949999999999</v>
      </c>
      <c r="N45" s="50">
        <f>'[5]Refined SO Imports'!FW$290/1000</f>
        <v>1.756135</v>
      </c>
      <c r="O45" s="50">
        <f>'[5]Refined SO Imports'!GI$290/1000</f>
        <v>1.1917170000000001</v>
      </c>
      <c r="P45" s="50">
        <f>'[5]Refined SO Imports'!GU$290/1000</f>
        <v>1.7559449999999999</v>
      </c>
      <c r="Q45" s="50">
        <f>'[5]Refined SO Imports'!HG$290/1000</f>
        <v>2.1640410000000001</v>
      </c>
      <c r="R45" s="50">
        <f>'[5]Refined SO Imports'!HS$290/1000</f>
        <v>4.4462579999999994</v>
      </c>
      <c r="S45" s="50">
        <f>'[5]Refined SO Imports'!IE$290/1000</f>
        <v>6.4832120000000009</v>
      </c>
      <c r="T45" s="50">
        <f>'[5]Refined SO Imports'!IQ$290/1000</f>
        <v>13.231335999999999</v>
      </c>
      <c r="U45" s="50">
        <f>'[5]Refined SO Imports'!JC$290/1000</f>
        <v>12.129868</v>
      </c>
      <c r="V45" s="50">
        <f>'[5]Refined SO Imports'!JO$290/1000</f>
        <v>12.367566</v>
      </c>
      <c r="W45" s="50">
        <f>'[5]Refined SO Imports'!KA$290/1000</f>
        <v>10.073053</v>
      </c>
      <c r="X45" s="50">
        <f>'[5]Refined SO Imports'!KM$290/1000</f>
        <v>21.420402999999997</v>
      </c>
      <c r="Y45" s="50">
        <f>'[5]Refined SO Imports'!KY$290/1000</f>
        <v>20.531539000000002</v>
      </c>
      <c r="Z45" s="50">
        <f>'[5]Refined SO Imports'!LK$290/1000</f>
        <v>29.868119999999998</v>
      </c>
      <c r="AA45" s="50">
        <f>'[5]Refined SO Imports'!LW$290/1000</f>
        <v>39.461748</v>
      </c>
      <c r="AB45" s="50">
        <f>'[5]Refined SO Imports'!MI$290/1000</f>
        <v>32.039929000000001</v>
      </c>
      <c r="AC45" s="50">
        <f>'[5]Refined SO Imports'!MU$290/1000</f>
        <v>23.500447000000001</v>
      </c>
      <c r="AD45" s="50">
        <f>'[5]Refined SO Imports'!NG$290/1000</f>
        <v>28.041857</v>
      </c>
      <c r="AE45" s="51">
        <f>'[3]Soy Complex'!BL326-'Soy Crude'!AE39</f>
        <v>15.778963000000001</v>
      </c>
      <c r="AF45" s="51">
        <f>'[3]Soy Complex'!BM326-'Soy Crude'!AF39</f>
        <v>14.401331999999996</v>
      </c>
      <c r="AG45" s="51">
        <f>'[3]Soy Complex'!BN326-'Soy Crude'!AG39</f>
        <v>49.201721810106072</v>
      </c>
      <c r="AH45" s="51">
        <f>'[3]Soy Complex'!BO326-'Soy Crude'!AH39</f>
        <v>46.265926155757768</v>
      </c>
      <c r="AI45" s="51">
        <f>'[3]Soy Complex'!BP326-'Soy Crude'!AI39</f>
        <v>45.962470973471618</v>
      </c>
      <c r="AJ45" s="51">
        <f>'[3]Soy Complex'!BQ326-'Soy Crude'!AJ39</f>
        <v>45.218949367090978</v>
      </c>
      <c r="AK45" s="51">
        <f>'[3]Soy Complex'!BR326-'Soy Crude'!AK39</f>
        <v>38.958828776972595</v>
      </c>
      <c r="AL45" s="51">
        <f>'[3]Soy Complex'!BS326-'Soy Crude'!AL39</f>
        <v>41.619789116440678</v>
      </c>
      <c r="AM45" s="51">
        <f>'[3]Soy Complex'!BT326-'Soy Crude'!AM39</f>
        <v>42.944455084768109</v>
      </c>
      <c r="AN45" s="51">
        <f>'[3]Soy Complex'!BU326-'Soy Crude'!AN39</f>
        <v>41.092861369924414</v>
      </c>
      <c r="AO45" s="51">
        <f>'[3]Soy Complex'!BV326-'Soy Crude'!AO39</f>
        <v>40.32165401039272</v>
      </c>
      <c r="AP45" s="51">
        <f>'[3]Soy Complex'!BW326-'Soy Crude'!AP39</f>
        <v>39.520410984433425</v>
      </c>
      <c r="AQ45" s="51">
        <f>'[3]Soy Complex'!BX326-'Soy Crude'!AQ39</f>
        <v>30.009573591807751</v>
      </c>
      <c r="AR45" s="51">
        <f>'[3]Soy Complex'!BY326-'Soy Crude'!AR39</f>
        <v>30.183599970171894</v>
      </c>
      <c r="AS45" s="51">
        <f>'[3]Soy Complex'!BZ326-'Soy Crude'!AS39</f>
        <v>29.860692508358305</v>
      </c>
      <c r="AT45" s="51">
        <f>'[3]Soy Complex'!CA326-'Soy Crude'!AT39</f>
        <v>29.246960347826573</v>
      </c>
      <c r="AU45" s="51">
        <f>'[3]Soy Complex'!CB326-'Soy Crude'!AU39</f>
        <v>28.831364203340648</v>
      </c>
    </row>
    <row r="46" spans="1:54">
      <c r="A46" s="42" t="s">
        <v>104</v>
      </c>
      <c r="B46" s="50">
        <f>'[5]Refined SO Imports'!AJ$290/1000</f>
        <v>3.8195E-2</v>
      </c>
      <c r="C46" s="50">
        <f>'[5]Refined SO Imports'!AV$290/1000</f>
        <v>1.746364</v>
      </c>
      <c r="D46" s="50">
        <f>'[5]Refined SO Imports'!BH$290/1000</f>
        <v>1.8027599999999999</v>
      </c>
      <c r="E46" s="50">
        <f>'[5]Refined SO Imports'!BT$290/1000</f>
        <v>2.1215090000000001</v>
      </c>
      <c r="F46" s="50">
        <f>'[5]Refined SO Imports'!CF$290/1000</f>
        <v>5.4570649999999992</v>
      </c>
      <c r="G46" s="50">
        <f>'[5]Refined SO Imports'!CR$290/1000</f>
        <v>3.777739</v>
      </c>
      <c r="H46" s="50">
        <f>'[5]Refined SO Imports'!DD$290/1000</f>
        <v>6.97356</v>
      </c>
      <c r="I46" s="50">
        <f>'[5]Refined SO Imports'!DP$290/1000</f>
        <v>5.7669860000000002</v>
      </c>
      <c r="J46" s="50">
        <f>'[5]Refined SO Imports'!EB$290/1000</f>
        <v>3.9044119999999998</v>
      </c>
      <c r="K46" s="50">
        <f>'[5]Refined SO Imports'!EN$290/1000</f>
        <v>3.645365</v>
      </c>
      <c r="L46" s="50">
        <f>'[5]Refined SO Imports'!EZ$290/1000</f>
        <v>2.9271410000000002</v>
      </c>
      <c r="M46" s="50">
        <f>'[5]Refined SO Imports'!FL$290/1000</f>
        <v>1.5544</v>
      </c>
      <c r="N46" s="50">
        <f>'[5]Refined SO Imports'!FX$290/1000</f>
        <v>2.9421629999999999</v>
      </c>
      <c r="O46" s="50">
        <f>'[5]Refined SO Imports'!GJ$290/1000</f>
        <v>2.3554050000000002</v>
      </c>
      <c r="P46" s="50">
        <f>'[5]Refined SO Imports'!GV$290/1000</f>
        <v>4.5237690000000006</v>
      </c>
      <c r="Q46" s="50">
        <f>'[5]Refined SO Imports'!HH$290/1000</f>
        <v>5.7398739999999995</v>
      </c>
      <c r="R46" s="50">
        <f>'[5]Refined SO Imports'!HT$290/1000</f>
        <v>5.1839660000000007</v>
      </c>
      <c r="S46" s="50">
        <f>'[5]Refined SO Imports'!IF$290/1000</f>
        <v>7.1750780000000001</v>
      </c>
      <c r="T46" s="50">
        <f>'[5]Refined SO Imports'!IR$290/1000</f>
        <v>11.742025</v>
      </c>
      <c r="U46" s="50">
        <f>'[5]Refined SO Imports'!JD$290/1000</f>
        <v>16.416205999999999</v>
      </c>
      <c r="V46" s="50">
        <f>'[5]Refined SO Imports'!JP$290/1000</f>
        <v>11.940198000000001</v>
      </c>
      <c r="W46" s="50">
        <f>'[5]Refined SO Imports'!KB$290/1000</f>
        <v>12.150030000000001</v>
      </c>
      <c r="X46" s="50">
        <f>'[5]Refined SO Imports'!KN$290/1000</f>
        <v>15.512798</v>
      </c>
      <c r="Y46" s="50">
        <f>'[5]Refined SO Imports'!KZ$290/1000</f>
        <v>21.596229999999998</v>
      </c>
      <c r="Z46" s="50">
        <f>'[5]Refined SO Imports'!LL$290/1000</f>
        <v>20.683739000000003</v>
      </c>
      <c r="AA46" s="50">
        <f>'[5]Refined SO Imports'!LX$290/1000</f>
        <v>28.085297999999998</v>
      </c>
      <c r="AB46" s="50">
        <f>'[5]Refined SO Imports'!MJ$290/1000</f>
        <v>27.944941</v>
      </c>
      <c r="AC46" s="50">
        <f>'[5]Refined SO Imports'!MV$290/1000</f>
        <v>16.528398000000003</v>
      </c>
      <c r="AD46" s="50">
        <f>'[5]Refined SO Imports'!NH$290/1000</f>
        <v>12.504313</v>
      </c>
      <c r="AE46" s="51">
        <f>'[3]Soy Complex'!BL327-'Soy Crude'!AE40</f>
        <v>19.278585999999997</v>
      </c>
      <c r="AF46" s="51">
        <f>'[3]Soy Complex'!BM327-'Soy Crude'!AF40</f>
        <v>22.449158999999998</v>
      </c>
      <c r="AG46" s="51">
        <f>'[3]Soy Complex'!BN327-'Soy Crude'!AG40</f>
        <v>32.507502504625407</v>
      </c>
      <c r="AH46" s="51">
        <f>'[3]Soy Complex'!BO327-'Soy Crude'!AH40</f>
        <v>30.095477914427498</v>
      </c>
      <c r="AI46" s="51">
        <f>'[3]Soy Complex'!BP327-'Soy Crude'!AI40</f>
        <v>30.058082210478791</v>
      </c>
      <c r="AJ46" s="51">
        <f>'[3]Soy Complex'!BQ327-'Soy Crude'!AJ40</f>
        <v>29.491642712799681</v>
      </c>
      <c r="AK46" s="51">
        <f>'[3]Soy Complex'!BR327-'Soy Crude'!AK40</f>
        <v>30.766668761720986</v>
      </c>
      <c r="AL46" s="51">
        <f>'[3]Soy Complex'!BS327-'Soy Crude'!AL40</f>
        <v>30.157945600736092</v>
      </c>
      <c r="AM46" s="51">
        <f>'[3]Soy Complex'!BT327-'Soy Crude'!AM40</f>
        <v>28.635645645382343</v>
      </c>
      <c r="AN46" s="51">
        <f>'[3]Soy Complex'!BU327-'Soy Crude'!AN40</f>
        <v>27.883583268254263</v>
      </c>
      <c r="AO46" s="51">
        <f>'[3]Soy Complex'!BV327-'Soy Crude'!AO40</f>
        <v>27.5595173334981</v>
      </c>
      <c r="AP46" s="51">
        <f>'[3]Soy Complex'!BW327-'Soy Crude'!AP40</f>
        <v>27.23887246443098</v>
      </c>
      <c r="AQ46" s="51">
        <f>'[3]Soy Complex'!BX327-'Soy Crude'!AQ40</f>
        <v>20.75682222727691</v>
      </c>
      <c r="AR46" s="51">
        <f>'[3]Soy Complex'!BY327-'Soy Crude'!AR40</f>
        <v>20.255825296536624</v>
      </c>
      <c r="AS46" s="51">
        <f>'[3]Soy Complex'!BZ327-'Soy Crude'!AS40</f>
        <v>19.835262150602105</v>
      </c>
      <c r="AT46" s="51">
        <f>'[3]Soy Complex'!CA327-'Soy Crude'!AT40</f>
        <v>19.52653754029965</v>
      </c>
      <c r="AU46" s="51">
        <f>'[3]Soy Complex'!CB327-'Soy Crude'!AU40</f>
        <v>19.205090127118932</v>
      </c>
    </row>
    <row r="47" spans="1:54">
      <c r="A47" s="42" t="s">
        <v>105</v>
      </c>
      <c r="B47" s="50">
        <f>'[5]Refined SO Imports'!AK$290/1000</f>
        <v>7.7548000000000006E-2</v>
      </c>
      <c r="C47" s="50">
        <f>'[5]Refined SO Imports'!AW$290/1000</f>
        <v>2.1988029999999998</v>
      </c>
      <c r="D47" s="50">
        <f>'[5]Refined SO Imports'!BI$290/1000</f>
        <v>2.0777079999999999</v>
      </c>
      <c r="E47" s="50">
        <f>'[5]Refined SO Imports'!BU$290/1000</f>
        <v>2.3263189999999998</v>
      </c>
      <c r="F47" s="50">
        <f>'[5]Refined SO Imports'!CG$290/1000</f>
        <v>4.1487250000000007</v>
      </c>
      <c r="G47" s="50">
        <f>'[5]Refined SO Imports'!CS$290/1000</f>
        <v>3.378752</v>
      </c>
      <c r="H47" s="50">
        <f>'[5]Refined SO Imports'!DE$290/1000</f>
        <v>4.9703650000000001</v>
      </c>
      <c r="I47" s="50">
        <f>'[5]Refined SO Imports'!DQ$290/1000</f>
        <v>4.9823999999999993</v>
      </c>
      <c r="J47" s="50">
        <f>'[5]Refined SO Imports'!EC$290/1000</f>
        <v>3.7310590000000001</v>
      </c>
      <c r="K47" s="50">
        <f>'[5]Refined SO Imports'!EO$290/1000</f>
        <v>3.1098919999999999</v>
      </c>
      <c r="L47" s="50">
        <f>'[5]Refined SO Imports'!FA$290/1000</f>
        <v>2.4302700000000002</v>
      </c>
      <c r="M47" s="50">
        <f>'[5]Refined SO Imports'!FM$290/1000</f>
        <v>1.989552</v>
      </c>
      <c r="N47" s="50">
        <f>'[5]Refined SO Imports'!FY$290/1000</f>
        <v>3.7912109999999997</v>
      </c>
      <c r="O47" s="50">
        <f>'[5]Refined SO Imports'!GK$290/1000</f>
        <v>1.0457049999999999</v>
      </c>
      <c r="P47" s="50">
        <f>'[5]Refined SO Imports'!GW$290/1000</f>
        <v>3.8286880000000001</v>
      </c>
      <c r="Q47" s="50">
        <f>'[5]Refined SO Imports'!HI$290/1000</f>
        <v>2.1036860000000002</v>
      </c>
      <c r="R47" s="50">
        <f>'[5]Refined SO Imports'!HU$290/1000</f>
        <v>6.2125200000000005</v>
      </c>
      <c r="S47" s="50">
        <f>'[5]Refined SO Imports'!IG$290/1000</f>
        <v>9.1522469999999991</v>
      </c>
      <c r="T47" s="50">
        <f>'[5]Refined SO Imports'!IS$290/1000</f>
        <v>5.8685339999999995</v>
      </c>
      <c r="U47" s="50">
        <f>'[5]Refined SO Imports'!JE$290/1000</f>
        <v>13.346825999999998</v>
      </c>
      <c r="V47" s="50">
        <f>'[5]Refined SO Imports'!JQ$290/1000</f>
        <v>10.652075999999999</v>
      </c>
      <c r="W47" s="50">
        <f>'[5]Refined SO Imports'!KC$290/1000</f>
        <v>11.211003</v>
      </c>
      <c r="X47" s="50">
        <f>'[5]Refined SO Imports'!KO$290/1000</f>
        <v>12.467358000000001</v>
      </c>
      <c r="Y47" s="50">
        <f>'[5]Refined SO Imports'!LA$290/1000</f>
        <v>18.628411</v>
      </c>
      <c r="Z47" s="50">
        <f>'[5]Refined SO Imports'!LM$290/1000</f>
        <v>16.892482000000001</v>
      </c>
      <c r="AA47" s="50">
        <f>'[5]Refined SO Imports'!LY$290/1000</f>
        <v>27.055701000000003</v>
      </c>
      <c r="AB47" s="50">
        <f>'[5]Refined SO Imports'!MK$290/1000</f>
        <v>22.850434</v>
      </c>
      <c r="AC47" s="50">
        <f>'[5]Refined SO Imports'!MW$290/1000</f>
        <v>19.188521000000001</v>
      </c>
      <c r="AD47" s="50">
        <f>'[5]Refined SO Imports'!NI$290/1000</f>
        <v>16.839389000000001</v>
      </c>
      <c r="AE47" s="51">
        <f>'[3]Soy Complex'!BL328-'Soy Crude'!AE41</f>
        <v>22.234615999999999</v>
      </c>
      <c r="AF47" s="51">
        <f>'[3]Soy Complex'!BM328-'Soy Crude'!AF41</f>
        <v>24.132962304194457</v>
      </c>
      <c r="AG47" s="51">
        <f>'[3]Soy Complex'!BN328-'Soy Crude'!AG41</f>
        <v>34.911609508830878</v>
      </c>
      <c r="AH47" s="51">
        <f>'[3]Soy Complex'!BO328-'Soy Crude'!AH41</f>
        <v>34.837558524844923</v>
      </c>
      <c r="AI47" s="51">
        <f>'[3]Soy Complex'!BP328-'Soy Crude'!AI41</f>
        <v>34.597313292346179</v>
      </c>
      <c r="AJ47" s="51">
        <f>'[3]Soy Complex'!BQ328-'Soy Crude'!AJ41</f>
        <v>34.084172041109994</v>
      </c>
      <c r="AK47" s="51">
        <f>'[3]Soy Complex'!BR328-'Soy Crude'!AK41</f>
        <v>33.968571966921942</v>
      </c>
      <c r="AL47" s="51">
        <f>'[3]Soy Complex'!BS328-'Soy Crude'!AL41</f>
        <v>33.519863760881179</v>
      </c>
      <c r="AM47" s="51">
        <f>'[3]Soy Complex'!BT328-'Soy Crude'!AM41</f>
        <v>32.593251593621559</v>
      </c>
      <c r="AN47" s="51">
        <f>'[3]Soy Complex'!BU328-'Soy Crude'!AN41</f>
        <v>32.221358583157055</v>
      </c>
      <c r="AO47" s="51">
        <f>'[3]Soy Complex'!BV328-'Soy Crude'!AO41</f>
        <v>31.672220853380402</v>
      </c>
      <c r="AP47" s="51">
        <f>'[3]Soy Complex'!BW328-'Soy Crude'!AP41</f>
        <v>31.323904578009731</v>
      </c>
      <c r="AQ47" s="51">
        <f>'[3]Soy Complex'!BX328-'Soy Crude'!AQ41</f>
        <v>24.016503461404568</v>
      </c>
      <c r="AR47" s="51">
        <f>'[3]Soy Complex'!BY328-'Soy Crude'!AR41</f>
        <v>23.664985392371712</v>
      </c>
      <c r="AS47" s="51">
        <f>'[3]Soy Complex'!BZ328-'Soy Crude'!AS41</f>
        <v>23.332884631666964</v>
      </c>
      <c r="AT47" s="51">
        <f>'[3]Soy Complex'!CA328-'Soy Crude'!AT41</f>
        <v>23.066924723897419</v>
      </c>
      <c r="AU47" s="51">
        <f>'[3]Soy Complex'!CB328-'Soy Crude'!AU41</f>
        <v>22.728718703141674</v>
      </c>
    </row>
    <row r="48" spans="1:54">
      <c r="A48" s="42" t="s">
        <v>106</v>
      </c>
      <c r="B48" s="50">
        <f>'[5]Refined SO Imports'!AL$290/1000</f>
        <v>0</v>
      </c>
      <c r="C48" s="50">
        <f>'[5]Refined SO Imports'!AX$290/1000</f>
        <v>1.660315</v>
      </c>
      <c r="D48" s="50">
        <f>'[5]Refined SO Imports'!BJ$290/1000</f>
        <v>2.9748739999999998</v>
      </c>
      <c r="E48" s="50">
        <f>'[5]Refined SO Imports'!BV$290/1000</f>
        <v>2.2796180000000001</v>
      </c>
      <c r="F48" s="50">
        <f>'[5]Refined SO Imports'!CH$290/1000</f>
        <v>3.2485529999999998</v>
      </c>
      <c r="G48" s="50">
        <f>'[5]Refined SO Imports'!CT$290/1000</f>
        <v>7.0178419999999999</v>
      </c>
      <c r="H48" s="50">
        <f>'[5]Refined SO Imports'!DF$290/1000</f>
        <v>7.1495420000000003</v>
      </c>
      <c r="I48" s="50">
        <f>'[5]Refined SO Imports'!DR$290/1000</f>
        <v>8.7192489999999996</v>
      </c>
      <c r="J48" s="50">
        <f>'[5]Refined SO Imports'!ED$290/1000</f>
        <v>3.7487900000000001</v>
      </c>
      <c r="K48" s="50">
        <f>'[5]Refined SO Imports'!EP$290/1000</f>
        <v>3.468782</v>
      </c>
      <c r="L48" s="50">
        <f>'[5]Refined SO Imports'!FB$290/1000</f>
        <v>3.0648230000000001</v>
      </c>
      <c r="M48" s="50">
        <f>'[5]Refined SO Imports'!FN$290/1000</f>
        <v>1.6768099999999999</v>
      </c>
      <c r="N48" s="50">
        <f>'[5]Refined SO Imports'!FZ$290/1000</f>
        <v>3.8426439999999999</v>
      </c>
      <c r="O48" s="50">
        <f>'[5]Refined SO Imports'!GL$290/1000</f>
        <v>1.233374</v>
      </c>
      <c r="P48" s="50">
        <f>'[5]Refined SO Imports'!GX$290/1000</f>
        <v>0.84784700000000002</v>
      </c>
      <c r="Q48" s="50">
        <f>'[5]Refined SO Imports'!HJ$290/1000</f>
        <v>2.4016669999999998</v>
      </c>
      <c r="R48" s="50">
        <f>'[5]Refined SO Imports'!HV$290/1000</f>
        <v>3.6659619999999999</v>
      </c>
      <c r="S48" s="50">
        <f>'[5]Refined SO Imports'!IH$290/1000</f>
        <v>9.8058870000000002</v>
      </c>
      <c r="T48" s="50">
        <f>'[5]Refined SO Imports'!IT$290/1000</f>
        <v>7.2817959999999999</v>
      </c>
      <c r="U48" s="50">
        <f>'[5]Refined SO Imports'!JF$290/1000</f>
        <v>19.593246000000001</v>
      </c>
      <c r="V48" s="50">
        <f>'[5]Refined SO Imports'!JR$290/1000</f>
        <v>11.559443</v>
      </c>
      <c r="W48" s="50">
        <f>'[5]Refined SO Imports'!KD$290/1000</f>
        <v>15.031824</v>
      </c>
      <c r="X48" s="50">
        <f>'[5]Refined SO Imports'!KP$290/1000</f>
        <v>16.483850999999998</v>
      </c>
      <c r="Y48" s="50">
        <f>'[5]Refined SO Imports'!LB$290/1000</f>
        <v>25.308142</v>
      </c>
      <c r="Z48" s="50">
        <f>'[5]Refined SO Imports'!LN$290/1000</f>
        <v>17.633611000000002</v>
      </c>
      <c r="AA48" s="50">
        <f>'[5]Refined SO Imports'!LZ$290/1000</f>
        <v>29.090829000000003</v>
      </c>
      <c r="AB48" s="50">
        <f>'[5]Refined SO Imports'!ML$290/1000</f>
        <v>20.462400000000002</v>
      </c>
      <c r="AC48" s="50">
        <f>'[5]Refined SO Imports'!MX$290/1000</f>
        <v>18.553491999999999</v>
      </c>
      <c r="AD48" s="50">
        <f>'[5]Refined SO Imports'!NJ$290/1000</f>
        <v>16.660001000000001</v>
      </c>
      <c r="AE48" s="51">
        <f>'[3]Soy Complex'!BL329-'Soy Crude'!AE42</f>
        <v>26.509930999999995</v>
      </c>
      <c r="AF48" s="51">
        <f>'[3]Soy Complex'!BM329-'Soy Crude'!AF42</f>
        <v>15.558318070450177</v>
      </c>
      <c r="AG48" s="51">
        <f>'[3]Soy Complex'!BN329-'Soy Crude'!AG42</f>
        <v>31.389000151721671</v>
      </c>
      <c r="AH48" s="51">
        <f>'[3]Soy Complex'!BO329-'Soy Crude'!AH42</f>
        <v>29.968885381378602</v>
      </c>
      <c r="AI48" s="51">
        <f>'[3]Soy Complex'!BP329-'Soy Crude'!AI42</f>
        <v>29.663812219037865</v>
      </c>
      <c r="AJ48" s="51">
        <f>'[3]Soy Complex'!BQ329-'Soy Crude'!AJ42</f>
        <v>29.296004591984985</v>
      </c>
      <c r="AK48" s="51">
        <f>'[3]Soy Complex'!BR329-'Soy Crude'!AK42</f>
        <v>30.157722741481695</v>
      </c>
      <c r="AL48" s="51">
        <f>'[3]Soy Complex'!BS329-'Soy Crude'!AL42</f>
        <v>28.212866862687811</v>
      </c>
      <c r="AM48" s="51">
        <f>'[3]Soy Complex'!BT329-'Soy Crude'!AM42</f>
        <v>28.325237274791679</v>
      </c>
      <c r="AN48" s="51">
        <f>'[3]Soy Complex'!BU329-'Soy Crude'!AN42</f>
        <v>27.507386203345881</v>
      </c>
      <c r="AO48" s="51">
        <f>'[3]Soy Complex'!BV329-'Soy Crude'!AO42</f>
        <v>27.120154965381154</v>
      </c>
      <c r="AP48" s="51">
        <f>'[3]Soy Complex'!BW329-'Soy Crude'!AP42</f>
        <v>26.831495027333141</v>
      </c>
      <c r="AQ48" s="51">
        <f>'[3]Soy Complex'!BX329-'Soy Crude'!AQ42</f>
        <v>20.485529274365213</v>
      </c>
      <c r="AR48" s="51">
        <f>'[3]Soy Complex'!BY329-'Soy Crude'!AR42</f>
        <v>20.002362014483545</v>
      </c>
      <c r="AS48" s="51">
        <f>'[3]Soy Complex'!BZ329-'Soy Crude'!AS42</f>
        <v>19.781920621910906</v>
      </c>
      <c r="AT48" s="51">
        <f>'[3]Soy Complex'!CA329-'Soy Crude'!AT42</f>
        <v>19.43886501600835</v>
      </c>
      <c r="AU48" s="51">
        <f>'[3]Soy Complex'!CB329-'Soy Crude'!AU42</f>
        <v>19.141536657100986</v>
      </c>
    </row>
    <row r="49" spans="1:47">
      <c r="A49" s="42" t="s">
        <v>107</v>
      </c>
      <c r="B49" s="50">
        <f>'[5]Refined SO Imports'!AM$290/1000</f>
        <v>4.0795999999999999E-2</v>
      </c>
      <c r="C49" s="50">
        <f>'[5]Refined SO Imports'!AY$290/1000</f>
        <v>1.5642210000000001</v>
      </c>
      <c r="D49" s="50">
        <f>'[5]Refined SO Imports'!BK$290/1000</f>
        <v>2.9654380000000002</v>
      </c>
      <c r="E49" s="50">
        <f>'[5]Refined SO Imports'!BW$290/1000</f>
        <v>2.2379220000000002</v>
      </c>
      <c r="F49" s="50">
        <f>'[5]Refined SO Imports'!CI$290/1000</f>
        <v>2.2463880000000001</v>
      </c>
      <c r="G49" s="50">
        <f>'[5]Refined SO Imports'!CU$290/1000</f>
        <v>5.3553230000000003</v>
      </c>
      <c r="H49" s="50">
        <f>'[5]Refined SO Imports'!DG$290/1000</f>
        <v>5.8220730000000005</v>
      </c>
      <c r="I49" s="50">
        <f>'[5]Refined SO Imports'!DS$290/1000</f>
        <v>6.8212809999999999</v>
      </c>
      <c r="J49" s="50">
        <f>'[5]Refined SO Imports'!EE$290/1000</f>
        <v>3.13422</v>
      </c>
      <c r="K49" s="50">
        <f>'[5]Refined SO Imports'!EQ$290/1000</f>
        <v>4.407222</v>
      </c>
      <c r="L49" s="50">
        <f>'[5]Refined SO Imports'!FC$290/1000</f>
        <v>2.8426460000000002</v>
      </c>
      <c r="M49" s="50">
        <f>'[5]Refined SO Imports'!FO$290/1000</f>
        <v>2.1360250000000001</v>
      </c>
      <c r="N49" s="50">
        <f>'[5]Refined SO Imports'!GA$290/1000</f>
        <v>2.1721759999999999</v>
      </c>
      <c r="O49" s="50">
        <f>'[5]Refined SO Imports'!GM$290/1000</f>
        <v>1.2981130000000001</v>
      </c>
      <c r="P49" s="50">
        <f>'[5]Refined SO Imports'!GY$290/1000</f>
        <v>3.5957479999999999</v>
      </c>
      <c r="Q49" s="50">
        <f>'[5]Refined SO Imports'!HK$290/1000</f>
        <v>6.1608339999999995</v>
      </c>
      <c r="R49" s="50">
        <f>'[5]Refined SO Imports'!HW$290/1000</f>
        <v>5.4117600000000001</v>
      </c>
      <c r="S49" s="50">
        <f>'[5]Refined SO Imports'!II$290/1000</f>
        <v>13.029368</v>
      </c>
      <c r="T49" s="50">
        <f>'[5]Refined SO Imports'!IU$290/1000</f>
        <v>5.6047770000000003</v>
      </c>
      <c r="U49" s="50">
        <f>'[5]Refined SO Imports'!JG$290/1000</f>
        <v>18.195871</v>
      </c>
      <c r="V49" s="50">
        <f>'[5]Refined SO Imports'!JS$290/1000</f>
        <v>13.988217000000001</v>
      </c>
      <c r="W49" s="50">
        <f>'[5]Refined SO Imports'!KE$290/1000</f>
        <v>10.936858000000001</v>
      </c>
      <c r="X49" s="50">
        <f>'[5]Refined SO Imports'!KQ$290/1000</f>
        <v>20.942345</v>
      </c>
      <c r="Y49" s="50">
        <f>'[5]Refined SO Imports'!LC$290/1000</f>
        <v>28.713902999999998</v>
      </c>
      <c r="Z49" s="50">
        <f>'[5]Refined SO Imports'!LO$290/1000</f>
        <v>27.473966000000001</v>
      </c>
      <c r="AA49" s="50">
        <f>'[5]Refined SO Imports'!MA$290/1000</f>
        <v>27.842133999999998</v>
      </c>
      <c r="AB49" s="50">
        <f>'[5]Refined SO Imports'!MM$290/1000</f>
        <v>11.405194</v>
      </c>
      <c r="AC49" s="50">
        <f>'[5]Refined SO Imports'!MY$290/1000</f>
        <v>18.842753999999999</v>
      </c>
      <c r="AD49" s="51">
        <f>'[3]Soy Complex'!BK330-'Soy Crude'!AD43</f>
        <v>18.496641</v>
      </c>
      <c r="AE49" s="51">
        <f>'[3]Soy Complex'!BL330-'Soy Crude'!AE43</f>
        <v>26.613350000000001</v>
      </c>
      <c r="AF49" s="51">
        <f>'[3]Soy Complex'!BM330-'Soy Crude'!AF43</f>
        <v>20.372609540462321</v>
      </c>
      <c r="AG49" s="51">
        <f>'[3]Soy Complex'!BN330-'Soy Crude'!AG43</f>
        <v>32.217231192755733</v>
      </c>
      <c r="AH49" s="51">
        <f>'[3]Soy Complex'!BO330-'Soy Crude'!AH43</f>
        <v>31.969451359978322</v>
      </c>
      <c r="AI49" s="51">
        <f>'[3]Soy Complex'!BP330-'Soy Crude'!AI43</f>
        <v>32.93239216561323</v>
      </c>
      <c r="AJ49" s="51">
        <f>'[3]Soy Complex'!BQ330-'Soy Crude'!AJ43</f>
        <v>32.144983677645094</v>
      </c>
      <c r="AK49" s="51">
        <f>'[3]Soy Complex'!BR330-'Soy Crude'!AK43</f>
        <v>32.653684755804406</v>
      </c>
      <c r="AL49" s="51">
        <f>'[3]Soy Complex'!BS330-'Soy Crude'!AL43</f>
        <v>31.02846449117591</v>
      </c>
      <c r="AM49" s="51">
        <f>'[3]Soy Complex'!BT330-'Soy Crude'!AM43</f>
        <v>30.35994439361032</v>
      </c>
      <c r="AN49" s="51">
        <f>'[3]Soy Complex'!BU330-'Soy Crude'!AN43</f>
        <v>30.037429266735092</v>
      </c>
      <c r="AO49" s="51">
        <f>'[3]Soy Complex'!BV330-'Soy Crude'!AO43</f>
        <v>29.674071300290347</v>
      </c>
      <c r="AP49" s="51">
        <f>'[3]Soy Complex'!BW330-'Soy Crude'!AP43</f>
        <v>29.185848214198192</v>
      </c>
      <c r="AQ49" s="51">
        <f>'[3]Soy Complex'!BX330-'Soy Crude'!AQ43</f>
        <v>22.273173295449411</v>
      </c>
      <c r="AR49" s="51">
        <f>'[3]Soy Complex'!BY330-'Soy Crude'!AR43</f>
        <v>21.795397859370659</v>
      </c>
      <c r="AS49" s="51">
        <f>'[3]Soy Complex'!BZ330-'Soy Crude'!AS43</f>
        <v>21.506141607030671</v>
      </c>
      <c r="AT49" s="51">
        <f>'[3]Soy Complex'!CA330-'Soy Crude'!AT43</f>
        <v>21.233834824070769</v>
      </c>
      <c r="AU49" s="51">
        <f>'[3]Soy Complex'!CB330-'Soy Crude'!AU43</f>
        <v>20.884356675572462</v>
      </c>
    </row>
    <row r="50" spans="1:47">
      <c r="A50" s="42" t="s">
        <v>108</v>
      </c>
      <c r="B50" s="50">
        <f>'[5]Refined SO Imports'!AN$290/1000</f>
        <v>7.9739000000000004E-2</v>
      </c>
      <c r="C50" s="50">
        <f>'[5]Refined SO Imports'!AZ$290/1000</f>
        <v>1.15378</v>
      </c>
      <c r="D50" s="50">
        <f>'[5]Refined SO Imports'!BL$290/1000</f>
        <v>3.7188820000000002</v>
      </c>
      <c r="E50" s="50">
        <f>'[5]Refined SO Imports'!BX$290/1000</f>
        <v>7.0032050000000003</v>
      </c>
      <c r="F50" s="50">
        <f>'[5]Refined SO Imports'!CJ$290/1000</f>
        <v>3.6068989999999999</v>
      </c>
      <c r="G50" s="50">
        <f>'[5]Refined SO Imports'!CV$290/1000</f>
        <v>10.485870999999999</v>
      </c>
      <c r="H50" s="50">
        <f>'[5]Refined SO Imports'!DH$290/1000</f>
        <v>7.0970339999999998</v>
      </c>
      <c r="I50" s="50">
        <f>'[5]Refined SO Imports'!DT$290/1000</f>
        <v>9.3612289999999998</v>
      </c>
      <c r="J50" s="50">
        <f>'[5]Refined SO Imports'!EF$290/1000</f>
        <v>5.7456069999999997</v>
      </c>
      <c r="K50" s="50">
        <f>'[5]Refined SO Imports'!ER$290/1000</f>
        <v>4.8006149999999996</v>
      </c>
      <c r="L50" s="50">
        <f>'[5]Refined SO Imports'!FD$290/1000</f>
        <v>3.060076</v>
      </c>
      <c r="M50" s="50">
        <f>'[5]Refined SO Imports'!FP$290/1000</f>
        <v>1.8159069999999999</v>
      </c>
      <c r="N50" s="50">
        <f>'[5]Refined SO Imports'!GB$290/1000</f>
        <v>2.0793279999999998</v>
      </c>
      <c r="O50" s="50">
        <f>'[5]Refined SO Imports'!GN$290/1000</f>
        <v>1.354223</v>
      </c>
      <c r="P50" s="50">
        <f>'[5]Refined SO Imports'!GZ$290/1000</f>
        <v>2.805752</v>
      </c>
      <c r="Q50" s="50">
        <f>'[5]Refined SO Imports'!HL$290/1000</f>
        <v>2.6404890000000001</v>
      </c>
      <c r="R50" s="50">
        <f>'[5]Refined SO Imports'!HX$290/1000</f>
        <v>10.120554</v>
      </c>
      <c r="S50" s="50">
        <f>'[5]Refined SO Imports'!IJ$290/1000</f>
        <v>10.512756</v>
      </c>
      <c r="T50" s="50">
        <f>'[5]Refined SO Imports'!IV$290/1000</f>
        <v>9.9451330000000002</v>
      </c>
      <c r="U50" s="50">
        <f>'[5]Refined SO Imports'!JH$290/1000</f>
        <v>12.028012</v>
      </c>
      <c r="V50" s="50">
        <f>'[5]Refined SO Imports'!JT$290/1000</f>
        <v>12.791877000000001</v>
      </c>
      <c r="W50" s="50">
        <f>'[5]Refined SO Imports'!KF$290/1000</f>
        <v>11.860141</v>
      </c>
      <c r="X50" s="50">
        <f>'[5]Refined SO Imports'!KR$290/1000</f>
        <v>31.822441999999999</v>
      </c>
      <c r="Y50" s="50">
        <f>'[5]Refined SO Imports'!LD$290/1000</f>
        <v>27.815183000000001</v>
      </c>
      <c r="Z50" s="50">
        <f>'[5]Refined SO Imports'!LP$290/1000</f>
        <v>32.465595</v>
      </c>
      <c r="AA50" s="50">
        <f>'[5]Refined SO Imports'!MB$290/1000</f>
        <v>33.266120000000001</v>
      </c>
      <c r="AB50" s="50">
        <f>'[5]Refined SO Imports'!MN$290/1000</f>
        <v>17.448608</v>
      </c>
      <c r="AC50" s="50">
        <f>'[5]Refined SO Imports'!MZ$290/1000</f>
        <v>12.693751000000001</v>
      </c>
      <c r="AD50" s="51">
        <f>'[3]Soy Complex'!BK331-'Soy Crude'!AD44</f>
        <v>17.363384999999997</v>
      </c>
      <c r="AE50" s="51">
        <f>'[3]Soy Complex'!BL331-'Soy Crude'!AE44</f>
        <v>46.512693999999996</v>
      </c>
      <c r="AF50" s="51">
        <f>'[3]Soy Complex'!BM331-'Soy Crude'!AF44</f>
        <v>21.189162519660499</v>
      </c>
      <c r="AG50" s="51">
        <f>'[3]Soy Complex'!BN331-'Soy Crude'!AG44</f>
        <v>34.514803923997057</v>
      </c>
      <c r="AH50" s="51">
        <f>'[3]Soy Complex'!BO331-'Soy Crude'!AH44</f>
        <v>33.900217241551736</v>
      </c>
      <c r="AI50" s="51">
        <f>'[3]Soy Complex'!BP331-'Soy Crude'!AI44</f>
        <v>33.885237098398576</v>
      </c>
      <c r="AJ50" s="51">
        <f>'[3]Soy Complex'!BQ331-'Soy Crude'!AJ44</f>
        <v>33.493700370971666</v>
      </c>
      <c r="AK50" s="51">
        <f>'[3]Soy Complex'!BR331-'Soy Crude'!AK44</f>
        <v>38.11509843368863</v>
      </c>
      <c r="AL50" s="51">
        <f>'[3]Soy Complex'!BS331-'Soy Crude'!AL44</f>
        <v>32.527554391329119</v>
      </c>
      <c r="AM50" s="51">
        <f>'[3]Soy Complex'!BT331-'Soy Crude'!AM44</f>
        <v>32.720176505252411</v>
      </c>
      <c r="AN50" s="51">
        <f>'[3]Soy Complex'!BU331-'Soy Crude'!AN44</f>
        <v>32.197085848609923</v>
      </c>
      <c r="AO50" s="51">
        <f>'[3]Soy Complex'!BV331-'Soy Crude'!AO44</f>
        <v>31.904904004224576</v>
      </c>
      <c r="AP50" s="51">
        <f>'[3]Soy Complex'!BW331-'Soy Crude'!AP44</f>
        <v>31.738277292781508</v>
      </c>
      <c r="AQ50" s="51">
        <f>'[3]Soy Complex'!BX331-'Soy Crude'!AQ44</f>
        <v>24.416442591395601</v>
      </c>
      <c r="AR50" s="51">
        <f>'[3]Soy Complex'!BY331-'Soy Crude'!AR44</f>
        <v>23.450796726969983</v>
      </c>
      <c r="AS50" s="51">
        <f>'[3]Soy Complex'!BZ331-'Soy Crude'!AS44</f>
        <v>23.35638814925143</v>
      </c>
      <c r="AT50" s="51">
        <f>'[3]Soy Complex'!CA331-'Soy Crude'!AT44</f>
        <v>23.046848904964918</v>
      </c>
      <c r="AU50" s="51">
        <f>'[3]Soy Complex'!CB331-'Soy Crude'!AU44</f>
        <v>22.748657997653101</v>
      </c>
    </row>
    <row r="51" spans="1:47">
      <c r="A51" s="42" t="s">
        <v>109</v>
      </c>
      <c r="B51" s="50">
        <f>'[5]Refined SO Imports'!AO$290/1000</f>
        <v>0.21313300000000002</v>
      </c>
      <c r="C51" s="50">
        <f>'[5]Refined SO Imports'!BA$290/1000</f>
        <v>1.5796559999999999</v>
      </c>
      <c r="D51" s="50">
        <f>'[5]Refined SO Imports'!BM$290/1000</f>
        <v>3.2698809999999998</v>
      </c>
      <c r="E51" s="50">
        <f>'[5]Refined SO Imports'!BY$290/1000</f>
        <v>3.8491869999999997</v>
      </c>
      <c r="F51" s="50">
        <f>'[5]Refined SO Imports'!CK$290/1000</f>
        <v>5.0497670000000001</v>
      </c>
      <c r="G51" s="50">
        <f>'[5]Refined SO Imports'!CW$290/1000</f>
        <v>8.9899249999999995</v>
      </c>
      <c r="H51" s="50">
        <f>'[5]Refined SO Imports'!DI$290/1000</f>
        <v>6.706887</v>
      </c>
      <c r="I51" s="50">
        <f>'[5]Refined SO Imports'!DU$290/1000</f>
        <v>4.3261400000000005</v>
      </c>
      <c r="J51" s="50">
        <f>'[5]Refined SO Imports'!EG$290/1000</f>
        <v>3.8000259999999999</v>
      </c>
      <c r="K51" s="50">
        <f>'[5]Refined SO Imports'!ES$290/1000</f>
        <v>4.9226919999999996</v>
      </c>
      <c r="L51" s="50">
        <f>'[5]Refined SO Imports'!FE$290/1000</f>
        <v>2.0361609999999999</v>
      </c>
      <c r="M51" s="50">
        <f>'[5]Refined SO Imports'!FQ$290/1000</f>
        <v>0.83132099999999998</v>
      </c>
      <c r="N51" s="50">
        <f>'[5]Refined SO Imports'!GC$290/1000</f>
        <v>2.139265</v>
      </c>
      <c r="O51" s="50">
        <f>'[5]Refined SO Imports'!GO$290/1000</f>
        <v>1.562619</v>
      </c>
      <c r="P51" s="50">
        <f>'[5]Refined SO Imports'!HA$290/1000</f>
        <v>1.6755309999999999</v>
      </c>
      <c r="Q51" s="50">
        <f>'[5]Refined SO Imports'!HM$290/1000</f>
        <v>3.1076550000000003</v>
      </c>
      <c r="R51" s="50">
        <f>'[5]Refined SO Imports'!HY$290/1000</f>
        <v>5.0012629999999998</v>
      </c>
      <c r="S51" s="50">
        <f>'[5]Refined SO Imports'!IK$290/1000</f>
        <v>11.377833000000001</v>
      </c>
      <c r="T51" s="50">
        <f>'[5]Refined SO Imports'!IW$290/1000</f>
        <v>7.3902269999999994</v>
      </c>
      <c r="U51" s="50">
        <f>'[5]Refined SO Imports'!JI$290/1000</f>
        <v>10.024803</v>
      </c>
      <c r="V51" s="50">
        <f>'[5]Refined SO Imports'!JU$290/1000</f>
        <v>11.787747</v>
      </c>
      <c r="W51" s="50">
        <f>'[5]Refined SO Imports'!KG$290/1000</f>
        <v>23.367091000000002</v>
      </c>
      <c r="X51" s="50">
        <f>'[5]Refined SO Imports'!KS$290/1000</f>
        <v>14.992290000000001</v>
      </c>
      <c r="Y51" s="50">
        <f>'[5]Refined SO Imports'!LE$290/1000</f>
        <v>22.985419</v>
      </c>
      <c r="Z51" s="50">
        <f>'[5]Refined SO Imports'!LQ$290/1000</f>
        <v>26.745339000000001</v>
      </c>
      <c r="AA51" s="50">
        <f>'[5]Refined SO Imports'!MC$290/1000</f>
        <v>33.772689</v>
      </c>
      <c r="AB51" s="50">
        <f>'[5]Refined SO Imports'!MO$290/1000</f>
        <v>19.698187000000001</v>
      </c>
      <c r="AC51" s="50">
        <f>'[5]Refined SO Imports'!NA$290/1000</f>
        <v>21.928026999999997</v>
      </c>
      <c r="AD51" s="51">
        <f>'[3]Soy Complex'!BK332-'Soy Crude'!AD45</f>
        <v>16.724888</v>
      </c>
      <c r="AE51" s="51">
        <f>'[3]Soy Complex'!BL332-'Soy Crude'!AE45</f>
        <v>12.170633999999998</v>
      </c>
      <c r="AF51" s="51">
        <f>'[3]Soy Complex'!BM332-'Soy Crude'!AF45</f>
        <v>21.266857332753055</v>
      </c>
      <c r="AG51" s="51">
        <f>'[3]Soy Complex'!BN332-'Soy Crude'!AG45</f>
        <v>35.873385149970446</v>
      </c>
      <c r="AH51" s="51">
        <f>'[3]Soy Complex'!BO332-'Soy Crude'!AH45</f>
        <v>34.826417334141077</v>
      </c>
      <c r="AI51" s="51">
        <f>'[3]Soy Complex'!BP332-'Soy Crude'!AI45</f>
        <v>34.729127870299315</v>
      </c>
      <c r="AJ51" s="51">
        <f>'[3]Soy Complex'!BQ332-'Soy Crude'!AJ45</f>
        <v>34.485434686718463</v>
      </c>
      <c r="AK51" s="51">
        <f>'[3]Soy Complex'!BR332-'Soy Crude'!AK45</f>
        <v>31.373903167269283</v>
      </c>
      <c r="AL51" s="51">
        <f>'[3]Soy Complex'!BS332-'Soy Crude'!AL45</f>
        <v>33.325813728145718</v>
      </c>
      <c r="AM51" s="51">
        <f>'[3]Soy Complex'!BT332-'Soy Crude'!AM45</f>
        <v>32.352984548771275</v>
      </c>
      <c r="AN51" s="51">
        <f>'[3]Soy Complex'!BU332-'Soy Crude'!AN45</f>
        <v>31.691142974616344</v>
      </c>
      <c r="AO51" s="51">
        <f>'[3]Soy Complex'!BV332-'Soy Crude'!AO45</f>
        <v>31.110873964317271</v>
      </c>
      <c r="AP51" s="51">
        <f>'[3]Soy Complex'!BW332-'Soy Crude'!AP45</f>
        <v>30.676983560324917</v>
      </c>
      <c r="AQ51" s="51">
        <f>'[3]Soy Complex'!BX332-'Soy Crude'!AQ45</f>
        <v>23.325723838218309</v>
      </c>
      <c r="AR51" s="51">
        <f>'[3]Soy Complex'!BY332-'Soy Crude'!AR45</f>
        <v>23.265288733254607</v>
      </c>
      <c r="AS51" s="51">
        <f>'[3]Soy Complex'!BZ332-'Soy Crude'!AS45</f>
        <v>22.832950689755087</v>
      </c>
      <c r="AT51" s="51">
        <f>'[3]Soy Complex'!CA332-'Soy Crude'!AT45</f>
        <v>22.509439845705788</v>
      </c>
      <c r="AU51" s="51">
        <f>'[3]Soy Complex'!CB332-'Soy Crude'!AU45</f>
        <v>22.143472329256436</v>
      </c>
    </row>
    <row r="52" spans="1:47">
      <c r="A52" s="42" t="s">
        <v>110</v>
      </c>
      <c r="B52" s="50">
        <f>'[5]Refined SO Imports'!AP$290/1000</f>
        <v>0.45538499999999998</v>
      </c>
      <c r="C52" s="50">
        <f>'[5]Refined SO Imports'!BB$290/1000</f>
        <v>2.3739859999999999</v>
      </c>
      <c r="D52" s="50">
        <f>'[5]Refined SO Imports'!BN$290/1000</f>
        <v>3.7933750000000002</v>
      </c>
      <c r="E52" s="50">
        <f>'[5]Refined SO Imports'!BZ$290/1000</f>
        <v>5.4985249999999999</v>
      </c>
      <c r="F52" s="50">
        <f>'[5]Refined SO Imports'!CL$290/1000</f>
        <v>5.7659820000000002</v>
      </c>
      <c r="G52" s="50">
        <f>'[5]Refined SO Imports'!CX$290/1000</f>
        <v>6.8931809999999993</v>
      </c>
      <c r="H52" s="50">
        <f>'[5]Refined SO Imports'!DJ$290/1000</f>
        <v>6.3110059999999999</v>
      </c>
      <c r="I52" s="50">
        <f>'[5]Refined SO Imports'!DV$290/1000</f>
        <v>4.725371</v>
      </c>
      <c r="J52" s="50">
        <f>'[5]Refined SO Imports'!EH$290/1000</f>
        <v>3.6228400000000001</v>
      </c>
      <c r="K52" s="50">
        <f>'[5]Refined SO Imports'!ET$290/1000</f>
        <v>3.6873829999999996</v>
      </c>
      <c r="L52" s="50">
        <f>'[5]Refined SO Imports'!FF$290/1000</f>
        <v>0.97348100000000004</v>
      </c>
      <c r="M52" s="50">
        <f>'[5]Refined SO Imports'!FR$290/1000</f>
        <v>0.22942500000000002</v>
      </c>
      <c r="N52" s="50">
        <f>'[5]Refined SO Imports'!GD$290/1000</f>
        <v>2.4025819999999998</v>
      </c>
      <c r="O52" s="50">
        <f>'[5]Refined SO Imports'!GP$290/1000</f>
        <v>3.939044</v>
      </c>
      <c r="P52" s="50">
        <f>'[5]Refined SO Imports'!HB$290/1000</f>
        <v>2.0409350000000002</v>
      </c>
      <c r="Q52" s="50">
        <f>'[5]Refined SO Imports'!HN$290/1000</f>
        <v>4.3047490000000002</v>
      </c>
      <c r="R52" s="50">
        <f>'[5]Refined SO Imports'!HZ$290/1000</f>
        <v>5.8026450000000001</v>
      </c>
      <c r="S52" s="50">
        <f>'[5]Refined SO Imports'!IL$290/1000</f>
        <v>10.313067999999999</v>
      </c>
      <c r="T52" s="50">
        <f>'[5]Refined SO Imports'!IX$290/1000</f>
        <v>7.4714350000000005</v>
      </c>
      <c r="U52" s="50">
        <f>'[5]Refined SO Imports'!JJ$290/1000</f>
        <v>17.157717999999999</v>
      </c>
      <c r="V52" s="50">
        <f>'[5]Refined SO Imports'!JV$290/1000</f>
        <v>13.185286</v>
      </c>
      <c r="W52" s="50">
        <f>'[5]Refined SO Imports'!KH$290/1000</f>
        <v>13.62922</v>
      </c>
      <c r="X52" s="50">
        <f>'[5]Refined SO Imports'!KT$290/1000</f>
        <v>15.859299999999999</v>
      </c>
      <c r="Y52" s="50">
        <f>'[5]Refined SO Imports'!LF$290/1000</f>
        <v>21.622190999999997</v>
      </c>
      <c r="Z52" s="50">
        <f>'[5]Refined SO Imports'!LR$290/1000</f>
        <v>26.35247</v>
      </c>
      <c r="AA52" s="50">
        <f>'[5]Refined SO Imports'!MD$290/1000</f>
        <v>34.585186999999998</v>
      </c>
      <c r="AB52" s="50">
        <f>'[5]Refined SO Imports'!MP$290/1000</f>
        <v>24.484323</v>
      </c>
      <c r="AC52" s="50">
        <f>'[5]Refined SO Imports'!NB$290/1000</f>
        <v>26.226165000000002</v>
      </c>
      <c r="AD52" s="51">
        <f>'[3]Soy Complex'!BK333-'Soy Crude'!AD46</f>
        <v>19.968696000000001</v>
      </c>
      <c r="AE52" s="51">
        <f>'[3]Soy Complex'!BL333-'Soy Crude'!AE46</f>
        <v>19.085328000000001</v>
      </c>
      <c r="AF52" s="51">
        <f>'[3]Soy Complex'!BM333-'Soy Crude'!AF46</f>
        <v>24.886742872680539</v>
      </c>
      <c r="AG52" s="51">
        <f>'[3]Soy Complex'!BN333-'Soy Crude'!AG46</f>
        <v>38.542833838719162</v>
      </c>
      <c r="AH52" s="51">
        <f>'[3]Soy Complex'!BO333-'Soy Crude'!AH46</f>
        <v>37.866044023427463</v>
      </c>
      <c r="AI52" s="51">
        <f>'[3]Soy Complex'!BP333-'Soy Crude'!AI46</f>
        <v>37.312233812959342</v>
      </c>
      <c r="AJ52" s="51">
        <f>'[3]Soy Complex'!BQ333-'Soy Crude'!AJ46</f>
        <v>37.453004039261046</v>
      </c>
      <c r="AK52" s="51">
        <f>'[3]Soy Complex'!BR333-'Soy Crude'!AK46</f>
        <v>35.494282138602159</v>
      </c>
      <c r="AL52" s="51">
        <f>'[3]Soy Complex'!BS333-'Soy Crude'!AL46</f>
        <v>36.298988613093684</v>
      </c>
      <c r="AM52" s="51">
        <f>'[3]Soy Complex'!BT333-'Soy Crude'!AM46</f>
        <v>35.347841042844806</v>
      </c>
      <c r="AN52" s="51">
        <f>'[3]Soy Complex'!BU333-'Soy Crude'!AN46</f>
        <v>34.761552248319333</v>
      </c>
      <c r="AO52" s="51">
        <f>'[3]Soy Complex'!BV333-'Soy Crude'!AO46</f>
        <v>34.1958087620648</v>
      </c>
      <c r="AP52" s="51">
        <f>'[3]Soy Complex'!BW333-'Soy Crude'!AP46</f>
        <v>33.864056092012746</v>
      </c>
      <c r="AQ52" s="51">
        <f>'[3]Soy Complex'!BX333-'Soy Crude'!AQ46</f>
        <v>25.886097000838198</v>
      </c>
      <c r="AR52" s="51">
        <f>'[3]Soy Complex'!BY333-'Soy Crude'!AR46</f>
        <v>25.684275927347691</v>
      </c>
      <c r="AS52" s="51">
        <f>'[3]Soy Complex'!BZ333-'Soy Crude'!AS46</f>
        <v>25.295315359044146</v>
      </c>
      <c r="AT52" s="51">
        <f>'[3]Soy Complex'!CA333-'Soy Crude'!AT46</f>
        <v>24.983536501511736</v>
      </c>
      <c r="AU52" s="51">
        <f>'[3]Soy Complex'!CB333-'Soy Crude'!AU46</f>
        <v>24.600177377247029</v>
      </c>
    </row>
    <row r="53" spans="1:47">
      <c r="A53" s="42" t="s">
        <v>111</v>
      </c>
      <c r="B53" s="50">
        <f>'[5]Refined SO Imports'!AQ$290/1000</f>
        <v>0.27670400000000001</v>
      </c>
      <c r="C53" s="50">
        <f>'[5]Refined SO Imports'!BC$290/1000</f>
        <v>2.1962260000000002</v>
      </c>
      <c r="D53" s="50">
        <f>'[5]Refined SO Imports'!BO$290/1000</f>
        <v>3.623812</v>
      </c>
      <c r="E53" s="50">
        <f>'[5]Refined SO Imports'!CA$290/1000</f>
        <v>2.8881100000000002</v>
      </c>
      <c r="F53" s="50">
        <f>'[5]Refined SO Imports'!CM$290/1000</f>
        <v>3.1320869999999998</v>
      </c>
      <c r="G53" s="50">
        <f>'[5]Refined SO Imports'!CY$290/1000</f>
        <v>6.760993</v>
      </c>
      <c r="H53" s="50">
        <f>'[5]Refined SO Imports'!DK$290/1000</f>
        <v>5.9603029999999997</v>
      </c>
      <c r="I53" s="50">
        <f>'[5]Refined SO Imports'!DW$290/1000</f>
        <v>4.8155580000000002</v>
      </c>
      <c r="J53" s="50">
        <f>'[5]Refined SO Imports'!EI$290/1000</f>
        <v>3.4544989999999998</v>
      </c>
      <c r="K53" s="50">
        <f>'[5]Refined SO Imports'!EU$290/1000</f>
        <v>3.2344580000000001</v>
      </c>
      <c r="L53" s="50">
        <f>'[5]Refined SO Imports'!FG$290/1000</f>
        <v>1.720143</v>
      </c>
      <c r="M53" s="50">
        <f>'[5]Refined SO Imports'!FS$290/1000</f>
        <v>2.7665250000000001</v>
      </c>
      <c r="N53" s="50">
        <f>'[5]Refined SO Imports'!GE$290/1000</f>
        <v>3.4961599999999997</v>
      </c>
      <c r="O53" s="50">
        <f>'[5]Refined SO Imports'!GQ$290/1000</f>
        <v>3.4627859999999999</v>
      </c>
      <c r="P53" s="50">
        <f>'[5]Refined SO Imports'!HC$290/1000</f>
        <v>5.2704360000000001</v>
      </c>
      <c r="Q53" s="50">
        <f>'[5]Refined SO Imports'!HO$290/1000</f>
        <v>4.3273000000000001</v>
      </c>
      <c r="R53" s="50">
        <f>'[5]Refined SO Imports'!IA$290/1000</f>
        <v>7.8232659999999994</v>
      </c>
      <c r="S53" s="50">
        <f>'[5]Refined SO Imports'!IM$290/1000</f>
        <v>13.181302000000001</v>
      </c>
      <c r="T53" s="50">
        <f>'[5]Refined SO Imports'!IY$290/1000</f>
        <v>13.792716</v>
      </c>
      <c r="U53" s="50">
        <f>'[5]Refined SO Imports'!JK$290/1000</f>
        <v>15.50957</v>
      </c>
      <c r="V53" s="50">
        <f>'[5]Refined SO Imports'!JW$290/1000</f>
        <v>13.455420999999999</v>
      </c>
      <c r="W53" s="50">
        <f>'[5]Refined SO Imports'!KI$290/1000</f>
        <v>13.403658</v>
      </c>
      <c r="X53" s="50">
        <f>'[5]Refined SO Imports'!KU$290/1000</f>
        <v>24.254694999999998</v>
      </c>
      <c r="Y53" s="50">
        <f>'[5]Refined SO Imports'!LG$290/1000</f>
        <v>18.316209000000001</v>
      </c>
      <c r="Z53" s="50">
        <f>'[5]Refined SO Imports'!LS$290/1000</f>
        <v>19.980001999999999</v>
      </c>
      <c r="AA53" s="50">
        <f>'[5]Refined SO Imports'!ME$290/1000</f>
        <v>31.133658</v>
      </c>
      <c r="AB53" s="50">
        <f>'[5]Refined SO Imports'!MQ$290/1000</f>
        <v>20.911467000000002</v>
      </c>
      <c r="AC53" s="50">
        <f>'[5]Refined SO Imports'!NC$290/1000</f>
        <v>27.194770999999999</v>
      </c>
      <c r="AD53" s="51">
        <f>'[3]Soy Complex'!BK334-'Soy Crude'!AD47</f>
        <v>15.175740000000001</v>
      </c>
      <c r="AE53" s="51">
        <f>'[3]Soy Complex'!BL334-'Soy Crude'!AE47</f>
        <v>36.121189000000001</v>
      </c>
      <c r="AF53" s="51">
        <f>'[3]Soy Complex'!BM334-'Soy Crude'!AF47</f>
        <v>23.71351262029189</v>
      </c>
      <c r="AG53" s="51">
        <f>'[3]Soy Complex'!BN334-'Soy Crude'!AG47</f>
        <v>32.40879521398864</v>
      </c>
      <c r="AH53" s="51">
        <f>'[3]Soy Complex'!BO334-'Soy Crude'!AH47</f>
        <v>33.185489025917356</v>
      </c>
      <c r="AI53" s="51">
        <f>'[3]Soy Complex'!BP334-'Soy Crude'!AI47</f>
        <v>31.924256232527966</v>
      </c>
      <c r="AJ53" s="51">
        <f>'[3]Soy Complex'!BQ334-'Soy Crude'!AJ47</f>
        <v>33.386055911597126</v>
      </c>
      <c r="AK53" s="51">
        <f>'[3]Soy Complex'!BR334-'Soy Crude'!AK47</f>
        <v>35.71641274008077</v>
      </c>
      <c r="AL53" s="51">
        <f>'[3]Soy Complex'!BS334-'Soy Crude'!AL47</f>
        <v>32.131303713203238</v>
      </c>
      <c r="AM53" s="51">
        <f>'[3]Soy Complex'!BT334-'Soy Crude'!AM47</f>
        <v>30.896976402227263</v>
      </c>
      <c r="AN53" s="51">
        <f>'[3]Soy Complex'!BU334-'Soy Crude'!AN47</f>
        <v>30.798502547473479</v>
      </c>
      <c r="AO53" s="51">
        <f>'[3]Soy Complex'!BV334-'Soy Crude'!AO47</f>
        <v>30.271627846585112</v>
      </c>
      <c r="AP53" s="51">
        <f>'[3]Soy Complex'!BW334-'Soy Crude'!AP47</f>
        <v>30.263676036800888</v>
      </c>
      <c r="AQ53" s="51">
        <f>'[3]Soy Complex'!BX334-'Soy Crude'!AQ47</f>
        <v>22.89188284107518</v>
      </c>
      <c r="AR53" s="51">
        <f>'[3]Soy Complex'!BY334-'Soy Crude'!AR47</f>
        <v>22.103377793684153</v>
      </c>
      <c r="AS53" s="51">
        <f>'[3]Soy Complex'!BZ334-'Soy Crude'!AS47</f>
        <v>21.7619963682777</v>
      </c>
      <c r="AT53" s="51">
        <f>'[3]Soy Complex'!CA334-'Soy Crude'!AT47</f>
        <v>21.518570567058905</v>
      </c>
      <c r="AU53" s="51">
        <f>'[3]Soy Complex'!CB334-'Soy Crude'!AU47</f>
        <v>21.10887787836986</v>
      </c>
    </row>
    <row r="54" spans="1:47">
      <c r="A54" s="42" t="s">
        <v>112</v>
      </c>
      <c r="B54" s="50">
        <f>'[5]Refined SO Imports'!AR$290/1000</f>
        <v>0.31883999999999996</v>
      </c>
      <c r="C54" s="50">
        <f>'[5]Refined SO Imports'!BD$290/1000</f>
        <v>1.904614</v>
      </c>
      <c r="D54" s="50">
        <f>'[5]Refined SO Imports'!BP$290/1000</f>
        <v>3.2929229999999996</v>
      </c>
      <c r="E54" s="50">
        <f>'[5]Refined SO Imports'!CB$290/1000</f>
        <v>3.8295030000000003</v>
      </c>
      <c r="F54" s="50">
        <f>'[5]Refined SO Imports'!CN$290/1000</f>
        <v>6.082433</v>
      </c>
      <c r="G54" s="50">
        <f>'[5]Refined SO Imports'!CZ$290/1000</f>
        <v>5.7847460000000002</v>
      </c>
      <c r="H54" s="50">
        <f>'[5]Refined SO Imports'!DL$290/1000</f>
        <v>5.1072030000000002</v>
      </c>
      <c r="I54" s="50">
        <f>'[5]Refined SO Imports'!DX$290/1000</f>
        <v>3.2475039999999997</v>
      </c>
      <c r="J54" s="50">
        <f>'[5]Refined SO Imports'!EJ$290/1000</f>
        <v>3.1123510000000003</v>
      </c>
      <c r="K54" s="50">
        <f>'[5]Refined SO Imports'!EV$290/1000</f>
        <v>3.423594</v>
      </c>
      <c r="L54" s="50">
        <f>'[5]Refined SO Imports'!FH$290/1000</f>
        <v>1.684812</v>
      </c>
      <c r="M54" s="50">
        <f>'[5]Refined SO Imports'!FT$290/1000</f>
        <v>5.821771</v>
      </c>
      <c r="N54" s="50">
        <f>'[5]Refined SO Imports'!GF$290/1000</f>
        <v>2.2973789999999998</v>
      </c>
      <c r="O54" s="50">
        <f>'[5]Refined SO Imports'!GR$290/1000</f>
        <v>2.053928</v>
      </c>
      <c r="P54" s="50">
        <f>'[5]Refined SO Imports'!HD$290/1000</f>
        <v>2.332697</v>
      </c>
      <c r="Q54" s="50">
        <f>'[5]Refined SO Imports'!HP$290/1000</f>
        <v>5.5262859999999998</v>
      </c>
      <c r="R54" s="50">
        <f>'[5]Refined SO Imports'!IB$290/1000</f>
        <v>4.3951779999999996</v>
      </c>
      <c r="S54" s="50">
        <f>'[5]Refined SO Imports'!IN$290/1000</f>
        <v>8.8731479999999987</v>
      </c>
      <c r="T54" s="50">
        <f>'[5]Refined SO Imports'!IZ$290/1000</f>
        <v>11.745704</v>
      </c>
      <c r="U54" s="50">
        <f>'[5]Refined SO Imports'!JL$290/1000</f>
        <v>5.3104719999999999</v>
      </c>
      <c r="V54" s="50">
        <f>'[5]Refined SO Imports'!JX$290/1000</f>
        <v>11.119714</v>
      </c>
      <c r="W54" s="50">
        <f>'[5]Refined SO Imports'!KJ$290/1000</f>
        <v>13.030504000000001</v>
      </c>
      <c r="X54" s="50">
        <f>'[5]Refined SO Imports'!KV$290/1000</f>
        <v>19.642713000000001</v>
      </c>
      <c r="Y54" s="50">
        <f>'[5]Refined SO Imports'!LH$290/1000</f>
        <v>16.862712999999999</v>
      </c>
      <c r="Z54" s="50">
        <f>'[5]Refined SO Imports'!LT$290/1000</f>
        <v>9.8734959999999994</v>
      </c>
      <c r="AA54" s="50">
        <f>'[5]Refined SO Imports'!MF$290/1000</f>
        <v>23.737669999999998</v>
      </c>
      <c r="AB54" s="50">
        <f>'[5]Refined SO Imports'!MR$290/1000</f>
        <v>17.718230999999999</v>
      </c>
      <c r="AC54" s="50">
        <f>'[5]Refined SO Imports'!ND$290/1000</f>
        <v>30.581336999999998</v>
      </c>
      <c r="AD54" s="51">
        <f>'[3]Soy Complex'!BK335-'Soy Crude'!AD48</f>
        <v>16.850245999999999</v>
      </c>
      <c r="AE54" s="51">
        <f>'[3]Soy Complex'!BL335-'Soy Crude'!AE48</f>
        <v>15.969171000000001</v>
      </c>
      <c r="AF54" s="51">
        <f>'[3]Soy Complex'!BM335-'Soy Crude'!AF48</f>
        <v>15.964971565008199</v>
      </c>
      <c r="AG54" s="51">
        <f>'[3]Soy Complex'!BN335-'Soy Crude'!AG48</f>
        <v>27.392060123686463</v>
      </c>
      <c r="AH54" s="51">
        <f>'[3]Soy Complex'!BO335-'Soy Crude'!AH48</f>
        <v>28.154982158011151</v>
      </c>
      <c r="AI54" s="51">
        <f>'[3]Soy Complex'!BP335-'Soy Crude'!AI48</f>
        <v>27.63105020088409</v>
      </c>
      <c r="AJ54" s="51">
        <f>'[3]Soy Complex'!BQ335-'Soy Crude'!AJ48</f>
        <v>27.645222103619844</v>
      </c>
      <c r="AK54" s="51">
        <f>'[3]Soy Complex'!BR335-'Soy Crude'!AK48</f>
        <v>25.97248607300665</v>
      </c>
      <c r="AL54" s="51">
        <f>'[3]Soy Complex'!BS335-'Soy Crude'!AL48</f>
        <v>26.141448233457709</v>
      </c>
      <c r="AM54" s="51">
        <f>'[3]Soy Complex'!BT335-'Soy Crude'!AM48</f>
        <v>25.743533265804629</v>
      </c>
      <c r="AN54" s="51">
        <f>'[3]Soy Complex'!BU335-'Soy Crude'!AN48</f>
        <v>25.499550180492704</v>
      </c>
      <c r="AO54" s="51">
        <f>'[3]Soy Complex'!BV335-'Soy Crude'!AO48</f>
        <v>24.963573547730135</v>
      </c>
      <c r="AP54" s="51">
        <f>'[3]Soy Complex'!BW335-'Soy Crude'!AP48</f>
        <v>24.744278897459338</v>
      </c>
      <c r="AQ54" s="51">
        <f>'[3]Soy Complex'!BX335-'Soy Crude'!AQ48</f>
        <v>18.746541617227933</v>
      </c>
      <c r="AR54" s="51">
        <f>'[3]Soy Complex'!BY335-'Soy Crude'!AR48</f>
        <v>18.612433832225889</v>
      </c>
      <c r="AS54" s="51">
        <f>'[3]Soy Complex'!BZ335-'Soy Crude'!AS48</f>
        <v>18.259542482817736</v>
      </c>
      <c r="AT54" s="51">
        <f>'[3]Soy Complex'!CA335-'Soy Crude'!AT48</f>
        <v>18.009997727537836</v>
      </c>
      <c r="AU54" s="51">
        <f>'[3]Soy Complex'!CB335-'Soy Crude'!AU48</f>
        <v>17.880352334173551</v>
      </c>
    </row>
    <row r="55" spans="1:47" ht="15.75" thickBot="1">
      <c r="A55" s="42" t="s">
        <v>113</v>
      </c>
      <c r="B55" s="50">
        <f>SUM(B43:B54)</f>
        <v>5.5381239999999998</v>
      </c>
      <c r="C55" s="50">
        <f t="shared" ref="C55:AC55" si="31">SUM(C43:C54)</f>
        <v>17.260624</v>
      </c>
      <c r="D55" s="50">
        <f t="shared" si="31"/>
        <v>34.228814999999997</v>
      </c>
      <c r="E55" s="50">
        <f t="shared" si="31"/>
        <v>42.013461</v>
      </c>
      <c r="F55" s="50">
        <f t="shared" si="31"/>
        <v>54.997624000000009</v>
      </c>
      <c r="G55" s="50">
        <f t="shared" si="31"/>
        <v>78.529959999999988</v>
      </c>
      <c r="H55" s="50">
        <f t="shared" si="31"/>
        <v>76.792631</v>
      </c>
      <c r="I55" s="50">
        <f t="shared" si="31"/>
        <v>69.885241000000008</v>
      </c>
      <c r="J55" s="50">
        <f t="shared" si="31"/>
        <v>45.729720999999998</v>
      </c>
      <c r="K55" s="50">
        <f t="shared" si="31"/>
        <v>44.678952000000002</v>
      </c>
      <c r="L55" s="50">
        <f t="shared" si="31"/>
        <v>28.953995000000003</v>
      </c>
      <c r="M55" s="50">
        <f t="shared" si="31"/>
        <v>22.625729999999997</v>
      </c>
      <c r="N55" s="50">
        <f t="shared" si="31"/>
        <v>31.896253999999999</v>
      </c>
      <c r="O55" s="50">
        <f t="shared" si="31"/>
        <v>21.246741</v>
      </c>
      <c r="P55" s="50">
        <f t="shared" si="31"/>
        <v>31.953799</v>
      </c>
      <c r="Q55" s="50">
        <f t="shared" si="31"/>
        <v>50.451732000000007</v>
      </c>
      <c r="R55" s="50">
        <f t="shared" si="31"/>
        <v>68.805915999999996</v>
      </c>
      <c r="S55" s="50">
        <f t="shared" si="31"/>
        <v>112.62603399999999</v>
      </c>
      <c r="T55" s="50">
        <f t="shared" si="31"/>
        <v>113.11873499999999</v>
      </c>
      <c r="U55" s="50">
        <f t="shared" si="31"/>
        <v>160.74500399999999</v>
      </c>
      <c r="V55" s="50">
        <f t="shared" si="31"/>
        <v>148.13766799999999</v>
      </c>
      <c r="W55" s="50">
        <f t="shared" si="31"/>
        <v>157.12670700000001</v>
      </c>
      <c r="X55" s="50">
        <f t="shared" si="31"/>
        <v>228.96531399999998</v>
      </c>
      <c r="Y55" s="50">
        <f t="shared" si="31"/>
        <v>249.55451399999998</v>
      </c>
      <c r="Z55" s="50">
        <f t="shared" si="31"/>
        <v>279.36387100000002</v>
      </c>
      <c r="AA55" s="50">
        <f t="shared" si="31"/>
        <v>371.697676</v>
      </c>
      <c r="AB55" s="50">
        <f t="shared" si="31"/>
        <v>265.88992500000001</v>
      </c>
      <c r="AC55" s="50">
        <f t="shared" si="31"/>
        <v>251.83670900000001</v>
      </c>
      <c r="AD55" s="51">
        <f>SUM(AD43:AD54)</f>
        <v>232.83222499999999</v>
      </c>
      <c r="AE55" s="51">
        <f t="shared" ref="AE55:AU55" si="32">SUM(AE43:AE54)</f>
        <v>281.55958800000008</v>
      </c>
      <c r="AF55" s="51">
        <f t="shared" si="32"/>
        <v>246.43066682550113</v>
      </c>
      <c r="AG55" s="51">
        <f t="shared" si="32"/>
        <v>418.10019106556172</v>
      </c>
      <c r="AH55" s="51">
        <f t="shared" si="32"/>
        <v>408.94979214818142</v>
      </c>
      <c r="AI55" s="51">
        <f t="shared" si="32"/>
        <v>405.27554458993961</v>
      </c>
      <c r="AJ55" s="51">
        <f t="shared" si="32"/>
        <v>402.48284063673839</v>
      </c>
      <c r="AK55" s="51">
        <f t="shared" si="32"/>
        <v>397.89842306299226</v>
      </c>
      <c r="AL55" s="51">
        <f t="shared" si="32"/>
        <v>389.38496568293783</v>
      </c>
      <c r="AM55" s="51">
        <f t="shared" si="32"/>
        <v>383.09609463915945</v>
      </c>
      <c r="AN55" s="51">
        <f t="shared" si="32"/>
        <v>375.61371025413945</v>
      </c>
      <c r="AO55" s="51">
        <f t="shared" si="32"/>
        <v>369.61483665008234</v>
      </c>
      <c r="AP55" s="51">
        <f t="shared" si="32"/>
        <v>365.5756411153609</v>
      </c>
      <c r="AQ55" s="51">
        <f t="shared" si="32"/>
        <v>278.88732105622586</v>
      </c>
      <c r="AR55" s="51">
        <f t="shared" si="32"/>
        <v>274.50619480026558</v>
      </c>
      <c r="AS55" s="51">
        <f t="shared" si="32"/>
        <v>270.65792384599069</v>
      </c>
      <c r="AT55" s="51">
        <f t="shared" si="32"/>
        <v>266.79020982444416</v>
      </c>
      <c r="AU55" s="51">
        <f t="shared" si="32"/>
        <v>262.80238842910109</v>
      </c>
    </row>
    <row r="56" spans="1:47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9">
        <f>AF6</f>
        <v>246.43066682550113</v>
      </c>
      <c r="AG56" s="49">
        <f t="shared" ref="AG56:AU56" si="33">AG6</f>
        <v>418.10019106556172</v>
      </c>
      <c r="AH56" s="49">
        <f t="shared" si="33"/>
        <v>408.94979214818142</v>
      </c>
      <c r="AI56" s="49">
        <f t="shared" si="33"/>
        <v>405.27554458993961</v>
      </c>
      <c r="AJ56" s="49">
        <f t="shared" si="33"/>
        <v>402.48284063673839</v>
      </c>
      <c r="AK56" s="49">
        <f t="shared" si="33"/>
        <v>397.89842306299226</v>
      </c>
      <c r="AL56" s="49">
        <f t="shared" si="33"/>
        <v>389.38496568293783</v>
      </c>
      <c r="AM56" s="49">
        <f t="shared" si="33"/>
        <v>383.09609463915945</v>
      </c>
      <c r="AN56" s="49">
        <f t="shared" si="33"/>
        <v>375.61371025413945</v>
      </c>
      <c r="AO56" s="49">
        <f t="shared" si="33"/>
        <v>369.61483665008234</v>
      </c>
      <c r="AP56" s="49">
        <f t="shared" si="33"/>
        <v>365.5756411153609</v>
      </c>
      <c r="AQ56" s="49">
        <f t="shared" si="33"/>
        <v>278.88732105622586</v>
      </c>
      <c r="AR56" s="49">
        <f t="shared" si="33"/>
        <v>274.50619480026558</v>
      </c>
      <c r="AS56" s="49">
        <f t="shared" si="33"/>
        <v>270.65792384599069</v>
      </c>
      <c r="AT56" s="49">
        <f t="shared" si="33"/>
        <v>266.79020982444416</v>
      </c>
      <c r="AU56" s="49">
        <f t="shared" si="33"/>
        <v>262.80238842910109</v>
      </c>
    </row>
    <row r="57" spans="1:47" ht="15.75" thickBot="1">
      <c r="A57" s="42" t="s">
        <v>156</v>
      </c>
    </row>
    <row r="58" spans="1:47" ht="15.75" thickBot="1">
      <c r="A58" s="44"/>
      <c r="B58" s="44" t="str">
        <f>B$2</f>
        <v xml:space="preserve">93/94 </v>
      </c>
      <c r="C58" s="44" t="str">
        <f t="shared" ref="C58:AU58" si="34">C$2</f>
        <v xml:space="preserve">94/95 </v>
      </c>
      <c r="D58" s="44" t="str">
        <f t="shared" si="34"/>
        <v xml:space="preserve">95/96 </v>
      </c>
      <c r="E58" s="44" t="str">
        <f t="shared" si="34"/>
        <v xml:space="preserve">96/97 </v>
      </c>
      <c r="F58" s="44" t="str">
        <f t="shared" si="34"/>
        <v xml:space="preserve">97/98 </v>
      </c>
      <c r="G58" s="44" t="str">
        <f t="shared" si="34"/>
        <v xml:space="preserve">98/99 </v>
      </c>
      <c r="H58" s="44" t="str">
        <f t="shared" si="34"/>
        <v xml:space="preserve">99/00 </v>
      </c>
      <c r="I58" s="44" t="str">
        <f t="shared" si="34"/>
        <v xml:space="preserve">00/01 </v>
      </c>
      <c r="J58" s="44" t="str">
        <f t="shared" si="34"/>
        <v xml:space="preserve">01/02 </v>
      </c>
      <c r="K58" s="44" t="str">
        <f t="shared" si="34"/>
        <v xml:space="preserve">02/03 </v>
      </c>
      <c r="L58" s="44" t="str">
        <f t="shared" si="34"/>
        <v xml:space="preserve">03/04 </v>
      </c>
      <c r="M58" s="44" t="str">
        <f t="shared" si="34"/>
        <v xml:space="preserve">04/05 </v>
      </c>
      <c r="N58" s="44" t="str">
        <f t="shared" si="34"/>
        <v xml:space="preserve">05/06 </v>
      </c>
      <c r="O58" s="44" t="str">
        <f t="shared" si="34"/>
        <v xml:space="preserve">06/07 </v>
      </c>
      <c r="P58" s="44" t="str">
        <f t="shared" si="34"/>
        <v xml:space="preserve">07/08 </v>
      </c>
      <c r="Q58" s="44" t="str">
        <f t="shared" si="34"/>
        <v xml:space="preserve">08/09 </v>
      </c>
      <c r="R58" s="44" t="str">
        <f t="shared" si="34"/>
        <v xml:space="preserve">09/10 </v>
      </c>
      <c r="S58" s="44" t="str">
        <f t="shared" si="34"/>
        <v xml:space="preserve">10/11 </v>
      </c>
      <c r="T58" s="44" t="str">
        <f t="shared" si="34"/>
        <v xml:space="preserve">11/12 </v>
      </c>
      <c r="U58" s="44" t="str">
        <f t="shared" si="34"/>
        <v xml:space="preserve">12/13 </v>
      </c>
      <c r="V58" s="44" t="str">
        <f t="shared" si="34"/>
        <v xml:space="preserve">13/14 </v>
      </c>
      <c r="W58" s="44" t="str">
        <f t="shared" si="34"/>
        <v xml:space="preserve">14/15 </v>
      </c>
      <c r="X58" s="44" t="str">
        <f t="shared" si="34"/>
        <v xml:space="preserve">15/16 </v>
      </c>
      <c r="Y58" s="44" t="str">
        <f t="shared" si="34"/>
        <v xml:space="preserve">16/17 </v>
      </c>
      <c r="Z58" s="44" t="str">
        <f t="shared" si="34"/>
        <v xml:space="preserve">17/18 </v>
      </c>
      <c r="AA58" s="44" t="str">
        <f t="shared" si="34"/>
        <v>18/19</v>
      </c>
      <c r="AB58" s="44" t="str">
        <f t="shared" si="34"/>
        <v>19/20</v>
      </c>
      <c r="AC58" s="44" t="str">
        <f t="shared" si="34"/>
        <v>20/21</v>
      </c>
      <c r="AD58" s="44" t="str">
        <f t="shared" si="34"/>
        <v>21/22</v>
      </c>
      <c r="AE58" s="44" t="str">
        <f t="shared" si="34"/>
        <v>22/23</v>
      </c>
      <c r="AF58" s="44" t="str">
        <f t="shared" si="34"/>
        <v>23/24</v>
      </c>
      <c r="AG58" s="44" t="str">
        <f t="shared" si="34"/>
        <v>24/25</v>
      </c>
      <c r="AH58" s="44" t="str">
        <f t="shared" si="34"/>
        <v>25/26</v>
      </c>
      <c r="AI58" s="44" t="str">
        <f t="shared" si="34"/>
        <v>26/27</v>
      </c>
      <c r="AJ58" s="44" t="str">
        <f t="shared" si="34"/>
        <v>27/28</v>
      </c>
      <c r="AK58" s="44" t="str">
        <f t="shared" si="34"/>
        <v>28/29</v>
      </c>
      <c r="AL58" s="44" t="str">
        <f t="shared" si="34"/>
        <v>29/30</v>
      </c>
      <c r="AM58" s="44" t="str">
        <f t="shared" si="34"/>
        <v>30/31</v>
      </c>
      <c r="AN58" s="44" t="str">
        <f t="shared" si="34"/>
        <v>31/32</v>
      </c>
      <c r="AO58" s="44" t="str">
        <f t="shared" si="34"/>
        <v>32/33</v>
      </c>
      <c r="AP58" s="44" t="str">
        <f t="shared" si="34"/>
        <v>33/34</v>
      </c>
      <c r="AQ58" s="44" t="str">
        <f t="shared" si="34"/>
        <v>34/35</v>
      </c>
      <c r="AR58" s="44" t="str">
        <f t="shared" si="34"/>
        <v>35/36</v>
      </c>
      <c r="AS58" s="44" t="str">
        <f t="shared" si="34"/>
        <v>36/37</v>
      </c>
      <c r="AT58" s="44" t="str">
        <f t="shared" si="34"/>
        <v>37/38</v>
      </c>
      <c r="AU58" s="44" t="str">
        <f t="shared" si="34"/>
        <v>38/39</v>
      </c>
    </row>
    <row r="59" spans="1:47">
      <c r="A59" s="42" t="s">
        <v>101</v>
      </c>
      <c r="B59" s="50">
        <f>('[5]Refined SO Exports'!AG$290)/1000</f>
        <v>46.286957000000001</v>
      </c>
      <c r="C59" s="50">
        <f>('[5]Refined SO Exports'!AS$290)/1000</f>
        <v>53.71161</v>
      </c>
      <c r="D59" s="50">
        <f>('[5]Refined SO Exports'!BE$290)/1000</f>
        <v>46.988269000000003</v>
      </c>
      <c r="E59" s="50">
        <f>('[5]Refined SO Exports'!BQ$290)/1000</f>
        <v>36.426559000000005</v>
      </c>
      <c r="F59" s="50">
        <f>('[5]Refined SO Exports'!CC$290)/1000</f>
        <v>84.216454999999996</v>
      </c>
      <c r="G59" s="50">
        <f>('[5]Refined SO Exports'!CO$290)/1000</f>
        <v>57.549506000000001</v>
      </c>
      <c r="H59" s="50">
        <f>('[5]Refined SO Exports'!DA$290)/1000</f>
        <v>43.537329</v>
      </c>
      <c r="I59" s="50">
        <f>('[5]Refined SO Exports'!DM$290)/1000</f>
        <v>30.229665000000001</v>
      </c>
      <c r="J59" s="50">
        <f>('[5]Refined SO Exports'!DY$290)/1000</f>
        <v>24.250374999999998</v>
      </c>
      <c r="K59" s="50">
        <f>('[5]Refined SO Exports'!EK$290)/1000</f>
        <v>38.033574000000002</v>
      </c>
      <c r="L59" s="50">
        <f>('[5]Refined SO Exports'!EW$290)/1000</f>
        <v>62.228248000000001</v>
      </c>
      <c r="M59" s="50">
        <f>('[5]Refined SO Exports'!FI$290)/1000</f>
        <v>19.304631000000001</v>
      </c>
      <c r="N59" s="50">
        <f>('[5]Refined SO Exports'!FU$290)/1000</f>
        <v>22.016719000000002</v>
      </c>
      <c r="O59" s="50">
        <f>('[5]Refined SO Exports'!GG$290)/1000</f>
        <v>22.517526999999998</v>
      </c>
      <c r="P59" s="50">
        <f>('[5]Refined SO Exports'!GS$290)/1000</f>
        <v>34.414108999999996</v>
      </c>
      <c r="Q59" s="50">
        <f>('[5]Refined SO Exports'!HE$290)/1000</f>
        <v>20.645087</v>
      </c>
      <c r="R59" s="50">
        <f>('[5]Refined SO Exports'!HQ$290)/1000</f>
        <v>30.192572999999999</v>
      </c>
      <c r="S59" s="50">
        <f>('[5]Refined SO Exports'!IC$290)/1000</f>
        <v>42.718485999999999</v>
      </c>
      <c r="T59" s="50">
        <f>('[5]Refined SO Exports'!IO$290)/1000</f>
        <v>12.993924000000002</v>
      </c>
      <c r="U59" s="50">
        <f>('[5]Refined SO Exports'!JA$290)/1000</f>
        <v>38.719991</v>
      </c>
      <c r="V59" s="50">
        <f>('[5]Refined SO Exports'!JM$290)/1000</f>
        <v>48.635804999999998</v>
      </c>
      <c r="W59" s="50">
        <f>('[5]Refined SO Exports'!JY$290)/1000</f>
        <v>30.922272</v>
      </c>
      <c r="X59" s="50">
        <f>('[5]Refined SO Exports'!KK$290)/1000</f>
        <v>28.152633000000002</v>
      </c>
      <c r="Y59" s="50">
        <f>('[5]Refined SO Exports'!KW$290)/1000</f>
        <v>46.913857999999998</v>
      </c>
      <c r="Z59" s="50">
        <f>('[5]Refined SO Exports'!LI$290)/1000</f>
        <v>35.188147000000001</v>
      </c>
      <c r="AA59" s="50">
        <f>('[5]Refined SO Exports'!LU$290)/1000</f>
        <v>22.572313999999999</v>
      </c>
      <c r="AB59" s="50">
        <f>('[5]Refined SO Exports'!MG$290)/1000</f>
        <v>27.311173</v>
      </c>
      <c r="AC59" s="50">
        <f>('[5]Refined SO Exports'!MS$290)/1000</f>
        <v>42.740087000000003</v>
      </c>
      <c r="AD59" s="50">
        <f>('[5]Refined SO Exports'!NE$290)/1000</f>
        <v>21.622553</v>
      </c>
      <c r="AE59" s="51">
        <f>'[3]Soy Complex'!BL340-'Soy Crude'!AE53</f>
        <v>19.786519000000002</v>
      </c>
      <c r="AF59" s="51">
        <f>'[3]Soy Complex'!BM340-'Soy Crude'!AF53</f>
        <v>12.214026334460002</v>
      </c>
      <c r="AG59" s="51">
        <f>'[3]Soy Complex'!BN340-'Soy Crude'!AG53</f>
        <v>19.255055071033148</v>
      </c>
      <c r="AH59" s="51">
        <f>'[3]Soy Complex'!BO340-'Soy Crude'!AH53</f>
        <v>19.293499332253283</v>
      </c>
      <c r="AI59" s="51">
        <f>'[3]Soy Complex'!BP340-'Soy Crude'!AI53</f>
        <v>14.505695959563191</v>
      </c>
      <c r="AJ59" s="51">
        <f>'[3]Soy Complex'!BQ340-'Soy Crude'!AJ53</f>
        <v>9.8334379029501111</v>
      </c>
      <c r="AK59" s="51">
        <f>'[3]Soy Complex'!BR340-'Soy Crude'!AK53</f>
        <v>14.953603633167097</v>
      </c>
      <c r="AL59" s="51">
        <f>'[3]Soy Complex'!BS340-'Soy Crude'!AL53</f>
        <v>14.95421129633999</v>
      </c>
      <c r="AM59" s="51">
        <f>'[3]Soy Complex'!BT340-'Soy Crude'!AM53</f>
        <v>14.963312778325323</v>
      </c>
      <c r="AN59" s="51">
        <f>'[3]Soy Complex'!BU340-'Soy Crude'!AN53</f>
        <v>14.950238659326029</v>
      </c>
      <c r="AO59" s="51">
        <f>'[3]Soy Complex'!BV340-'Soy Crude'!AO53</f>
        <v>14.972337398553812</v>
      </c>
      <c r="AP59" s="51">
        <f>'[3]Soy Complex'!BW340-'Soy Crude'!AP53</f>
        <v>14.981715597782213</v>
      </c>
      <c r="AQ59" s="51">
        <f>'[3]Soy Complex'!BX340-'Soy Crude'!AQ53</f>
        <v>14.971090729584454</v>
      </c>
      <c r="AR59" s="51">
        <f>'[3]Soy Complex'!BY340-'Soy Crude'!AR53</f>
        <v>14.973498144183349</v>
      </c>
      <c r="AS59" s="51">
        <f>'[3]Soy Complex'!BZ340-'Soy Crude'!AS53</f>
        <v>14.976786117690118</v>
      </c>
      <c r="AT59" s="51">
        <f>'[3]Soy Complex'!CA340-'Soy Crude'!AT53</f>
        <v>14.978306771254797</v>
      </c>
      <c r="AU59" s="51">
        <f>'[3]Soy Complex'!CB340-'Soy Crude'!AU53</f>
        <v>14.981854895993694</v>
      </c>
    </row>
    <row r="60" spans="1:47">
      <c r="A60" s="42" t="s">
        <v>102</v>
      </c>
      <c r="B60" s="50">
        <f>('[5]Refined SO Exports'!AH$290)/1000</f>
        <v>33.485627999999998</v>
      </c>
      <c r="C60" s="50">
        <f>('[5]Refined SO Exports'!AT$290)/1000</f>
        <v>45.086905000000002</v>
      </c>
      <c r="D60" s="50">
        <f>('[5]Refined SO Exports'!BF$290)/1000</f>
        <v>40.127963999999999</v>
      </c>
      <c r="E60" s="50">
        <f>('[5]Refined SO Exports'!BR$290)/1000</f>
        <v>40.526489999999995</v>
      </c>
      <c r="F60" s="50">
        <f>('[5]Refined SO Exports'!CD$290)/1000</f>
        <v>122.63705</v>
      </c>
      <c r="G60" s="50">
        <f>('[5]Refined SO Exports'!CP$290)/1000</f>
        <v>63.377529000000003</v>
      </c>
      <c r="H60" s="50">
        <f>('[5]Refined SO Exports'!DB$290)/1000</f>
        <v>29.481997</v>
      </c>
      <c r="I60" s="50">
        <f>('[5]Refined SO Exports'!DN$290)/1000</f>
        <v>29.353439999999999</v>
      </c>
      <c r="J60" s="50">
        <f>('[5]Refined SO Exports'!DZ$290)/1000</f>
        <v>32.688836999999999</v>
      </c>
      <c r="K60" s="50">
        <f>('[5]Refined SO Exports'!EL$290)/1000</f>
        <v>60.873031000000005</v>
      </c>
      <c r="L60" s="50">
        <f>('[5]Refined SO Exports'!EX$290)/1000</f>
        <v>40.265757000000001</v>
      </c>
      <c r="M60" s="50">
        <f>('[5]Refined SO Exports'!FJ$290)/1000</f>
        <v>55.690989999999999</v>
      </c>
      <c r="N60" s="50">
        <f>('[5]Refined SO Exports'!FV$290)/1000</f>
        <v>58.592976999999998</v>
      </c>
      <c r="O60" s="50">
        <f>('[5]Refined SO Exports'!GH$290)/1000</f>
        <v>19.897098999999997</v>
      </c>
      <c r="P60" s="50">
        <f>('[5]Refined SO Exports'!GT$290)/1000</f>
        <v>32.922684000000004</v>
      </c>
      <c r="Q60" s="50">
        <f>('[5]Refined SO Exports'!HF$290)/1000</f>
        <v>24.287547</v>
      </c>
      <c r="R60" s="50">
        <f>('[5]Refined SO Exports'!HR$290)/1000</f>
        <v>43.219523000000002</v>
      </c>
      <c r="S60" s="50">
        <f>('[5]Refined SO Exports'!ID$290)/1000</f>
        <v>33.023902999999997</v>
      </c>
      <c r="T60" s="50">
        <f>('[5]Refined SO Exports'!IP$290)/1000</f>
        <v>22.365634999999997</v>
      </c>
      <c r="U60" s="50">
        <f>('[5]Refined SO Exports'!JB$290)/1000</f>
        <v>36.809201999999999</v>
      </c>
      <c r="V60" s="50">
        <f>('[5]Refined SO Exports'!JN$290)/1000</f>
        <v>28.931146999999999</v>
      </c>
      <c r="W60" s="50">
        <f>('[5]Refined SO Exports'!JZ$290)/1000</f>
        <v>39.913105000000002</v>
      </c>
      <c r="X60" s="50">
        <f>('[5]Refined SO Exports'!KL$290)/1000</f>
        <v>19.858968000000001</v>
      </c>
      <c r="Y60" s="50">
        <f>('[5]Refined SO Exports'!KX$290)/1000</f>
        <v>36.980995999999998</v>
      </c>
      <c r="Z60" s="50">
        <f>('[5]Refined SO Exports'!LJ$290)/1000</f>
        <v>39.299239</v>
      </c>
      <c r="AA60" s="50">
        <f>('[5]Refined SO Exports'!LV$290)/1000</f>
        <v>20.464380999999999</v>
      </c>
      <c r="AB60" s="50">
        <f>('[5]Refined SO Exports'!MH$290)/1000</f>
        <v>40.621175000000001</v>
      </c>
      <c r="AC60" s="50">
        <f>('[5]Refined SO Exports'!MT$290)/1000</f>
        <v>31.789657999999999</v>
      </c>
      <c r="AD60" s="50">
        <f>('[5]Refined SO Exports'!NF$290)/1000</f>
        <v>22.212826</v>
      </c>
      <c r="AE60" s="51">
        <f>'[3]Soy Complex'!BL341-'Soy Crude'!AE54</f>
        <v>20.811087000000001</v>
      </c>
      <c r="AF60" s="51">
        <f>'[3]Soy Complex'!BM341-'Soy Crude'!AF54</f>
        <v>12.579951961740001</v>
      </c>
      <c r="AG60" s="51">
        <f>'[3]Soy Complex'!BN341-'Soy Crude'!AG54</f>
        <v>23.92556303228201</v>
      </c>
      <c r="AH60" s="51">
        <f>'[3]Soy Complex'!BO341-'Soy Crude'!AH54</f>
        <v>24.008969272499531</v>
      </c>
      <c r="AI60" s="51">
        <f>'[3]Soy Complex'!BP341-'Soy Crude'!AI54</f>
        <v>24.038638773235473</v>
      </c>
      <c r="AJ60" s="51">
        <f>'[3]Soy Complex'!BQ341-'Soy Crude'!AJ54</f>
        <v>24.15238605610471</v>
      </c>
      <c r="AK60" s="51">
        <f>'[3]Soy Complex'!BR341-'Soy Crude'!AK54</f>
        <v>19.950489446058043</v>
      </c>
      <c r="AL60" s="51">
        <f>'[3]Soy Complex'!BS341-'Soy Crude'!AL54</f>
        <v>24.918987685447103</v>
      </c>
      <c r="AM60" s="51">
        <f>'[3]Soy Complex'!BT341-'Soy Crude'!AM54</f>
        <v>24.93331245253346</v>
      </c>
      <c r="AN60" s="51">
        <f>'[3]Soy Complex'!BU341-'Soy Crude'!AN54</f>
        <v>24.900087799044602</v>
      </c>
      <c r="AO60" s="51">
        <f>'[3]Soy Complex'!BV341-'Soy Crude'!AO54</f>
        <v>24.929728236304666</v>
      </c>
      <c r="AP60" s="51">
        <f>'[3]Soy Complex'!BW341-'Soy Crude'!AP54</f>
        <v>24.939365345805765</v>
      </c>
      <c r="AQ60" s="51">
        <f>'[3]Soy Complex'!BX341-'Soy Crude'!AQ54</f>
        <v>24.94851528175035</v>
      </c>
      <c r="AR60" s="51">
        <f>'[3]Soy Complex'!BY341-'Soy Crude'!AR54</f>
        <v>24.943701864242922</v>
      </c>
      <c r="AS60" s="51">
        <f>'[3]Soy Complex'!BZ341-'Soy Crude'!AS54</f>
        <v>24.949775632889768</v>
      </c>
      <c r="AT60" s="51">
        <f>'[3]Soy Complex'!CA341-'Soy Crude'!AT54</f>
        <v>24.951393694165802</v>
      </c>
      <c r="AU60" s="51">
        <f>'[3]Soy Complex'!CB341-'Soy Crude'!AU54</f>
        <v>24.957916967577418</v>
      </c>
    </row>
    <row r="61" spans="1:47">
      <c r="A61" s="42" t="s">
        <v>103</v>
      </c>
      <c r="B61" s="50">
        <f>('[5]Refined SO Exports'!AI$290)/1000</f>
        <v>26.997719</v>
      </c>
      <c r="C61" s="50">
        <f>('[5]Refined SO Exports'!AU$290)/1000</f>
        <v>48.400751999999997</v>
      </c>
      <c r="D61" s="50">
        <f>('[5]Refined SO Exports'!BG$290)/1000</f>
        <v>35.517909000000003</v>
      </c>
      <c r="E61" s="50">
        <f>('[5]Refined SO Exports'!BS$290)/1000</f>
        <v>48.435811999999999</v>
      </c>
      <c r="F61" s="50">
        <f>('[5]Refined SO Exports'!CE$290)/1000</f>
        <v>36.414785999999999</v>
      </c>
      <c r="G61" s="50">
        <f>('[5]Refined SO Exports'!CQ$290)/1000</f>
        <v>77.330264999999997</v>
      </c>
      <c r="H61" s="50">
        <f>('[5]Refined SO Exports'!DC$290)/1000</f>
        <v>44.804084000000003</v>
      </c>
      <c r="I61" s="50">
        <f>('[5]Refined SO Exports'!DO$290)/1000</f>
        <v>51.256936000000003</v>
      </c>
      <c r="J61" s="50">
        <f>('[5]Refined SO Exports'!EA$290)/1000</f>
        <v>32.602930000000001</v>
      </c>
      <c r="K61" s="50">
        <f>('[5]Refined SO Exports'!EM$290)/1000</f>
        <v>79.120464000000013</v>
      </c>
      <c r="L61" s="50">
        <f>('[5]Refined SO Exports'!EY$290)/1000</f>
        <v>35.457368000000002</v>
      </c>
      <c r="M61" s="50">
        <f>('[5]Refined SO Exports'!FK$290)/1000</f>
        <v>41.896279999999997</v>
      </c>
      <c r="N61" s="50">
        <f>('[5]Refined SO Exports'!FW$290)/1000</f>
        <v>42.274833000000001</v>
      </c>
      <c r="O61" s="50">
        <f>('[5]Refined SO Exports'!GI$290)/1000</f>
        <v>47.320695000000001</v>
      </c>
      <c r="P61" s="50">
        <f>('[5]Refined SO Exports'!GU$290)/1000</f>
        <v>62.731538999999998</v>
      </c>
      <c r="Q61" s="50">
        <f>('[5]Refined SO Exports'!HG$290)/1000</f>
        <v>28.228221000000001</v>
      </c>
      <c r="R61" s="50">
        <f>('[5]Refined SO Exports'!HS$290)/1000</f>
        <v>45.624464000000003</v>
      </c>
      <c r="S61" s="50">
        <f>('[5]Refined SO Exports'!IE$290)/1000</f>
        <v>57.032035</v>
      </c>
      <c r="T61" s="50">
        <f>('[5]Refined SO Exports'!IQ$290)/1000</f>
        <v>17.600013000000001</v>
      </c>
      <c r="U61" s="50">
        <f>('[5]Refined SO Exports'!JC$290)/1000</f>
        <v>47.986275999999997</v>
      </c>
      <c r="V61" s="50">
        <f>('[5]Refined SO Exports'!JO$290)/1000</f>
        <v>39.103953999999995</v>
      </c>
      <c r="W61" s="50">
        <f>('[5]Refined SO Exports'!KA$290)/1000</f>
        <v>47.661491000000005</v>
      </c>
      <c r="X61" s="50">
        <f>('[5]Refined SO Exports'!KM$290)/1000</f>
        <v>38.385559000000001</v>
      </c>
      <c r="Y61" s="50">
        <f>('[5]Refined SO Exports'!KY$290)/1000</f>
        <v>37.264429</v>
      </c>
      <c r="Z61" s="50">
        <f>('[5]Refined SO Exports'!LK$290)/1000</f>
        <v>38.384074999999996</v>
      </c>
      <c r="AA61" s="50">
        <f>('[5]Refined SO Exports'!LW$290)/1000</f>
        <v>20.558515</v>
      </c>
      <c r="AB61" s="50">
        <f>('[5]Refined SO Exports'!MI$290)/1000</f>
        <v>44.317864999999998</v>
      </c>
      <c r="AC61" s="50">
        <f>('[5]Refined SO Exports'!MU$290)/1000</f>
        <v>26.778773000000001</v>
      </c>
      <c r="AD61" s="50">
        <f>('[5]Refined SO Exports'!NG$290)/1000</f>
        <v>27.008220000000001</v>
      </c>
      <c r="AE61" s="51">
        <f>'[3]Soy Complex'!BL342-'Soy Crude'!AE55</f>
        <v>11.580204000000002</v>
      </c>
      <c r="AF61" s="51">
        <f>'[3]Soy Complex'!BM342-'Soy Crude'!AF55</f>
        <v>12.078913336239999</v>
      </c>
      <c r="AG61" s="51">
        <f>'[3]Soy Complex'!BN342-'Soy Crude'!AG55</f>
        <v>19.091765542905055</v>
      </c>
      <c r="AH61" s="51">
        <f>'[3]Soy Complex'!BO342-'Soy Crude'!AH55</f>
        <v>24.115162961491212</v>
      </c>
      <c r="AI61" s="51">
        <f>'[3]Soy Complex'!BP342-'Soy Crude'!AI55</f>
        <v>23.997398073624677</v>
      </c>
      <c r="AJ61" s="51">
        <f>'[3]Soy Complex'!BQ342-'Soy Crude'!AJ55</f>
        <v>19.351436451808969</v>
      </c>
      <c r="AK61" s="51">
        <f>'[3]Soy Complex'!BR342-'Soy Crude'!AK55</f>
        <v>19.793777228636674</v>
      </c>
      <c r="AL61" s="51">
        <f>'[3]Soy Complex'!BS342-'Soy Crude'!AL55</f>
        <v>19.933497971498497</v>
      </c>
      <c r="AM61" s="51">
        <f>'[3]Soy Complex'!BT342-'Soy Crude'!AM55</f>
        <v>19.937960474745047</v>
      </c>
      <c r="AN61" s="51">
        <f>'[3]Soy Complex'!BU342-'Soy Crude'!AN55</f>
        <v>19.904240445986243</v>
      </c>
      <c r="AO61" s="51">
        <f>'[3]Soy Complex'!BV342-'Soy Crude'!AO55</f>
        <v>19.930437746871611</v>
      </c>
      <c r="AP61" s="51">
        <f>'[3]Soy Complex'!BW342-'Soy Crude'!AP55</f>
        <v>19.942842663333163</v>
      </c>
      <c r="AQ61" s="51">
        <f>'[3]Soy Complex'!BX342-'Soy Crude'!AQ55</f>
        <v>19.929920556821898</v>
      </c>
      <c r="AR61" s="51">
        <f>'[3]Soy Complex'!BY342-'Soy Crude'!AR55</f>
        <v>19.947791688162873</v>
      </c>
      <c r="AS61" s="51">
        <f>'[3]Soy Complex'!BZ342-'Soy Crude'!AS55</f>
        <v>19.948968679258677</v>
      </c>
      <c r="AT61" s="51">
        <f>'[3]Soy Complex'!CA342-'Soy Crude'!AT55</f>
        <v>19.950508646094704</v>
      </c>
      <c r="AU61" s="51">
        <f>'[3]Soy Complex'!CB342-'Soy Crude'!AU55</f>
        <v>19.95629650114871</v>
      </c>
    </row>
    <row r="62" spans="1:47">
      <c r="A62" s="42" t="s">
        <v>104</v>
      </c>
      <c r="B62" s="50">
        <f>('[5]Refined SO Exports'!AJ$290)/1000</f>
        <v>19.242522000000001</v>
      </c>
      <c r="C62" s="50">
        <f>('[5]Refined SO Exports'!AV$290)/1000</f>
        <v>58.881531000000003</v>
      </c>
      <c r="D62" s="50">
        <f>('[5]Refined SO Exports'!BH$290)/1000</f>
        <v>29.209633</v>
      </c>
      <c r="E62" s="50">
        <f>('[5]Refined SO Exports'!BT$290)/1000</f>
        <v>67.112837999999996</v>
      </c>
      <c r="F62" s="50">
        <f>('[5]Refined SO Exports'!CF$290)/1000</f>
        <v>137.10026099999999</v>
      </c>
      <c r="G62" s="50">
        <f>('[5]Refined SO Exports'!CR$290)/1000</f>
        <v>30.371721000000001</v>
      </c>
      <c r="H62" s="50">
        <f>('[5]Refined SO Exports'!DD$290)/1000</f>
        <v>40.534421000000002</v>
      </c>
      <c r="I62" s="50">
        <f>('[5]Refined SO Exports'!DP$290)/1000</f>
        <v>25.814049000000001</v>
      </c>
      <c r="J62" s="50">
        <f>('[5]Refined SO Exports'!EB$290)/1000</f>
        <v>45.569822000000002</v>
      </c>
      <c r="K62" s="50">
        <f>('[5]Refined SO Exports'!EN$290)/1000</f>
        <v>68.058687000000006</v>
      </c>
      <c r="L62" s="50">
        <f>('[5]Refined SO Exports'!EZ$290)/1000</f>
        <v>31.442781</v>
      </c>
      <c r="M62" s="50">
        <f>('[5]Refined SO Exports'!FL$290)/1000</f>
        <v>15.369101000000001</v>
      </c>
      <c r="N62" s="50">
        <f>('[5]Refined SO Exports'!FX$290)/1000</f>
        <v>40.760792000000002</v>
      </c>
      <c r="O62" s="50">
        <f>('[5]Refined SO Exports'!GJ$290)/1000</f>
        <v>16.090690000000002</v>
      </c>
      <c r="P62" s="50">
        <f>('[5]Refined SO Exports'!GV$290)/1000</f>
        <v>27.705723000000003</v>
      </c>
      <c r="Q62" s="50">
        <f>('[5]Refined SO Exports'!HH$290)/1000</f>
        <v>31.206667000000003</v>
      </c>
      <c r="R62" s="50">
        <f>('[5]Refined SO Exports'!HT$290)/1000</f>
        <v>38.01117</v>
      </c>
      <c r="S62" s="50">
        <f>('[5]Refined SO Exports'!IF$290)/1000</f>
        <v>20.171890999999999</v>
      </c>
      <c r="T62" s="50">
        <f>('[5]Refined SO Exports'!IR$290)/1000</f>
        <v>21.156215</v>
      </c>
      <c r="U62" s="50">
        <f>('[5]Refined SO Exports'!JD$290)/1000</f>
        <v>49.376522999999999</v>
      </c>
      <c r="V62" s="50">
        <f>('[5]Refined SO Exports'!JP$290)/1000</f>
        <v>42.503582999999999</v>
      </c>
      <c r="W62" s="50">
        <f>('[5]Refined SO Exports'!KB$290)/1000</f>
        <v>38.334514000000006</v>
      </c>
      <c r="X62" s="50">
        <f>('[5]Refined SO Exports'!KN$290)/1000</f>
        <v>24.211351000000001</v>
      </c>
      <c r="Y62" s="50">
        <f>('[5]Refined SO Exports'!KZ$290)/1000</f>
        <v>51.269546999999996</v>
      </c>
      <c r="Z62" s="50">
        <f>('[5]Refined SO Exports'!LL$290)/1000</f>
        <v>30.470834</v>
      </c>
      <c r="AA62" s="50">
        <f>('[5]Refined SO Exports'!LX$290)/1000</f>
        <v>30.193116000000003</v>
      </c>
      <c r="AB62" s="50">
        <f>('[5]Refined SO Exports'!MJ$290)/1000</f>
        <v>25.843371999999999</v>
      </c>
      <c r="AC62" s="50">
        <f>('[5]Refined SO Exports'!MV$290)/1000</f>
        <v>27.805598000000003</v>
      </c>
      <c r="AD62" s="50">
        <f>('[5]Refined SO Exports'!NH$290)/1000</f>
        <v>39.131824000000002</v>
      </c>
      <c r="AE62" s="51">
        <f>'[3]Soy Complex'!BL343-'Soy Crude'!AE56</f>
        <v>14.330841000000001</v>
      </c>
      <c r="AF62" s="51">
        <f>'[3]Soy Complex'!BM343-'Soy Crude'!AF56</f>
        <v>11.244298029900003</v>
      </c>
      <c r="AG62" s="51">
        <f>'[3]Soy Complex'!BN343-'Soy Crude'!AG56</f>
        <v>28.825237285197129</v>
      </c>
      <c r="AH62" s="51">
        <f>'[3]Soy Complex'!BO343-'Soy Crude'!AH56</f>
        <v>23.880407579487969</v>
      </c>
      <c r="AI62" s="51">
        <f>'[3]Soy Complex'!BP343-'Soy Crude'!AI56</f>
        <v>38.518311837850831</v>
      </c>
      <c r="AJ62" s="51">
        <f>'[3]Soy Complex'!BQ343-'Soy Crude'!AJ56</f>
        <v>29.009793206121969</v>
      </c>
      <c r="AK62" s="51">
        <f>'[3]Soy Complex'!BR343-'Soy Crude'!AK56</f>
        <v>19.966045805218322</v>
      </c>
      <c r="AL62" s="51">
        <f>'[3]Soy Complex'!BS343-'Soy Crude'!AL56</f>
        <v>24.916030047093273</v>
      </c>
      <c r="AM62" s="51">
        <f>'[3]Soy Complex'!BT343-'Soy Crude'!AM56</f>
        <v>29.918420578194677</v>
      </c>
      <c r="AN62" s="51">
        <f>'[3]Soy Complex'!BU343-'Soy Crude'!AN56</f>
        <v>29.873532901689302</v>
      </c>
      <c r="AO62" s="51">
        <f>'[3]Soy Complex'!BV343-'Soy Crude'!AO56</f>
        <v>29.906427457572541</v>
      </c>
      <c r="AP62" s="51">
        <f>'[3]Soy Complex'!BW343-'Soy Crude'!AP56</f>
        <v>24.930284427020705</v>
      </c>
      <c r="AQ62" s="51">
        <f>'[3]Soy Complex'!BX343-'Soy Crude'!AQ56</f>
        <v>24.941207418751606</v>
      </c>
      <c r="AR62" s="51">
        <f>'[3]Soy Complex'!BY343-'Soy Crude'!AR56</f>
        <v>29.932281246950772</v>
      </c>
      <c r="AS62" s="51">
        <f>'[3]Soy Complex'!BZ343-'Soy Crude'!AS56</f>
        <v>29.938099050161778</v>
      </c>
      <c r="AT62" s="51">
        <f>'[3]Soy Complex'!CA343-'Soy Crude'!AT56</f>
        <v>29.940244857853205</v>
      </c>
      <c r="AU62" s="51">
        <f>'[3]Soy Complex'!CB343-'Soy Crude'!AU56</f>
        <v>29.948771475905808</v>
      </c>
    </row>
    <row r="63" spans="1:47">
      <c r="A63" s="42" t="s">
        <v>105</v>
      </c>
      <c r="B63" s="50">
        <f>('[5]Refined SO Exports'!AK$290)/1000</f>
        <v>21.020018</v>
      </c>
      <c r="C63" s="50">
        <f>('[5]Refined SO Exports'!AW$290)/1000</f>
        <v>51.697490999999999</v>
      </c>
      <c r="D63" s="50">
        <f>('[5]Refined SO Exports'!BI$290)/1000</f>
        <v>38.773690000000002</v>
      </c>
      <c r="E63" s="50">
        <f>('[5]Refined SO Exports'!BU$290)/1000</f>
        <v>54.213832000000004</v>
      </c>
      <c r="F63" s="50">
        <f>('[5]Refined SO Exports'!CG$290)/1000</f>
        <v>100.93199800000001</v>
      </c>
      <c r="G63" s="50">
        <f>('[5]Refined SO Exports'!CS$290)/1000</f>
        <v>34.723360999999997</v>
      </c>
      <c r="H63" s="50">
        <f>('[5]Refined SO Exports'!DE$290)/1000</f>
        <v>44.248684000000004</v>
      </c>
      <c r="I63" s="50">
        <f>('[5]Refined SO Exports'!DQ$290)/1000</f>
        <v>47.486826000000001</v>
      </c>
      <c r="J63" s="50">
        <f>('[5]Refined SO Exports'!EC$290)/1000</f>
        <v>84.037053</v>
      </c>
      <c r="K63" s="50">
        <f>('[5]Refined SO Exports'!EO$290)/1000</f>
        <v>58.655881999999998</v>
      </c>
      <c r="L63" s="50">
        <f>('[5]Refined SO Exports'!FA$290)/1000</f>
        <v>26.263683</v>
      </c>
      <c r="M63" s="50">
        <f>('[5]Refined SO Exports'!FM$290)/1000</f>
        <v>35.716326000000002</v>
      </c>
      <c r="N63" s="50">
        <f>('[5]Refined SO Exports'!FY$290)/1000</f>
        <v>15.143790999999998</v>
      </c>
      <c r="O63" s="50">
        <f>('[5]Refined SO Exports'!GK$290)/1000</f>
        <v>39.913411000000004</v>
      </c>
      <c r="P63" s="50">
        <f>('[5]Refined SO Exports'!GW$290)/1000</f>
        <v>78.574212000000003</v>
      </c>
      <c r="Q63" s="50">
        <f>('[5]Refined SO Exports'!HI$290)/1000</f>
        <v>13.766208000000001</v>
      </c>
      <c r="R63" s="50">
        <f>('[5]Refined SO Exports'!HU$290)/1000</f>
        <v>39.700569999999999</v>
      </c>
      <c r="S63" s="50">
        <f>('[5]Refined SO Exports'!IG$290)/1000</f>
        <v>37.981046999999997</v>
      </c>
      <c r="T63" s="50">
        <f>('[5]Refined SO Exports'!IS$290)/1000</f>
        <v>9.5372400000000006</v>
      </c>
      <c r="U63" s="50">
        <f>('[5]Refined SO Exports'!JE$290)/1000</f>
        <v>35.590110000000003</v>
      </c>
      <c r="V63" s="50">
        <f>('[5]Refined SO Exports'!JQ$290)/1000</f>
        <v>38.555178999999995</v>
      </c>
      <c r="W63" s="50">
        <f>('[5]Refined SO Exports'!KC$290)/1000</f>
        <v>41.489196000000007</v>
      </c>
      <c r="X63" s="50">
        <f>('[5]Refined SO Exports'!KO$290)/1000</f>
        <v>26.505935000000001</v>
      </c>
      <c r="Y63" s="50">
        <f>('[5]Refined SO Exports'!LA$290)/1000</f>
        <v>40.538556</v>
      </c>
      <c r="Z63" s="50">
        <f>('[5]Refined SO Exports'!LM$290)/1000</f>
        <v>28.775511999999999</v>
      </c>
      <c r="AA63" s="50">
        <f>('[5]Refined SO Exports'!LY$290)/1000</f>
        <v>26.689734000000001</v>
      </c>
      <c r="AB63" s="50">
        <f>('[5]Refined SO Exports'!MK$290)/1000</f>
        <v>36.151932000000002</v>
      </c>
      <c r="AC63" s="50">
        <f>('[5]Refined SO Exports'!MW$290)/1000</f>
        <v>27.128117</v>
      </c>
      <c r="AD63" s="50">
        <f>('[5]Refined SO Exports'!NI$290)/1000</f>
        <v>51.654097999999998</v>
      </c>
      <c r="AE63" s="51">
        <f>'[3]Soy Complex'!BL344-'Soy Crude'!AE57</f>
        <v>11.422688000000003</v>
      </c>
      <c r="AF63" s="51">
        <f>'[3]Soy Complex'!BM344-'Soy Crude'!AF57</f>
        <v>21.661465018435443</v>
      </c>
      <c r="AG63" s="51">
        <f>'[3]Soy Complex'!BN344-'Soy Crude'!AG57</f>
        <v>28.806517267865111</v>
      </c>
      <c r="AH63" s="51">
        <f>'[3]Soy Complex'!BO344-'Soy Crude'!AH57</f>
        <v>33.637147103556956</v>
      </c>
      <c r="AI63" s="51">
        <f>'[3]Soy Complex'!BP344-'Soy Crude'!AI57</f>
        <v>28.844356344286464</v>
      </c>
      <c r="AJ63" s="51">
        <f>'[3]Soy Complex'!BQ344-'Soy Crude'!AJ57</f>
        <v>29.200027154132169</v>
      </c>
      <c r="AK63" s="51">
        <f>'[3]Soy Complex'!BR344-'Soy Crude'!AK57</f>
        <v>24.852700096120657</v>
      </c>
      <c r="AL63" s="51">
        <f>'[3]Soy Complex'!BS344-'Soy Crude'!AL57</f>
        <v>29.908698810030579</v>
      </c>
      <c r="AM63" s="51">
        <f>'[3]Soy Complex'!BT344-'Soy Crude'!AM57</f>
        <v>29.920816060249575</v>
      </c>
      <c r="AN63" s="51">
        <f>'[3]Soy Complex'!BU344-'Soy Crude'!AN57</f>
        <v>29.878726752031785</v>
      </c>
      <c r="AO63" s="51">
        <f>'[3]Soy Complex'!BV344-'Soy Crude'!AO57</f>
        <v>29.920368316605305</v>
      </c>
      <c r="AP63" s="51">
        <f>'[3]Soy Complex'!BW344-'Soy Crude'!AP57</f>
        <v>29.934370730769153</v>
      </c>
      <c r="AQ63" s="51">
        <f>'[3]Soy Complex'!BX344-'Soy Crude'!AQ57</f>
        <v>29.927313513449768</v>
      </c>
      <c r="AR63" s="51">
        <f>'[3]Soy Complex'!BY344-'Soy Crude'!AR57</f>
        <v>29.935000865663739</v>
      </c>
      <c r="AS63" s="51">
        <f>'[3]Soy Complex'!BZ344-'Soy Crude'!AS57</f>
        <v>29.939786084647487</v>
      </c>
      <c r="AT63" s="51">
        <f>'[3]Soy Complex'!CA344-'Soy Crude'!AT57</f>
        <v>29.941974167738724</v>
      </c>
      <c r="AU63" s="51">
        <f>'[3]Soy Complex'!CB344-'Soy Crude'!AU57</f>
        <v>29.95001539550471</v>
      </c>
    </row>
    <row r="64" spans="1:47">
      <c r="A64" s="42" t="s">
        <v>106</v>
      </c>
      <c r="B64" s="50">
        <f>('[5]Refined SO Exports'!AL$290)/1000</f>
        <v>24.508278999999998</v>
      </c>
      <c r="C64" s="50">
        <f>('[5]Refined SO Exports'!AX$290)/1000</f>
        <v>105.92096000000001</v>
      </c>
      <c r="D64" s="50">
        <f>('[5]Refined SO Exports'!BJ$290)/1000</f>
        <v>26.009319999999999</v>
      </c>
      <c r="E64" s="50">
        <f>('[5]Refined SO Exports'!BV$290)/1000</f>
        <v>71.431690000000003</v>
      </c>
      <c r="F64" s="50">
        <f>('[5]Refined SO Exports'!CH$290)/1000</f>
        <v>66.464501999999996</v>
      </c>
      <c r="G64" s="50">
        <f>('[5]Refined SO Exports'!CT$290)/1000</f>
        <v>41.096474999999998</v>
      </c>
      <c r="H64" s="50">
        <f>('[5]Refined SO Exports'!DF$290)/1000</f>
        <v>69.668812000000003</v>
      </c>
      <c r="I64" s="50">
        <f>('[5]Refined SO Exports'!DR$290)/1000</f>
        <v>46.227942000000006</v>
      </c>
      <c r="J64" s="50">
        <f>('[5]Refined SO Exports'!ED$290)/1000</f>
        <v>50.498567000000001</v>
      </c>
      <c r="K64" s="50">
        <f>('[5]Refined SO Exports'!EP$290)/1000</f>
        <v>33.481010000000005</v>
      </c>
      <c r="L64" s="50">
        <f>('[5]Refined SO Exports'!FB$290)/1000</f>
        <v>17.181867999999998</v>
      </c>
      <c r="M64" s="50">
        <f>('[5]Refined SO Exports'!FN$290)/1000</f>
        <v>10.236013999999999</v>
      </c>
      <c r="N64" s="50">
        <f>('[5]Refined SO Exports'!FZ$290)/1000</f>
        <v>43.587639000000003</v>
      </c>
      <c r="O64" s="50">
        <f>('[5]Refined SO Exports'!GL$290)/1000</f>
        <v>17.212069</v>
      </c>
      <c r="P64" s="50">
        <f>('[5]Refined SO Exports'!GX$290)/1000</f>
        <v>50.299706</v>
      </c>
      <c r="Q64" s="50">
        <f>('[5]Refined SO Exports'!HJ$290)/1000</f>
        <v>42.794265000000003</v>
      </c>
      <c r="R64" s="50">
        <f>('[5]Refined SO Exports'!HV$290)/1000</f>
        <v>65.234968999999992</v>
      </c>
      <c r="S64" s="50">
        <f>('[5]Refined SO Exports'!IH$290)/1000</f>
        <v>22.540984999999999</v>
      </c>
      <c r="T64" s="50">
        <f>('[5]Refined SO Exports'!IT$290)/1000</f>
        <v>15.432971</v>
      </c>
      <c r="U64" s="50">
        <f>('[5]Refined SO Exports'!JF$290)/1000</f>
        <v>34.069155000000002</v>
      </c>
      <c r="V64" s="50">
        <f>('[5]Refined SO Exports'!JR$290)/1000</f>
        <v>27.167930999999999</v>
      </c>
      <c r="W64" s="50">
        <f>('[5]Refined SO Exports'!KD$290)/1000</f>
        <v>41.633446000000006</v>
      </c>
      <c r="X64" s="50">
        <f>('[5]Refined SO Exports'!KP$290)/1000</f>
        <v>32.980548000000006</v>
      </c>
      <c r="Y64" s="50">
        <f>('[5]Refined SO Exports'!LB$290)/1000</f>
        <v>56.773436000000004</v>
      </c>
      <c r="Z64" s="50">
        <f>('[5]Refined SO Exports'!LN$290)/1000</f>
        <v>63.198005999999999</v>
      </c>
      <c r="AA64" s="50">
        <f>('[5]Refined SO Exports'!LZ$290)/1000</f>
        <v>36.686701999999997</v>
      </c>
      <c r="AB64" s="50">
        <f>('[5]Refined SO Exports'!ML$290)/1000</f>
        <v>32.31758</v>
      </c>
      <c r="AC64" s="50">
        <f>('[5]Refined SO Exports'!MX$290)/1000</f>
        <v>20.913007</v>
      </c>
      <c r="AD64" s="50">
        <f>('[5]Refined SO Exports'!NJ$290)/1000</f>
        <v>22.204039999999999</v>
      </c>
      <c r="AE64" s="51">
        <f>'[3]Soy Complex'!BL345-'Soy Crude'!AE58</f>
        <v>11.068917000000001</v>
      </c>
      <c r="AF64" s="51">
        <f>'[3]Soy Complex'!BM345-'Soy Crude'!AF58</f>
        <v>19.213916581727645</v>
      </c>
      <c r="AG64" s="51">
        <f>'[3]Soy Complex'!BN345-'Soy Crude'!AG58</f>
        <v>28.717373476526255</v>
      </c>
      <c r="AH64" s="51">
        <f>'[3]Soy Complex'!BO345-'Soy Crude'!AH58</f>
        <v>28.821129053448551</v>
      </c>
      <c r="AI64" s="51">
        <f>'[3]Soy Complex'!BP345-'Soy Crude'!AI58</f>
        <v>28.93761031549192</v>
      </c>
      <c r="AJ64" s="51">
        <f>'[3]Soy Complex'!BQ345-'Soy Crude'!AJ58</f>
        <v>28.967761903087702</v>
      </c>
      <c r="AK64" s="51">
        <f>'[3]Soy Complex'!BR345-'Soy Crude'!AK58</f>
        <v>19.955220179500927</v>
      </c>
      <c r="AL64" s="51">
        <f>'[3]Soy Complex'!BS345-'Soy Crude'!AL58</f>
        <v>29.907078374341989</v>
      </c>
      <c r="AM64" s="51">
        <f>'[3]Soy Complex'!BT345-'Soy Crude'!AM58</f>
        <v>29.921807666262154</v>
      </c>
      <c r="AN64" s="51">
        <f>'[3]Soy Complex'!BU345-'Soy Crude'!AN58</f>
        <v>29.883699992583363</v>
      </c>
      <c r="AO64" s="51">
        <f>'[3]Soy Complex'!BV345-'Soy Crude'!AO58</f>
        <v>29.919068093075488</v>
      </c>
      <c r="AP64" s="51">
        <f>'[3]Soy Complex'!BW345-'Soy Crude'!AP58</f>
        <v>29.927728476311778</v>
      </c>
      <c r="AQ64" s="51">
        <f>'[3]Soy Complex'!BX345-'Soy Crude'!AQ58</f>
        <v>29.942106735726341</v>
      </c>
      <c r="AR64" s="51">
        <f>'[3]Soy Complex'!BY345-'Soy Crude'!AR58</f>
        <v>29.93446571485617</v>
      </c>
      <c r="AS64" s="51">
        <f>'[3]Soy Complex'!BZ345-'Soy Crude'!AS58</f>
        <v>29.941630416314119</v>
      </c>
      <c r="AT64" s="51">
        <f>'[3]Soy Complex'!CA345-'Soy Crude'!AT58</f>
        <v>29.943594682011497</v>
      </c>
      <c r="AU64" s="51">
        <f>'[3]Soy Complex'!CB345-'Soy Crude'!AU58</f>
        <v>29.951203966580028</v>
      </c>
    </row>
    <row r="65" spans="1:47">
      <c r="A65" s="42" t="s">
        <v>107</v>
      </c>
      <c r="B65" s="50">
        <f>('[5]Refined SO Exports'!AM$290)/1000</f>
        <v>44.909091999999994</v>
      </c>
      <c r="C65" s="50">
        <f>('[5]Refined SO Exports'!AY$290)/1000</f>
        <v>49.004610999999997</v>
      </c>
      <c r="D65" s="50">
        <f>('[5]Refined SO Exports'!BK$290)/1000</f>
        <v>17.570007</v>
      </c>
      <c r="E65" s="50">
        <f>('[5]Refined SO Exports'!BW$290)/1000</f>
        <v>29.922442</v>
      </c>
      <c r="F65" s="50">
        <f>('[5]Refined SO Exports'!CI$290)/1000</f>
        <v>27.329965000000001</v>
      </c>
      <c r="G65" s="50">
        <f>('[5]Refined SO Exports'!CU$290)/1000</f>
        <v>37.367502000000002</v>
      </c>
      <c r="H65" s="50">
        <f>('[5]Refined SO Exports'!DG$290)/1000</f>
        <v>40.800854000000001</v>
      </c>
      <c r="I65" s="50">
        <f>('[5]Refined SO Exports'!DS$290)/1000</f>
        <v>33.360103000000002</v>
      </c>
      <c r="J65" s="50">
        <f>('[5]Refined SO Exports'!EE$290)/1000</f>
        <v>39.144874000000002</v>
      </c>
      <c r="K65" s="50">
        <f>('[5]Refined SO Exports'!EQ$290)/1000</f>
        <v>58.719242000000001</v>
      </c>
      <c r="L65" s="50">
        <f>('[5]Refined SO Exports'!FC$290)/1000</f>
        <v>16.802233000000001</v>
      </c>
      <c r="M65" s="50">
        <f>('[5]Refined SO Exports'!FO$290)/1000</f>
        <v>28.797571000000001</v>
      </c>
      <c r="N65" s="50">
        <f>('[5]Refined SO Exports'!GA$290)/1000</f>
        <v>36.458434000000004</v>
      </c>
      <c r="O65" s="50">
        <f>('[5]Refined SO Exports'!GM$290)/1000</f>
        <v>35.382148999999998</v>
      </c>
      <c r="P65" s="50">
        <f>('[5]Refined SO Exports'!GY$290)/1000</f>
        <v>49.685074</v>
      </c>
      <c r="Q65" s="50">
        <f>('[5]Refined SO Exports'!HK$290)/1000</f>
        <v>23.183208999999998</v>
      </c>
      <c r="R65" s="50">
        <f>('[5]Refined SO Exports'!HW$290)/1000</f>
        <v>27.965893000000001</v>
      </c>
      <c r="S65" s="50">
        <f>('[5]Refined SO Exports'!II$290)/1000</f>
        <v>21.021011999999999</v>
      </c>
      <c r="T65" s="50">
        <f>('[5]Refined SO Exports'!IU$290)/1000</f>
        <v>13.262278</v>
      </c>
      <c r="U65" s="50">
        <f>('[5]Refined SO Exports'!JG$290)/1000</f>
        <v>31.449669999999998</v>
      </c>
      <c r="V65" s="50">
        <f>('[5]Refined SO Exports'!JS$290)/1000</f>
        <v>26.049662000000001</v>
      </c>
      <c r="W65" s="50">
        <f>('[5]Refined SO Exports'!KE$290)/1000</f>
        <v>48.961207000000002</v>
      </c>
      <c r="X65" s="50">
        <f>('[5]Refined SO Exports'!KQ$290)/1000</f>
        <v>28.349307</v>
      </c>
      <c r="Y65" s="50">
        <f>('[5]Refined SO Exports'!LC$290)/1000</f>
        <v>59.799519999999994</v>
      </c>
      <c r="Z65" s="50">
        <f>('[5]Refined SO Exports'!LO$290)/1000</f>
        <v>47.379902000000001</v>
      </c>
      <c r="AA65" s="50">
        <f>('[5]Refined SO Exports'!MA$290)/1000</f>
        <v>26.570819</v>
      </c>
      <c r="AB65" s="50">
        <f>('[5]Refined SO Exports'!MM$290)/1000</f>
        <v>36.355550000000001</v>
      </c>
      <c r="AC65" s="50">
        <f>('[5]Refined SO Exports'!MY$290)/1000</f>
        <v>19.741394</v>
      </c>
      <c r="AD65" s="51">
        <f>'[3]Soy Complex'!BK346-'Soy Crude'!AD59</f>
        <v>22.288267000000019</v>
      </c>
      <c r="AE65" s="51">
        <f>'[3]Soy Complex'!BL346-'Soy Crude'!AE59</f>
        <v>15.525514000000001</v>
      </c>
      <c r="AF65" s="51">
        <f>'[3]Soy Complex'!BM346-'Soy Crude'!AF59</f>
        <v>29.456461307863815</v>
      </c>
      <c r="AG65" s="51">
        <f>'[3]Soy Complex'!BN346-'Soy Crude'!AG59</f>
        <v>19.147153966666501</v>
      </c>
      <c r="AH65" s="51">
        <f>'[3]Soy Complex'!BO346-'Soy Crude'!AH59</f>
        <v>19.156349617915581</v>
      </c>
      <c r="AI65" s="51">
        <f>'[3]Soy Complex'!BP346-'Soy Crude'!AI59</f>
        <v>24.20604151158858</v>
      </c>
      <c r="AJ65" s="51">
        <f>'[3]Soy Complex'!BQ346-'Soy Crude'!AJ59</f>
        <v>24.27259333757539</v>
      </c>
      <c r="AK65" s="51">
        <f>'[3]Soy Complex'!BR346-'Soy Crude'!AK59</f>
        <v>29.62171854593981</v>
      </c>
      <c r="AL65" s="51">
        <f>'[3]Soy Complex'!BS346-'Soy Crude'!AL59</f>
        <v>24.934574733341794</v>
      </c>
      <c r="AM65" s="51">
        <f>'[3]Soy Complex'!BT346-'Soy Crude'!AM59</f>
        <v>24.938883586855972</v>
      </c>
      <c r="AN65" s="51">
        <f>'[3]Soy Complex'!BU346-'Soy Crude'!AN59</f>
        <v>24.904240618475907</v>
      </c>
      <c r="AO65" s="51">
        <f>'[3]Soy Complex'!BV346-'Soy Crude'!AO59</f>
        <v>24.929027590820056</v>
      </c>
      <c r="AP65" s="51">
        <f>'[3]Soy Complex'!BW346-'Soy Crude'!AP59</f>
        <v>24.929658781481443</v>
      </c>
      <c r="AQ65" s="51">
        <f>'[3]Soy Complex'!BX346-'Soy Crude'!AQ59</f>
        <v>24.905891821146358</v>
      </c>
      <c r="AR65" s="51">
        <f>'[3]Soy Complex'!BY346-'Soy Crude'!AR59</f>
        <v>24.945918547809764</v>
      </c>
      <c r="AS65" s="51">
        <f>'[3]Soy Complex'!BZ346-'Soy Crude'!AS59</f>
        <v>24.943543228170771</v>
      </c>
      <c r="AT65" s="51">
        <f>'[3]Soy Complex'!CA346-'Soy Crude'!AT59</f>
        <v>24.94469547470786</v>
      </c>
      <c r="AU65" s="51">
        <f>'[3]Soy Complex'!CB346-'Soy Crude'!AU59</f>
        <v>24.949607615502245</v>
      </c>
    </row>
    <row r="66" spans="1:47">
      <c r="A66" s="42" t="s">
        <v>108</v>
      </c>
      <c r="B66" s="50">
        <f>('[5]Refined SO Exports'!AN$290)/1000</f>
        <v>37.555908000000002</v>
      </c>
      <c r="C66" s="50">
        <f>('[5]Refined SO Exports'!AZ$290)/1000</f>
        <v>51.591262</v>
      </c>
      <c r="D66" s="50">
        <f>('[5]Refined SO Exports'!BL$290)/1000</f>
        <v>35.316496000000001</v>
      </c>
      <c r="E66" s="50">
        <f>('[5]Refined SO Exports'!BX$290)/1000</f>
        <v>12.194972</v>
      </c>
      <c r="F66" s="50">
        <f>('[5]Refined SO Exports'!CJ$290)/1000</f>
        <v>57.110216999999999</v>
      </c>
      <c r="G66" s="50">
        <f>('[5]Refined SO Exports'!CV$290)/1000</f>
        <v>52.515565000000002</v>
      </c>
      <c r="H66" s="50">
        <f>('[5]Refined SO Exports'!DH$290)/1000</f>
        <v>27.253532</v>
      </c>
      <c r="I66" s="50">
        <f>('[5]Refined SO Exports'!DT$290)/1000</f>
        <v>24.976174</v>
      </c>
      <c r="J66" s="50">
        <f>('[5]Refined SO Exports'!EF$290)/1000</f>
        <v>27.934343999999999</v>
      </c>
      <c r="K66" s="50">
        <f>('[5]Refined SO Exports'!ER$290)/1000</f>
        <v>57.505913999999997</v>
      </c>
      <c r="L66" s="50">
        <f>('[5]Refined SO Exports'!FD$290)/1000</f>
        <v>17.925186</v>
      </c>
      <c r="M66" s="50">
        <f>('[5]Refined SO Exports'!FP$290)/1000</f>
        <v>16.595252000000002</v>
      </c>
      <c r="N66" s="50">
        <f>('[5]Refined SO Exports'!GB$290)/1000</f>
        <v>21.105416000000002</v>
      </c>
      <c r="O66" s="50">
        <f>('[5]Refined SO Exports'!GN$290)/1000</f>
        <v>49.76146</v>
      </c>
      <c r="P66" s="50">
        <f>('[5]Refined SO Exports'!GZ$290)/1000</f>
        <v>40.233137999999997</v>
      </c>
      <c r="Q66" s="50">
        <f>('[5]Refined SO Exports'!HL$290)/1000</f>
        <v>11.612842000000001</v>
      </c>
      <c r="R66" s="50">
        <f>('[5]Refined SO Exports'!HX$290)/1000</f>
        <v>19.995489000000003</v>
      </c>
      <c r="S66" s="50">
        <f>('[5]Refined SO Exports'!IJ$290)/1000</f>
        <v>25.201756</v>
      </c>
      <c r="T66" s="50">
        <f>('[5]Refined SO Exports'!IV$290)/1000</f>
        <v>14.119643</v>
      </c>
      <c r="U66" s="50">
        <f>('[5]Refined SO Exports'!JH$290)/1000</f>
        <v>31.039939999999998</v>
      </c>
      <c r="V66" s="50">
        <f>('[5]Refined SO Exports'!JT$290)/1000</f>
        <v>24.333311000000002</v>
      </c>
      <c r="W66" s="50">
        <f>('[5]Refined SO Exports'!KF$290)/1000</f>
        <v>41.083517999999998</v>
      </c>
      <c r="X66" s="50">
        <f>('[5]Refined SO Exports'!KR$290)/1000</f>
        <v>25.338795999999999</v>
      </c>
      <c r="Y66" s="50">
        <f>('[5]Refined SO Exports'!LD$290)/1000</f>
        <v>54.875421000000003</v>
      </c>
      <c r="Z66" s="50">
        <f>('[5]Refined SO Exports'!LP$290)/1000</f>
        <v>53.729161999999995</v>
      </c>
      <c r="AA66" s="50">
        <f>('[5]Refined SO Exports'!MB$290)/1000</f>
        <v>27.706919000000003</v>
      </c>
      <c r="AB66" s="50">
        <f>('[5]Refined SO Exports'!MN$290)/1000</f>
        <v>35.378321999999997</v>
      </c>
      <c r="AC66" s="50">
        <f>('[5]Refined SO Exports'!MZ$290)/1000</f>
        <v>17.329669999999997</v>
      </c>
      <c r="AD66" s="51">
        <f>'[3]Soy Complex'!BK347-'Soy Crude'!AD60</f>
        <v>13.912244999999999</v>
      </c>
      <c r="AE66" s="51">
        <f>'[3]Soy Complex'!BL347-'Soy Crude'!AE60</f>
        <v>13.306160000000006</v>
      </c>
      <c r="AF66" s="51">
        <f>'[3]Soy Complex'!BM347-'Soy Crude'!AF60</f>
        <v>34.258289673158274</v>
      </c>
      <c r="AG66" s="51">
        <f>'[3]Soy Complex'!BN347-'Soy Crude'!AG60</f>
        <v>19.086076780595437</v>
      </c>
      <c r="AH66" s="51">
        <f>'[3]Soy Complex'!BO347-'Soy Crude'!AH60</f>
        <v>19.178243034653249</v>
      </c>
      <c r="AI66" s="51">
        <f>'[3]Soy Complex'!BP347-'Soy Crude'!AI60</f>
        <v>14.588798152959049</v>
      </c>
      <c r="AJ66" s="51">
        <f>'[3]Soy Complex'!BQ347-'Soy Crude'!AJ60</f>
        <v>14.60618872258137</v>
      </c>
      <c r="AK66" s="51">
        <f>'[3]Soy Complex'!BR347-'Soy Crude'!AK60</f>
        <v>24.688068817644432</v>
      </c>
      <c r="AL66" s="51">
        <f>'[3]Soy Complex'!BS347-'Soy Crude'!AL60</f>
        <v>19.942906333169521</v>
      </c>
      <c r="AM66" s="51">
        <f>'[3]Soy Complex'!BT347-'Soy Crude'!AM60</f>
        <v>19.951519676501597</v>
      </c>
      <c r="AN66" s="51">
        <f>'[3]Soy Complex'!BU347-'Soy Crude'!AN60</f>
        <v>19.931956216475577</v>
      </c>
      <c r="AO66" s="51">
        <f>'[3]Soy Complex'!BV347-'Soy Crude'!AO60</f>
        <v>19.957178180591551</v>
      </c>
      <c r="AP66" s="51">
        <f>'[3]Soy Complex'!BW347-'Soy Crude'!AP60</f>
        <v>19.953421856605733</v>
      </c>
      <c r="AQ66" s="51">
        <f>'[3]Soy Complex'!BX347-'Soy Crude'!AQ60</f>
        <v>19.925956895506452</v>
      </c>
      <c r="AR66" s="51">
        <f>'[3]Soy Complex'!BY347-'Soy Crude'!AR60</f>
        <v>19.960880620119351</v>
      </c>
      <c r="AS66" s="51">
        <f>'[3]Soy Complex'!BZ347-'Soy Crude'!AS60</f>
        <v>19.959709050396839</v>
      </c>
      <c r="AT66" s="51">
        <f>'[3]Soy Complex'!CA347-'Soy Crude'!AT60</f>
        <v>19.961154424110052</v>
      </c>
      <c r="AU66" s="51">
        <f>'[3]Soy Complex'!CB347-'Soy Crude'!AU60</f>
        <v>19.964626082016157</v>
      </c>
    </row>
    <row r="67" spans="1:47">
      <c r="A67" s="42" t="s">
        <v>109</v>
      </c>
      <c r="B67" s="50">
        <f>('[5]Refined SO Exports'!AO$290)/1000</f>
        <v>30.077197999999999</v>
      </c>
      <c r="C67" s="50">
        <f>('[5]Refined SO Exports'!BA$290)/1000</f>
        <v>51.736616000000005</v>
      </c>
      <c r="D67" s="50">
        <f>('[5]Refined SO Exports'!BM$290)/1000</f>
        <v>10.310810999999999</v>
      </c>
      <c r="E67" s="50">
        <f>('[5]Refined SO Exports'!BY$290)/1000</f>
        <v>17.476872</v>
      </c>
      <c r="F67" s="50">
        <f>('[5]Refined SO Exports'!CK$290)/1000</f>
        <v>74.819681000000003</v>
      </c>
      <c r="G67" s="50">
        <f>('[5]Refined SO Exports'!CW$290)/1000</f>
        <v>33.964731</v>
      </c>
      <c r="H67" s="50">
        <f>('[5]Refined SO Exports'!DI$290)/1000</f>
        <v>51.778320000000001</v>
      </c>
      <c r="I67" s="50">
        <f>('[5]Refined SO Exports'!DU$290)/1000</f>
        <v>30.115008999999997</v>
      </c>
      <c r="J67" s="50">
        <f>('[5]Refined SO Exports'!EG$290)/1000</f>
        <v>61.583381000000003</v>
      </c>
      <c r="K67" s="50">
        <f>('[5]Refined SO Exports'!ES$290)/1000</f>
        <v>44.026574000000004</v>
      </c>
      <c r="L67" s="50">
        <f>('[5]Refined SO Exports'!FE$290)/1000</f>
        <v>30.316272000000001</v>
      </c>
      <c r="M67" s="50">
        <f>('[5]Refined SO Exports'!FQ$290)/1000</f>
        <v>23.318715000000001</v>
      </c>
      <c r="N67" s="50">
        <f>('[5]Refined SO Exports'!GC$290)/1000</f>
        <v>41.819860999999996</v>
      </c>
      <c r="O67" s="50">
        <f>('[5]Refined SO Exports'!GO$290)/1000</f>
        <v>24.297969999999999</v>
      </c>
      <c r="P67" s="50">
        <f>('[5]Refined SO Exports'!HA$290)/1000</f>
        <v>30.123494999999998</v>
      </c>
      <c r="Q67" s="50">
        <f>('[5]Refined SO Exports'!HM$290)/1000</f>
        <v>13.87818</v>
      </c>
      <c r="R67" s="50">
        <f>('[5]Refined SO Exports'!HY$290)/1000</f>
        <v>31.888414000000001</v>
      </c>
      <c r="S67" s="50">
        <f>('[5]Refined SO Exports'!IK$290)/1000</f>
        <v>21.497987999999999</v>
      </c>
      <c r="T67" s="50">
        <f>('[5]Refined SO Exports'!IW$290)/1000</f>
        <v>22.595685</v>
      </c>
      <c r="U67" s="50">
        <f>('[5]Refined SO Exports'!JI$290)/1000</f>
        <v>35.533256000000002</v>
      </c>
      <c r="V67" s="50">
        <f>('[5]Refined SO Exports'!JU$290)/1000</f>
        <v>26.276991000000002</v>
      </c>
      <c r="W67" s="50">
        <f>('[5]Refined SO Exports'!KG$290)/1000</f>
        <v>49.584626</v>
      </c>
      <c r="X67" s="50">
        <f>('[5]Refined SO Exports'!KS$290)/1000</f>
        <v>28.348949000000001</v>
      </c>
      <c r="Y67" s="50">
        <f>('[5]Refined SO Exports'!LE$290)/1000</f>
        <v>31.730622</v>
      </c>
      <c r="Z67" s="50">
        <f>('[5]Refined SO Exports'!LQ$290)/1000</f>
        <v>36.383586999999999</v>
      </c>
      <c r="AA67" s="50">
        <f>('[5]Refined SO Exports'!MC$290)/1000</f>
        <v>20.761018</v>
      </c>
      <c r="AB67" s="50">
        <f>('[5]Refined SO Exports'!MO$290)/1000</f>
        <v>25.547609999999999</v>
      </c>
      <c r="AC67" s="50">
        <f>('[5]Refined SO Exports'!NA$290)/1000</f>
        <v>16.703700000000001</v>
      </c>
      <c r="AD67" s="51">
        <f>'[3]Soy Complex'!BK348-'Soy Crude'!AD61</f>
        <v>15.734975000000013</v>
      </c>
      <c r="AE67" s="51">
        <f>'[3]Soy Complex'!BL348-'Soy Crude'!AE61</f>
        <v>11.281883000000004</v>
      </c>
      <c r="AF67" s="51">
        <f>'[3]Soy Complex'!BM348-'Soy Crude'!AF61</f>
        <v>19.596989784931232</v>
      </c>
      <c r="AG67" s="51">
        <f>'[3]Soy Complex'!BN348-'Soy Crude'!AG61</f>
        <v>14.472173491942421</v>
      </c>
      <c r="AH67" s="51">
        <f>'[3]Soy Complex'!BO348-'Soy Crude'!AH61</f>
        <v>14.476107383594504</v>
      </c>
      <c r="AI67" s="51">
        <f>'[3]Soy Complex'!BP348-'Soy Crude'!AI61</f>
        <v>14.564576515286252</v>
      </c>
      <c r="AJ67" s="51">
        <f>'[3]Soy Complex'!BQ348-'Soy Crude'!AJ61</f>
        <v>14.654376303990144</v>
      </c>
      <c r="AK67" s="51">
        <f>'[3]Soy Complex'!BR348-'Soy Crude'!AK61</f>
        <v>19.76269957075214</v>
      </c>
      <c r="AL67" s="51">
        <f>'[3]Soy Complex'!BS348-'Soy Crude'!AL61</f>
        <v>14.961111217903602</v>
      </c>
      <c r="AM67" s="51">
        <f>'[3]Soy Complex'!BT348-'Soy Crude'!AM61</f>
        <v>14.964819237426669</v>
      </c>
      <c r="AN67" s="51">
        <f>'[3]Soy Complex'!BU348-'Soy Crude'!AN61</f>
        <v>14.946093660288033</v>
      </c>
      <c r="AO67" s="51">
        <f>'[3]Soy Complex'!BV348-'Soy Crude'!AO61</f>
        <v>14.961735304719758</v>
      </c>
      <c r="AP67" s="51">
        <f>'[3]Soy Complex'!BW348-'Soy Crude'!AP61</f>
        <v>14.962344894251839</v>
      </c>
      <c r="AQ67" s="51">
        <f>'[3]Soy Complex'!BX348-'Soy Crude'!AQ61</f>
        <v>14.943449883171093</v>
      </c>
      <c r="AR67" s="51">
        <f>'[3]Soy Complex'!BY348-'Soy Crude'!AR61</f>
        <v>14.969674011817634</v>
      </c>
      <c r="AS67" s="51">
        <f>'[3]Soy Complex'!BZ348-'Soy Crude'!AS61</f>
        <v>14.968115037934348</v>
      </c>
      <c r="AT67" s="51">
        <f>'[3]Soy Complex'!CA348-'Soy Crude'!AT61</f>
        <v>14.968892351402809</v>
      </c>
      <c r="AU67" s="51">
        <f>'[3]Soy Complex'!CB348-'Soy Crude'!AU61</f>
        <v>14.971642871161414</v>
      </c>
    </row>
    <row r="68" spans="1:47">
      <c r="A68" s="42" t="s">
        <v>110</v>
      </c>
      <c r="B68" s="50">
        <f>('[5]Refined SO Exports'!AP$290)/1000</f>
        <v>18.594306</v>
      </c>
      <c r="C68" s="50">
        <f>('[5]Refined SO Exports'!BB$290)/1000</f>
        <v>49.120953</v>
      </c>
      <c r="D68" s="50">
        <f>('[5]Refined SO Exports'!BN$290)/1000</f>
        <v>12.861561999999999</v>
      </c>
      <c r="E68" s="50">
        <f>('[5]Refined SO Exports'!BZ$290)/1000</f>
        <v>44.289611999999998</v>
      </c>
      <c r="F68" s="50">
        <f>('[5]Refined SO Exports'!CL$290)/1000</f>
        <v>47.899434999999997</v>
      </c>
      <c r="G68" s="50">
        <f>('[5]Refined SO Exports'!CX$290)/1000</f>
        <v>35.939031</v>
      </c>
      <c r="H68" s="50">
        <f>('[5]Refined SO Exports'!DJ$290)/1000</f>
        <v>35.530045000000001</v>
      </c>
      <c r="I68" s="50">
        <f>('[5]Refined SO Exports'!DV$290)/1000</f>
        <v>30.589204000000002</v>
      </c>
      <c r="J68" s="50">
        <f>('[5]Refined SO Exports'!EH$290)/1000</f>
        <v>59.464760999999996</v>
      </c>
      <c r="K68" s="50">
        <f>('[5]Refined SO Exports'!ET$290)/1000</f>
        <v>98.293610999999999</v>
      </c>
      <c r="L68" s="50">
        <f>('[5]Refined SO Exports'!FF$290)/1000</f>
        <v>29.888808000000001</v>
      </c>
      <c r="M68" s="50">
        <f>('[5]Refined SO Exports'!FR$290)/1000</f>
        <v>19.992854999999999</v>
      </c>
      <c r="N68" s="50">
        <f>('[5]Refined SO Exports'!GD$290)/1000</f>
        <v>65.266439000000005</v>
      </c>
      <c r="O68" s="50">
        <f>('[5]Refined SO Exports'!GP$290)/1000</f>
        <v>31.881565999999999</v>
      </c>
      <c r="P68" s="50">
        <f>('[5]Refined SO Exports'!HB$290)/1000</f>
        <v>32.786321000000001</v>
      </c>
      <c r="Q68" s="50">
        <f>('[5]Refined SO Exports'!HN$290)/1000</f>
        <v>43.692360999999998</v>
      </c>
      <c r="R68" s="50">
        <f>('[5]Refined SO Exports'!HZ$290)/1000</f>
        <v>16.119799</v>
      </c>
      <c r="S68" s="50">
        <f>('[5]Refined SO Exports'!IL$290)/1000</f>
        <v>19.525051999999999</v>
      </c>
      <c r="T68" s="50">
        <f>('[5]Refined SO Exports'!IX$290)/1000</f>
        <v>23.519009999999998</v>
      </c>
      <c r="U68" s="50">
        <f>('[5]Refined SO Exports'!JJ$290)/1000</f>
        <v>20.393166000000001</v>
      </c>
      <c r="V68" s="50">
        <f>('[5]Refined SO Exports'!JV$290)/1000</f>
        <v>15.709717000000001</v>
      </c>
      <c r="W68" s="50">
        <f>('[5]Refined SO Exports'!KH$290)/1000</f>
        <v>26.520966999999999</v>
      </c>
      <c r="X68" s="50">
        <f>('[5]Refined SO Exports'!KT$290)/1000</f>
        <v>42.659815000000002</v>
      </c>
      <c r="Y68" s="50">
        <f>('[5]Refined SO Exports'!LF$290)/1000</f>
        <v>55.052144999999996</v>
      </c>
      <c r="Z68" s="50">
        <f>('[5]Refined SO Exports'!LR$290)/1000</f>
        <v>38.426482999999998</v>
      </c>
      <c r="AA68" s="50">
        <f>('[5]Refined SO Exports'!MD$290)/1000</f>
        <v>22.893437000000002</v>
      </c>
      <c r="AB68" s="50">
        <f>('[5]Refined SO Exports'!MP$290)/1000</f>
        <v>22.405837999999999</v>
      </c>
      <c r="AC68" s="50">
        <f>('[5]Refined SO Exports'!NB$290)/1000</f>
        <v>15.536725000000001</v>
      </c>
      <c r="AD68" s="51">
        <f>'[3]Soy Complex'!BK349-'Soy Crude'!AD62</f>
        <v>17.742972999999992</v>
      </c>
      <c r="AE68" s="51">
        <f>'[3]Soy Complex'!BL349-'Soy Crude'!AE62</f>
        <v>13.601574999999997</v>
      </c>
      <c r="AF68" s="51">
        <f>'[3]Soy Complex'!BM349-'Soy Crude'!AF62</f>
        <v>24.593261886115794</v>
      </c>
      <c r="AG68" s="51">
        <f>'[3]Soy Complex'!BN349-'Soy Crude'!AG62</f>
        <v>14.393790609909505</v>
      </c>
      <c r="AH68" s="51">
        <f>'[3]Soy Complex'!BO349-'Soy Crude'!AH62</f>
        <v>14.512822200480148</v>
      </c>
      <c r="AI68" s="51">
        <f>'[3]Soy Complex'!BP349-'Soy Crude'!AI62</f>
        <v>14.623101883038665</v>
      </c>
      <c r="AJ68" s="51">
        <f>'[3]Soy Complex'!BQ349-'Soy Crude'!AJ62</f>
        <v>19.500618948241247</v>
      </c>
      <c r="AK68" s="51">
        <f>'[3]Soy Complex'!BR349-'Soy Crude'!AK62</f>
        <v>19.800711199207825</v>
      </c>
      <c r="AL68" s="51">
        <f>'[3]Soy Complex'!BS349-'Soy Crude'!AL62</f>
        <v>19.958665155101322</v>
      </c>
      <c r="AM68" s="51">
        <f>'[3]Soy Complex'!BT349-'Soy Crude'!AM62</f>
        <v>14.963138629679909</v>
      </c>
      <c r="AN68" s="51">
        <f>'[3]Soy Complex'!BU349-'Soy Crude'!AN62</f>
        <v>19.945311158016498</v>
      </c>
      <c r="AO68" s="51">
        <f>'[3]Soy Complex'!BV349-'Soy Crude'!AO62</f>
        <v>19.959586468624714</v>
      </c>
      <c r="AP68" s="51">
        <f>'[3]Soy Complex'!BW349-'Soy Crude'!AP62</f>
        <v>19.955954019359147</v>
      </c>
      <c r="AQ68" s="51">
        <f>'[3]Soy Complex'!BX349-'Soy Crude'!AQ62</f>
        <v>19.947787560786551</v>
      </c>
      <c r="AR68" s="51">
        <f>'[3]Soy Complex'!BY349-'Soy Crude'!AR62</f>
        <v>19.967673720881532</v>
      </c>
      <c r="AS68" s="51">
        <f>'[3]Soy Complex'!BZ349-'Soy Crude'!AS62</f>
        <v>19.967155836352589</v>
      </c>
      <c r="AT68" s="51">
        <f>'[3]Soy Complex'!CA349-'Soy Crude'!AT62</f>
        <v>19.967889678218658</v>
      </c>
      <c r="AU68" s="51">
        <f>'[3]Soy Complex'!CB349-'Soy Crude'!AU62</f>
        <v>19.97059972647892</v>
      </c>
    </row>
    <row r="69" spans="1:47">
      <c r="A69" s="42" t="s">
        <v>111</v>
      </c>
      <c r="B69" s="50">
        <f>('[5]Refined SO Exports'!AQ$290)/1000</f>
        <v>27.480815999999997</v>
      </c>
      <c r="C69" s="50">
        <f>('[5]Refined SO Exports'!BC$290)/1000</f>
        <v>68.184581000000009</v>
      </c>
      <c r="D69" s="50">
        <f>('[5]Refined SO Exports'!BO$290)/1000</f>
        <v>12.549665000000001</v>
      </c>
      <c r="E69" s="50">
        <f>('[5]Refined SO Exports'!CA$290)/1000</f>
        <v>59.100016000000004</v>
      </c>
      <c r="F69" s="50">
        <f>('[5]Refined SO Exports'!CM$290)/1000</f>
        <v>87.588327000000007</v>
      </c>
      <c r="G69" s="50">
        <f>('[5]Refined SO Exports'!CY$290)/1000</f>
        <v>35.975758999999996</v>
      </c>
      <c r="H69" s="50">
        <f>('[5]Refined SO Exports'!DK$290)/1000</f>
        <v>36.974124000000003</v>
      </c>
      <c r="I69" s="50">
        <f>('[5]Refined SO Exports'!DW$290)/1000</f>
        <v>19.046347000000001</v>
      </c>
      <c r="J69" s="50">
        <f>('[5]Refined SO Exports'!EI$290)/1000</f>
        <v>29.362862</v>
      </c>
      <c r="K69" s="50">
        <f>('[5]Refined SO Exports'!EU$290)/1000</f>
        <v>37.165027000000002</v>
      </c>
      <c r="L69" s="50">
        <f>('[5]Refined SO Exports'!FG$290)/1000</f>
        <v>39.885298000000006</v>
      </c>
      <c r="M69" s="50">
        <f>('[5]Refined SO Exports'!FS$290)/1000</f>
        <v>42.992294000000001</v>
      </c>
      <c r="N69" s="50">
        <f>('[5]Refined SO Exports'!GE$290)/1000</f>
        <v>30.400278</v>
      </c>
      <c r="O69" s="50">
        <f>('[5]Refined SO Exports'!GQ$290)/1000</f>
        <v>37.305271999999995</v>
      </c>
      <c r="P69" s="50">
        <f>('[5]Refined SO Exports'!HC$290)/1000</f>
        <v>39.356336000000006</v>
      </c>
      <c r="Q69" s="50">
        <f>('[5]Refined SO Exports'!HO$290)/1000</f>
        <v>15.991106</v>
      </c>
      <c r="R69" s="50">
        <f>('[5]Refined SO Exports'!IA$290)/1000</f>
        <v>21.081265999999999</v>
      </c>
      <c r="S69" s="50">
        <f>('[5]Refined SO Exports'!IM$290)/1000</f>
        <v>16.648714999999999</v>
      </c>
      <c r="T69" s="50">
        <f>('[5]Refined SO Exports'!IY$290)/1000</f>
        <v>40.273539</v>
      </c>
      <c r="U69" s="50">
        <f>('[5]Refined SO Exports'!JK$290)/1000</f>
        <v>16.923750999999999</v>
      </c>
      <c r="V69" s="50">
        <f>('[5]Refined SO Exports'!JW$290)/1000</f>
        <v>17.035580999999997</v>
      </c>
      <c r="W69" s="50">
        <f>('[5]Refined SO Exports'!KI$290)/1000</f>
        <v>28.257959</v>
      </c>
      <c r="X69" s="50">
        <f>('[5]Refined SO Exports'!KU$290)/1000</f>
        <v>29.799612</v>
      </c>
      <c r="Y69" s="50">
        <f>('[5]Refined SO Exports'!LG$290)/1000</f>
        <v>34.519870000000004</v>
      </c>
      <c r="Z69" s="50">
        <f>('[5]Refined SO Exports'!LS$290)/1000</f>
        <v>35.61374</v>
      </c>
      <c r="AA69" s="50">
        <f>('[5]Refined SO Exports'!ME$290)/1000</f>
        <v>26.730687999999997</v>
      </c>
      <c r="AB69" s="50">
        <f>('[5]Refined SO Exports'!MQ$290)/1000</f>
        <v>32.376480999999998</v>
      </c>
      <c r="AC69" s="50">
        <f>('[5]Refined SO Exports'!NC$290)/1000</f>
        <v>16.457111000000001</v>
      </c>
      <c r="AD69" s="51">
        <f>'[3]Soy Complex'!BK350-'Soy Crude'!AD63</f>
        <v>21.390201000000005</v>
      </c>
      <c r="AE69" s="51">
        <f>'[3]Soy Complex'!BL350-'Soy Crude'!AE63</f>
        <v>15.986521999999999</v>
      </c>
      <c r="AF69" s="51">
        <f>'[3]Soy Complex'!BM350-'Soy Crude'!AF63</f>
        <v>24.608504761509952</v>
      </c>
      <c r="AG69" s="51">
        <f>'[3]Soy Complex'!BN350-'Soy Crude'!AG63</f>
        <v>14.47357984583272</v>
      </c>
      <c r="AH69" s="51">
        <f>'[3]Soy Complex'!BO350-'Soy Crude'!AH63</f>
        <v>14.590142599369159</v>
      </c>
      <c r="AI69" s="51">
        <f>'[3]Soy Complex'!BP350-'Soy Crude'!AI63</f>
        <v>9.8142089858651893</v>
      </c>
      <c r="AJ69" s="51">
        <f>'[3]Soy Complex'!BQ350-'Soy Crude'!AJ63</f>
        <v>9.8143531590913451</v>
      </c>
      <c r="AK69" s="51">
        <f>'[3]Soy Complex'!BR350-'Soy Crude'!AK63</f>
        <v>14.909443391612111</v>
      </c>
      <c r="AL69" s="51">
        <f>'[3]Soy Complex'!BS350-'Soy Crude'!AL63</f>
        <v>14.970444169155467</v>
      </c>
      <c r="AM69" s="51">
        <f>'[3]Soy Complex'!BT350-'Soy Crude'!AM63</f>
        <v>14.976236381625784</v>
      </c>
      <c r="AN69" s="51">
        <f>'[3]Soy Complex'!BU350-'Soy Crude'!AN63</f>
        <v>14.969267789560361</v>
      </c>
      <c r="AO69" s="51">
        <f>'[3]Soy Complex'!BV350-'Soy Crude'!AO63</f>
        <v>14.981949816736719</v>
      </c>
      <c r="AP69" s="51">
        <f>'[3]Soy Complex'!BW350-'Soy Crude'!AP63</f>
        <v>14.980917929328916</v>
      </c>
      <c r="AQ69" s="51">
        <f>'[3]Soy Complex'!BX350-'Soy Crude'!AQ63</f>
        <v>14.973001856839618</v>
      </c>
      <c r="AR69" s="51">
        <f>'[3]Soy Complex'!BY350-'Soy Crude'!AR63</f>
        <v>14.981975970094144</v>
      </c>
      <c r="AS69" s="51">
        <f>'[3]Soy Complex'!BZ350-'Soy Crude'!AS63</f>
        <v>14.982928129694772</v>
      </c>
      <c r="AT69" s="51">
        <f>'[3]Soy Complex'!CA350-'Soy Crude'!AT63</f>
        <v>14.983795101722968</v>
      </c>
      <c r="AU69" s="51">
        <f>'[3]Soy Complex'!CB350-'Soy Crude'!AU63</f>
        <v>14.985546741576297</v>
      </c>
    </row>
    <row r="70" spans="1:47">
      <c r="A70" s="42" t="s">
        <v>112</v>
      </c>
      <c r="B70" s="50">
        <f>('[5]Refined SO Exports'!AR$290)/1000</f>
        <v>49.375430999999999</v>
      </c>
      <c r="C70" s="50">
        <f>('[5]Refined SO Exports'!BD$290)/1000</f>
        <v>53.007114999999999</v>
      </c>
      <c r="D70" s="50">
        <f>('[5]Refined SO Exports'!BP$290)/1000</f>
        <v>18.685146</v>
      </c>
      <c r="E70" s="50">
        <f>('[5]Refined SO Exports'!CB$290)/1000</f>
        <v>65.388303999999991</v>
      </c>
      <c r="F70" s="50">
        <f>('[5]Refined SO Exports'!CN$290)/1000</f>
        <v>46.018071000000006</v>
      </c>
      <c r="G70" s="50">
        <f>('[5]Refined SO Exports'!CZ$290)/1000</f>
        <v>30.622165000000003</v>
      </c>
      <c r="H70" s="50">
        <f>('[5]Refined SO Exports'!DL$290)/1000</f>
        <v>21.697791000000002</v>
      </c>
      <c r="I70" s="50">
        <f>('[5]Refined SO Exports'!DX$290)/1000</f>
        <v>20.861162</v>
      </c>
      <c r="J70" s="50">
        <f>('[5]Refined SO Exports'!EJ$290)/1000</f>
        <v>39.283699999999996</v>
      </c>
      <c r="K70" s="50">
        <f>('[5]Refined SO Exports'!EV$290)/1000</f>
        <v>43.307178999999998</v>
      </c>
      <c r="L70" s="50">
        <f>('[5]Refined SO Exports'!FH$290)/1000</f>
        <v>23.734325000000002</v>
      </c>
      <c r="M70" s="50">
        <f>('[5]Refined SO Exports'!FT$290)/1000</f>
        <v>20.898228</v>
      </c>
      <c r="N70" s="50">
        <f>('[5]Refined SO Exports'!GF$290)/1000</f>
        <v>35.118033000000004</v>
      </c>
      <c r="O70" s="50">
        <f>('[5]Refined SO Exports'!GR$290)/1000</f>
        <v>15.450635</v>
      </c>
      <c r="P70" s="50">
        <f>('[5]Refined SO Exports'!HD$290)/1000</f>
        <v>20.015162</v>
      </c>
      <c r="Q70" s="50">
        <f>('[5]Refined SO Exports'!HP$290)/1000</f>
        <v>24.682304999999999</v>
      </c>
      <c r="R70" s="50">
        <f>('[5]Refined SO Exports'!IB$290)/1000</f>
        <v>19.234023000000001</v>
      </c>
      <c r="S70" s="50">
        <f>('[5]Refined SO Exports'!IN$290)/1000</f>
        <v>15.543586999999999</v>
      </c>
      <c r="T70" s="50">
        <f>('[5]Refined SO Exports'!IZ$290)/1000</f>
        <v>25.365026</v>
      </c>
      <c r="U70" s="50">
        <f>('[5]Refined SO Exports'!JL$290)/1000</f>
        <v>35.026176</v>
      </c>
      <c r="V70" s="50">
        <f>('[5]Refined SO Exports'!JX$290)/1000</f>
        <v>19.034352999999999</v>
      </c>
      <c r="W70" s="50">
        <f>('[5]Refined SO Exports'!KJ$290)/1000</f>
        <v>33.126396999999997</v>
      </c>
      <c r="X70" s="50">
        <f>('[5]Refined SO Exports'!KV$290)/1000</f>
        <v>22.174187999999997</v>
      </c>
      <c r="Y70" s="50">
        <f>('[5]Refined SO Exports'!LH$290)/1000</f>
        <v>37.479906</v>
      </c>
      <c r="Z70" s="50">
        <f>('[5]Refined SO Exports'!LT$290)/1000</f>
        <v>29.246320000000001</v>
      </c>
      <c r="AA70" s="50">
        <f>('[5]Refined SO Exports'!MF$290)/1000</f>
        <v>17.059712000000001</v>
      </c>
      <c r="AB70" s="50">
        <f>('[5]Refined SO Exports'!MR$290)/1000</f>
        <v>27.585705000000001</v>
      </c>
      <c r="AC70" s="50">
        <f>('[5]Refined SO Exports'!ND$290)/1000</f>
        <v>16.177845999999999</v>
      </c>
      <c r="AD70" s="51">
        <f>'[3]Soy Complex'!BK351-'Soy Crude'!AD64</f>
        <v>21.684660999999998</v>
      </c>
      <c r="AE70" s="51">
        <f>'[3]Soy Complex'!BL351-'Soy Crude'!AE64</f>
        <v>19.563121800159998</v>
      </c>
      <c r="AF70" s="51">
        <f>'[3]Soy Complex'!BM351-'Soy Crude'!AF64</f>
        <v>21.779565930588561</v>
      </c>
      <c r="AG70" s="51">
        <f>'[3]Soy Complex'!BN351-'Soy Crude'!AG64</f>
        <v>9.6752191736580748</v>
      </c>
      <c r="AH70" s="51">
        <f>'[3]Soy Complex'!BO351-'Soy Crude'!AH64</f>
        <v>4.6507587122105267</v>
      </c>
      <c r="AI70" s="51">
        <f>'[3]Soy Complex'!BP351-'Soy Crude'!AI64</f>
        <v>4.8626180683108604</v>
      </c>
      <c r="AJ70" s="51">
        <f>'[3]Soy Complex'!BQ351-'Soy Crude'!AJ64</f>
        <v>19.869145542940821</v>
      </c>
      <c r="AK70" s="51">
        <f>'[3]Soy Complex'!BR351-'Soy Crude'!AK64</f>
        <v>19.922131670662374</v>
      </c>
      <c r="AL70" s="51">
        <f>'[3]Soy Complex'!BS351-'Soy Crude'!AL64</f>
        <v>9.9668937681817358</v>
      </c>
      <c r="AM70" s="51">
        <f>'[3]Soy Complex'!BT351-'Soy Crude'!AM64</f>
        <v>9.9826629551202721</v>
      </c>
      <c r="AN70" s="51">
        <f>'[3]Soy Complex'!BU351-'Soy Crude'!AN64</f>
        <v>4.9751644593334143</v>
      </c>
      <c r="AO70" s="51">
        <f>'[3]Soy Complex'!BV351-'Soy Crude'!AO64</f>
        <v>4.9861098957299124</v>
      </c>
      <c r="AP70" s="51">
        <f>'[3]Soy Complex'!BW351-'Soy Crude'!AP64</f>
        <v>9.9849569415145929</v>
      </c>
      <c r="AQ70" s="51">
        <f>'[3]Soy Complex'!BX351-'Soy Crude'!AQ64</f>
        <v>9.9765922772439364</v>
      </c>
      <c r="AR70" s="51">
        <f>'[3]Soy Complex'!BY351-'Soy Crude'!AR64</f>
        <v>4.9845002542784282</v>
      </c>
      <c r="AS70" s="51">
        <f>'[3]Soy Complex'!BZ351-'Soy Crude'!AS64</f>
        <v>4.9863982714813835</v>
      </c>
      <c r="AT70" s="51">
        <f>'[3]Soy Complex'!CA351-'Soy Crude'!AT64</f>
        <v>4.9866963178956007</v>
      </c>
      <c r="AU70" s="51">
        <f>'[3]Soy Complex'!CB351-'Soy Crude'!AU64</f>
        <v>4.9881371420269742</v>
      </c>
    </row>
    <row r="71" spans="1:47" ht="15.75" thickBot="1">
      <c r="A71" s="42" t="s">
        <v>113</v>
      </c>
      <c r="B71" s="50">
        <f>SUM(B59:B70)</f>
        <v>379.53387399999997</v>
      </c>
      <c r="C71" s="50">
        <f t="shared" ref="C71:AU71" si="35">SUM(C59:C70)</f>
        <v>686.34438699999998</v>
      </c>
      <c r="D71" s="50">
        <f t="shared" si="35"/>
        <v>323.92047199999996</v>
      </c>
      <c r="E71" s="50">
        <f t="shared" si="35"/>
        <v>546.51943899999992</v>
      </c>
      <c r="F71" s="50">
        <f t="shared" si="35"/>
        <v>888.53074800000002</v>
      </c>
      <c r="G71" s="50">
        <f t="shared" si="35"/>
        <v>530.83361000000002</v>
      </c>
      <c r="H71" s="50">
        <f t="shared" si="35"/>
        <v>486.30999300000008</v>
      </c>
      <c r="I71" s="50">
        <f t="shared" si="35"/>
        <v>389.31685700000003</v>
      </c>
      <c r="J71" s="50">
        <f t="shared" si="35"/>
        <v>526.42150600000002</v>
      </c>
      <c r="K71" s="50">
        <f t="shared" si="35"/>
        <v>677.2401950000002</v>
      </c>
      <c r="L71" s="50">
        <f t="shared" si="35"/>
        <v>371.39182700000003</v>
      </c>
      <c r="M71" s="50">
        <f t="shared" si="35"/>
        <v>330.80825700000008</v>
      </c>
      <c r="N71" s="50">
        <f t="shared" si="35"/>
        <v>452.54521199999999</v>
      </c>
      <c r="O71" s="50">
        <f t="shared" si="35"/>
        <v>357.03054299999997</v>
      </c>
      <c r="P71" s="50">
        <f t="shared" si="35"/>
        <v>498.84749899999997</v>
      </c>
      <c r="Q71" s="50">
        <f t="shared" si="35"/>
        <v>293.96799800000002</v>
      </c>
      <c r="R71" s="50">
        <f t="shared" si="35"/>
        <v>398.26815299999998</v>
      </c>
      <c r="S71" s="50">
        <f t="shared" si="35"/>
        <v>332.90645699999999</v>
      </c>
      <c r="T71" s="50">
        <f t="shared" si="35"/>
        <v>238.22117899999998</v>
      </c>
      <c r="U71" s="50">
        <f t="shared" si="35"/>
        <v>412.917216</v>
      </c>
      <c r="V71" s="50">
        <f t="shared" si="35"/>
        <v>353.33721400000002</v>
      </c>
      <c r="W71" s="50">
        <f t="shared" si="35"/>
        <v>467.488698</v>
      </c>
      <c r="X71" s="50">
        <f t="shared" si="35"/>
        <v>346.76566100000002</v>
      </c>
      <c r="Y71" s="50">
        <f t="shared" si="35"/>
        <v>543.198306</v>
      </c>
      <c r="Z71" s="50">
        <f t="shared" si="35"/>
        <v>476.09500700000001</v>
      </c>
      <c r="AA71" s="50">
        <f t="shared" si="35"/>
        <v>298.88735500000001</v>
      </c>
      <c r="AB71" s="50">
        <f t="shared" si="35"/>
        <v>386.21260300000006</v>
      </c>
      <c r="AC71" s="50">
        <f t="shared" si="35"/>
        <v>279.10168599999997</v>
      </c>
      <c r="AD71" s="51">
        <f t="shared" si="35"/>
        <v>296.58688300000006</v>
      </c>
      <c r="AE71" s="51">
        <f t="shared" si="35"/>
        <v>178.26503180016002</v>
      </c>
      <c r="AF71" s="51">
        <f t="shared" si="35"/>
        <v>243.2856446066707</v>
      </c>
      <c r="AG71" s="51">
        <f t="shared" si="35"/>
        <v>239.86950554441336</v>
      </c>
      <c r="AH71" s="51">
        <f t="shared" si="35"/>
        <v>240.32073885096062</v>
      </c>
      <c r="AI71" s="51">
        <f t="shared" si="35"/>
        <v>241.50135642110115</v>
      </c>
      <c r="AJ71" s="51">
        <f t="shared" si="35"/>
        <v>243.23211868862597</v>
      </c>
      <c r="AK71" s="51">
        <f t="shared" si="35"/>
        <v>248.17660958452041</v>
      </c>
      <c r="AL71" s="51">
        <f t="shared" si="35"/>
        <v>249.27309956160488</v>
      </c>
      <c r="AM71" s="51">
        <f t="shared" si="35"/>
        <v>249.37289047752046</v>
      </c>
      <c r="AN71" s="51">
        <f t="shared" si="35"/>
        <v>249.06256045281111</v>
      </c>
      <c r="AO71" s="51">
        <f t="shared" si="35"/>
        <v>249.35395450620612</v>
      </c>
      <c r="AP71" s="51">
        <f t="shared" si="35"/>
        <v>249.42356166356444</v>
      </c>
      <c r="AQ71" s="51">
        <f t="shared" si="35"/>
        <v>249.33283453077843</v>
      </c>
      <c r="AR71" s="51">
        <f t="shared" si="35"/>
        <v>249.47736264906067</v>
      </c>
      <c r="AS71" s="51">
        <f t="shared" si="35"/>
        <v>249.50289553499269</v>
      </c>
      <c r="AT71" s="51">
        <f t="shared" si="35"/>
        <v>249.51914616717664</v>
      </c>
      <c r="AU71" s="51">
        <f t="shared" si="35"/>
        <v>249.57621938147236</v>
      </c>
    </row>
    <row r="72" spans="1:47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</row>
    <row r="73" spans="1:47" ht="15.75" thickBot="1">
      <c r="A73" s="42" t="s">
        <v>157</v>
      </c>
    </row>
    <row r="74" spans="1:47" ht="15.75" thickBot="1">
      <c r="A74" s="44"/>
      <c r="B74" s="44" t="str">
        <f>B$2</f>
        <v xml:space="preserve">93/94 </v>
      </c>
      <c r="C74" s="44" t="str">
        <f t="shared" ref="C74:AU74" si="36">C$2</f>
        <v xml:space="preserve">94/95 </v>
      </c>
      <c r="D74" s="44" t="str">
        <f t="shared" si="36"/>
        <v xml:space="preserve">95/96 </v>
      </c>
      <c r="E74" s="44" t="str">
        <f t="shared" si="36"/>
        <v xml:space="preserve">96/97 </v>
      </c>
      <c r="F74" s="44" t="str">
        <f t="shared" si="36"/>
        <v xml:space="preserve">97/98 </v>
      </c>
      <c r="G74" s="44" t="str">
        <f t="shared" si="36"/>
        <v xml:space="preserve">98/99 </v>
      </c>
      <c r="H74" s="44" t="str">
        <f t="shared" si="36"/>
        <v xml:space="preserve">99/00 </v>
      </c>
      <c r="I74" s="44" t="str">
        <f t="shared" si="36"/>
        <v xml:space="preserve">00/01 </v>
      </c>
      <c r="J74" s="44" t="str">
        <f t="shared" si="36"/>
        <v xml:space="preserve">01/02 </v>
      </c>
      <c r="K74" s="44" t="str">
        <f t="shared" si="36"/>
        <v xml:space="preserve">02/03 </v>
      </c>
      <c r="L74" s="44" t="str">
        <f t="shared" si="36"/>
        <v xml:space="preserve">03/04 </v>
      </c>
      <c r="M74" s="44" t="str">
        <f t="shared" si="36"/>
        <v xml:space="preserve">04/05 </v>
      </c>
      <c r="N74" s="44" t="str">
        <f t="shared" si="36"/>
        <v xml:space="preserve">05/06 </v>
      </c>
      <c r="O74" s="44" t="str">
        <f t="shared" si="36"/>
        <v xml:space="preserve">06/07 </v>
      </c>
      <c r="P74" s="44" t="str">
        <f t="shared" si="36"/>
        <v xml:space="preserve">07/08 </v>
      </c>
      <c r="Q74" s="44" t="str">
        <f t="shared" si="36"/>
        <v xml:space="preserve">08/09 </v>
      </c>
      <c r="R74" s="44" t="str">
        <f t="shared" si="36"/>
        <v xml:space="preserve">09/10 </v>
      </c>
      <c r="S74" s="44" t="str">
        <f t="shared" si="36"/>
        <v xml:space="preserve">10/11 </v>
      </c>
      <c r="T74" s="44" t="str">
        <f t="shared" si="36"/>
        <v xml:space="preserve">11/12 </v>
      </c>
      <c r="U74" s="44" t="str">
        <f t="shared" si="36"/>
        <v xml:space="preserve">12/13 </v>
      </c>
      <c r="V74" s="44" t="str">
        <f t="shared" si="36"/>
        <v xml:space="preserve">13/14 </v>
      </c>
      <c r="W74" s="44" t="str">
        <f t="shared" si="36"/>
        <v xml:space="preserve">14/15 </v>
      </c>
      <c r="X74" s="44" t="str">
        <f t="shared" si="36"/>
        <v xml:space="preserve">15/16 </v>
      </c>
      <c r="Y74" s="44" t="str">
        <f t="shared" si="36"/>
        <v xml:space="preserve">16/17 </v>
      </c>
      <c r="Z74" s="44" t="str">
        <f t="shared" si="36"/>
        <v xml:space="preserve">17/18 </v>
      </c>
      <c r="AA74" s="44" t="str">
        <f t="shared" si="36"/>
        <v>18/19</v>
      </c>
      <c r="AB74" s="44" t="str">
        <f t="shared" si="36"/>
        <v>19/20</v>
      </c>
      <c r="AC74" s="44" t="str">
        <f t="shared" si="36"/>
        <v>20/21</v>
      </c>
      <c r="AD74" s="44" t="str">
        <f t="shared" si="36"/>
        <v>21/22</v>
      </c>
      <c r="AE74" s="44" t="str">
        <f t="shared" si="36"/>
        <v>22/23</v>
      </c>
      <c r="AF74" s="44" t="str">
        <f t="shared" si="36"/>
        <v>23/24</v>
      </c>
      <c r="AG74" s="44" t="str">
        <f t="shared" si="36"/>
        <v>24/25</v>
      </c>
      <c r="AH74" s="44" t="str">
        <f t="shared" si="36"/>
        <v>25/26</v>
      </c>
      <c r="AI74" s="44" t="str">
        <f t="shared" si="36"/>
        <v>26/27</v>
      </c>
      <c r="AJ74" s="44" t="str">
        <f t="shared" si="36"/>
        <v>27/28</v>
      </c>
      <c r="AK74" s="44" t="str">
        <f t="shared" si="36"/>
        <v>28/29</v>
      </c>
      <c r="AL74" s="44" t="str">
        <f t="shared" si="36"/>
        <v>29/30</v>
      </c>
      <c r="AM74" s="44" t="str">
        <f t="shared" si="36"/>
        <v>30/31</v>
      </c>
      <c r="AN74" s="44" t="str">
        <f t="shared" si="36"/>
        <v>31/32</v>
      </c>
      <c r="AO74" s="44" t="str">
        <f t="shared" si="36"/>
        <v>32/33</v>
      </c>
      <c r="AP74" s="44" t="str">
        <f t="shared" si="36"/>
        <v>33/34</v>
      </c>
      <c r="AQ74" s="44" t="str">
        <f t="shared" si="36"/>
        <v>34/35</v>
      </c>
      <c r="AR74" s="44" t="str">
        <f t="shared" si="36"/>
        <v>35/36</v>
      </c>
      <c r="AS74" s="44" t="str">
        <f t="shared" si="36"/>
        <v>36/37</v>
      </c>
      <c r="AT74" s="44" t="str">
        <f t="shared" si="36"/>
        <v>37/38</v>
      </c>
      <c r="AU74" s="44" t="str">
        <f t="shared" si="36"/>
        <v>38/39</v>
      </c>
    </row>
    <row r="75" spans="1:47">
      <c r="A75" s="4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>
        <f>'[4]NASS Crush'!$AD10</f>
        <v>1530.33</v>
      </c>
      <c r="Y75" s="46">
        <f>'[4]NASS Crush'!$AD22</f>
        <v>1579.5409999999999</v>
      </c>
      <c r="Z75" s="46">
        <f>'[4]NASS Crush'!$AD34</f>
        <v>1554.1320000000001</v>
      </c>
      <c r="AA75" s="46">
        <f>'[4]NASS Crush'!$AD46</f>
        <v>1606.335</v>
      </c>
      <c r="AB75" s="46">
        <f>'[4]NASS Crush'!$AD58</f>
        <v>1624.992</v>
      </c>
      <c r="AC75" s="46">
        <f>'[4]NASS Crush'!$AD70</f>
        <v>1595.1289999999999</v>
      </c>
      <c r="AD75" s="46">
        <f>'[4]NASS Crush'!$AD82</f>
        <v>1686.7170000000001</v>
      </c>
      <c r="AE75" s="47">
        <f t="shared" ref="AE75:AE80" si="37">(SUM(Z75:AD75)/SUM(Z$87:AD$87))*AE$87</f>
        <v>1807.1508347535357</v>
      </c>
      <c r="AF75" s="47">
        <f t="shared" ref="AF75:AF85" si="38">(SUM(AA75:AE75)/SUM(AA$87:AE$87))*AF$87</f>
        <v>1810.0034805052853</v>
      </c>
      <c r="AG75" s="47">
        <f t="shared" ref="AG75:AU85" si="39">(SUM(AB75:AF75)/SUM(AB$87:AF$87))*AG$87</f>
        <v>2025.0676557069353</v>
      </c>
      <c r="AH75" s="47">
        <f t="shared" si="39"/>
        <v>2103.641910954128</v>
      </c>
      <c r="AI75" s="47">
        <f t="shared" si="39"/>
        <v>2172.5735920382244</v>
      </c>
      <c r="AJ75" s="47">
        <f t="shared" si="39"/>
        <v>2332.3364905055464</v>
      </c>
      <c r="AK75" s="47">
        <f t="shared" si="39"/>
        <v>2470.4996436707561</v>
      </c>
      <c r="AL75" s="47">
        <f t="shared" si="39"/>
        <v>2692.7315607922665</v>
      </c>
      <c r="AM75" s="47">
        <f t="shared" si="39"/>
        <v>2745.4668736346825</v>
      </c>
      <c r="AN75" s="47">
        <f t="shared" si="39"/>
        <v>2792.4007509976464</v>
      </c>
      <c r="AO75" s="47">
        <f t="shared" si="39"/>
        <v>2936.3440555587358</v>
      </c>
      <c r="AP75" s="47">
        <f t="shared" si="39"/>
        <v>3062.9496104217528</v>
      </c>
      <c r="AQ75" s="47">
        <f t="shared" si="39"/>
        <v>2804.1728834880255</v>
      </c>
      <c r="AR75" s="47">
        <f t="shared" si="39"/>
        <v>2710.8581014169131</v>
      </c>
      <c r="AS75" s="47">
        <f t="shared" si="39"/>
        <v>2677.5125034284597</v>
      </c>
      <c r="AT75" s="47">
        <f t="shared" si="39"/>
        <v>3535.2230057034885</v>
      </c>
      <c r="AU75" s="47">
        <f t="shared" si="39"/>
        <v>4696.0643509158735</v>
      </c>
    </row>
    <row r="76" spans="1:47">
      <c r="A76" s="42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>
        <f>'[4]NASS Crush'!$AD11</f>
        <v>1390.7929999999999</v>
      </c>
      <c r="Y76" s="46">
        <f>'[4]NASS Crush'!$AD23</f>
        <v>1463.62</v>
      </c>
      <c r="Z76" s="46">
        <f>'[4]NASS Crush'!$AD35</f>
        <v>1485.0319999999999</v>
      </c>
      <c r="AA76" s="46">
        <f>'[4]NASS Crush'!$AD47</f>
        <v>1549.491</v>
      </c>
      <c r="AB76" s="46">
        <f>'[4]NASS Crush'!$AD59</f>
        <v>1400.4010000000001</v>
      </c>
      <c r="AC76" s="46">
        <f>'[4]NASS Crush'!$AD71</f>
        <v>1547.0940000000001</v>
      </c>
      <c r="AD76" s="46">
        <f>'[4]NASS Crush'!$AD83</f>
        <v>1625.636</v>
      </c>
      <c r="AE76" s="47">
        <f t="shared" si="37"/>
        <v>1704.1847651249179</v>
      </c>
      <c r="AF76" s="47">
        <f t="shared" si="38"/>
        <v>1702.6437633287208</v>
      </c>
      <c r="AG76" s="47">
        <f t="shared" si="39"/>
        <v>1895.8203312776161</v>
      </c>
      <c r="AH76" s="47">
        <f t="shared" si="39"/>
        <v>1997.8738663300223</v>
      </c>
      <c r="AI76" s="47">
        <f t="shared" si="39"/>
        <v>2055.9311358520931</v>
      </c>
      <c r="AJ76" s="47">
        <f t="shared" si="39"/>
        <v>2200.1851421828364</v>
      </c>
      <c r="AK76" s="47">
        <f t="shared" si="39"/>
        <v>2330.6552126930887</v>
      </c>
      <c r="AL76" s="47">
        <f t="shared" si="39"/>
        <v>2541.4965371354156</v>
      </c>
      <c r="AM76" s="47">
        <f t="shared" si="39"/>
        <v>2594.887578897848</v>
      </c>
      <c r="AN76" s="47">
        <f t="shared" si="39"/>
        <v>2637.0856963388187</v>
      </c>
      <c r="AO76" s="47">
        <f t="shared" si="39"/>
        <v>2772.0771332646577</v>
      </c>
      <c r="AP76" s="47">
        <f t="shared" si="39"/>
        <v>2891.9760631187023</v>
      </c>
      <c r="AQ76" s="47">
        <f t="shared" si="39"/>
        <v>2648.0268007554059</v>
      </c>
      <c r="AR76" s="47">
        <f t="shared" si="39"/>
        <v>2560.1527789337065</v>
      </c>
      <c r="AS76" s="47">
        <f t="shared" si="39"/>
        <v>2528.2773036181543</v>
      </c>
      <c r="AT76" s="47">
        <f t="shared" si="39"/>
        <v>3338.1014034172167</v>
      </c>
      <c r="AU76" s="47">
        <f t="shared" si="39"/>
        <v>4434.3859758331282</v>
      </c>
    </row>
    <row r="77" spans="1:47">
      <c r="A77" s="42" t="s">
        <v>103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>
        <f>'[4]NASS Crush'!$AD12</f>
        <v>1337.7049999999999</v>
      </c>
      <c r="Y77" s="46">
        <f>'[4]NASS Crush'!$AD24</f>
        <v>1376.9349999999999</v>
      </c>
      <c r="Z77" s="46">
        <f>'[4]NASS Crush'!$AD36</f>
        <v>1303.54</v>
      </c>
      <c r="AA77" s="46">
        <f>'[4]NASS Crush'!$AD48</f>
        <v>1522.135</v>
      </c>
      <c r="AB77" s="46">
        <f>'[4]NASS Crush'!$AD60</f>
        <v>1407.06</v>
      </c>
      <c r="AC77" s="46">
        <f>'[4]NASS Crush'!$AD72</f>
        <v>1614.4459999999999</v>
      </c>
      <c r="AD77" s="46">
        <f>'[4]NASS Crush'!$AD84</f>
        <v>1677.0930000000001</v>
      </c>
      <c r="AE77" s="47">
        <f t="shared" si="37"/>
        <v>1685.5068749742727</v>
      </c>
      <c r="AF77" s="47">
        <f t="shared" si="38"/>
        <v>1719.9238618145062</v>
      </c>
      <c r="AG77" s="47">
        <f t="shared" si="39"/>
        <v>1925.2960225551119</v>
      </c>
      <c r="AH77" s="47">
        <f t="shared" si="39"/>
        <v>2032.4990439060527</v>
      </c>
      <c r="AI77" s="47">
        <f t="shared" si="39"/>
        <v>2082.2252299149968</v>
      </c>
      <c r="AJ77" s="47">
        <f t="shared" si="39"/>
        <v>2221.1129698378281</v>
      </c>
      <c r="AK77" s="47">
        <f t="shared" si="39"/>
        <v>2361.0769722342798</v>
      </c>
      <c r="AL77" s="47">
        <f t="shared" si="39"/>
        <v>2575.869368837919</v>
      </c>
      <c r="AM77" s="47">
        <f t="shared" si="39"/>
        <v>2629.0879967015467</v>
      </c>
      <c r="AN77" s="47">
        <f t="shared" si="39"/>
        <v>2669.9767189966874</v>
      </c>
      <c r="AO77" s="47">
        <f t="shared" si="39"/>
        <v>2806.5050531903162</v>
      </c>
      <c r="AP77" s="47">
        <f t="shared" si="39"/>
        <v>2929.3299319975122</v>
      </c>
      <c r="AQ77" s="47">
        <f t="shared" si="39"/>
        <v>2682.1670371867099</v>
      </c>
      <c r="AR77" s="47">
        <f t="shared" si="39"/>
        <v>2592.8564973915641</v>
      </c>
      <c r="AS77" s="47">
        <f t="shared" si="39"/>
        <v>2560.3767724730824</v>
      </c>
      <c r="AT77" s="47">
        <f t="shared" si="39"/>
        <v>3380.629491394312</v>
      </c>
      <c r="AU77" s="47">
        <f t="shared" si="39"/>
        <v>4491.1631791100835</v>
      </c>
    </row>
    <row r="78" spans="1:47">
      <c r="A78" s="42" t="s">
        <v>104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>
        <f>'[4]NASS Crush'!$AD13</f>
        <v>1283.248</v>
      </c>
      <c r="Y78" s="46">
        <f>'[4]NASS Crush'!$AD25</f>
        <v>1262.0519999999999</v>
      </c>
      <c r="Z78" s="46">
        <f>'[4]NASS Crush'!$AD37</f>
        <v>1330.992</v>
      </c>
      <c r="AA78" s="46">
        <f>'[4]NASS Crush'!$AD49</f>
        <v>1411.818</v>
      </c>
      <c r="AB78" s="46">
        <f>'[4]NASS Crush'!$AD61</f>
        <v>1428.4639999999999</v>
      </c>
      <c r="AC78" s="46">
        <f>'[4]NASS Crush'!$AD73</f>
        <v>1559.029</v>
      </c>
      <c r="AD78" s="46">
        <f>'[4]NASS Crush'!$AD85</f>
        <v>1629.6189999999999</v>
      </c>
      <c r="AE78" s="47">
        <f t="shared" si="37"/>
        <v>1648.6905089147999</v>
      </c>
      <c r="AF78" s="47">
        <f t="shared" si="38"/>
        <v>1670.1897809661621</v>
      </c>
      <c r="AG78" s="47">
        <f t="shared" si="39"/>
        <v>1885.3749167991334</v>
      </c>
      <c r="AH78" s="47">
        <f t="shared" si="39"/>
        <v>1978.4321452498823</v>
      </c>
      <c r="AI78" s="47">
        <f t="shared" si="39"/>
        <v>2029.7079139656387</v>
      </c>
      <c r="AJ78" s="47">
        <f t="shared" si="39"/>
        <v>2166.3095321237529</v>
      </c>
      <c r="AK78" s="47">
        <f t="shared" si="39"/>
        <v>2301.6913321738584</v>
      </c>
      <c r="AL78" s="47">
        <f t="shared" si="39"/>
        <v>2512.6513850368128</v>
      </c>
      <c r="AM78" s="47">
        <f t="shared" si="39"/>
        <v>2562.8543065252284</v>
      </c>
      <c r="AN78" s="47">
        <f t="shared" si="39"/>
        <v>2603.3569256246747</v>
      </c>
      <c r="AO78" s="47">
        <f t="shared" si="39"/>
        <v>2736.6054691582394</v>
      </c>
      <c r="AP78" s="47">
        <f t="shared" si="39"/>
        <v>2856.2552977182677</v>
      </c>
      <c r="AQ78" s="47">
        <f t="shared" si="39"/>
        <v>2615.3539748592852</v>
      </c>
      <c r="AR78" s="47">
        <f t="shared" si="39"/>
        <v>2528.089127759411</v>
      </c>
      <c r="AS78" s="47">
        <f t="shared" si="39"/>
        <v>2496.5257644301164</v>
      </c>
      <c r="AT78" s="47">
        <f t="shared" si="39"/>
        <v>3296.3317746488974</v>
      </c>
      <c r="AU78" s="47">
        <f t="shared" si="39"/>
        <v>4379.1476895144606</v>
      </c>
    </row>
    <row r="79" spans="1:47">
      <c r="A79" s="42" t="s">
        <v>105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>
        <f>'[4]NASS Crush'!$AD14</f>
        <v>1336.2840000000001</v>
      </c>
      <c r="Y79" s="46">
        <f>'[4]NASS Crush'!$AD26</f>
        <v>1214.787</v>
      </c>
      <c r="Z79" s="46">
        <f>'[4]NASS Crush'!$AD38</f>
        <v>1302.6079999999999</v>
      </c>
      <c r="AA79" s="46">
        <f>'[4]NASS Crush'!$AD50</f>
        <v>1296.9960000000001</v>
      </c>
      <c r="AB79" s="46">
        <f>'[4]NASS Crush'!$AD62</f>
        <v>1410.0350000000001</v>
      </c>
      <c r="AC79" s="46">
        <f>'[4]NASS Crush'!$AD74</f>
        <v>1435.7829999999999</v>
      </c>
      <c r="AD79" s="46">
        <f>'[4]NASS Crush'!$AD86</f>
        <v>1526.96</v>
      </c>
      <c r="AE79" s="47">
        <f t="shared" si="37"/>
        <v>1561.8779693491852</v>
      </c>
      <c r="AF79" s="47">
        <f t="shared" si="38"/>
        <v>1573.1737723538565</v>
      </c>
      <c r="AG79" s="47">
        <f t="shared" si="39"/>
        <v>1783.6551949091872</v>
      </c>
      <c r="AH79" s="47">
        <f t="shared" si="39"/>
        <v>1857.8689068355441</v>
      </c>
      <c r="AI79" s="47">
        <f t="shared" si="39"/>
        <v>1912.5245698763254</v>
      </c>
      <c r="AJ79" s="47">
        <f t="shared" si="39"/>
        <v>2043.255907684337</v>
      </c>
      <c r="AK79" s="47">
        <f t="shared" si="39"/>
        <v>2169.3298598274305</v>
      </c>
      <c r="AL79" s="47">
        <f t="shared" si="39"/>
        <v>2368.3935756928549</v>
      </c>
      <c r="AM79" s="47">
        <f t="shared" si="39"/>
        <v>2414.1925395504977</v>
      </c>
      <c r="AN79" s="47">
        <f t="shared" si="39"/>
        <v>2453.6508138346499</v>
      </c>
      <c r="AO79" s="47">
        <f t="shared" si="39"/>
        <v>2579.341642776244</v>
      </c>
      <c r="AP79" s="47">
        <f t="shared" si="39"/>
        <v>2691.7928032584314</v>
      </c>
      <c r="AQ79" s="47">
        <f t="shared" si="39"/>
        <v>2464.7291458938953</v>
      </c>
      <c r="AR79" s="47">
        <f t="shared" si="39"/>
        <v>2382.4046400292791</v>
      </c>
      <c r="AS79" s="47">
        <f t="shared" si="39"/>
        <v>2352.8424214229508</v>
      </c>
      <c r="AT79" s="47">
        <f t="shared" si="39"/>
        <v>3106.5856244766874</v>
      </c>
      <c r="AU79" s="47">
        <f t="shared" si="39"/>
        <v>4126.9881316947449</v>
      </c>
    </row>
    <row r="80" spans="1:47">
      <c r="A80" s="42" t="s">
        <v>106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>
        <f>'[4]NASS Crush'!$AD15</f>
        <v>1404.9059999999999</v>
      </c>
      <c r="Y80" s="46">
        <f>'[4]NASS Crush'!$AD27</f>
        <v>1374.7829999999999</v>
      </c>
      <c r="Z80" s="46">
        <f>'[4]NASS Crush'!$AD39</f>
        <v>1427.5229999999999</v>
      </c>
      <c r="AA80" s="46">
        <f>'[4]NASS Crush'!$AD51</f>
        <v>1466.7439999999999</v>
      </c>
      <c r="AB80" s="46">
        <f>'[4]NASS Crush'!$AD63</f>
        <v>1583.4590000000001</v>
      </c>
      <c r="AC80" s="46">
        <f>'[4]NASS Crush'!$AD75</f>
        <v>1809.5820000000001</v>
      </c>
      <c r="AD80" s="46">
        <f>'[4]NASS Crush'!$AD87</f>
        <v>1831.9</v>
      </c>
      <c r="AE80" s="47">
        <f t="shared" si="37"/>
        <v>1818.7775861626139</v>
      </c>
      <c r="AF80" s="47">
        <f t="shared" si="38"/>
        <v>1851.3662698226742</v>
      </c>
      <c r="AG80" s="47">
        <f t="shared" si="39"/>
        <v>2113.2291032664366</v>
      </c>
      <c r="AH80" s="47">
        <f t="shared" si="39"/>
        <v>2221.6908209855528</v>
      </c>
      <c r="AI80" s="47">
        <f t="shared" si="39"/>
        <v>2265.7137004512074</v>
      </c>
      <c r="AJ80" s="47">
        <f t="shared" si="39"/>
        <v>2415.1898085730222</v>
      </c>
      <c r="AK80" s="47">
        <f t="shared" si="39"/>
        <v>2570.6967740757154</v>
      </c>
      <c r="AL80" s="47">
        <f t="shared" si="39"/>
        <v>2809.7130280391948</v>
      </c>
      <c r="AM80" s="47">
        <f t="shared" si="39"/>
        <v>2864.6960606025782</v>
      </c>
      <c r="AN80" s="47">
        <f t="shared" si="39"/>
        <v>2907.6637356329279</v>
      </c>
      <c r="AO80" s="47">
        <f t="shared" si="39"/>
        <v>3056.7686855871721</v>
      </c>
      <c r="AP80" s="47">
        <f t="shared" si="39"/>
        <v>3191.4413955152254</v>
      </c>
      <c r="AQ80" s="47">
        <f t="shared" si="39"/>
        <v>2922.487021650913</v>
      </c>
      <c r="AR80" s="47">
        <f t="shared" si="39"/>
        <v>2824.5982112119282</v>
      </c>
      <c r="AS80" s="47">
        <f t="shared" si="39"/>
        <v>2789.097999191998</v>
      </c>
      <c r="AT80" s="47">
        <f t="shared" si="39"/>
        <v>3682.8302634627512</v>
      </c>
      <c r="AU80" s="47">
        <f t="shared" si="39"/>
        <v>4892.8319179462169</v>
      </c>
    </row>
    <row r="81" spans="1:47">
      <c r="A81" s="42" t="s">
        <v>107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>
        <f>'[4]NASS Crush'!$AD16</f>
        <v>1359.441</v>
      </c>
      <c r="Y81" s="46">
        <f>'[4]NASS Crush'!$AD28</f>
        <v>1445.4390000000001</v>
      </c>
      <c r="Z81" s="46">
        <f>'[4]NASS Crush'!$AD40</f>
        <v>1430.4380000000001</v>
      </c>
      <c r="AA81" s="46">
        <f>'[4]NASS Crush'!$AD52</f>
        <v>1528.83</v>
      </c>
      <c r="AB81" s="46">
        <f>'[4]NASS Crush'!$AD64</f>
        <v>1277.068</v>
      </c>
      <c r="AC81" s="46">
        <f>'[4]NASS Crush'!$AD76</f>
        <v>1664.1759999999999</v>
      </c>
      <c r="AD81" s="46">
        <f>'[4]NASS Crush'!$AD88</f>
        <v>1645.056</v>
      </c>
      <c r="AE81" s="47">
        <f>(SUM(Z81:AD81)/SUM(Z$87:AD$87))*AE$87</f>
        <v>1690.2769276591835</v>
      </c>
      <c r="AF81" s="47">
        <f t="shared" si="38"/>
        <v>1697.9884420858823</v>
      </c>
      <c r="AG81" s="47">
        <f t="shared" si="39"/>
        <v>1894.5388265640411</v>
      </c>
      <c r="AH81" s="47">
        <f t="shared" si="39"/>
        <v>2025.3731259999256</v>
      </c>
      <c r="AI81" s="47">
        <f t="shared" si="39"/>
        <v>2062.1671335667502</v>
      </c>
      <c r="AJ81" s="47">
        <f t="shared" si="39"/>
        <v>2203.4515376466779</v>
      </c>
      <c r="AK81" s="47">
        <f t="shared" si="39"/>
        <v>2338.003777727864</v>
      </c>
      <c r="AL81" s="47">
        <f t="shared" si="39"/>
        <v>2551.9406327161341</v>
      </c>
      <c r="AM81" s="47">
        <f t="shared" si="39"/>
        <v>2607.6669488496095</v>
      </c>
      <c r="AN81" s="47">
        <f t="shared" si="39"/>
        <v>2646.1003075232002</v>
      </c>
      <c r="AO81" s="47">
        <f t="shared" si="39"/>
        <v>2781.7316301800697</v>
      </c>
      <c r="AP81" s="47">
        <f t="shared" si="39"/>
        <v>2903.0355504267427</v>
      </c>
      <c r="AQ81" s="47">
        <f t="shared" si="39"/>
        <v>2658.4616462573504</v>
      </c>
      <c r="AR81" s="47">
        <f t="shared" si="39"/>
        <v>2570.1602472761551</v>
      </c>
      <c r="AS81" s="47">
        <f t="shared" si="39"/>
        <v>2537.6668203005343</v>
      </c>
      <c r="AT81" s="47">
        <f t="shared" si="39"/>
        <v>3350.692495409327</v>
      </c>
      <c r="AU81" s="47">
        <f t="shared" si="39"/>
        <v>4451.3666843002165</v>
      </c>
    </row>
    <row r="82" spans="1:47">
      <c r="A82" s="42" t="s">
        <v>108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>
        <f>'[4]NASS Crush'!$AD5</f>
        <v>1348.2339999999999</v>
      </c>
      <c r="X82" s="46">
        <f>'[4]NASS Crush'!$AD17</f>
        <v>1418.2929999999999</v>
      </c>
      <c r="Y82" s="46">
        <f>'[4]NASS Crush'!$AD29</f>
        <v>1604.8979999999999</v>
      </c>
      <c r="Z82" s="46">
        <f>'[4]NASS Crush'!$AD41</f>
        <v>1531.29</v>
      </c>
      <c r="AA82" s="46">
        <f>'[4]NASS Crush'!$AD53</f>
        <v>1545.7570000000001</v>
      </c>
      <c r="AB82" s="46">
        <f>'[4]NASS Crush'!$AD65</f>
        <v>1513.117</v>
      </c>
      <c r="AC82" s="46">
        <f>'[4]NASS Crush'!$AD77</f>
        <v>1649.4970000000001</v>
      </c>
      <c r="AD82" s="47">
        <f t="shared" ref="AD82:AE85" si="40">(SUM(Y82:AC82)/SUM(Y$87:AC$87))*AD$87</f>
        <v>1778.4753519695621</v>
      </c>
      <c r="AE82" s="47">
        <f t="shared" si="40"/>
        <v>1796.1366034418513</v>
      </c>
      <c r="AF82" s="47">
        <f t="shared" si="38"/>
        <v>1801.8803445653039</v>
      </c>
      <c r="AG82" s="47">
        <f t="shared" si="39"/>
        <v>2028.6583254857278</v>
      </c>
      <c r="AH82" s="47">
        <f t="shared" si="39"/>
        <v>2134.4230339588889</v>
      </c>
      <c r="AI82" s="47">
        <f t="shared" si="39"/>
        <v>2197.2168668585891</v>
      </c>
      <c r="AJ82" s="47">
        <f t="shared" si="39"/>
        <v>2341.7137957447235</v>
      </c>
      <c r="AK82" s="47">
        <f t="shared" si="39"/>
        <v>2484.7566813332774</v>
      </c>
      <c r="AL82" s="47">
        <f t="shared" si="39"/>
        <v>2712.7739135695952</v>
      </c>
      <c r="AM82" s="47">
        <f t="shared" si="39"/>
        <v>2768.579665025859</v>
      </c>
      <c r="AN82" s="47">
        <f t="shared" si="39"/>
        <v>2812.9682531827498</v>
      </c>
      <c r="AO82" s="47">
        <f t="shared" si="39"/>
        <v>2956.0249892359498</v>
      </c>
      <c r="AP82" s="47">
        <f t="shared" si="39"/>
        <v>3084.8840414912302</v>
      </c>
      <c r="AQ82" s="47">
        <f t="shared" si="39"/>
        <v>2824.9310155001608</v>
      </c>
      <c r="AR82" s="47">
        <f t="shared" si="39"/>
        <v>2730.904826026057</v>
      </c>
      <c r="AS82" s="47">
        <f t="shared" si="39"/>
        <v>2696.7867195587764</v>
      </c>
      <c r="AT82" s="47">
        <f t="shared" si="39"/>
        <v>3560.5553507048353</v>
      </c>
      <c r="AU82" s="47">
        <f t="shared" si="39"/>
        <v>4730.1467449198944</v>
      </c>
    </row>
    <row r="83" spans="1:47">
      <c r="A83" s="42" t="s">
        <v>109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>
        <f>'[4]NASS Crush'!$AD6</f>
        <v>1448.3720000000001</v>
      </c>
      <c r="X83" s="46">
        <f>'[4]NASS Crush'!$AD18</f>
        <v>1383.7570000000001</v>
      </c>
      <c r="Y83" s="46">
        <f>'[4]NASS Crush'!$AD30</f>
        <v>1370.3530000000001</v>
      </c>
      <c r="Z83" s="46">
        <f>'[4]NASS Crush'!$AD42</f>
        <v>1485.297</v>
      </c>
      <c r="AA83" s="46">
        <f>'[4]NASS Crush'!$AD54</f>
        <v>1455.63</v>
      </c>
      <c r="AB83" s="46">
        <f>'[4]NASS Crush'!$AD66</f>
        <v>1622.194</v>
      </c>
      <c r="AC83" s="46">
        <f>'[4]NASS Crush'!$AD78</f>
        <v>1608.3910000000001</v>
      </c>
      <c r="AD83" s="47">
        <f t="shared" si="40"/>
        <v>1709.8502299978775</v>
      </c>
      <c r="AE83" s="47">
        <f t="shared" si="40"/>
        <v>1765.497936787521</v>
      </c>
      <c r="AF83" s="47">
        <f t="shared" si="38"/>
        <v>1775.4666803402008</v>
      </c>
      <c r="AG83" s="47">
        <f t="shared" si="39"/>
        <v>2014.9488491192155</v>
      </c>
      <c r="AH83" s="47">
        <f t="shared" si="39"/>
        <v>2091.8760148451393</v>
      </c>
      <c r="AI83" s="47">
        <f t="shared" si="39"/>
        <v>2155.3126524566073</v>
      </c>
      <c r="AJ83" s="47">
        <f t="shared" si="39"/>
        <v>2305.2152001018844</v>
      </c>
      <c r="AK83" s="47">
        <f t="shared" si="39"/>
        <v>2446.6539358176155</v>
      </c>
      <c r="AL83" s="47">
        <f t="shared" si="39"/>
        <v>2670.8793864058703</v>
      </c>
      <c r="AM83" s="47">
        <f t="shared" si="39"/>
        <v>2721.7139011758613</v>
      </c>
      <c r="AN83" s="47">
        <f t="shared" si="39"/>
        <v>2766.7943691104847</v>
      </c>
      <c r="AO83" s="47">
        <f t="shared" si="39"/>
        <v>2908.8180670035858</v>
      </c>
      <c r="AP83" s="47">
        <f t="shared" si="39"/>
        <v>3035.4175983822111</v>
      </c>
      <c r="AQ83" s="47">
        <f t="shared" si="39"/>
        <v>2779.2899420739718</v>
      </c>
      <c r="AR83" s="47">
        <f t="shared" si="39"/>
        <v>2686.4172264164677</v>
      </c>
      <c r="AS83" s="47">
        <f t="shared" si="39"/>
        <v>2653.1851316458633</v>
      </c>
      <c r="AT83" s="47">
        <f t="shared" si="39"/>
        <v>3503.1612169220516</v>
      </c>
      <c r="AU83" s="47">
        <f t="shared" si="39"/>
        <v>4653.7589589086983</v>
      </c>
    </row>
    <row r="84" spans="1:47">
      <c r="A84" s="42" t="s">
        <v>110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>
        <f>'[4]NASS Crush'!$AD7</f>
        <v>1410.5820000000001</v>
      </c>
      <c r="X84" s="46">
        <f>'[4]NASS Crush'!$AD19</f>
        <v>1418.8030000000001</v>
      </c>
      <c r="Y84" s="46">
        <f>'[4]NASS Crush'!$AD31</f>
        <v>1349.73</v>
      </c>
      <c r="Z84" s="46">
        <f>'[4]NASS Crush'!$AD43</f>
        <v>1488.1379999999999</v>
      </c>
      <c r="AA84" s="46">
        <f>'[4]NASS Crush'!$AD55</f>
        <v>1602.979</v>
      </c>
      <c r="AB84" s="46">
        <f>'[4]NASS Crush'!$AD67</f>
        <v>1667.6959999999999</v>
      </c>
      <c r="AC84" s="46">
        <f>'[4]NASS Crush'!$AD79</f>
        <v>1600.617</v>
      </c>
      <c r="AD84" s="47">
        <f t="shared" si="40"/>
        <v>1747.7784339935067</v>
      </c>
      <c r="AE84" s="47">
        <f t="shared" si="40"/>
        <v>1816.0895725415453</v>
      </c>
      <c r="AF84" s="47">
        <f t="shared" si="38"/>
        <v>1834.9849445372804</v>
      </c>
      <c r="AG84" s="47">
        <f t="shared" si="39"/>
        <v>2059.0817993514447</v>
      </c>
      <c r="AH84" s="47">
        <f t="shared" si="39"/>
        <v>2135.3433408100896</v>
      </c>
      <c r="AI84" s="47">
        <f t="shared" si="39"/>
        <v>2209.5864221045949</v>
      </c>
      <c r="AJ84" s="47">
        <f t="shared" si="39"/>
        <v>2364.4696293751754</v>
      </c>
      <c r="AK84" s="47">
        <f t="shared" si="39"/>
        <v>2508.311434236065</v>
      </c>
      <c r="AL84" s="47">
        <f t="shared" si="39"/>
        <v>2734.6045739703045</v>
      </c>
      <c r="AM84" s="47">
        <f t="shared" si="39"/>
        <v>2787.5713851899795</v>
      </c>
      <c r="AN84" s="47">
        <f t="shared" si="39"/>
        <v>2835.3510217158109</v>
      </c>
      <c r="AO84" s="47">
        <f t="shared" si="39"/>
        <v>2980.6981372913206</v>
      </c>
      <c r="AP84" s="47">
        <f t="shared" si="39"/>
        <v>3109.9117406093224</v>
      </c>
      <c r="AQ84" s="47">
        <f t="shared" si="39"/>
        <v>2847.1805107306241</v>
      </c>
      <c r="AR84" s="47">
        <f t="shared" si="39"/>
        <v>2752.3259527324503</v>
      </c>
      <c r="AS84" s="47">
        <f t="shared" si="39"/>
        <v>2718.4501966933967</v>
      </c>
      <c r="AT84" s="47">
        <f t="shared" si="39"/>
        <v>3589.2108506237701</v>
      </c>
      <c r="AU84" s="47">
        <f t="shared" si="39"/>
        <v>4767.9348335318582</v>
      </c>
    </row>
    <row r="85" spans="1:47">
      <c r="A85" s="42" t="s">
        <v>111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>
        <f>'[4]NASS Crush'!$AD8</f>
        <v>1394.52</v>
      </c>
      <c r="X85" s="46">
        <f>'[4]NASS Crush'!$AD20</f>
        <v>1535.7650000000001</v>
      </c>
      <c r="Y85" s="46">
        <f>'[4]NASS Crush'!$AD32</f>
        <v>1452.0419999999999</v>
      </c>
      <c r="Z85" s="46">
        <f>'[4]NASS Crush'!$AD44</f>
        <v>1533.0519999999999</v>
      </c>
      <c r="AA85" s="46">
        <f>'[4]NASS Crush'!$AD56</f>
        <v>1569.905</v>
      </c>
      <c r="AB85" s="46">
        <f>'[4]NASS Crush'!$AD68</f>
        <v>1610.021</v>
      </c>
      <c r="AC85" s="46">
        <f>'[4]NASS Crush'!$AD80</f>
        <v>1598.981</v>
      </c>
      <c r="AD85" s="47">
        <f t="shared" si="40"/>
        <v>1760.2116844512266</v>
      </c>
      <c r="AE85" s="47">
        <f t="shared" si="40"/>
        <v>1808.2407930131626</v>
      </c>
      <c r="AF85" s="47">
        <f t="shared" si="38"/>
        <v>1815.8848149793048</v>
      </c>
      <c r="AG85" s="47">
        <f t="shared" si="39"/>
        <v>2041.5426025773995</v>
      </c>
      <c r="AH85" s="47">
        <f t="shared" si="39"/>
        <v>2127.4015035592342</v>
      </c>
      <c r="AI85" s="47">
        <f t="shared" si="39"/>
        <v>2200.3741228075373</v>
      </c>
      <c r="AJ85" s="47">
        <f t="shared" si="39"/>
        <v>2349.9743571407148</v>
      </c>
      <c r="AK85" s="47">
        <f t="shared" si="39"/>
        <v>2492.1573377437371</v>
      </c>
      <c r="AL85" s="47">
        <f t="shared" si="39"/>
        <v>2718.759070924692</v>
      </c>
      <c r="AM85" s="47">
        <f t="shared" si="39"/>
        <v>2772.7268844933146</v>
      </c>
      <c r="AN85" s="47">
        <f t="shared" si="39"/>
        <v>2819.48065278887</v>
      </c>
      <c r="AO85" s="47">
        <f t="shared" si="39"/>
        <v>2963.3033093261693</v>
      </c>
      <c r="AP85" s="47">
        <f t="shared" si="39"/>
        <v>3091.9193103201005</v>
      </c>
      <c r="AQ85" s="47">
        <f t="shared" si="39"/>
        <v>2831.0317366743716</v>
      </c>
      <c r="AR85" s="47">
        <f t="shared" si="39"/>
        <v>2736.7785482057552</v>
      </c>
      <c r="AS85" s="47">
        <f t="shared" si="39"/>
        <v>2702.925340662292</v>
      </c>
      <c r="AT85" s="47">
        <f t="shared" si="39"/>
        <v>3568.6329131633211</v>
      </c>
      <c r="AU85" s="47">
        <f t="shared" si="39"/>
        <v>4740.6959937481697</v>
      </c>
    </row>
    <row r="86" spans="1:47">
      <c r="A86" s="42" t="s">
        <v>112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>
        <f>'[4]NASS Crush'!$AD9</f>
        <v>1344.3920000000001</v>
      </c>
      <c r="X86" s="46">
        <f>'[4]NASS Crush'!$AD21</f>
        <v>1388.248</v>
      </c>
      <c r="Y86" s="46">
        <f>'[4]NASS Crush'!$AD33</f>
        <v>1377.546</v>
      </c>
      <c r="Z86" s="46">
        <f>'[4]NASS Crush'!$AD45</f>
        <v>1543.9159999999999</v>
      </c>
      <c r="AA86" s="46">
        <f>'[4]NASS Crush'!$AD57</f>
        <v>1493.9549999999999</v>
      </c>
      <c r="AB86" s="46">
        <f>'[4]NASS Crush'!$AD69</f>
        <v>1564.674</v>
      </c>
      <c r="AC86" s="46">
        <f>'[4]NASS Crush'!$AD81</f>
        <v>1651.1890000000001</v>
      </c>
      <c r="AD86" s="47">
        <f>AD87-SUM(AD75:AD85)</f>
        <v>1735.439003080377</v>
      </c>
      <c r="AE86" s="47">
        <f>AE87-SUM(AE75:AE85)</f>
        <v>1789.6485457667841</v>
      </c>
      <c r="AF86" s="47">
        <f t="shared" ref="AF86:AU86" si="41">AF87-SUM(AF75:AF85)</f>
        <v>1791.4215841921177</v>
      </c>
      <c r="AG86" s="47">
        <f t="shared" si="41"/>
        <v>2027.0584714327488</v>
      </c>
      <c r="AH86" s="47">
        <f t="shared" si="41"/>
        <v>2120.3051157342452</v>
      </c>
      <c r="AI86" s="47">
        <f t="shared" si="41"/>
        <v>2179.7809324637528</v>
      </c>
      <c r="AJ86" s="47">
        <f t="shared" si="41"/>
        <v>2329.9325769482712</v>
      </c>
      <c r="AK86" s="47">
        <f t="shared" si="41"/>
        <v>2471.6529835614601</v>
      </c>
      <c r="AL86" s="47">
        <f t="shared" si="41"/>
        <v>2698.6996382107682</v>
      </c>
      <c r="AM86" s="47">
        <f t="shared" si="41"/>
        <v>2752.1343037151601</v>
      </c>
      <c r="AN86" s="47">
        <f t="shared" si="41"/>
        <v>2796.5830225764512</v>
      </c>
      <c r="AO86" s="47">
        <f t="shared" si="41"/>
        <v>2939.8512407290291</v>
      </c>
      <c r="AP86" s="47">
        <f t="shared" si="41"/>
        <v>3067.7736059354866</v>
      </c>
      <c r="AQ86" s="47">
        <f t="shared" si="41"/>
        <v>2809.1287908689519</v>
      </c>
      <c r="AR86" s="47">
        <f t="shared" si="41"/>
        <v>2715.4205369038646</v>
      </c>
      <c r="AS86" s="47">
        <f t="shared" si="41"/>
        <v>2681.635767507305</v>
      </c>
      <c r="AT86" s="47">
        <f t="shared" si="41"/>
        <v>3540.6964834137398</v>
      </c>
      <c r="AU86" s="47">
        <f t="shared" si="41"/>
        <v>4703.665028272495</v>
      </c>
    </row>
    <row r="87" spans="1:47" ht="15.75" thickBot="1">
      <c r="A87" s="42" t="s">
        <v>113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>
        <f>SUM(W75:W86)</f>
        <v>6946.1</v>
      </c>
      <c r="X87" s="46">
        <f t="shared" ref="X87:AC87" si="42">SUM(X75:X86)</f>
        <v>16787.573</v>
      </c>
      <c r="Y87" s="46">
        <f t="shared" si="42"/>
        <v>16871.725999999999</v>
      </c>
      <c r="Z87" s="46">
        <f t="shared" si="42"/>
        <v>17415.958000000002</v>
      </c>
      <c r="AA87" s="46">
        <f t="shared" si="42"/>
        <v>18050.574999999997</v>
      </c>
      <c r="AB87" s="46">
        <f t="shared" si="42"/>
        <v>18109.180999999997</v>
      </c>
      <c r="AC87" s="46">
        <f t="shared" si="42"/>
        <v>19333.913999999997</v>
      </c>
      <c r="AD87" s="47">
        <f>AD9</f>
        <v>20354.735703492552</v>
      </c>
      <c r="AE87" s="47">
        <f>AE9</f>
        <v>20892.078918489373</v>
      </c>
      <c r="AF87" s="47">
        <f t="shared" ref="AF87:AU87" si="43">AF9</f>
        <v>21044.927739491297</v>
      </c>
      <c r="AG87" s="47">
        <f t="shared" si="43"/>
        <v>23694.272099044996</v>
      </c>
      <c r="AH87" s="47">
        <f t="shared" si="43"/>
        <v>24826.728829168704</v>
      </c>
      <c r="AI87" s="47">
        <f t="shared" si="43"/>
        <v>25523.114272356321</v>
      </c>
      <c r="AJ87" s="47">
        <f t="shared" si="43"/>
        <v>27273.146947864774</v>
      </c>
      <c r="AK87" s="47">
        <f t="shared" si="43"/>
        <v>28945.485945095148</v>
      </c>
      <c r="AL87" s="47">
        <f t="shared" si="43"/>
        <v>31588.512671331828</v>
      </c>
      <c r="AM87" s="47">
        <f t="shared" si="43"/>
        <v>32221.578444362163</v>
      </c>
      <c r="AN87" s="47">
        <f t="shared" si="43"/>
        <v>32741.412268322973</v>
      </c>
      <c r="AO87" s="47">
        <f t="shared" si="43"/>
        <v>34418.069413301491</v>
      </c>
      <c r="AP87" s="47">
        <f t="shared" si="43"/>
        <v>35916.686949194984</v>
      </c>
      <c r="AQ87" s="47">
        <f t="shared" si="43"/>
        <v>32886.960505939664</v>
      </c>
      <c r="AR87" s="47">
        <f t="shared" si="43"/>
        <v>31790.966694303552</v>
      </c>
      <c r="AS87" s="47">
        <f t="shared" si="43"/>
        <v>31395.282740932929</v>
      </c>
      <c r="AT87" s="47">
        <f t="shared" si="43"/>
        <v>41452.650873340397</v>
      </c>
      <c r="AU87" s="47">
        <f t="shared" si="43"/>
        <v>55068.149488695846</v>
      </c>
    </row>
    <row r="88" spans="1:47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</row>
    <row r="89" spans="1:47" ht="15.75" thickBot="1">
      <c r="A89" s="42" t="s">
        <v>158</v>
      </c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</row>
    <row r="90" spans="1:47" ht="15.75" thickBot="1">
      <c r="A90" s="44"/>
      <c r="B90" s="44" t="str">
        <f t="shared" ref="B90:V90" si="44">B2</f>
        <v xml:space="preserve">93/94 </v>
      </c>
      <c r="C90" s="44" t="str">
        <f t="shared" si="44"/>
        <v xml:space="preserve">94/95 </v>
      </c>
      <c r="D90" s="44" t="str">
        <f t="shared" si="44"/>
        <v xml:space="preserve">95/96 </v>
      </c>
      <c r="E90" s="44" t="str">
        <f t="shared" si="44"/>
        <v xml:space="preserve">96/97 </v>
      </c>
      <c r="F90" s="44" t="str">
        <f t="shared" si="44"/>
        <v xml:space="preserve">97/98 </v>
      </c>
      <c r="G90" s="44" t="str">
        <f t="shared" si="44"/>
        <v xml:space="preserve">98/99 </v>
      </c>
      <c r="H90" s="44" t="str">
        <f t="shared" si="44"/>
        <v xml:space="preserve">99/00 </v>
      </c>
      <c r="I90" s="44" t="str">
        <f t="shared" si="44"/>
        <v xml:space="preserve">00/01 </v>
      </c>
      <c r="J90" s="44" t="str">
        <f t="shared" si="44"/>
        <v xml:space="preserve">01/02 </v>
      </c>
      <c r="K90" s="44" t="str">
        <f t="shared" si="44"/>
        <v xml:space="preserve">02/03 </v>
      </c>
      <c r="L90" s="44" t="str">
        <f t="shared" si="44"/>
        <v xml:space="preserve">03/04 </v>
      </c>
      <c r="M90" s="44" t="str">
        <f t="shared" si="44"/>
        <v xml:space="preserve">04/05 </v>
      </c>
      <c r="N90" s="44" t="str">
        <f t="shared" si="44"/>
        <v xml:space="preserve">05/06 </v>
      </c>
      <c r="O90" s="44" t="str">
        <f t="shared" si="44"/>
        <v xml:space="preserve">06/07 </v>
      </c>
      <c r="P90" s="44" t="str">
        <f t="shared" si="44"/>
        <v xml:space="preserve">07/08 </v>
      </c>
      <c r="Q90" s="44" t="str">
        <f t="shared" si="44"/>
        <v xml:space="preserve">08/09 </v>
      </c>
      <c r="R90" s="44" t="str">
        <f t="shared" si="44"/>
        <v xml:space="preserve">09/10 </v>
      </c>
      <c r="S90" s="44" t="str">
        <f t="shared" si="44"/>
        <v xml:space="preserve">10/11 </v>
      </c>
      <c r="T90" s="44" t="str">
        <f t="shared" si="44"/>
        <v xml:space="preserve">11/12 </v>
      </c>
      <c r="U90" s="44" t="str">
        <f t="shared" si="44"/>
        <v xml:space="preserve">12/13 </v>
      </c>
      <c r="V90" s="44" t="str">
        <f t="shared" si="44"/>
        <v xml:space="preserve">13/14 </v>
      </c>
      <c r="W90" s="44" t="str">
        <f>W2</f>
        <v xml:space="preserve">14/15 </v>
      </c>
      <c r="X90" s="44" t="str">
        <f t="shared" ref="X90:AU90" si="45">X2</f>
        <v xml:space="preserve">15/16 </v>
      </c>
      <c r="Y90" s="44" t="str">
        <f t="shared" si="45"/>
        <v xml:space="preserve">16/17 </v>
      </c>
      <c r="Z90" s="44" t="str">
        <f t="shared" si="45"/>
        <v xml:space="preserve">17/18 </v>
      </c>
      <c r="AA90" s="44" t="str">
        <f t="shared" si="45"/>
        <v>18/19</v>
      </c>
      <c r="AB90" s="44" t="str">
        <f t="shared" si="45"/>
        <v>19/20</v>
      </c>
      <c r="AC90" s="44" t="str">
        <f t="shared" si="45"/>
        <v>20/21</v>
      </c>
      <c r="AD90" s="44" t="str">
        <f t="shared" si="45"/>
        <v>21/22</v>
      </c>
      <c r="AE90" s="44" t="str">
        <f t="shared" si="45"/>
        <v>22/23</v>
      </c>
      <c r="AF90" s="44" t="str">
        <f t="shared" si="45"/>
        <v>23/24</v>
      </c>
      <c r="AG90" s="44" t="str">
        <f t="shared" si="45"/>
        <v>24/25</v>
      </c>
      <c r="AH90" s="44" t="str">
        <f t="shared" si="45"/>
        <v>25/26</v>
      </c>
      <c r="AI90" s="44" t="str">
        <f t="shared" si="45"/>
        <v>26/27</v>
      </c>
      <c r="AJ90" s="44" t="str">
        <f t="shared" si="45"/>
        <v>27/28</v>
      </c>
      <c r="AK90" s="44" t="str">
        <f t="shared" si="45"/>
        <v>28/29</v>
      </c>
      <c r="AL90" s="44" t="str">
        <f t="shared" si="45"/>
        <v>29/30</v>
      </c>
      <c r="AM90" s="44" t="str">
        <f t="shared" si="45"/>
        <v>30/31</v>
      </c>
      <c r="AN90" s="44" t="str">
        <f t="shared" si="45"/>
        <v>31/32</v>
      </c>
      <c r="AO90" s="44" t="str">
        <f t="shared" si="45"/>
        <v>32/33</v>
      </c>
      <c r="AP90" s="44" t="str">
        <f t="shared" si="45"/>
        <v>33/34</v>
      </c>
      <c r="AQ90" s="44" t="str">
        <f t="shared" si="45"/>
        <v>34/35</v>
      </c>
      <c r="AR90" s="44" t="str">
        <f t="shared" si="45"/>
        <v>35/36</v>
      </c>
      <c r="AS90" s="44" t="str">
        <f t="shared" si="45"/>
        <v>36/37</v>
      </c>
      <c r="AT90" s="44" t="str">
        <f t="shared" si="45"/>
        <v>37/38</v>
      </c>
      <c r="AU90" s="44" t="str">
        <f t="shared" si="45"/>
        <v>38/39</v>
      </c>
    </row>
    <row r="91" spans="1:47">
      <c r="A91" s="42" t="s">
        <v>101</v>
      </c>
      <c r="V91" s="55"/>
      <c r="W91" s="55"/>
      <c r="X91" s="46">
        <f>'[4]NASS Crush'!$AE10</f>
        <v>1258.068</v>
      </c>
      <c r="Y91" s="46">
        <f>'[4]NASS Crush'!$AE22</f>
        <v>1238.4480000000001</v>
      </c>
      <c r="Z91" s="46">
        <f>'[4]NASS Crush'!$AE34</f>
        <v>1211.51</v>
      </c>
      <c r="AA91" s="46">
        <f>'[4]NASS Crush'!$AE46</f>
        <v>1170.954</v>
      </c>
      <c r="AB91" s="46">
        <f>'[4]NASS Crush'!$AE58</f>
        <v>1137.5160000000001</v>
      </c>
      <c r="AC91" s="46">
        <f>'[4]NASS Crush'!$AE70</f>
        <v>1159.944</v>
      </c>
      <c r="AD91" s="46">
        <f>'[4]NASS Crush'!$AE82</f>
        <v>1274.866</v>
      </c>
      <c r="AE91" s="47">
        <f>'[3]Soy Complex'!BL468+'[3]Soy Complex'!BL436</f>
        <v>1363.8047291034491</v>
      </c>
      <c r="AF91" s="47">
        <f>'[3]Soy Complex'!BM468+'[3]Soy Complex'!BM436</f>
        <v>1484.3082730668107</v>
      </c>
      <c r="AG91" s="47">
        <f>'[3]Soy Complex'!BN468+'[3]Soy Complex'!BN436</f>
        <v>1226.0550811977955</v>
      </c>
      <c r="AH91" s="47">
        <f>'[3]Soy Complex'!BO468+'[3]Soy Complex'!BO436</f>
        <v>1308.3911139687771</v>
      </c>
      <c r="AI91" s="47">
        <f>'[3]Soy Complex'!BP468+'[3]Soy Complex'!BP436</f>
        <v>1326.7403358004444</v>
      </c>
      <c r="AJ91" s="47">
        <f>'[3]Soy Complex'!BQ468+'[3]Soy Complex'!BQ436</f>
        <v>1326.2307835374647</v>
      </c>
      <c r="AK91" s="47">
        <f>'[3]Soy Complex'!BR468+'[3]Soy Complex'!BR436</f>
        <v>1376.2705025875484</v>
      </c>
      <c r="AL91" s="47">
        <f>'[3]Soy Complex'!BS468+'[3]Soy Complex'!BS436</f>
        <v>1365.3282297557416</v>
      </c>
      <c r="AM91" s="47">
        <f>'[3]Soy Complex'!BT468+'[3]Soy Complex'!BT436</f>
        <v>1333.6768725220966</v>
      </c>
      <c r="AN91" s="47">
        <f>'[3]Soy Complex'!BU468+'[3]Soy Complex'!BU436</f>
        <v>1352.5479371193387</v>
      </c>
      <c r="AO91" s="47">
        <f>'[3]Soy Complex'!BV468+'[3]Soy Complex'!BV436</f>
        <v>1358.1964311042045</v>
      </c>
      <c r="AP91" s="47">
        <f>'[3]Soy Complex'!BW468+'[3]Soy Complex'!BW436</f>
        <v>1369.0449427468418</v>
      </c>
      <c r="AQ91" s="47">
        <f>'[3]Soy Complex'!BX468+'[3]Soy Complex'!BX436</f>
        <v>896.86369781819292</v>
      </c>
      <c r="AR91" s="47">
        <f>'[3]Soy Complex'!BY468+'[3]Soy Complex'!BY436</f>
        <v>772.98634489822803</v>
      </c>
      <c r="AS91" s="47">
        <f>'[3]Soy Complex'!BZ468+'[3]Soy Complex'!BZ436</f>
        <v>693.18279419416342</v>
      </c>
      <c r="AT91" s="47">
        <f>'[3]Soy Complex'!CA468+'[3]Soy Complex'!CA436</f>
        <v>705.42820309960462</v>
      </c>
      <c r="AU91" s="47">
        <f>'[3]Soy Complex'!CB468+'[3]Soy Complex'!CB436</f>
        <v>718.61596767889989</v>
      </c>
    </row>
    <row r="92" spans="1:47">
      <c r="A92" s="42" t="s">
        <v>102</v>
      </c>
      <c r="V92" s="55"/>
      <c r="W92" s="55"/>
      <c r="X92" s="46">
        <f>'[4]NASS Crush'!$AE11</f>
        <v>1121.1099999999999</v>
      </c>
      <c r="Y92" s="46">
        <f>'[4]NASS Crush'!$AE23</f>
        <v>1147.5170000000001</v>
      </c>
      <c r="Z92" s="46">
        <f>'[4]NASS Crush'!$AE35</f>
        <v>1173.519</v>
      </c>
      <c r="AA92" s="46">
        <f>'[4]NASS Crush'!$AE47</f>
        <v>1108.3230000000001</v>
      </c>
      <c r="AB92" s="46">
        <f>'[4]NASS Crush'!$AE59</f>
        <v>1013.3440000000001</v>
      </c>
      <c r="AC92" s="46">
        <f>'[4]NASS Crush'!$AE71</f>
        <v>1072.405</v>
      </c>
      <c r="AD92" s="46">
        <f>'[4]NASS Crush'!$AE83</f>
        <v>1201.2840000000001</v>
      </c>
      <c r="AE92" s="47">
        <f>'[3]Soy Complex'!BL469+'[3]Soy Complex'!BL437</f>
        <v>1281.7991369536385</v>
      </c>
      <c r="AF92" s="47">
        <f>'[3]Soy Complex'!BM469+'[3]Soy Complex'!BM437</f>
        <v>1224.6331268517745</v>
      </c>
      <c r="AG92" s="47">
        <f>'[3]Soy Complex'!BN469+'[3]Soy Complex'!BN437</f>
        <v>1199.7046113348902</v>
      </c>
      <c r="AH92" s="47">
        <f>'[3]Soy Complex'!BO469+'[3]Soy Complex'!BO437</f>
        <v>1220.7855673069712</v>
      </c>
      <c r="AI92" s="47">
        <f>'[3]Soy Complex'!BP469+'[3]Soy Complex'!BP437</f>
        <v>1254.7247504678132</v>
      </c>
      <c r="AJ92" s="47">
        <f>'[3]Soy Complex'!BQ469+'[3]Soy Complex'!BQ437</f>
        <v>1272.2670345539498</v>
      </c>
      <c r="AK92" s="47">
        <f>'[3]Soy Complex'!BR469+'[3]Soy Complex'!BR437</f>
        <v>1265.8827505458689</v>
      </c>
      <c r="AL92" s="47">
        <f>'[3]Soy Complex'!BS469+'[3]Soy Complex'!BS437</f>
        <v>1265.6260341481002</v>
      </c>
      <c r="AM92" s="47">
        <f>'[3]Soy Complex'!BT469+'[3]Soy Complex'!BT437</f>
        <v>1262.5072472163515</v>
      </c>
      <c r="AN92" s="47">
        <f>'[3]Soy Complex'!BU469+'[3]Soy Complex'!BU437</f>
        <v>1267.3821485251942</v>
      </c>
      <c r="AO92" s="47">
        <f>'[3]Soy Complex'!BV469+'[3]Soy Complex'!BV437</f>
        <v>1276.9325494595412</v>
      </c>
      <c r="AP92" s="47">
        <f>'[3]Soy Complex'!BW469+'[3]Soy Complex'!BW437</f>
        <v>1283.8634962410929</v>
      </c>
      <c r="AQ92" s="47">
        <f>'[3]Soy Complex'!BX469+'[3]Soy Complex'!BX437</f>
        <v>833.50426350434782</v>
      </c>
      <c r="AR92" s="47">
        <f>'[3]Soy Complex'!BY469+'[3]Soy Complex'!BY437</f>
        <v>720.00126141362807</v>
      </c>
      <c r="AS92" s="47">
        <f>'[3]Soy Complex'!BZ469+'[3]Soy Complex'!BZ437</f>
        <v>646.11853239976904</v>
      </c>
      <c r="AT92" s="47">
        <f>'[3]Soy Complex'!CA469+'[3]Soy Complex'!CA437</f>
        <v>656.16565222264319</v>
      </c>
      <c r="AU92" s="47">
        <f>'[3]Soy Complex'!CB469+'[3]Soy Complex'!CB437</f>
        <v>668.37857332318265</v>
      </c>
    </row>
    <row r="93" spans="1:47">
      <c r="A93" s="42" t="s">
        <v>103</v>
      </c>
      <c r="V93" s="55"/>
      <c r="W93" s="55"/>
      <c r="X93" s="46">
        <f>'[4]NASS Crush'!$AE12</f>
        <v>1053.797</v>
      </c>
      <c r="Y93" s="46">
        <f>'[4]NASS Crush'!$AE24</f>
        <v>1083.9970000000001</v>
      </c>
      <c r="Z93" s="46">
        <f>'[4]NASS Crush'!$AE36</f>
        <v>986.59299999999996</v>
      </c>
      <c r="AA93" s="46">
        <f>'[4]NASS Crush'!$AE48</f>
        <v>1057.6769999999999</v>
      </c>
      <c r="AB93" s="46">
        <f>'[4]NASS Crush'!$AE60</f>
        <v>1018.05</v>
      </c>
      <c r="AC93" s="46">
        <f>'[4]NASS Crush'!$AE72</f>
        <v>1118.6600000000001</v>
      </c>
      <c r="AD93" s="46">
        <f>'[4]NASS Crush'!$AE84</f>
        <v>1226.4829999999999</v>
      </c>
      <c r="AE93" s="47">
        <f>'[3]Soy Complex'!BL470+'[3]Soy Complex'!BL438</f>
        <v>1152.2678079130033</v>
      </c>
      <c r="AF93" s="47">
        <f>'[3]Soy Complex'!BM470+'[3]Soy Complex'!BM438</f>
        <v>1058.2415018494846</v>
      </c>
      <c r="AG93" s="47">
        <f>'[3]Soy Complex'!BN470+'[3]Soy Complex'!BN438</f>
        <v>1227.5885613402756</v>
      </c>
      <c r="AH93" s="47">
        <f>'[3]Soy Complex'!BO470+'[3]Soy Complex'!BO438</f>
        <v>1271.5525419441042</v>
      </c>
      <c r="AI93" s="47">
        <f>'[3]Soy Complex'!BP470+'[3]Soy Complex'!BP438</f>
        <v>1174.5636691497925</v>
      </c>
      <c r="AJ93" s="47">
        <f>'[3]Soy Complex'!BQ470+'[3]Soy Complex'!BQ438</f>
        <v>1230.9274369567709</v>
      </c>
      <c r="AK93" s="47">
        <f>'[3]Soy Complex'!BR470+'[3]Soy Complex'!BR438</f>
        <v>1207.0120736443296</v>
      </c>
      <c r="AL93" s="47">
        <f>'[3]Soy Complex'!BS470+'[3]Soy Complex'!BS438</f>
        <v>1227.0355675743383</v>
      </c>
      <c r="AM93" s="47">
        <f>'[3]Soy Complex'!BT470+'[3]Soy Complex'!BT438</f>
        <v>1048.0717515314109</v>
      </c>
      <c r="AN93" s="47">
        <f>'[3]Soy Complex'!BU470+'[3]Soy Complex'!BU438</f>
        <v>1234.5521485315151</v>
      </c>
      <c r="AO93" s="47">
        <f>'[3]Soy Complex'!BV470+'[3]Soy Complex'!BV438</f>
        <v>1191.0226172079088</v>
      </c>
      <c r="AP93" s="47">
        <f>'[3]Soy Complex'!BW470+'[3]Soy Complex'!BW438</f>
        <v>1408.8723615556185</v>
      </c>
      <c r="AQ93" s="47">
        <f>'[3]Soy Complex'!BX470+'[3]Soy Complex'!BX438</f>
        <v>780.96545017756466</v>
      </c>
      <c r="AR93" s="47">
        <f>'[3]Soy Complex'!BY470+'[3]Soy Complex'!BY438</f>
        <v>697.66801719848218</v>
      </c>
      <c r="AS93" s="47">
        <f>'[3]Soy Complex'!BZ470+'[3]Soy Complex'!BZ438</f>
        <v>623.55831524312146</v>
      </c>
      <c r="AT93" s="47">
        <f>'[3]Soy Complex'!CA470+'[3]Soy Complex'!CA438</f>
        <v>652.93339832690981</v>
      </c>
      <c r="AU93" s="47">
        <f>'[3]Soy Complex'!CB470+'[3]Soy Complex'!CB438</f>
        <v>665.16216974387953</v>
      </c>
    </row>
    <row r="94" spans="1:47">
      <c r="A94" s="42" t="s">
        <v>104</v>
      </c>
      <c r="V94" s="55"/>
      <c r="W94" s="55"/>
      <c r="X94" s="46">
        <f>'[4]NASS Crush'!$AE13</f>
        <v>1049.6110000000001</v>
      </c>
      <c r="Y94" s="46">
        <f>'[4]NASS Crush'!$AE25</f>
        <v>1066.162</v>
      </c>
      <c r="Z94" s="46">
        <f>'[4]NASS Crush'!$AE37</f>
        <v>1075.4970000000001</v>
      </c>
      <c r="AA94" s="46">
        <f>'[4]NASS Crush'!$AE49</f>
        <v>1035.8979999999999</v>
      </c>
      <c r="AB94" s="46">
        <f>'[4]NASS Crush'!$AE61</f>
        <v>1086.568</v>
      </c>
      <c r="AC94" s="46">
        <f>'[4]NASS Crush'!$AE73</f>
        <v>1147.1579999999999</v>
      </c>
      <c r="AD94" s="46">
        <f>'[4]NASS Crush'!$AE85</f>
        <v>1208.1500000000001</v>
      </c>
      <c r="AE94" s="47">
        <f>'[3]Soy Complex'!BL471+'[3]Soy Complex'!BL439</f>
        <v>1291.3748925242139</v>
      </c>
      <c r="AF94" s="47">
        <f>'[3]Soy Complex'!BM471+'[3]Soy Complex'!BM439</f>
        <v>1190.9278312824831</v>
      </c>
      <c r="AG94" s="47">
        <f>'[3]Soy Complex'!BN471+'[3]Soy Complex'!BN439</f>
        <v>1200.1155104198347</v>
      </c>
      <c r="AH94" s="47">
        <f>'[3]Soy Complex'!BO471+'[3]Soy Complex'!BO439</f>
        <v>1230.6994905159299</v>
      </c>
      <c r="AI94" s="47">
        <f>'[3]Soy Complex'!BP471+'[3]Soy Complex'!BP439</f>
        <v>1229.9721589986254</v>
      </c>
      <c r="AJ94" s="47">
        <f>'[3]Soy Complex'!BQ471+'[3]Soy Complex'!BQ439</f>
        <v>1264.5031473464974</v>
      </c>
      <c r="AK94" s="47">
        <f>'[3]Soy Complex'!BR471+'[3]Soy Complex'!BR439</f>
        <v>1263.6391640391405</v>
      </c>
      <c r="AL94" s="47">
        <f>'[3]Soy Complex'!BS471+'[3]Soy Complex'!BS439</f>
        <v>1253.2866509644368</v>
      </c>
      <c r="AM94" s="47">
        <f>'[3]Soy Complex'!BT471+'[3]Soy Complex'!BT439</f>
        <v>1256.1991910988459</v>
      </c>
      <c r="AN94" s="47">
        <f>'[3]Soy Complex'!BU471+'[3]Soy Complex'!BU439</f>
        <v>1259.1302075611186</v>
      </c>
      <c r="AO94" s="47">
        <f>'[3]Soy Complex'!BV471+'[3]Soy Complex'!BV439</f>
        <v>1266.1705550473353</v>
      </c>
      <c r="AP94" s="47">
        <f>'[3]Soy Complex'!BW471+'[3]Soy Complex'!BW439</f>
        <v>1278.2624099710761</v>
      </c>
      <c r="AQ94" s="47">
        <f>'[3]Soy Complex'!BX471+'[3]Soy Complex'!BX439</f>
        <v>829.1182483875823</v>
      </c>
      <c r="AR94" s="47">
        <f>'[3]Soy Complex'!BY471+'[3]Soy Complex'!BY439</f>
        <v>717.18485471931263</v>
      </c>
      <c r="AS94" s="47">
        <f>'[3]Soy Complex'!BZ471+'[3]Soy Complex'!BZ439</f>
        <v>643.35001411119435</v>
      </c>
      <c r="AT94" s="47">
        <f>'[3]Soy Complex'!CA471+'[3]Soy Complex'!CA439</f>
        <v>655.47718398379936</v>
      </c>
      <c r="AU94" s="47">
        <f>'[3]Soy Complex'!CB471+'[3]Soy Complex'!CB439</f>
        <v>664.07718398379939</v>
      </c>
    </row>
    <row r="95" spans="1:47">
      <c r="A95" s="42" t="s">
        <v>105</v>
      </c>
      <c r="V95" s="55"/>
      <c r="W95" s="55"/>
      <c r="X95" s="46">
        <f>'[4]NASS Crush'!$AE14</f>
        <v>1112.6469999999999</v>
      </c>
      <c r="Y95" s="46">
        <f>'[4]NASS Crush'!$AE26</f>
        <v>1008.534</v>
      </c>
      <c r="Z95" s="46">
        <f>'[4]NASS Crush'!$AE38</f>
        <v>1023.705</v>
      </c>
      <c r="AA95" s="46">
        <f>'[4]NASS Crush'!$AE50</f>
        <v>960.476</v>
      </c>
      <c r="AB95" s="46">
        <f>'[4]NASS Crush'!$AE62</f>
        <v>1085.193</v>
      </c>
      <c r="AC95" s="46">
        <f>'[4]NASS Crush'!$AE74</f>
        <v>1099.893</v>
      </c>
      <c r="AD95" s="46">
        <f>'[4]NASS Crush'!$AE86</f>
        <v>1153.9159999999999</v>
      </c>
      <c r="AE95" s="47">
        <f>'[3]Soy Complex'!BL472+'[3]Soy Complex'!BL440</f>
        <v>1193.1333960630357</v>
      </c>
      <c r="AF95" s="47">
        <f>'[3]Soy Complex'!BM472+'[3]Soy Complex'!BM440</f>
        <v>1271.2106875707225</v>
      </c>
      <c r="AG95" s="47">
        <f>'[3]Soy Complex'!BN472+'[3]Soy Complex'!BN440</f>
        <v>1077.5748406740149</v>
      </c>
      <c r="AH95" s="47">
        <f>'[3]Soy Complex'!BO472+'[3]Soy Complex'!BO440</f>
        <v>1147.0916797572183</v>
      </c>
      <c r="AI95" s="47">
        <f>'[3]Soy Complex'!BP472+'[3]Soy Complex'!BP440</f>
        <v>1180.899682010006</v>
      </c>
      <c r="AJ95" s="47">
        <f>'[3]Soy Complex'!BQ472+'[3]Soy Complex'!BQ440</f>
        <v>1183.7681351327326</v>
      </c>
      <c r="AK95" s="47">
        <f>'[3]Soy Complex'!BR472+'[3]Soy Complex'!BR440</f>
        <v>1206.042170010875</v>
      </c>
      <c r="AL95" s="47">
        <f>'[3]Soy Complex'!BS472+'[3]Soy Complex'!BS440</f>
        <v>1199.5101787656938</v>
      </c>
      <c r="AM95" s="47">
        <f>'[3]Soy Complex'!BT472+'[3]Soy Complex'!BT440</f>
        <v>1276.1919583230122</v>
      </c>
      <c r="AN95" s="47">
        <f>'[3]Soy Complex'!BU472+'[3]Soy Complex'!BU440</f>
        <v>1193.3221561675573</v>
      </c>
      <c r="AO95" s="47">
        <f>'[3]Soy Complex'!BV472+'[3]Soy Complex'!BV440</f>
        <v>1220.0225091366221</v>
      </c>
      <c r="AP95" s="47">
        <f>'[3]Soy Complex'!BW472+'[3]Soy Complex'!BW440</f>
        <v>1228.9192785597597</v>
      </c>
      <c r="AQ95" s="47">
        <f>'[3]Soy Complex'!BX472+'[3]Soy Complex'!BX440</f>
        <v>795.52485900958868</v>
      </c>
      <c r="AR95" s="47">
        <f>'[3]Soy Complex'!BY472+'[3]Soy Complex'!BY440</f>
        <v>686.77199653579828</v>
      </c>
      <c r="AS95" s="47">
        <f>'[3]Soy Complex'!BZ472+'[3]Soy Complex'!BZ440</f>
        <v>615.7849361706493</v>
      </c>
      <c r="AT95" s="47">
        <f>'[3]Soy Complex'!CA472+'[3]Soy Complex'!CA440</f>
        <v>619.77126747288503</v>
      </c>
      <c r="AU95" s="47">
        <f>'[3]Soy Complex'!CB472+'[3]Soy Complex'!CB440</f>
        <v>631.37126747288505</v>
      </c>
    </row>
    <row r="96" spans="1:47">
      <c r="A96" s="42" t="s">
        <v>106</v>
      </c>
      <c r="V96" s="55"/>
      <c r="W96" s="55"/>
      <c r="X96" s="46">
        <f>'[4]NASS Crush'!$AE15</f>
        <v>1139.4369999999999</v>
      </c>
      <c r="Y96" s="46">
        <f>'[4]NASS Crush'!$AE27</f>
        <v>1148.9359999999999</v>
      </c>
      <c r="Z96" s="46">
        <f>'[4]NASS Crush'!$AE39</f>
        <v>1062.3989999999999</v>
      </c>
      <c r="AA96" s="46">
        <f>'[4]NASS Crush'!$AE51</f>
        <v>1060.6199999999999</v>
      </c>
      <c r="AB96" s="46">
        <f>'[4]NASS Crush'!$AE63</f>
        <v>1182.3119999999999</v>
      </c>
      <c r="AC96" s="46">
        <f>'[4]NASS Crush'!$AE75</f>
        <v>1262.8530000000001</v>
      </c>
      <c r="AD96" s="46">
        <f>'[4]NASS Crush'!$AE87</f>
        <v>1386.18</v>
      </c>
      <c r="AE96" s="47">
        <f>'[3]Soy Complex'!BL473+'[3]Soy Complex'!BL441</f>
        <v>1436.9869271315395</v>
      </c>
      <c r="AF96" s="47">
        <f>'[3]Soy Complex'!BM473+'[3]Soy Complex'!BM441</f>
        <v>1269.7782300454292</v>
      </c>
      <c r="AG96" s="47">
        <f>'[3]Soy Complex'!BN473+'[3]Soy Complex'!BN441</f>
        <v>1242.7887130000734</v>
      </c>
      <c r="AH96" s="47">
        <f>'[3]Soy Complex'!BO473+'[3]Soy Complex'!BO441</f>
        <v>1307.8507177081908</v>
      </c>
      <c r="AI96" s="47">
        <f>'[3]Soy Complex'!BP473+'[3]Soy Complex'!BP441</f>
        <v>1381.2869740998251</v>
      </c>
      <c r="AJ96" s="47">
        <f>'[3]Soy Complex'!BQ473+'[3]Soy Complex'!BQ441</f>
        <v>1350.527969736665</v>
      </c>
      <c r="AK96" s="47">
        <f>'[3]Soy Complex'!BR473+'[3]Soy Complex'!BR441</f>
        <v>1360.0719780466388</v>
      </c>
      <c r="AL96" s="47">
        <f>'[3]Soy Complex'!BS473+'[3]Soy Complex'!BS441</f>
        <v>1342.925037698483</v>
      </c>
      <c r="AM96" s="47">
        <f>'[3]Soy Complex'!BT473+'[3]Soy Complex'!BT441</f>
        <v>1348.6502650590851</v>
      </c>
      <c r="AN96" s="47">
        <f>'[3]Soy Complex'!BU473+'[3]Soy Complex'!BU441</f>
        <v>1360.7314201523732</v>
      </c>
      <c r="AO96" s="47">
        <f>'[3]Soy Complex'!BV473+'[3]Soy Complex'!BV441</f>
        <v>1369.4120918345993</v>
      </c>
      <c r="AP96" s="47">
        <f>'[3]Soy Complex'!BW473+'[3]Soy Complex'!BW441</f>
        <v>1371.8245207471066</v>
      </c>
      <c r="AQ96" s="47">
        <f>'[3]Soy Complex'!BX473+'[3]Soy Complex'!BX441</f>
        <v>899.44247968185198</v>
      </c>
      <c r="AR96" s="47">
        <f>'[3]Soy Complex'!BY473+'[3]Soy Complex'!BY441</f>
        <v>779.23495090619633</v>
      </c>
      <c r="AS96" s="47">
        <f>'[3]Soy Complex'!BZ473+'[3]Soy Complex'!BZ441</f>
        <v>700.9371798199154</v>
      </c>
      <c r="AT96" s="47">
        <f>'[3]Soy Complex'!CA473+'[3]Soy Complex'!CA441</f>
        <v>714.87009918950923</v>
      </c>
      <c r="AU96" s="47">
        <f>'[3]Soy Complex'!CB473+'[3]Soy Complex'!CB441</f>
        <v>723.67009918950919</v>
      </c>
    </row>
    <row r="97" spans="1:47">
      <c r="A97" s="42" t="s">
        <v>107</v>
      </c>
      <c r="V97" s="55"/>
      <c r="W97" s="55"/>
      <c r="X97" s="46">
        <f>'[4]NASS Crush'!$AE16</f>
        <v>1100.348</v>
      </c>
      <c r="Y97" s="46">
        <f>'[4]NASS Crush'!$AE28</f>
        <v>1173.21</v>
      </c>
      <c r="Z97" s="46">
        <f>'[4]NASS Crush'!$AE40</f>
        <v>1115.1859999999999</v>
      </c>
      <c r="AA97" s="46">
        <f>'[4]NASS Crush'!$AE52</f>
        <v>1115.258</v>
      </c>
      <c r="AB97" s="46">
        <f>'[4]NASS Crush'!$AE64</f>
        <v>924.93700000000001</v>
      </c>
      <c r="AC97" s="46">
        <f>'[4]NASS Crush'!$AE76</f>
        <v>1215.1410000000001</v>
      </c>
      <c r="AD97" s="46">
        <f>'[4]NASS Crush'!$AE88</f>
        <v>1200.615</v>
      </c>
      <c r="AE97" s="47">
        <f>'[3]Soy Complex'!BL474+'[3]Soy Complex'!BL442</f>
        <v>1158.396864404476</v>
      </c>
      <c r="AF97" s="47">
        <f>'[3]Soy Complex'!BM474+'[3]Soy Complex'!BM442</f>
        <v>1041.8299287074551</v>
      </c>
      <c r="AG97" s="47">
        <f>'[3]Soy Complex'!BN474+'[3]Soy Complex'!BN442</f>
        <v>1058.5905034253815</v>
      </c>
      <c r="AH97" s="47">
        <f>'[3]Soy Complex'!BO474+'[3]Soy Complex'!BO442</f>
        <v>1065.8905871720297</v>
      </c>
      <c r="AI97" s="47">
        <f>'[3]Soy Complex'!BP474+'[3]Soy Complex'!BP442</f>
        <v>1116.8084810252435</v>
      </c>
      <c r="AJ97" s="47">
        <f>'[3]Soy Complex'!BQ474+'[3]Soy Complex'!BQ442</f>
        <v>1145.751762050372</v>
      </c>
      <c r="AK97" s="47">
        <f>'[3]Soy Complex'!BR474+'[3]Soy Complex'!BR442</f>
        <v>1122.2228635843644</v>
      </c>
      <c r="AL97" s="47">
        <f>'[3]Soy Complex'!BS474+'[3]Soy Complex'!BS442</f>
        <v>1115.6365075632218</v>
      </c>
      <c r="AM97" s="47">
        <f>'[3]Soy Complex'!BT474+'[3]Soy Complex'!BT442</f>
        <v>1171.900094742532</v>
      </c>
      <c r="AN97" s="47">
        <f>'[3]Soy Complex'!BU474+'[3]Soy Complex'!BU442</f>
        <v>1126.3716037550998</v>
      </c>
      <c r="AO97" s="47">
        <f>'[3]Soy Complex'!BV474+'[3]Soy Complex'!BV442</f>
        <v>1147.7796286325436</v>
      </c>
      <c r="AP97" s="47">
        <f>'[3]Soy Complex'!BW474+'[3]Soy Complex'!BW442</f>
        <v>1155.4694739610795</v>
      </c>
      <c r="AQ97" s="47">
        <f>'[3]Soy Complex'!BX474+'[3]Soy Complex'!BX442</f>
        <v>745.99979597970423</v>
      </c>
      <c r="AR97" s="47">
        <f>'[3]Soy Complex'!BY474+'[3]Soy Complex'!BY442</f>
        <v>647.80988407720758</v>
      </c>
      <c r="AS97" s="47">
        <f>'[3]Soy Complex'!BZ474+'[3]Soy Complex'!BZ442</f>
        <v>583.15442066639298</v>
      </c>
      <c r="AT97" s="47">
        <f>'[3]Soy Complex'!CA474+'[3]Soy Complex'!CA442</f>
        <v>590.09795751025422</v>
      </c>
      <c r="AU97" s="47">
        <f>'[3]Soy Complex'!CB474+'[3]Soy Complex'!CB442</f>
        <v>599.74795751025431</v>
      </c>
    </row>
    <row r="98" spans="1:47">
      <c r="A98" s="42" t="s">
        <v>108</v>
      </c>
      <c r="V98" s="55"/>
      <c r="W98" s="46">
        <f>'[4]NASS Crush'!$AE5</f>
        <v>1078.712</v>
      </c>
      <c r="X98" s="46">
        <f>'[4]NASS Crush'!$AE17</f>
        <v>1091.3620000000001</v>
      </c>
      <c r="Y98" s="46">
        <f>'[4]NASS Crush'!$AE29</f>
        <v>1287.7460000000001</v>
      </c>
      <c r="Z98" s="46">
        <f>'[4]NASS Crush'!$AE41</f>
        <v>1218.2280000000001</v>
      </c>
      <c r="AA98" s="46">
        <f>'[4]NASS Crush'!$AE53</f>
        <v>1121.029</v>
      </c>
      <c r="AB98" s="46">
        <f>'[4]NASS Crush'!$AE65</f>
        <v>1073.8720000000001</v>
      </c>
      <c r="AC98" s="46">
        <f>'[4]NASS Crush'!$AE77</f>
        <v>1222.088</v>
      </c>
      <c r="AD98" s="47">
        <f>'[3]Soy Complex'!BK475+'[3]Soy Complex'!BK443</f>
        <v>1308.2157689359601</v>
      </c>
      <c r="AE98" s="47">
        <f>'[3]Soy Complex'!BL475+'[3]Soy Complex'!BL443</f>
        <v>1283.845976123047</v>
      </c>
      <c r="AF98" s="47">
        <f>'[3]Soy Complex'!BM475+'[3]Soy Complex'!BM443</f>
        <v>1207.5455131346603</v>
      </c>
      <c r="AG98" s="47">
        <f>'[3]Soy Complex'!BN475+'[3]Soy Complex'!BN443</f>
        <v>1237.935387653831</v>
      </c>
      <c r="AH98" s="47">
        <f>'[3]Soy Complex'!BO475+'[3]Soy Complex'!BO443</f>
        <v>1256.5897038923949</v>
      </c>
      <c r="AI98" s="47">
        <f>'[3]Soy Complex'!BP475+'[3]Soy Complex'!BP443</f>
        <v>1326.2121746203745</v>
      </c>
      <c r="AJ98" s="47">
        <f>'[3]Soy Complex'!BQ475+'[3]Soy Complex'!BQ443</f>
        <v>1308.0751630872267</v>
      </c>
      <c r="AK98" s="47">
        <f>'[3]Soy Complex'!BR475+'[3]Soy Complex'!BR443</f>
        <v>1298.8355720319184</v>
      </c>
      <c r="AL98" s="47">
        <f>'[3]Soy Complex'!BS475+'[3]Soy Complex'!BS443</f>
        <v>1299.7511292444547</v>
      </c>
      <c r="AM98" s="47">
        <f>'[3]Soy Complex'!BT475+'[3]Soy Complex'!BT443</f>
        <v>1306.568946409632</v>
      </c>
      <c r="AN98" s="47">
        <f>'[3]Soy Complex'!BU475+'[3]Soy Complex'!BU443</f>
        <v>1311.4200522344788</v>
      </c>
      <c r="AO98" s="47">
        <f>'[3]Soy Complex'!BV475+'[3]Soy Complex'!BV443</f>
        <v>1321.1957886232956</v>
      </c>
      <c r="AP98" s="47">
        <f>'[3]Soy Complex'!BW475+'[3]Soy Complex'!BW443</f>
        <v>1325.491965775338</v>
      </c>
      <c r="AQ98" s="47">
        <f>'[3]Soy Complex'!BX475+'[3]Soy Complex'!BX443</f>
        <v>868.19738764203328</v>
      </c>
      <c r="AR98" s="47">
        <f>'[3]Soy Complex'!BY475+'[3]Soy Complex'!BY443</f>
        <v>754.87621104008451</v>
      </c>
      <c r="AS98" s="47">
        <f>'[3]Soy Complex'!BZ475+'[3]Soy Complex'!BZ443</f>
        <v>679.30554154320805</v>
      </c>
      <c r="AT98" s="47">
        <f>'[3]Soy Complex'!CA475+'[3]Soy Complex'!CA443</f>
        <v>692.44942812763816</v>
      </c>
      <c r="AU98" s="47">
        <f>'[3]Soy Complex'!CB475+'[3]Soy Complex'!CB443</f>
        <v>701.19942812763816</v>
      </c>
    </row>
    <row r="99" spans="1:47">
      <c r="A99" s="42" t="s">
        <v>109</v>
      </c>
      <c r="V99" s="55"/>
      <c r="W99" s="46">
        <f>'[4]NASS Crush'!$AE6</f>
        <v>1158.925</v>
      </c>
      <c r="X99" s="46">
        <f>'[4]NASS Crush'!$AE18</f>
        <v>1060.22</v>
      </c>
      <c r="Y99" s="46">
        <f>'[4]NASS Crush'!$AE30</f>
        <v>1110.6099999999999</v>
      </c>
      <c r="Z99" s="46">
        <f>'[4]NASS Crush'!$AE42</f>
        <v>1104.67</v>
      </c>
      <c r="AA99" s="46">
        <f>'[4]NASS Crush'!$AE54</f>
        <v>1038.1780000000001</v>
      </c>
      <c r="AB99" s="46">
        <f>'[4]NASS Crush'!$AE66</f>
        <v>1169.175</v>
      </c>
      <c r="AC99" s="46">
        <f>'[4]NASS Crush'!$AE78</f>
        <v>1216.0550000000001</v>
      </c>
      <c r="AD99" s="47">
        <f>'[3]Soy Complex'!BK476+'[3]Soy Complex'!BK444</f>
        <v>1306.5211993300488</v>
      </c>
      <c r="AE99" s="47">
        <f>'[3]Soy Complex'!BL476+'[3]Soy Complex'!BL444</f>
        <v>1082.1580168767357</v>
      </c>
      <c r="AF99" s="47">
        <f>'[3]Soy Complex'!BM476+'[3]Soy Complex'!BM444</f>
        <v>1149.6881078057097</v>
      </c>
      <c r="AG99" s="47">
        <f>'[3]Soy Complex'!BN476+'[3]Soy Complex'!BN444</f>
        <v>1201.3961295598742</v>
      </c>
      <c r="AH99" s="47">
        <f>'[3]Soy Complex'!BO476+'[3]Soy Complex'!BO444</f>
        <v>1241.1657181643241</v>
      </c>
      <c r="AI99" s="47">
        <f>'[3]Soy Complex'!BP476+'[3]Soy Complex'!BP444</f>
        <v>1256.3023356671235</v>
      </c>
      <c r="AJ99" s="47">
        <f>'[3]Soy Complex'!BQ476+'[3]Soy Complex'!BQ444</f>
        <v>1245.2157110995945</v>
      </c>
      <c r="AK99" s="47">
        <f>'[3]Soy Complex'!BR476+'[3]Soy Complex'!BR444</f>
        <v>1222.9607642754609</v>
      </c>
      <c r="AL99" s="47">
        <f>'[3]Soy Complex'!BS476+'[3]Soy Complex'!BS444</f>
        <v>1251.8258959994296</v>
      </c>
      <c r="AM99" s="47">
        <f>'[3]Soy Complex'!BT476+'[3]Soy Complex'!BT444</f>
        <v>1256.1565942506561</v>
      </c>
      <c r="AN99" s="47">
        <f>'[3]Soy Complex'!BU476+'[3]Soy Complex'!BU444</f>
        <v>1258.6894985084896</v>
      </c>
      <c r="AO99" s="47">
        <f>'[3]Soy Complex'!BV476+'[3]Soy Complex'!BV444</f>
        <v>1262.0600317508065</v>
      </c>
      <c r="AP99" s="47">
        <f>'[3]Soy Complex'!BW476+'[3]Soy Complex'!BW444</f>
        <v>1268.2656570629142</v>
      </c>
      <c r="AQ99" s="47">
        <f>'[3]Soy Complex'!BX476+'[3]Soy Complex'!BX444</f>
        <v>832.33835848784292</v>
      </c>
      <c r="AR99" s="47">
        <f>'[3]Soy Complex'!BY476+'[3]Soy Complex'!BY444</f>
        <v>727.46524937389199</v>
      </c>
      <c r="AS99" s="47">
        <f>'[3]Soy Complex'!BZ476+'[3]Soy Complex'!BZ444</f>
        <v>654.88428828147801</v>
      </c>
      <c r="AT99" s="47">
        <f>'[3]Soy Complex'!CA476+'[3]Soy Complex'!CA444</f>
        <v>667.52316250354465</v>
      </c>
      <c r="AU99" s="47">
        <f>'[3]Soy Complex'!CB476+'[3]Soy Complex'!CB444</f>
        <v>675.32316250354461</v>
      </c>
    </row>
    <row r="100" spans="1:47">
      <c r="A100" s="42" t="s">
        <v>110</v>
      </c>
      <c r="V100" s="55"/>
      <c r="W100" s="46">
        <f>'[4]NASS Crush'!$AE7</f>
        <v>1088.8119999999999</v>
      </c>
      <c r="X100" s="46">
        <f>'[4]NASS Crush'!$AE19</f>
        <v>1061.181</v>
      </c>
      <c r="Y100" s="46">
        <f>'[4]NASS Crush'!$AE31</f>
        <v>984.31</v>
      </c>
      <c r="Z100" s="46">
        <f>'[4]NASS Crush'!$AE43</f>
        <v>1127.9259999999999</v>
      </c>
      <c r="AA100" s="46">
        <f>'[4]NASS Crush'!$AE55</f>
        <v>1131.172</v>
      </c>
      <c r="AB100" s="46">
        <f>'[4]NASS Crush'!$AE67</f>
        <v>1186.8869999999999</v>
      </c>
      <c r="AC100" s="46">
        <f>'[4]NASS Crush'!$AE79</f>
        <v>1208.117</v>
      </c>
      <c r="AD100" s="47">
        <f>'[3]Soy Complex'!BK477+'[3]Soy Complex'!BK445</f>
        <v>1183.5570513990137</v>
      </c>
      <c r="AE100" s="47">
        <f>'[3]Soy Complex'!BL477+'[3]Soy Complex'!BL445</f>
        <v>988.62795039382604</v>
      </c>
      <c r="AF100" s="47">
        <f>'[3]Soy Complex'!BM477+'[3]Soy Complex'!BM445</f>
        <v>1131.3660585723144</v>
      </c>
      <c r="AG100" s="47">
        <f>'[3]Soy Complex'!BN477+'[3]Soy Complex'!BN445</f>
        <v>1182.523546864792</v>
      </c>
      <c r="AH100" s="47">
        <f>'[3]Soy Complex'!BO477+'[3]Soy Complex'!BO445</f>
        <v>1209.7961413872883</v>
      </c>
      <c r="AI100" s="47">
        <f>'[3]Soy Complex'!BP477+'[3]Soy Complex'!BP445</f>
        <v>1207.5635414447779</v>
      </c>
      <c r="AJ100" s="47">
        <f>'[3]Soy Complex'!BQ477+'[3]Soy Complex'!BQ445</f>
        <v>1180.2838305628852</v>
      </c>
      <c r="AK100" s="47">
        <f>'[3]Soy Complex'!BR477+'[3]Soy Complex'!BR445</f>
        <v>1176.7935289087711</v>
      </c>
      <c r="AL100" s="47">
        <f>'[3]Soy Complex'!BS477+'[3]Soy Complex'!BS445</f>
        <v>1211.34543713055</v>
      </c>
      <c r="AM100" s="47">
        <f>'[3]Soy Complex'!BT477+'[3]Soy Complex'!BT445</f>
        <v>1209.874593622817</v>
      </c>
      <c r="AN100" s="47">
        <f>'[3]Soy Complex'!BU477+'[3]Soy Complex'!BU445</f>
        <v>1208.4994936165092</v>
      </c>
      <c r="AO100" s="47">
        <f>'[3]Soy Complex'!BV477+'[3]Soy Complex'!BV445</f>
        <v>1209.6599287093873</v>
      </c>
      <c r="AP100" s="47">
        <f>'[3]Soy Complex'!BW477+'[3]Soy Complex'!BW445</f>
        <v>1215.9832211885982</v>
      </c>
      <c r="AQ100" s="47">
        <f>'[3]Soy Complex'!BX477+'[3]Soy Complex'!BX445</f>
        <v>789.88769534342339</v>
      </c>
      <c r="AR100" s="47">
        <f>'[3]Soy Complex'!BY477+'[3]Soy Complex'!BY445</f>
        <v>685.7039426146091</v>
      </c>
      <c r="AS100" s="47">
        <f>'[3]Soy Complex'!BZ477+'[3]Soy Complex'!BZ445</f>
        <v>613.49008191107862</v>
      </c>
      <c r="AT100" s="47">
        <f>'[3]Soy Complex'!CA477+'[3]Soy Complex'!CA445</f>
        <v>624.17365213936876</v>
      </c>
      <c r="AU100" s="47">
        <f>'[3]Soy Complex'!CB477+'[3]Soy Complex'!CB445</f>
        <v>631.82365213936885</v>
      </c>
    </row>
    <row r="101" spans="1:47">
      <c r="A101" s="42" t="s">
        <v>111</v>
      </c>
      <c r="V101" s="55"/>
      <c r="W101" s="46">
        <f>'[4]NASS Crush'!$AE8</f>
        <v>1117.8030000000001</v>
      </c>
      <c r="X101" s="46">
        <f>'[4]NASS Crush'!$AE20</f>
        <v>1175.567</v>
      </c>
      <c r="Y101" s="46">
        <f>'[4]NASS Crush'!$AE32</f>
        <v>1135.3440000000001</v>
      </c>
      <c r="Z101" s="46">
        <f>'[4]NASS Crush'!$AE44</f>
        <v>1177.211</v>
      </c>
      <c r="AA101" s="46">
        <f>'[4]NASS Crush'!$AE56</f>
        <v>1142.855</v>
      </c>
      <c r="AB101" s="46">
        <f>'[4]NASS Crush'!$AE68</f>
        <v>1137.884</v>
      </c>
      <c r="AC101" s="46">
        <f>'[4]NASS Crush'!$AE80</f>
        <v>1189.4590000000001</v>
      </c>
      <c r="AD101" s="47">
        <f>'[3]Soy Complex'!BK478+'[3]Soy Complex'!BK446</f>
        <v>1320.0730361970441</v>
      </c>
      <c r="AE101" s="47">
        <f>'[3]Soy Complex'!BL478+'[3]Soy Complex'!BL446</f>
        <v>1245.192533071365</v>
      </c>
      <c r="AF101" s="47">
        <f>'[3]Soy Complex'!BM478+'[3]Soy Complex'!BM446</f>
        <v>1322.4447982066583</v>
      </c>
      <c r="AG101" s="47">
        <f>'[3]Soy Complex'!BN478+'[3]Soy Complex'!BN446</f>
        <v>1256.6896488989614</v>
      </c>
      <c r="AH101" s="47">
        <f>'[3]Soy Complex'!BO478+'[3]Soy Complex'!BO446</f>
        <v>1269.5614922890957</v>
      </c>
      <c r="AI101" s="47">
        <f>'[3]Soy Complex'!BP478+'[3]Soy Complex'!BP446</f>
        <v>1349.1531466020056</v>
      </c>
      <c r="AJ101" s="47">
        <f>'[3]Soy Complex'!BQ478+'[3]Soy Complex'!BQ446</f>
        <v>1331.151597432171</v>
      </c>
      <c r="AK101" s="47">
        <f>'[3]Soy Complex'!BR478+'[3]Soy Complex'!BR446</f>
        <v>1324.8819897611165</v>
      </c>
      <c r="AL101" s="47">
        <f>'[3]Soy Complex'!BS478+'[3]Soy Complex'!BS446</f>
        <v>1339.0690266807887</v>
      </c>
      <c r="AM101" s="47">
        <f>'[3]Soy Complex'!BT478+'[3]Soy Complex'!BT446</f>
        <v>1327.9468397541234</v>
      </c>
      <c r="AN101" s="47">
        <f>'[3]Soy Complex'!BU478+'[3]Soy Complex'!BU446</f>
        <v>1336.2380319519013</v>
      </c>
      <c r="AO101" s="47">
        <f>'[3]Soy Complex'!BV478+'[3]Soy Complex'!BV446</f>
        <v>1348.9198193697505</v>
      </c>
      <c r="AP101" s="47">
        <f>'[3]Soy Complex'!BW478+'[3]Soy Complex'!BW446</f>
        <v>1353.3513112985224</v>
      </c>
      <c r="AQ101" s="47">
        <f>'[3]Soy Complex'!BX478+'[3]Soy Complex'!BX446</f>
        <v>890.13488038093794</v>
      </c>
      <c r="AR101" s="47">
        <f>'[3]Soy Complex'!BY478+'[3]Soy Complex'!BY446</f>
        <v>775.04327975286628</v>
      </c>
      <c r="AS101" s="47">
        <f>'[3]Soy Complex'!BZ478+'[3]Soy Complex'!BZ446</f>
        <v>697.0380950549212</v>
      </c>
      <c r="AT101" s="47">
        <f>'[3]Soy Complex'!CA478+'[3]Soy Complex'!CA446</f>
        <v>711.61923337895973</v>
      </c>
      <c r="AU101" s="47">
        <f>'[3]Soy Complex'!CB478+'[3]Soy Complex'!CB446</f>
        <v>720.61923337895973</v>
      </c>
    </row>
    <row r="102" spans="1:47">
      <c r="A102" s="42" t="s">
        <v>112</v>
      </c>
      <c r="V102" s="55"/>
      <c r="W102" s="46">
        <f>'[4]NASS Crush'!$AE9</f>
        <v>1098.75</v>
      </c>
      <c r="X102" s="46">
        <f>'[4]NASS Crush'!$AE21</f>
        <v>1101.3710000000001</v>
      </c>
      <c r="Y102" s="46">
        <f>'[4]NASS Crush'!$AE33</f>
        <v>1031.3520000000001</v>
      </c>
      <c r="Z102" s="46">
        <f>'[4]NASS Crush'!$AE45</f>
        <v>1129.0540000000001</v>
      </c>
      <c r="AA102" s="46">
        <f>'[4]NASS Crush'!$AE57</f>
        <v>1067.45</v>
      </c>
      <c r="AB102" s="46">
        <f>'[4]NASS Crush'!$AE69</f>
        <v>1111.4649999999999</v>
      </c>
      <c r="AC102" s="46">
        <f>'[4]NASS Crush'!$AE81</f>
        <v>1257.386</v>
      </c>
      <c r="AD102" s="47">
        <f>'[3]Soy Complex'!BK479+'[3]Soy Complex'!BK447</f>
        <v>1202.8079270536718</v>
      </c>
      <c r="AE102" s="47">
        <f>'[3]Soy Complex'!BL479+'[3]Soy Complex'!BL447</f>
        <v>1072.0617739899678</v>
      </c>
      <c r="AF102" s="47">
        <f>'[3]Soy Complex'!BM479+'[3]Soy Complex'!BM447</f>
        <v>1018.8654169977867</v>
      </c>
      <c r="AG102" s="47">
        <f>'[3]Soy Complex'!BN479+'[3]Soy Complex'!BN447</f>
        <v>1118.085325033685</v>
      </c>
      <c r="AH102" s="47">
        <f>'[3]Soy Complex'!BO479+'[3]Soy Complex'!BO447</f>
        <v>1104.0419454729335</v>
      </c>
      <c r="AI102" s="47">
        <f>'[3]Soy Complex'!BP479+'[3]Soy Complex'!BP447</f>
        <v>1181.5531459233055</v>
      </c>
      <c r="AJ102" s="47">
        <f>'[3]Soy Complex'!BQ479+'[3]Soy Complex'!BQ447</f>
        <v>1142.1079685327809</v>
      </c>
      <c r="AK102" s="47">
        <f>'[3]Soy Complex'!BR479+'[3]Soy Complex'!BR447</f>
        <v>1136.1357189313453</v>
      </c>
      <c r="AL102" s="47">
        <f>'[3]Soy Complex'!BS479+'[3]Soy Complex'!BS447</f>
        <v>1146.9394200964034</v>
      </c>
      <c r="AM102" s="47">
        <f>'[3]Soy Complex'!BT479+'[3]Soy Complex'!BT447</f>
        <v>1209.8646410141696</v>
      </c>
      <c r="AN102" s="47">
        <f>'[3]Soy Complex'!BU479+'[3]Soy Complex'!BU447</f>
        <v>1158.0014479670381</v>
      </c>
      <c r="AO102" s="47">
        <f>'[3]Soy Complex'!BV479+'[3]Soy Complex'!BV447</f>
        <v>1179.4037535448156</v>
      </c>
      <c r="AP102" s="47">
        <f>'[3]Soy Complex'!BW479+'[3]Soy Complex'!BW447</f>
        <v>981.22257435150209</v>
      </c>
      <c r="AQ102" s="47">
        <f>'[3]Soy Complex'!BX479+'[3]Soy Complex'!BX447</f>
        <v>776.25576398276053</v>
      </c>
      <c r="AR102" s="47">
        <f>'[3]Soy Complex'!BY479+'[3]Soy Complex'!BY447</f>
        <v>656.39544477816821</v>
      </c>
      <c r="AS102" s="47">
        <f>'[3]Soy Complex'!BZ479+'[3]Soy Complex'!BZ447</f>
        <v>592.55375584457056</v>
      </c>
      <c r="AT102" s="47">
        <f>'[3]Soy Complex'!CA479+'[3]Soy Complex'!CA447</f>
        <v>595.04050091986528</v>
      </c>
      <c r="AU102" s="47">
        <f>'[3]Soy Complex'!CB479+'[3]Soy Complex'!CB447</f>
        <v>597.59050091986546</v>
      </c>
    </row>
    <row r="103" spans="1:47" ht="15.75" thickBot="1">
      <c r="A103" s="42" t="s">
        <v>113</v>
      </c>
      <c r="V103" s="55"/>
      <c r="W103" s="46">
        <f t="shared" ref="W103:AC103" si="46">SUM(W91:W102)</f>
        <v>5543.0019999999995</v>
      </c>
      <c r="X103" s="46">
        <f t="shared" si="46"/>
        <v>13324.719000000001</v>
      </c>
      <c r="Y103" s="46">
        <f t="shared" si="46"/>
        <v>13416.165999999999</v>
      </c>
      <c r="Z103" s="46">
        <f t="shared" si="46"/>
        <v>13405.497999999998</v>
      </c>
      <c r="AA103" s="46">
        <f t="shared" si="46"/>
        <v>13009.89</v>
      </c>
      <c r="AB103" s="46">
        <f t="shared" si="46"/>
        <v>13127.203</v>
      </c>
      <c r="AC103" s="46">
        <f t="shared" si="46"/>
        <v>14169.159000000001</v>
      </c>
      <c r="AD103" s="47">
        <f>SUM(AD91:AD102)</f>
        <v>14972.66898291574</v>
      </c>
      <c r="AE103" s="47">
        <f>SUM(AE91:AE102)</f>
        <v>14549.650004548297</v>
      </c>
      <c r="AF103" s="47">
        <f t="shared" ref="AF103:AU103" si="47">SUM(AF91:AF102)</f>
        <v>14370.839474091288</v>
      </c>
      <c r="AG103" s="47">
        <f t="shared" si="47"/>
        <v>14229.04785940341</v>
      </c>
      <c r="AH103" s="47">
        <f t="shared" si="47"/>
        <v>14633.416699579258</v>
      </c>
      <c r="AI103" s="47">
        <f t="shared" si="47"/>
        <v>14985.780395809339</v>
      </c>
      <c r="AJ103" s="47">
        <f t="shared" si="47"/>
        <v>14980.810540029108</v>
      </c>
      <c r="AK103" s="47">
        <f t="shared" si="47"/>
        <v>14960.749076367378</v>
      </c>
      <c r="AL103" s="47">
        <f t="shared" si="47"/>
        <v>15018.279115621643</v>
      </c>
      <c r="AM103" s="47">
        <f t="shared" si="47"/>
        <v>15007.608995544733</v>
      </c>
      <c r="AN103" s="47">
        <f t="shared" si="47"/>
        <v>15066.886146090612</v>
      </c>
      <c r="AO103" s="47">
        <f t="shared" si="47"/>
        <v>15150.775704420808</v>
      </c>
      <c r="AP103" s="47">
        <f t="shared" si="47"/>
        <v>15240.571213459451</v>
      </c>
      <c r="AQ103" s="47">
        <f t="shared" si="47"/>
        <v>9938.2328803958317</v>
      </c>
      <c r="AR103" s="47">
        <f t="shared" si="47"/>
        <v>8621.1414373084735</v>
      </c>
      <c r="AS103" s="47">
        <f t="shared" si="47"/>
        <v>7743.3579552404626</v>
      </c>
      <c r="AT103" s="47">
        <f t="shared" si="47"/>
        <v>7885.5497388749827</v>
      </c>
      <c r="AU103" s="47">
        <f t="shared" si="47"/>
        <v>7997.5791959717862</v>
      </c>
    </row>
    <row r="104" spans="1:47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</row>
    <row r="105" spans="1:47" ht="15.75" thickBot="1">
      <c r="A105" s="42" t="s">
        <v>172</v>
      </c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</row>
    <row r="106" spans="1:47" ht="15.75" thickBot="1">
      <c r="A106" s="44"/>
      <c r="B106" s="44" t="str">
        <f t="shared" ref="B106:V106" si="48">B2</f>
        <v xml:space="preserve">93/94 </v>
      </c>
      <c r="C106" s="44" t="str">
        <f t="shared" si="48"/>
        <v xml:space="preserve">94/95 </v>
      </c>
      <c r="D106" s="44" t="str">
        <f t="shared" si="48"/>
        <v xml:space="preserve">95/96 </v>
      </c>
      <c r="E106" s="44" t="str">
        <f t="shared" si="48"/>
        <v xml:space="preserve">96/97 </v>
      </c>
      <c r="F106" s="44" t="str">
        <f t="shared" si="48"/>
        <v xml:space="preserve">97/98 </v>
      </c>
      <c r="G106" s="44" t="str">
        <f t="shared" si="48"/>
        <v xml:space="preserve">98/99 </v>
      </c>
      <c r="H106" s="44" t="str">
        <f t="shared" si="48"/>
        <v xml:space="preserve">99/00 </v>
      </c>
      <c r="I106" s="44" t="str">
        <f t="shared" si="48"/>
        <v xml:space="preserve">00/01 </v>
      </c>
      <c r="J106" s="44" t="str">
        <f t="shared" si="48"/>
        <v xml:space="preserve">01/02 </v>
      </c>
      <c r="K106" s="44" t="str">
        <f t="shared" si="48"/>
        <v xml:space="preserve">02/03 </v>
      </c>
      <c r="L106" s="44" t="str">
        <f t="shared" si="48"/>
        <v xml:space="preserve">03/04 </v>
      </c>
      <c r="M106" s="44" t="str">
        <f t="shared" si="48"/>
        <v xml:space="preserve">04/05 </v>
      </c>
      <c r="N106" s="44" t="str">
        <f t="shared" si="48"/>
        <v xml:space="preserve">05/06 </v>
      </c>
      <c r="O106" s="44" t="str">
        <f t="shared" si="48"/>
        <v xml:space="preserve">06/07 </v>
      </c>
      <c r="P106" s="44" t="str">
        <f t="shared" si="48"/>
        <v xml:space="preserve">07/08 </v>
      </c>
      <c r="Q106" s="44" t="str">
        <f t="shared" si="48"/>
        <v xml:space="preserve">08/09 </v>
      </c>
      <c r="R106" s="44" t="str">
        <f t="shared" si="48"/>
        <v xml:space="preserve">09/10 </v>
      </c>
      <c r="S106" s="44" t="str">
        <f t="shared" si="48"/>
        <v xml:space="preserve">10/11 </v>
      </c>
      <c r="T106" s="44" t="str">
        <f t="shared" si="48"/>
        <v xml:space="preserve">11/12 </v>
      </c>
      <c r="U106" s="44" t="str">
        <f t="shared" si="48"/>
        <v xml:space="preserve">12/13 </v>
      </c>
      <c r="V106" s="44" t="str">
        <f t="shared" si="48"/>
        <v xml:space="preserve">13/14 </v>
      </c>
      <c r="W106" s="44" t="str">
        <f>W2</f>
        <v xml:space="preserve">14/15 </v>
      </c>
      <c r="X106" s="44" t="str">
        <f t="shared" ref="X106:AU106" si="49">X2</f>
        <v xml:space="preserve">15/16 </v>
      </c>
      <c r="Y106" s="44" t="str">
        <f t="shared" si="49"/>
        <v xml:space="preserve">16/17 </v>
      </c>
      <c r="Z106" s="44" t="str">
        <f t="shared" si="49"/>
        <v xml:space="preserve">17/18 </v>
      </c>
      <c r="AA106" s="44" t="str">
        <f t="shared" si="49"/>
        <v>18/19</v>
      </c>
      <c r="AB106" s="44" t="str">
        <f t="shared" si="49"/>
        <v>19/20</v>
      </c>
      <c r="AC106" s="44" t="str">
        <f t="shared" si="49"/>
        <v>20/21</v>
      </c>
      <c r="AD106" s="44" t="str">
        <f t="shared" si="49"/>
        <v>21/22</v>
      </c>
      <c r="AE106" s="44" t="str">
        <f t="shared" si="49"/>
        <v>22/23</v>
      </c>
      <c r="AF106" s="44" t="str">
        <f t="shared" si="49"/>
        <v>23/24</v>
      </c>
      <c r="AG106" s="44" t="str">
        <f t="shared" si="49"/>
        <v>24/25</v>
      </c>
      <c r="AH106" s="44" t="str">
        <f t="shared" si="49"/>
        <v>25/26</v>
      </c>
      <c r="AI106" s="44" t="str">
        <f t="shared" si="49"/>
        <v>26/27</v>
      </c>
      <c r="AJ106" s="44" t="str">
        <f t="shared" si="49"/>
        <v>27/28</v>
      </c>
      <c r="AK106" s="44" t="str">
        <f t="shared" si="49"/>
        <v>28/29</v>
      </c>
      <c r="AL106" s="44" t="str">
        <f t="shared" si="49"/>
        <v>29/30</v>
      </c>
      <c r="AM106" s="44" t="str">
        <f t="shared" si="49"/>
        <v>30/31</v>
      </c>
      <c r="AN106" s="44" t="str">
        <f t="shared" si="49"/>
        <v>31/32</v>
      </c>
      <c r="AO106" s="44" t="str">
        <f t="shared" si="49"/>
        <v>32/33</v>
      </c>
      <c r="AP106" s="44" t="str">
        <f t="shared" si="49"/>
        <v>33/34</v>
      </c>
      <c r="AQ106" s="44" t="str">
        <f t="shared" si="49"/>
        <v>34/35</v>
      </c>
      <c r="AR106" s="44" t="str">
        <f t="shared" si="49"/>
        <v>35/36</v>
      </c>
      <c r="AS106" s="44" t="str">
        <f t="shared" si="49"/>
        <v>36/37</v>
      </c>
      <c r="AT106" s="44" t="str">
        <f t="shared" si="49"/>
        <v>37/38</v>
      </c>
      <c r="AU106" s="44" t="str">
        <f t="shared" si="49"/>
        <v>38/39</v>
      </c>
    </row>
    <row r="107" spans="1:47">
      <c r="A107" s="42" t="s">
        <v>101</v>
      </c>
      <c r="V107" s="55"/>
      <c r="W107" s="55"/>
      <c r="X107" s="46">
        <f>'[4]NASS Crush'!$AF10</f>
        <v>272.262</v>
      </c>
      <c r="Y107" s="46">
        <f>'[4]NASS Crush'!$AF22</f>
        <v>341.09300000000002</v>
      </c>
      <c r="Z107" s="46">
        <f>'[4]NASS Crush'!$AF34</f>
        <v>342.62200000000001</v>
      </c>
      <c r="AA107" s="46">
        <f>'[4]NASS Crush'!$AF46</f>
        <v>435.38099999999997</v>
      </c>
      <c r="AB107" s="46">
        <f>'[4]NASS Crush'!$AF58</f>
        <v>487.476</v>
      </c>
      <c r="AC107" s="46">
        <f>'[4]NASS Crush'!$AF70</f>
        <v>435.185</v>
      </c>
      <c r="AD107" s="46">
        <f>'[4]NASS Crush'!$AF82</f>
        <v>411.851</v>
      </c>
      <c r="AE107" s="47">
        <f t="shared" ref="AE107:AU118" si="50">AE75-AE91</f>
        <v>443.34610565008666</v>
      </c>
      <c r="AF107" s="47">
        <f t="shared" si="50"/>
        <v>325.69520743847465</v>
      </c>
      <c r="AG107" s="47">
        <f t="shared" si="50"/>
        <v>799.01257450913977</v>
      </c>
      <c r="AH107" s="47">
        <f t="shared" si="50"/>
        <v>795.25079698535092</v>
      </c>
      <c r="AI107" s="47">
        <f t="shared" si="50"/>
        <v>845.83325623778001</v>
      </c>
      <c r="AJ107" s="47">
        <f t="shared" si="50"/>
        <v>1006.1057069680817</v>
      </c>
      <c r="AK107" s="47">
        <f t="shared" si="50"/>
        <v>1094.2291410832077</v>
      </c>
      <c r="AL107" s="47">
        <f t="shared" si="50"/>
        <v>1327.4033310365248</v>
      </c>
      <c r="AM107" s="47">
        <f t="shared" si="50"/>
        <v>1411.790001112586</v>
      </c>
      <c r="AN107" s="47">
        <f t="shared" si="50"/>
        <v>1439.8528138783076</v>
      </c>
      <c r="AO107" s="47">
        <f t="shared" si="50"/>
        <v>1578.1476244545313</v>
      </c>
      <c r="AP107" s="47">
        <f t="shared" si="50"/>
        <v>1693.904667674911</v>
      </c>
      <c r="AQ107" s="47">
        <f t="shared" si="50"/>
        <v>1907.3091856698325</v>
      </c>
      <c r="AR107" s="47">
        <f t="shared" si="50"/>
        <v>1937.8717565186851</v>
      </c>
      <c r="AS107" s="47">
        <f t="shared" si="50"/>
        <v>1984.3297092342964</v>
      </c>
      <c r="AT107" s="47">
        <f t="shared" si="50"/>
        <v>2829.7948026038839</v>
      </c>
      <c r="AU107" s="47">
        <f t="shared" si="50"/>
        <v>3977.4483832369738</v>
      </c>
    </row>
    <row r="108" spans="1:47">
      <c r="A108" s="42" t="s">
        <v>102</v>
      </c>
      <c r="V108" s="55"/>
      <c r="W108" s="55"/>
      <c r="X108" s="46">
        <f>'[4]NASS Crush'!$AF11</f>
        <v>269.68299999999999</v>
      </c>
      <c r="Y108" s="46">
        <f>'[4]NASS Crush'!$AF23</f>
        <v>316.10300000000001</v>
      </c>
      <c r="Z108" s="46">
        <f>'[4]NASS Crush'!$AF35</f>
        <v>311.51299999999998</v>
      </c>
      <c r="AA108" s="46">
        <f>'[4]NASS Crush'!$AF47</f>
        <v>441.16800000000001</v>
      </c>
      <c r="AB108" s="46">
        <f>'[4]NASS Crush'!$AF59</f>
        <v>387.05700000000002</v>
      </c>
      <c r="AC108" s="46">
        <f>'[4]NASS Crush'!$AF71</f>
        <v>474.68900000000002</v>
      </c>
      <c r="AD108" s="46">
        <f>'[4]NASS Crush'!$AF83</f>
        <v>424.35199999999998</v>
      </c>
      <c r="AE108" s="47">
        <f t="shared" si="50"/>
        <v>422.38562817127945</v>
      </c>
      <c r="AF108" s="47">
        <f t="shared" si="50"/>
        <v>478.01063647694627</v>
      </c>
      <c r="AG108" s="47">
        <f t="shared" si="50"/>
        <v>696.11571994272595</v>
      </c>
      <c r="AH108" s="47">
        <f t="shared" si="50"/>
        <v>777.08829902305115</v>
      </c>
      <c r="AI108" s="47">
        <f t="shared" si="50"/>
        <v>801.20638538427988</v>
      </c>
      <c r="AJ108" s="47">
        <f t="shared" si="50"/>
        <v>927.91810762888667</v>
      </c>
      <c r="AK108" s="47">
        <f t="shared" si="50"/>
        <v>1064.7724621472198</v>
      </c>
      <c r="AL108" s="47">
        <f t="shared" si="50"/>
        <v>1275.8705029873154</v>
      </c>
      <c r="AM108" s="47">
        <f t="shared" si="50"/>
        <v>1332.3803316814965</v>
      </c>
      <c r="AN108" s="47">
        <f t="shared" si="50"/>
        <v>1369.7035478136245</v>
      </c>
      <c r="AO108" s="47">
        <f t="shared" si="50"/>
        <v>1495.1445838051166</v>
      </c>
      <c r="AP108" s="47">
        <f t="shared" si="50"/>
        <v>1608.1125668776094</v>
      </c>
      <c r="AQ108" s="47">
        <f t="shared" si="50"/>
        <v>1814.5225372510581</v>
      </c>
      <c r="AR108" s="47">
        <f t="shared" si="50"/>
        <v>1840.1515175200784</v>
      </c>
      <c r="AS108" s="47">
        <f t="shared" si="50"/>
        <v>1882.1587712183853</v>
      </c>
      <c r="AT108" s="47">
        <f t="shared" si="50"/>
        <v>2681.9357511945736</v>
      </c>
      <c r="AU108" s="47">
        <f t="shared" si="50"/>
        <v>3766.0074025099457</v>
      </c>
    </row>
    <row r="109" spans="1:47">
      <c r="A109" s="42" t="s">
        <v>103</v>
      </c>
      <c r="V109" s="55"/>
      <c r="W109" s="55"/>
      <c r="X109" s="46">
        <f>'[4]NASS Crush'!$AF12</f>
        <v>283.90800000000002</v>
      </c>
      <c r="Y109" s="46">
        <f>'[4]NASS Crush'!$AF24</f>
        <v>292.93799999999999</v>
      </c>
      <c r="Z109" s="46">
        <f>'[4]NASS Crush'!$AF36</f>
        <v>316.947</v>
      </c>
      <c r="AA109" s="46">
        <f>'[4]NASS Crush'!$AF48</f>
        <v>464.45800000000003</v>
      </c>
      <c r="AB109" s="46">
        <f>'[4]NASS Crush'!$AF60</f>
        <v>389.01</v>
      </c>
      <c r="AC109" s="46">
        <f>'[4]NASS Crush'!$AF72</f>
        <v>495.786</v>
      </c>
      <c r="AD109" s="46">
        <f>'[4]NASS Crush'!$AF84</f>
        <v>450.61</v>
      </c>
      <c r="AE109" s="47">
        <f t="shared" si="50"/>
        <v>533.23906706126945</v>
      </c>
      <c r="AF109" s="47">
        <f t="shared" si="50"/>
        <v>661.68235996502153</v>
      </c>
      <c r="AG109" s="47">
        <f t="shared" si="50"/>
        <v>697.70746121483626</v>
      </c>
      <c r="AH109" s="47">
        <f t="shared" si="50"/>
        <v>760.94650196194857</v>
      </c>
      <c r="AI109" s="47">
        <f t="shared" si="50"/>
        <v>907.66156076520429</v>
      </c>
      <c r="AJ109" s="47">
        <f t="shared" si="50"/>
        <v>990.18553288105727</v>
      </c>
      <c r="AK109" s="47">
        <f t="shared" si="50"/>
        <v>1154.0648985899502</v>
      </c>
      <c r="AL109" s="47">
        <f t="shared" si="50"/>
        <v>1348.8338012635807</v>
      </c>
      <c r="AM109" s="47">
        <f t="shared" si="50"/>
        <v>1581.0162451701358</v>
      </c>
      <c r="AN109" s="47">
        <f t="shared" si="50"/>
        <v>1435.4245704651723</v>
      </c>
      <c r="AO109" s="47">
        <f t="shared" si="50"/>
        <v>1615.4824359824074</v>
      </c>
      <c r="AP109" s="47">
        <f t="shared" si="50"/>
        <v>1520.4575704418937</v>
      </c>
      <c r="AQ109" s="47">
        <f t="shared" si="50"/>
        <v>1901.2015870091452</v>
      </c>
      <c r="AR109" s="47">
        <f t="shared" si="50"/>
        <v>1895.1884801930819</v>
      </c>
      <c r="AS109" s="47">
        <f t="shared" si="50"/>
        <v>1936.818457229961</v>
      </c>
      <c r="AT109" s="47">
        <f t="shared" si="50"/>
        <v>2727.6960930674022</v>
      </c>
      <c r="AU109" s="47">
        <f t="shared" si="50"/>
        <v>3826.001009366204</v>
      </c>
    </row>
    <row r="110" spans="1:47">
      <c r="A110" s="42" t="s">
        <v>104</v>
      </c>
      <c r="V110" s="55"/>
      <c r="W110" s="55"/>
      <c r="X110" s="46">
        <f>'[4]NASS Crush'!$AF13</f>
        <v>233.637</v>
      </c>
      <c r="Y110" s="46">
        <f>'[4]NASS Crush'!$AF25</f>
        <v>195.89</v>
      </c>
      <c r="Z110" s="46">
        <f>'[4]NASS Crush'!$AF37</f>
        <v>255.495</v>
      </c>
      <c r="AA110" s="46">
        <f>'[4]NASS Crush'!$AF49</f>
        <v>375.92</v>
      </c>
      <c r="AB110" s="46">
        <f>'[4]NASS Crush'!$AF61</f>
        <v>341.89600000000002</v>
      </c>
      <c r="AC110" s="46">
        <f>'[4]NASS Crush'!$AF73</f>
        <v>411.87099999999998</v>
      </c>
      <c r="AD110" s="46">
        <f>'[4]NASS Crush'!$AF85</f>
        <v>421.46899999999999</v>
      </c>
      <c r="AE110" s="47">
        <f t="shared" si="50"/>
        <v>357.315616390586</v>
      </c>
      <c r="AF110" s="47">
        <f t="shared" si="50"/>
        <v>479.26194968367895</v>
      </c>
      <c r="AG110" s="47">
        <f t="shared" si="50"/>
        <v>685.25940637929875</v>
      </c>
      <c r="AH110" s="47">
        <f t="shared" si="50"/>
        <v>747.73265473395236</v>
      </c>
      <c r="AI110" s="47">
        <f t="shared" si="50"/>
        <v>799.73575496701324</v>
      </c>
      <c r="AJ110" s="47">
        <f t="shared" si="50"/>
        <v>901.80638477725552</v>
      </c>
      <c r="AK110" s="47">
        <f t="shared" si="50"/>
        <v>1038.0521681347179</v>
      </c>
      <c r="AL110" s="47">
        <f t="shared" si="50"/>
        <v>1259.364734072376</v>
      </c>
      <c r="AM110" s="47">
        <f t="shared" si="50"/>
        <v>1306.6551154263825</v>
      </c>
      <c r="AN110" s="47">
        <f t="shared" si="50"/>
        <v>1344.2267180635561</v>
      </c>
      <c r="AO110" s="47">
        <f t="shared" si="50"/>
        <v>1470.4349141109042</v>
      </c>
      <c r="AP110" s="47">
        <f t="shared" si="50"/>
        <v>1577.9928877471916</v>
      </c>
      <c r="AQ110" s="47">
        <f t="shared" si="50"/>
        <v>1786.2357264717029</v>
      </c>
      <c r="AR110" s="47">
        <f t="shared" si="50"/>
        <v>1810.9042730400984</v>
      </c>
      <c r="AS110" s="47">
        <f t="shared" si="50"/>
        <v>1853.1757503189219</v>
      </c>
      <c r="AT110" s="47">
        <f t="shared" si="50"/>
        <v>2640.8545906650979</v>
      </c>
      <c r="AU110" s="47">
        <f t="shared" si="50"/>
        <v>3715.0705055306612</v>
      </c>
    </row>
    <row r="111" spans="1:47">
      <c r="A111" s="42" t="s">
        <v>105</v>
      </c>
      <c r="V111" s="55"/>
      <c r="W111" s="55"/>
      <c r="X111" s="46">
        <f>'[4]NASS Crush'!$AF14</f>
        <v>223.637</v>
      </c>
      <c r="Y111" s="46">
        <f>'[4]NASS Crush'!$AF26</f>
        <v>206.25299999999999</v>
      </c>
      <c r="Z111" s="46">
        <f>'[4]NASS Crush'!$AF38</f>
        <v>278.90300000000002</v>
      </c>
      <c r="AA111" s="46">
        <f>'[4]NASS Crush'!$AF50</f>
        <v>336.52</v>
      </c>
      <c r="AB111" s="46">
        <f>'[4]NASS Crush'!$AF62</f>
        <v>324.84199999999998</v>
      </c>
      <c r="AC111" s="46">
        <f>'[4]NASS Crush'!$AF74</f>
        <v>335.89</v>
      </c>
      <c r="AD111" s="46">
        <f>'[4]NASS Crush'!$AF86</f>
        <v>373.04399999999998</v>
      </c>
      <c r="AE111" s="47">
        <f t="shared" si="50"/>
        <v>368.74457328614949</v>
      </c>
      <c r="AF111" s="47">
        <f t="shared" si="50"/>
        <v>301.96308478313404</v>
      </c>
      <c r="AG111" s="47">
        <f t="shared" si="50"/>
        <v>706.08035423517231</v>
      </c>
      <c r="AH111" s="47">
        <f t="shared" si="50"/>
        <v>710.77722707832572</v>
      </c>
      <c r="AI111" s="47">
        <f t="shared" si="50"/>
        <v>731.62488786631934</v>
      </c>
      <c r="AJ111" s="47">
        <f t="shared" si="50"/>
        <v>859.48777255160439</v>
      </c>
      <c r="AK111" s="47">
        <f t="shared" si="50"/>
        <v>963.28768981655548</v>
      </c>
      <c r="AL111" s="47">
        <f t="shared" si="50"/>
        <v>1168.8833969271611</v>
      </c>
      <c r="AM111" s="47">
        <f t="shared" si="50"/>
        <v>1138.0005812274856</v>
      </c>
      <c r="AN111" s="47">
        <f t="shared" si="50"/>
        <v>1260.3286576670926</v>
      </c>
      <c r="AO111" s="47">
        <f t="shared" si="50"/>
        <v>1359.3191336396219</v>
      </c>
      <c r="AP111" s="47">
        <f t="shared" si="50"/>
        <v>1462.8735246986716</v>
      </c>
      <c r="AQ111" s="47">
        <f t="shared" si="50"/>
        <v>1669.2042868843066</v>
      </c>
      <c r="AR111" s="47">
        <f t="shared" si="50"/>
        <v>1695.6326434934808</v>
      </c>
      <c r="AS111" s="47">
        <f t="shared" si="50"/>
        <v>1737.0574852523014</v>
      </c>
      <c r="AT111" s="47">
        <f t="shared" si="50"/>
        <v>2486.8143570038023</v>
      </c>
      <c r="AU111" s="47">
        <f t="shared" si="50"/>
        <v>3495.6168642218599</v>
      </c>
    </row>
    <row r="112" spans="1:47">
      <c r="A112" s="42" t="s">
        <v>106</v>
      </c>
      <c r="V112" s="55"/>
      <c r="W112" s="55"/>
      <c r="X112" s="46">
        <f>'[4]NASS Crush'!$AF15</f>
        <v>265.46899999999999</v>
      </c>
      <c r="Y112" s="46">
        <f>'[4]NASS Crush'!$AF27</f>
        <v>225.84700000000001</v>
      </c>
      <c r="Z112" s="46">
        <f>'[4]NASS Crush'!$AF39</f>
        <v>365.12400000000002</v>
      </c>
      <c r="AA112" s="46">
        <f>'[4]NASS Crush'!$AF51</f>
        <v>406.12400000000002</v>
      </c>
      <c r="AB112" s="46">
        <f>'[4]NASS Crush'!$AF63</f>
        <v>401.14699999999999</v>
      </c>
      <c r="AC112" s="46">
        <f>'[4]NASS Crush'!$AF75</f>
        <v>546.72900000000004</v>
      </c>
      <c r="AD112" s="46">
        <f>'[4]NASS Crush'!$AF87</f>
        <v>445.72</v>
      </c>
      <c r="AE112" s="47">
        <f t="shared" si="50"/>
        <v>381.79065903107448</v>
      </c>
      <c r="AF112" s="47">
        <f t="shared" si="50"/>
        <v>581.58803977724506</v>
      </c>
      <c r="AG112" s="47">
        <f t="shared" si="50"/>
        <v>870.44039026636324</v>
      </c>
      <c r="AH112" s="47">
        <f t="shared" si="50"/>
        <v>913.840103277362</v>
      </c>
      <c r="AI112" s="47">
        <f t="shared" si="50"/>
        <v>884.42672635138229</v>
      </c>
      <c r="AJ112" s="47">
        <f t="shared" si="50"/>
        <v>1064.6618388363572</v>
      </c>
      <c r="AK112" s="47">
        <f t="shared" si="50"/>
        <v>1210.6247960290766</v>
      </c>
      <c r="AL112" s="47">
        <f t="shared" si="50"/>
        <v>1466.7879903407118</v>
      </c>
      <c r="AM112" s="47">
        <f t="shared" si="50"/>
        <v>1516.0457955434931</v>
      </c>
      <c r="AN112" s="47">
        <f t="shared" si="50"/>
        <v>1546.9323154805547</v>
      </c>
      <c r="AO112" s="47">
        <f t="shared" si="50"/>
        <v>1687.3565937525727</v>
      </c>
      <c r="AP112" s="47">
        <f t="shared" si="50"/>
        <v>1819.6168747681188</v>
      </c>
      <c r="AQ112" s="47">
        <f t="shared" si="50"/>
        <v>2023.0445419690609</v>
      </c>
      <c r="AR112" s="47">
        <f t="shared" si="50"/>
        <v>2045.3632603057317</v>
      </c>
      <c r="AS112" s="47">
        <f t="shared" si="50"/>
        <v>2088.1608193720826</v>
      </c>
      <c r="AT112" s="47">
        <f t="shared" si="50"/>
        <v>2967.9601642732418</v>
      </c>
      <c r="AU112" s="47">
        <f t="shared" si="50"/>
        <v>4169.1618187567074</v>
      </c>
    </row>
    <row r="113" spans="1:47">
      <c r="A113" s="42" t="s">
        <v>107</v>
      </c>
      <c r="V113" s="55"/>
      <c r="W113" s="55"/>
      <c r="X113" s="46">
        <f>'[4]NASS Crush'!$AF16</f>
        <v>259.09300000000002</v>
      </c>
      <c r="Y113" s="46">
        <f>'[4]NASS Crush'!$AF28</f>
        <v>272.22899999999998</v>
      </c>
      <c r="Z113" s="46">
        <f>'[4]NASS Crush'!$AF40</f>
        <v>315.25200000000001</v>
      </c>
      <c r="AA113" s="46">
        <f>'[4]NASS Crush'!$AF52</f>
        <v>413.572</v>
      </c>
      <c r="AB113" s="46">
        <f>'[4]NASS Crush'!$AF64</f>
        <v>352.13099999999997</v>
      </c>
      <c r="AC113" s="46">
        <f>'[4]NASS Crush'!$AF76</f>
        <v>449.03500000000003</v>
      </c>
      <c r="AD113" s="46">
        <f>'[4]NASS Crush'!$AF88</f>
        <v>444.44099999999997</v>
      </c>
      <c r="AE113" s="47">
        <f>AE81-AE97</f>
        <v>531.88006325470747</v>
      </c>
      <c r="AF113" s="47">
        <f t="shared" si="50"/>
        <v>656.15851337842719</v>
      </c>
      <c r="AG113" s="47">
        <f t="shared" si="50"/>
        <v>835.94832313865959</v>
      </c>
      <c r="AH113" s="47">
        <f t="shared" si="50"/>
        <v>959.48253882789595</v>
      </c>
      <c r="AI113" s="47">
        <f t="shared" si="50"/>
        <v>945.35865254150667</v>
      </c>
      <c r="AJ113" s="47">
        <f t="shared" si="50"/>
        <v>1057.6997755963059</v>
      </c>
      <c r="AK113" s="47">
        <f t="shared" si="50"/>
        <v>1215.7809141434996</v>
      </c>
      <c r="AL113" s="47">
        <f t="shared" si="50"/>
        <v>1436.3041251529123</v>
      </c>
      <c r="AM113" s="47">
        <f t="shared" si="50"/>
        <v>1435.7668541070775</v>
      </c>
      <c r="AN113" s="47">
        <f t="shared" si="50"/>
        <v>1519.7287037681003</v>
      </c>
      <c r="AO113" s="47">
        <f t="shared" si="50"/>
        <v>1633.9520015475262</v>
      </c>
      <c r="AP113" s="47">
        <f t="shared" si="50"/>
        <v>1747.5660764656632</v>
      </c>
      <c r="AQ113" s="47">
        <f t="shared" si="50"/>
        <v>1912.4618502776461</v>
      </c>
      <c r="AR113" s="47">
        <f t="shared" si="50"/>
        <v>1922.3503631989474</v>
      </c>
      <c r="AS113" s="47">
        <f t="shared" si="50"/>
        <v>1954.5123996341413</v>
      </c>
      <c r="AT113" s="47">
        <f t="shared" si="50"/>
        <v>2760.5945378990727</v>
      </c>
      <c r="AU113" s="47">
        <f t="shared" si="50"/>
        <v>3851.6187267899622</v>
      </c>
    </row>
    <row r="114" spans="1:47">
      <c r="A114" s="42" t="s">
        <v>108</v>
      </c>
      <c r="V114" s="55"/>
      <c r="W114" s="46">
        <f>'[4]NASS Crush'!$AF5</f>
        <v>269.52199999999999</v>
      </c>
      <c r="X114" s="46">
        <f>'[4]NASS Crush'!$AF17</f>
        <v>326.93099999999998</v>
      </c>
      <c r="Y114" s="46">
        <f>'[4]NASS Crush'!$AF29</f>
        <v>317.15199999999999</v>
      </c>
      <c r="Z114" s="46">
        <f>'[4]NASS Crush'!$AF41</f>
        <v>313.06200000000001</v>
      </c>
      <c r="AA114" s="46">
        <f>'[4]NASS Crush'!$AF53</f>
        <v>424.72800000000001</v>
      </c>
      <c r="AB114" s="46">
        <f>'[4]NASS Crush'!$AF65</f>
        <v>439.245</v>
      </c>
      <c r="AC114" s="46">
        <f>'[4]NASS Crush'!$AF77</f>
        <v>427.40899999999999</v>
      </c>
      <c r="AD114" s="47">
        <f t="shared" ref="AD114:AE118" si="51">AD82-AD98</f>
        <v>470.25958303360198</v>
      </c>
      <c r="AE114" s="47">
        <f t="shared" si="51"/>
        <v>512.29062731880435</v>
      </c>
      <c r="AF114" s="47">
        <f t="shared" si="50"/>
        <v>594.33483143064359</v>
      </c>
      <c r="AG114" s="47">
        <f t="shared" si="50"/>
        <v>790.72293783189684</v>
      </c>
      <c r="AH114" s="47">
        <f t="shared" si="50"/>
        <v>877.833330066494</v>
      </c>
      <c r="AI114" s="47">
        <f t="shared" si="50"/>
        <v>871.0046922382146</v>
      </c>
      <c r="AJ114" s="47">
        <f t="shared" si="50"/>
        <v>1033.6386326574968</v>
      </c>
      <c r="AK114" s="47">
        <f t="shared" si="50"/>
        <v>1185.9211093013589</v>
      </c>
      <c r="AL114" s="47">
        <f t="shared" si="50"/>
        <v>1413.0227843251405</v>
      </c>
      <c r="AM114" s="47">
        <f t="shared" si="50"/>
        <v>1462.010718616227</v>
      </c>
      <c r="AN114" s="47">
        <f t="shared" si="50"/>
        <v>1501.548200948271</v>
      </c>
      <c r="AO114" s="47">
        <f t="shared" si="50"/>
        <v>1634.8292006126542</v>
      </c>
      <c r="AP114" s="47">
        <f t="shared" si="50"/>
        <v>1759.3920757158921</v>
      </c>
      <c r="AQ114" s="47">
        <f t="shared" si="50"/>
        <v>1956.7336278581274</v>
      </c>
      <c r="AR114" s="47">
        <f t="shared" si="50"/>
        <v>1976.0286149859726</v>
      </c>
      <c r="AS114" s="47">
        <f t="shared" si="50"/>
        <v>2017.4811780155683</v>
      </c>
      <c r="AT114" s="47">
        <f t="shared" si="50"/>
        <v>2868.1059225771969</v>
      </c>
      <c r="AU114" s="47">
        <f t="shared" si="50"/>
        <v>4028.9473167922561</v>
      </c>
    </row>
    <row r="115" spans="1:47">
      <c r="A115" s="42" t="s">
        <v>109</v>
      </c>
      <c r="V115" s="55"/>
      <c r="W115" s="46">
        <f>'[4]NASS Crush'!$AF6</f>
        <v>289.447</v>
      </c>
      <c r="X115" s="46">
        <f>'[4]NASS Crush'!$AF18</f>
        <v>323.53699999999998</v>
      </c>
      <c r="Y115" s="46">
        <f>'[4]NASS Crush'!$AF30</f>
        <v>259.74299999999999</v>
      </c>
      <c r="Z115" s="46">
        <f>'[4]NASS Crush'!$AF42</f>
        <v>380.62700000000001</v>
      </c>
      <c r="AA115" s="46">
        <f>'[4]NASS Crush'!$AF54</f>
        <v>417.452</v>
      </c>
      <c r="AB115" s="46">
        <f>'[4]NASS Crush'!$AF66</f>
        <v>453.01900000000001</v>
      </c>
      <c r="AC115" s="46">
        <f>'[4]NASS Crush'!$AF78</f>
        <v>392.33600000000001</v>
      </c>
      <c r="AD115" s="47">
        <f t="shared" si="51"/>
        <v>403.32903066782865</v>
      </c>
      <c r="AE115" s="47">
        <f t="shared" si="51"/>
        <v>683.33991991078528</v>
      </c>
      <c r="AF115" s="47">
        <f t="shared" si="50"/>
        <v>625.7785725344911</v>
      </c>
      <c r="AG115" s="47">
        <f t="shared" si="50"/>
        <v>813.55271955934131</v>
      </c>
      <c r="AH115" s="47">
        <f t="shared" si="50"/>
        <v>850.71029668081519</v>
      </c>
      <c r="AI115" s="47">
        <f t="shared" si="50"/>
        <v>899.0103167894838</v>
      </c>
      <c r="AJ115" s="47">
        <f t="shared" si="50"/>
        <v>1059.9994890022899</v>
      </c>
      <c r="AK115" s="47">
        <f t="shared" si="50"/>
        <v>1223.6931715421547</v>
      </c>
      <c r="AL115" s="47">
        <f t="shared" si="50"/>
        <v>1419.0534904064407</v>
      </c>
      <c r="AM115" s="47">
        <f t="shared" si="50"/>
        <v>1465.5573069252052</v>
      </c>
      <c r="AN115" s="47">
        <f t="shared" si="50"/>
        <v>1508.1048706019951</v>
      </c>
      <c r="AO115" s="47">
        <f t="shared" si="50"/>
        <v>1646.7580352527793</v>
      </c>
      <c r="AP115" s="47">
        <f t="shared" si="50"/>
        <v>1767.1519413192968</v>
      </c>
      <c r="AQ115" s="47">
        <f t="shared" si="50"/>
        <v>1946.9515835861289</v>
      </c>
      <c r="AR115" s="47">
        <f t="shared" si="50"/>
        <v>1958.9519770425757</v>
      </c>
      <c r="AS115" s="47">
        <f t="shared" si="50"/>
        <v>1998.3008433643854</v>
      </c>
      <c r="AT115" s="47">
        <f t="shared" si="50"/>
        <v>2835.6380544185067</v>
      </c>
      <c r="AU115" s="47">
        <f t="shared" si="50"/>
        <v>3978.4357964051537</v>
      </c>
    </row>
    <row r="116" spans="1:47">
      <c r="A116" s="42" t="s">
        <v>110</v>
      </c>
      <c r="V116" s="55"/>
      <c r="W116" s="46">
        <f>'[4]NASS Crush'!$AF7</f>
        <v>321.77</v>
      </c>
      <c r="X116" s="46">
        <f>'[4]NASS Crush'!$AF19</f>
        <v>357.62200000000001</v>
      </c>
      <c r="Y116" s="46">
        <f>'[4]NASS Crush'!$AF31</f>
        <v>365.42</v>
      </c>
      <c r="Z116" s="46">
        <f>'[4]NASS Crush'!$AF43</f>
        <v>360.21199999999999</v>
      </c>
      <c r="AA116" s="46">
        <f>'[4]NASS Crush'!$AF55</f>
        <v>471.80700000000002</v>
      </c>
      <c r="AB116" s="46">
        <f>'[4]NASS Crush'!$AF67</f>
        <v>480.80900000000003</v>
      </c>
      <c r="AC116" s="46">
        <f>'[4]NASS Crush'!$AF79</f>
        <v>392.5</v>
      </c>
      <c r="AD116" s="47">
        <f t="shared" si="51"/>
        <v>564.22138259449298</v>
      </c>
      <c r="AE116" s="47">
        <f t="shared" si="51"/>
        <v>827.46162214771925</v>
      </c>
      <c r="AF116" s="47">
        <f t="shared" si="50"/>
        <v>703.61888596496601</v>
      </c>
      <c r="AG116" s="47">
        <f t="shared" si="50"/>
        <v>876.55825248665269</v>
      </c>
      <c r="AH116" s="47">
        <f t="shared" si="50"/>
        <v>925.54719942280121</v>
      </c>
      <c r="AI116" s="47">
        <f t="shared" si="50"/>
        <v>1002.022880659817</v>
      </c>
      <c r="AJ116" s="47">
        <f t="shared" si="50"/>
        <v>1184.1857988122902</v>
      </c>
      <c r="AK116" s="47">
        <f t="shared" si="50"/>
        <v>1331.5179053272939</v>
      </c>
      <c r="AL116" s="47">
        <f t="shared" si="50"/>
        <v>1523.2591368397545</v>
      </c>
      <c r="AM116" s="47">
        <f t="shared" si="50"/>
        <v>1577.6967915671626</v>
      </c>
      <c r="AN116" s="47">
        <f t="shared" si="50"/>
        <v>1626.8515280993017</v>
      </c>
      <c r="AO116" s="47">
        <f t="shared" si="50"/>
        <v>1771.0382085819333</v>
      </c>
      <c r="AP116" s="47">
        <f t="shared" si="50"/>
        <v>1893.9285194207241</v>
      </c>
      <c r="AQ116" s="47">
        <f t="shared" si="50"/>
        <v>2057.2928153872008</v>
      </c>
      <c r="AR116" s="47">
        <f t="shared" si="50"/>
        <v>2066.6220101178415</v>
      </c>
      <c r="AS116" s="47">
        <f t="shared" si="50"/>
        <v>2104.9601147823182</v>
      </c>
      <c r="AT116" s="47">
        <f t="shared" si="50"/>
        <v>2965.0371984844014</v>
      </c>
      <c r="AU116" s="47">
        <f t="shared" si="50"/>
        <v>4136.111181392489</v>
      </c>
    </row>
    <row r="117" spans="1:47">
      <c r="A117" s="42" t="s">
        <v>111</v>
      </c>
      <c r="V117" s="55"/>
      <c r="W117" s="46">
        <f>'[4]NASS Crush'!$AF8</f>
        <v>276.71699999999998</v>
      </c>
      <c r="X117" s="46">
        <f>'[4]NASS Crush'!$AF20</f>
        <v>360.19799999999998</v>
      </c>
      <c r="Y117" s="46">
        <f>'[4]NASS Crush'!$AF32</f>
        <v>316.69799999999998</v>
      </c>
      <c r="Z117" s="46">
        <f>'[4]NASS Crush'!$AF44</f>
        <v>355.84100000000001</v>
      </c>
      <c r="AA117" s="46">
        <f>'[4]NASS Crush'!$AF56</f>
        <v>427.05</v>
      </c>
      <c r="AB117" s="46">
        <f>'[4]NASS Crush'!$AF68</f>
        <v>472.137</v>
      </c>
      <c r="AC117" s="46">
        <f>'[4]NASS Crush'!$AF80</f>
        <v>409.52199999999999</v>
      </c>
      <c r="AD117" s="47">
        <f t="shared" si="51"/>
        <v>440.1386482541825</v>
      </c>
      <c r="AE117" s="47">
        <f t="shared" si="51"/>
        <v>563.0482599417976</v>
      </c>
      <c r="AF117" s="47">
        <f t="shared" si="50"/>
        <v>493.44001677264646</v>
      </c>
      <c r="AG117" s="47">
        <f t="shared" si="50"/>
        <v>784.8529536784381</v>
      </c>
      <c r="AH117" s="47">
        <f t="shared" si="50"/>
        <v>857.84001127013858</v>
      </c>
      <c r="AI117" s="47">
        <f t="shared" si="50"/>
        <v>851.22097620553177</v>
      </c>
      <c r="AJ117" s="47">
        <f t="shared" si="50"/>
        <v>1018.8227597085438</v>
      </c>
      <c r="AK117" s="47">
        <f t="shared" si="50"/>
        <v>1167.2753479826206</v>
      </c>
      <c r="AL117" s="47">
        <f t="shared" si="50"/>
        <v>1379.6900442439032</v>
      </c>
      <c r="AM117" s="47">
        <f t="shared" si="50"/>
        <v>1444.7800447391912</v>
      </c>
      <c r="AN117" s="47">
        <f t="shared" si="50"/>
        <v>1483.2426208369686</v>
      </c>
      <c r="AO117" s="47">
        <f t="shared" si="50"/>
        <v>1614.3834899564188</v>
      </c>
      <c r="AP117" s="47">
        <f t="shared" si="50"/>
        <v>1738.5679990215781</v>
      </c>
      <c r="AQ117" s="47">
        <f t="shared" si="50"/>
        <v>1940.8968562934338</v>
      </c>
      <c r="AR117" s="47">
        <f t="shared" si="50"/>
        <v>1961.7352684528889</v>
      </c>
      <c r="AS117" s="47">
        <f t="shared" si="50"/>
        <v>2005.8872456073709</v>
      </c>
      <c r="AT117" s="47">
        <f t="shared" si="50"/>
        <v>2857.0136797843616</v>
      </c>
      <c r="AU117" s="47">
        <f t="shared" si="50"/>
        <v>4020.0767603692102</v>
      </c>
    </row>
    <row r="118" spans="1:47">
      <c r="A118" s="42" t="s">
        <v>112</v>
      </c>
      <c r="V118" s="55"/>
      <c r="W118" s="46">
        <f>'[4]NASS Crush'!$AF9</f>
        <v>245.642</v>
      </c>
      <c r="X118" s="46">
        <f>'[4]NASS Crush'!$AF21</f>
        <v>286.87700000000001</v>
      </c>
      <c r="Y118" s="46">
        <f>'[4]NASS Crush'!$AF33</f>
        <v>346.19400000000002</v>
      </c>
      <c r="Z118" s="46">
        <f>'[4]NASS Crush'!$AF45</f>
        <v>414.86200000000002</v>
      </c>
      <c r="AA118" s="46">
        <f>'[4]NASS Crush'!$AF57</f>
        <v>426.505</v>
      </c>
      <c r="AB118" s="46">
        <f>'[4]NASS Crush'!$AF69</f>
        <v>453.209</v>
      </c>
      <c r="AC118" s="46">
        <f>'[4]NASS Crush'!$AF81</f>
        <v>393.803</v>
      </c>
      <c r="AD118" s="47">
        <f t="shared" si="51"/>
        <v>532.63107602670516</v>
      </c>
      <c r="AE118" s="47">
        <f t="shared" si="51"/>
        <v>717.58677177681625</v>
      </c>
      <c r="AF118" s="47">
        <f t="shared" si="50"/>
        <v>772.55616719433101</v>
      </c>
      <c r="AG118" s="47">
        <f t="shared" si="50"/>
        <v>908.97314639906381</v>
      </c>
      <c r="AH118" s="47">
        <f t="shared" si="50"/>
        <v>1016.2631702613116</v>
      </c>
      <c r="AI118" s="47">
        <f t="shared" si="50"/>
        <v>998.22778654044737</v>
      </c>
      <c r="AJ118" s="47">
        <f t="shared" si="50"/>
        <v>1187.8246084154903</v>
      </c>
      <c r="AK118" s="47">
        <f t="shared" si="50"/>
        <v>1335.5172646301148</v>
      </c>
      <c r="AL118" s="47">
        <f t="shared" si="50"/>
        <v>1551.7602181143648</v>
      </c>
      <c r="AM118" s="47">
        <f t="shared" si="50"/>
        <v>1542.2696627009905</v>
      </c>
      <c r="AN118" s="47">
        <f t="shared" si="50"/>
        <v>1638.5815746094131</v>
      </c>
      <c r="AO118" s="47">
        <f t="shared" si="50"/>
        <v>1760.4474871842135</v>
      </c>
      <c r="AP118" s="47">
        <f t="shared" si="50"/>
        <v>2086.5510315839847</v>
      </c>
      <c r="AQ118" s="47">
        <f t="shared" si="50"/>
        <v>2032.8730268861914</v>
      </c>
      <c r="AR118" s="47">
        <f t="shared" si="50"/>
        <v>2059.0250921256966</v>
      </c>
      <c r="AS118" s="47">
        <f t="shared" si="50"/>
        <v>2089.0820116627347</v>
      </c>
      <c r="AT118" s="47">
        <f t="shared" si="50"/>
        <v>2945.6559824938745</v>
      </c>
      <c r="AU118" s="47">
        <f t="shared" si="50"/>
        <v>4106.07452735263</v>
      </c>
    </row>
    <row r="119" spans="1:47" ht="15.75" thickBot="1">
      <c r="A119" s="42" t="s">
        <v>113</v>
      </c>
      <c r="V119" s="55"/>
      <c r="W119" s="46">
        <f t="shared" ref="W119:AC119" si="52">SUM(W107:W118)</f>
        <v>1403.0980000000002</v>
      </c>
      <c r="X119" s="46">
        <f t="shared" si="52"/>
        <v>3462.8539999999994</v>
      </c>
      <c r="Y119" s="46">
        <f t="shared" si="52"/>
        <v>3455.5599999999995</v>
      </c>
      <c r="Z119" s="46">
        <f t="shared" si="52"/>
        <v>4010.46</v>
      </c>
      <c r="AA119" s="46">
        <f t="shared" si="52"/>
        <v>5040.6850000000004</v>
      </c>
      <c r="AB119" s="46">
        <f t="shared" si="52"/>
        <v>4981.9779999999992</v>
      </c>
      <c r="AC119" s="46">
        <f t="shared" si="52"/>
        <v>5164.7549999999992</v>
      </c>
      <c r="AD119" s="47">
        <f>SUM(AD107:AD118)</f>
        <v>5382.0667205768123</v>
      </c>
      <c r="AE119" s="47">
        <f>SUM(AE107:AE118)</f>
        <v>6342.4289139410757</v>
      </c>
      <c r="AF119" s="47">
        <f t="shared" ref="AF119:AU119" si="53">SUM(AF107:AF118)</f>
        <v>6674.088265400007</v>
      </c>
      <c r="AG119" s="47">
        <f t="shared" si="53"/>
        <v>9465.2242396415895</v>
      </c>
      <c r="AH119" s="47">
        <f t="shared" si="53"/>
        <v>10193.312129589449</v>
      </c>
      <c r="AI119" s="47">
        <f t="shared" si="53"/>
        <v>10537.333876546978</v>
      </c>
      <c r="AJ119" s="47">
        <f t="shared" si="53"/>
        <v>12292.336407835661</v>
      </c>
      <c r="AK119" s="47">
        <f t="shared" si="53"/>
        <v>13984.736868727767</v>
      </c>
      <c r="AL119" s="47">
        <f t="shared" si="53"/>
        <v>16570.233555710191</v>
      </c>
      <c r="AM119" s="47">
        <f t="shared" si="53"/>
        <v>17213.969448817435</v>
      </c>
      <c r="AN119" s="47">
        <f t="shared" si="53"/>
        <v>17674.526122232357</v>
      </c>
      <c r="AO119" s="47">
        <f t="shared" si="53"/>
        <v>19267.293708880679</v>
      </c>
      <c r="AP119" s="47">
        <f t="shared" si="53"/>
        <v>20676.115735735537</v>
      </c>
      <c r="AQ119" s="47">
        <f t="shared" si="53"/>
        <v>22948.727625543837</v>
      </c>
      <c r="AR119" s="47">
        <f t="shared" si="53"/>
        <v>23169.825256995078</v>
      </c>
      <c r="AS119" s="47">
        <f t="shared" si="53"/>
        <v>23651.92478569247</v>
      </c>
      <c r="AT119" s="47">
        <f t="shared" si="53"/>
        <v>33567.101134465425</v>
      </c>
      <c r="AU119" s="47">
        <f t="shared" si="53"/>
        <v>47070.570292724049</v>
      </c>
    </row>
    <row r="120" spans="1:47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</row>
    <row r="121" spans="1:47" ht="15.75" thickBot="1">
      <c r="A121" s="42" t="s">
        <v>173</v>
      </c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</row>
    <row r="122" spans="1:47" ht="15.75" thickBot="1">
      <c r="A122" s="44"/>
      <c r="B122" s="44" t="str">
        <f t="shared" ref="B122:V122" si="54">B2</f>
        <v xml:space="preserve">93/94 </v>
      </c>
      <c r="C122" s="44" t="str">
        <f t="shared" si="54"/>
        <v xml:space="preserve">94/95 </v>
      </c>
      <c r="D122" s="44" t="str">
        <f t="shared" si="54"/>
        <v xml:space="preserve">95/96 </v>
      </c>
      <c r="E122" s="44" t="str">
        <f t="shared" si="54"/>
        <v xml:space="preserve">96/97 </v>
      </c>
      <c r="F122" s="44" t="str">
        <f t="shared" si="54"/>
        <v xml:space="preserve">97/98 </v>
      </c>
      <c r="G122" s="44" t="str">
        <f t="shared" si="54"/>
        <v xml:space="preserve">98/99 </v>
      </c>
      <c r="H122" s="44" t="str">
        <f t="shared" si="54"/>
        <v xml:space="preserve">99/00 </v>
      </c>
      <c r="I122" s="44" t="str">
        <f t="shared" si="54"/>
        <v xml:space="preserve">00/01 </v>
      </c>
      <c r="J122" s="44" t="str">
        <f t="shared" si="54"/>
        <v xml:space="preserve">01/02 </v>
      </c>
      <c r="K122" s="44" t="str">
        <f t="shared" si="54"/>
        <v xml:space="preserve">02/03 </v>
      </c>
      <c r="L122" s="44" t="str">
        <f t="shared" si="54"/>
        <v xml:space="preserve">03/04 </v>
      </c>
      <c r="M122" s="44" t="str">
        <f t="shared" si="54"/>
        <v xml:space="preserve">04/05 </v>
      </c>
      <c r="N122" s="44" t="str">
        <f t="shared" si="54"/>
        <v xml:space="preserve">05/06 </v>
      </c>
      <c r="O122" s="44" t="str">
        <f t="shared" si="54"/>
        <v xml:space="preserve">06/07 </v>
      </c>
      <c r="P122" s="44" t="str">
        <f t="shared" si="54"/>
        <v xml:space="preserve">07/08 </v>
      </c>
      <c r="Q122" s="44" t="str">
        <f t="shared" si="54"/>
        <v xml:space="preserve">08/09 </v>
      </c>
      <c r="R122" s="44" t="str">
        <f t="shared" si="54"/>
        <v xml:space="preserve">09/10 </v>
      </c>
      <c r="S122" s="44" t="str">
        <f t="shared" si="54"/>
        <v xml:space="preserve">10/11 </v>
      </c>
      <c r="T122" s="44" t="str">
        <f t="shared" si="54"/>
        <v xml:space="preserve">11/12 </v>
      </c>
      <c r="U122" s="44" t="str">
        <f t="shared" si="54"/>
        <v xml:space="preserve">12/13 </v>
      </c>
      <c r="V122" s="44" t="str">
        <f t="shared" si="54"/>
        <v xml:space="preserve">13/14 </v>
      </c>
      <c r="W122" s="44" t="str">
        <f>W2</f>
        <v xml:space="preserve">14/15 </v>
      </c>
      <c r="X122" s="44" t="str">
        <f t="shared" ref="X122:AU122" si="55">X2</f>
        <v xml:space="preserve">15/16 </v>
      </c>
      <c r="Y122" s="44" t="str">
        <f t="shared" si="55"/>
        <v xml:space="preserve">16/17 </v>
      </c>
      <c r="Z122" s="44" t="str">
        <f t="shared" si="55"/>
        <v xml:space="preserve">17/18 </v>
      </c>
      <c r="AA122" s="44" t="str">
        <f t="shared" si="55"/>
        <v>18/19</v>
      </c>
      <c r="AB122" s="44" t="str">
        <f t="shared" si="55"/>
        <v>19/20</v>
      </c>
      <c r="AC122" s="44" t="str">
        <f t="shared" si="55"/>
        <v>20/21</v>
      </c>
      <c r="AD122" s="44" t="str">
        <f t="shared" si="55"/>
        <v>21/22</v>
      </c>
      <c r="AE122" s="44" t="str">
        <f t="shared" si="55"/>
        <v>22/23</v>
      </c>
      <c r="AF122" s="44" t="str">
        <f t="shared" si="55"/>
        <v>23/24</v>
      </c>
      <c r="AG122" s="44" t="str">
        <f t="shared" si="55"/>
        <v>24/25</v>
      </c>
      <c r="AH122" s="44" t="str">
        <f t="shared" si="55"/>
        <v>25/26</v>
      </c>
      <c r="AI122" s="44" t="str">
        <f t="shared" si="55"/>
        <v>26/27</v>
      </c>
      <c r="AJ122" s="44" t="str">
        <f t="shared" si="55"/>
        <v>27/28</v>
      </c>
      <c r="AK122" s="44" t="str">
        <f t="shared" si="55"/>
        <v>28/29</v>
      </c>
      <c r="AL122" s="44" t="str">
        <f t="shared" si="55"/>
        <v>29/30</v>
      </c>
      <c r="AM122" s="44" t="str">
        <f t="shared" si="55"/>
        <v>30/31</v>
      </c>
      <c r="AN122" s="44" t="str">
        <f t="shared" si="55"/>
        <v>31/32</v>
      </c>
      <c r="AO122" s="44" t="str">
        <f t="shared" si="55"/>
        <v>32/33</v>
      </c>
      <c r="AP122" s="44" t="str">
        <f t="shared" si="55"/>
        <v>33/34</v>
      </c>
      <c r="AQ122" s="44" t="str">
        <f t="shared" si="55"/>
        <v>34/35</v>
      </c>
      <c r="AR122" s="44" t="str">
        <f t="shared" si="55"/>
        <v>35/36</v>
      </c>
      <c r="AS122" s="44" t="str">
        <f t="shared" si="55"/>
        <v>36/37</v>
      </c>
      <c r="AT122" s="44" t="str">
        <f t="shared" si="55"/>
        <v>37/38</v>
      </c>
      <c r="AU122" s="44" t="str">
        <f t="shared" si="55"/>
        <v>38/39</v>
      </c>
    </row>
    <row r="123" spans="1:47">
      <c r="A123" s="42" t="s">
        <v>101</v>
      </c>
      <c r="X123" s="46">
        <f>W230+X27+X43-X59-X91-X107-X219</f>
        <v>3.8759260000001632</v>
      </c>
      <c r="Y123" s="46">
        <f t="shared" ref="Y123:AD123" si="56">X230+Y27+Y43-Y59-Y91-Y107-Y219</f>
        <v>-158.54227799999984</v>
      </c>
      <c r="Z123" s="46">
        <f t="shared" si="56"/>
        <v>26.684689000000049</v>
      </c>
      <c r="AA123" s="46">
        <f t="shared" si="56"/>
        <v>-29.293022999999891</v>
      </c>
      <c r="AB123" s="46">
        <f t="shared" si="56"/>
        <v>-32.13253300000008</v>
      </c>
      <c r="AC123" s="46">
        <f t="shared" si="56"/>
        <v>-23.27720400000004</v>
      </c>
      <c r="AD123" s="46">
        <f t="shared" si="56"/>
        <v>12.158780000000036</v>
      </c>
      <c r="AE123" s="47">
        <f t="shared" ref="AE123:AE128" si="57">(SUM(Z123:AD123)/SUM(Z$135:AD$135))*AE$135</f>
        <v>-1.5045783359929148</v>
      </c>
      <c r="AF123" s="47">
        <f t="shared" ref="AF123:AF133" si="58">(SUM(AA123:AE123)/SUM(AA$135:AE$135))*AF$135</f>
        <v>-3.6181809823345188</v>
      </c>
      <c r="AG123" s="47">
        <f t="shared" ref="AG123:AU133" si="59">(SUM(AB123:AF123)/SUM(AB$135:AF$135))*AG$135</f>
        <v>-5.3417190648453383</v>
      </c>
      <c r="AH123" s="47">
        <f t="shared" si="59"/>
        <v>-4.5409014247816977</v>
      </c>
      <c r="AI123" s="47">
        <f t="shared" si="59"/>
        <v>-0.56931996159088649</v>
      </c>
      <c r="AJ123" s="47">
        <f t="shared" si="59"/>
        <v>-3.114939953909071</v>
      </c>
      <c r="AK123" s="47">
        <f t="shared" si="59"/>
        <v>-3.4370122774923026</v>
      </c>
      <c r="AL123" s="47">
        <f t="shared" si="59"/>
        <v>-3.4007785365238594</v>
      </c>
      <c r="AM123" s="47">
        <f t="shared" si="59"/>
        <v>-3.0125904308595635</v>
      </c>
      <c r="AN123" s="47">
        <f t="shared" si="59"/>
        <v>-2.7069282320751364</v>
      </c>
      <c r="AO123" s="47">
        <f t="shared" si="59"/>
        <v>-3.1344498861719861</v>
      </c>
      <c r="AP123" s="47">
        <f t="shared" si="59"/>
        <v>-3.1383518726245696</v>
      </c>
      <c r="AQ123" s="47">
        <f t="shared" si="59"/>
        <v>-3.0786197916510232</v>
      </c>
      <c r="AR123" s="47">
        <f t="shared" si="59"/>
        <v>-3.0141880426764556</v>
      </c>
      <c r="AS123" s="47">
        <f t="shared" si="59"/>
        <v>-3.0145075650398345</v>
      </c>
      <c r="AT123" s="47">
        <f t="shared" si="59"/>
        <v>-3.0760234316327741</v>
      </c>
      <c r="AU123" s="47">
        <f t="shared" si="59"/>
        <v>-3.0643381407249315</v>
      </c>
    </row>
    <row r="124" spans="1:47">
      <c r="A124" s="42" t="s">
        <v>102</v>
      </c>
      <c r="X124" s="46">
        <f t="shared" ref="X124:AD134" si="60">X219+X28+X44-X60-X92-X108-X220</f>
        <v>-10.32840799999974</v>
      </c>
      <c r="Y124" s="46">
        <f t="shared" si="60"/>
        <v>2.1529979999998545</v>
      </c>
      <c r="Z124" s="46">
        <f t="shared" si="60"/>
        <v>-33.757023999999888</v>
      </c>
      <c r="AA124" s="46">
        <f t="shared" si="60"/>
        <v>-51.469030000000032</v>
      </c>
      <c r="AB124" s="46">
        <f t="shared" si="60"/>
        <v>-64.608604000000071</v>
      </c>
      <c r="AC124" s="46">
        <f t="shared" si="60"/>
        <v>-12.948494999999923</v>
      </c>
      <c r="AD124" s="46">
        <f t="shared" si="60"/>
        <v>5.0209099999999012</v>
      </c>
      <c r="AE124" s="47">
        <f t="shared" si="57"/>
        <v>-5.1759555780190816</v>
      </c>
      <c r="AF124" s="47">
        <f t="shared" si="58"/>
        <v>-6.3120860100072225</v>
      </c>
      <c r="AG124" s="47">
        <f t="shared" si="59"/>
        <v>-9.2784650136745892</v>
      </c>
      <c r="AH124" s="47">
        <f t="shared" si="59"/>
        <v>-6.0370491013556649</v>
      </c>
      <c r="AI124" s="47">
        <f t="shared" si="59"/>
        <v>-4.3565291406113316</v>
      </c>
      <c r="AJ124" s="47">
        <f t="shared" si="59"/>
        <v>-6.2320169687335785</v>
      </c>
      <c r="AK124" s="47">
        <f t="shared" si="59"/>
        <v>-6.4432292468764762</v>
      </c>
      <c r="AL124" s="47">
        <f t="shared" si="59"/>
        <v>-6.4694578942503282</v>
      </c>
      <c r="AM124" s="47">
        <f t="shared" si="59"/>
        <v>-5.9076564703654757</v>
      </c>
      <c r="AN124" s="47">
        <f t="shared" si="59"/>
        <v>-5.8817779441674389</v>
      </c>
      <c r="AO124" s="47">
        <f t="shared" si="59"/>
        <v>-6.1868277048786595</v>
      </c>
      <c r="AP124" s="47">
        <f t="shared" si="59"/>
        <v>-6.1777898521076757</v>
      </c>
      <c r="AQ124" s="47">
        <f t="shared" si="59"/>
        <v>-6.1247019731539156</v>
      </c>
      <c r="AR124" s="47">
        <f t="shared" si="59"/>
        <v>-6.055750788934632</v>
      </c>
      <c r="AS124" s="47">
        <f t="shared" si="59"/>
        <v>-6.0853696526484642</v>
      </c>
      <c r="AT124" s="47">
        <f t="shared" si="59"/>
        <v>-6.1260879943446689</v>
      </c>
      <c r="AU124" s="47">
        <f t="shared" si="59"/>
        <v>-6.1139400522378704</v>
      </c>
    </row>
    <row r="125" spans="1:47">
      <c r="A125" s="42" t="s">
        <v>103</v>
      </c>
      <c r="X125" s="46">
        <f t="shared" si="60"/>
        <v>71.452844000000084</v>
      </c>
      <c r="Y125" s="46">
        <f t="shared" si="60"/>
        <v>-46.571889999999939</v>
      </c>
      <c r="Z125" s="46">
        <f t="shared" si="60"/>
        <v>3.9940450000000283</v>
      </c>
      <c r="AA125" s="46">
        <f t="shared" si="60"/>
        <v>-78.373766999999759</v>
      </c>
      <c r="AB125" s="46">
        <f t="shared" si="60"/>
        <v>-83.140935999999954</v>
      </c>
      <c r="AC125" s="46">
        <f t="shared" si="60"/>
        <v>-2.6353260000000205</v>
      </c>
      <c r="AD125" s="46">
        <f t="shared" si="60"/>
        <v>-0.95636300000023766</v>
      </c>
      <c r="AE125" s="47">
        <f t="shared" si="57"/>
        <v>-5.2858677417662951</v>
      </c>
      <c r="AF125" s="47">
        <f t="shared" si="58"/>
        <v>-8.3257533649374835</v>
      </c>
      <c r="AG125" s="47">
        <f t="shared" si="59"/>
        <v>-11.080620081956221</v>
      </c>
      <c r="AH125" s="47">
        <f t="shared" si="59"/>
        <v>-5.9507538241125566</v>
      </c>
      <c r="AI125" s="47">
        <f t="shared" si="59"/>
        <v>-6.3198716025545583</v>
      </c>
      <c r="AJ125" s="47">
        <f t="shared" si="59"/>
        <v>-7.3925733230654229</v>
      </c>
      <c r="AK125" s="47">
        <f t="shared" si="59"/>
        <v>-7.8139144393252478</v>
      </c>
      <c r="AL125" s="47">
        <f t="shared" si="59"/>
        <v>-7.7115466542028015</v>
      </c>
      <c r="AM125" s="47">
        <f t="shared" si="59"/>
        <v>-7.0377319686521185</v>
      </c>
      <c r="AN125" s="47">
        <f t="shared" si="59"/>
        <v>-7.2551275975600307</v>
      </c>
      <c r="AO125" s="47">
        <f t="shared" si="59"/>
        <v>-7.4421787965611248</v>
      </c>
      <c r="AP125" s="47">
        <f t="shared" si="59"/>
        <v>-7.4520998912602652</v>
      </c>
      <c r="AQ125" s="47">
        <f t="shared" si="59"/>
        <v>-7.3797369816472687</v>
      </c>
      <c r="AR125" s="47">
        <f t="shared" si="59"/>
        <v>-7.3133750471361614</v>
      </c>
      <c r="AS125" s="47">
        <f t="shared" si="59"/>
        <v>-7.3685036628329703</v>
      </c>
      <c r="AT125" s="47">
        <f t="shared" si="59"/>
        <v>-7.391178875887559</v>
      </c>
      <c r="AU125" s="47">
        <f t="shared" si="59"/>
        <v>-7.3809788917528456</v>
      </c>
    </row>
    <row r="126" spans="1:47">
      <c r="A126" s="42" t="s">
        <v>104</v>
      </c>
      <c r="X126" s="46">
        <f t="shared" si="60"/>
        <v>-46.021552999999926</v>
      </c>
      <c r="Y126" s="46">
        <f t="shared" si="60"/>
        <v>5.283682999999769</v>
      </c>
      <c r="Z126" s="46">
        <f t="shared" si="60"/>
        <v>-59.612095000000011</v>
      </c>
      <c r="AA126" s="46">
        <f t="shared" si="60"/>
        <v>-17.269817999999816</v>
      </c>
      <c r="AB126" s="46">
        <f t="shared" si="60"/>
        <v>-0.31943100000000868</v>
      </c>
      <c r="AC126" s="46">
        <f t="shared" si="60"/>
        <v>-12.822199999999953</v>
      </c>
      <c r="AD126" s="46">
        <f t="shared" si="60"/>
        <v>-22.11351100000013</v>
      </c>
      <c r="AE126" s="47">
        <f t="shared" si="57"/>
        <v>-3.6790578296346994</v>
      </c>
      <c r="AF126" s="47">
        <f t="shared" si="58"/>
        <v>-2.7462561461257842</v>
      </c>
      <c r="AG126" s="47">
        <f t="shared" si="59"/>
        <v>-4.6026086739342098</v>
      </c>
      <c r="AH126" s="47">
        <f t="shared" si="59"/>
        <v>-9.6704477378709637</v>
      </c>
      <c r="AI126" s="47">
        <f t="shared" si="59"/>
        <v>-8.5623762775131578</v>
      </c>
      <c r="AJ126" s="47">
        <f t="shared" si="59"/>
        <v>-5.8521493330157623</v>
      </c>
      <c r="AK126" s="47">
        <f t="shared" si="59"/>
        <v>-6.2867676336919764</v>
      </c>
      <c r="AL126" s="47">
        <f t="shared" si="59"/>
        <v>-6.9948699312052138</v>
      </c>
      <c r="AM126" s="47">
        <f t="shared" si="59"/>
        <v>-7.4733221826594143</v>
      </c>
      <c r="AN126" s="47">
        <f t="shared" si="59"/>
        <v>-7.0338970716171056</v>
      </c>
      <c r="AO126" s="47">
        <f t="shared" si="59"/>
        <v>-6.7282012304378958</v>
      </c>
      <c r="AP126" s="47">
        <f t="shared" si="59"/>
        <v>-6.9034116099223208</v>
      </c>
      <c r="AQ126" s="47">
        <f t="shared" si="59"/>
        <v>-7.0267404051683897</v>
      </c>
      <c r="AR126" s="47">
        <f t="shared" si="59"/>
        <v>-7.0331144999610258</v>
      </c>
      <c r="AS126" s="47">
        <f t="shared" si="59"/>
        <v>-6.9450729634213477</v>
      </c>
      <c r="AT126" s="47">
        <f t="shared" si="59"/>
        <v>-6.9273081417821958</v>
      </c>
      <c r="AU126" s="47">
        <f t="shared" si="59"/>
        <v>-6.9671295240510567</v>
      </c>
    </row>
    <row r="127" spans="1:47">
      <c r="A127" s="42" t="s">
        <v>105</v>
      </c>
      <c r="X127" s="46">
        <f t="shared" si="60"/>
        <v>-57.866576999999722</v>
      </c>
      <c r="Y127" s="46">
        <f t="shared" si="60"/>
        <v>9.7248550000000478</v>
      </c>
      <c r="Z127" s="46">
        <f t="shared" si="60"/>
        <v>-77.803030000000092</v>
      </c>
      <c r="AA127" s="46">
        <f t="shared" si="60"/>
        <v>-49.636032999999941</v>
      </c>
      <c r="AB127" s="46">
        <f t="shared" si="60"/>
        <v>-8.1314980000001356</v>
      </c>
      <c r="AC127" s="46">
        <f t="shared" si="60"/>
        <v>-10.421596000000022</v>
      </c>
      <c r="AD127" s="46">
        <f t="shared" si="60"/>
        <v>-24.387708999999916</v>
      </c>
      <c r="AE127" s="47">
        <f t="shared" si="57"/>
        <v>-5.5899219042216846</v>
      </c>
      <c r="AF127" s="47">
        <f t="shared" si="58"/>
        <v>-4.7966510696244899</v>
      </c>
      <c r="AG127" s="47">
        <f t="shared" si="59"/>
        <v>-5.8887322000055606</v>
      </c>
      <c r="AH127" s="47">
        <f t="shared" si="59"/>
        <v>-10.74786768732816</v>
      </c>
      <c r="AI127" s="47">
        <f t="shared" si="59"/>
        <v>-10.282176372235961</v>
      </c>
      <c r="AJ127" s="47">
        <f t="shared" si="59"/>
        <v>-7.46106984668317</v>
      </c>
      <c r="AK127" s="47">
        <f t="shared" si="59"/>
        <v>-7.835299435175469</v>
      </c>
      <c r="AL127" s="47">
        <f t="shared" si="59"/>
        <v>-8.4430291082856659</v>
      </c>
      <c r="AM127" s="47">
        <f t="shared" si="59"/>
        <v>-8.9538884899416846</v>
      </c>
      <c r="AN127" s="47">
        <f t="shared" si="59"/>
        <v>-8.595092650464391</v>
      </c>
      <c r="AO127" s="47">
        <f t="shared" si="59"/>
        <v>-8.2576759061100748</v>
      </c>
      <c r="AP127" s="47">
        <f t="shared" si="59"/>
        <v>-8.4169971179954572</v>
      </c>
      <c r="AQ127" s="47">
        <f t="shared" si="59"/>
        <v>-8.5333366545594558</v>
      </c>
      <c r="AR127" s="47">
        <f t="shared" si="59"/>
        <v>-8.5513981638142127</v>
      </c>
      <c r="AS127" s="47">
        <f t="shared" si="59"/>
        <v>-8.470900098588718</v>
      </c>
      <c r="AT127" s="47">
        <f t="shared" si="59"/>
        <v>-8.4460615882135848</v>
      </c>
      <c r="AU127" s="47">
        <f t="shared" si="59"/>
        <v>-8.4837387246342857</v>
      </c>
    </row>
    <row r="128" spans="1:47">
      <c r="A128" s="42" t="s">
        <v>106</v>
      </c>
      <c r="X128" s="46">
        <f t="shared" si="60"/>
        <v>14.370302999999979</v>
      </c>
      <c r="Y128" s="46">
        <f t="shared" si="60"/>
        <v>4.6377060000002643</v>
      </c>
      <c r="Z128" s="46">
        <f t="shared" si="60"/>
        <v>-2.1953949999999054</v>
      </c>
      <c r="AA128" s="46">
        <f t="shared" si="60"/>
        <v>-13.456872999999916</v>
      </c>
      <c r="AB128" s="46">
        <f t="shared" si="60"/>
        <v>-11.47117999999972</v>
      </c>
      <c r="AC128" s="46">
        <f t="shared" si="60"/>
        <v>-1.6635150000000749</v>
      </c>
      <c r="AD128" s="46">
        <f t="shared" si="60"/>
        <v>-5.1740389999998229</v>
      </c>
      <c r="AE128" s="47">
        <f t="shared" si="57"/>
        <v>-1.1142123387343972</v>
      </c>
      <c r="AF128" s="47">
        <f t="shared" si="58"/>
        <v>-1.6065827574144178</v>
      </c>
      <c r="AG128" s="47">
        <f t="shared" si="59"/>
        <v>-2.3222081131495687</v>
      </c>
      <c r="AH128" s="47">
        <f t="shared" si="59"/>
        <v>-2.4995914915022834</v>
      </c>
      <c r="AI128" s="47">
        <f t="shared" si="59"/>
        <v>-2.5433267401600981</v>
      </c>
      <c r="AJ128" s="47">
        <f t="shared" si="59"/>
        <v>-2.0171842881921527</v>
      </c>
      <c r="AK128" s="47">
        <f t="shared" si="59"/>
        <v>-2.1977786780837039</v>
      </c>
      <c r="AL128" s="47">
        <f t="shared" si="59"/>
        <v>-2.3160178622175613</v>
      </c>
      <c r="AM128" s="47">
        <f t="shared" si="59"/>
        <v>-2.3147798120311602</v>
      </c>
      <c r="AN128" s="47">
        <f t="shared" si="59"/>
        <v>-2.2778174761369354</v>
      </c>
      <c r="AO128" s="47">
        <f t="shared" si="59"/>
        <v>-2.2247156233323024</v>
      </c>
      <c r="AP128" s="47">
        <f t="shared" si="59"/>
        <v>-2.2662218903603328</v>
      </c>
      <c r="AQ128" s="47">
        <f t="shared" si="59"/>
        <v>-2.2799105328156584</v>
      </c>
      <c r="AR128" s="47">
        <f t="shared" si="59"/>
        <v>-2.2726890669352779</v>
      </c>
      <c r="AS128" s="47">
        <f t="shared" si="59"/>
        <v>-2.2642709179161016</v>
      </c>
      <c r="AT128" s="47">
        <f t="shared" si="59"/>
        <v>-2.2615616062719348</v>
      </c>
      <c r="AU128" s="47">
        <f t="shared" si="59"/>
        <v>-2.2689308028598609</v>
      </c>
    </row>
    <row r="129" spans="1:47">
      <c r="A129" s="42" t="s">
        <v>107</v>
      </c>
      <c r="X129" s="46">
        <f t="shared" si="60"/>
        <v>-17.749962000000096</v>
      </c>
      <c r="Y129" s="46">
        <f t="shared" si="60"/>
        <v>-152.60161699999998</v>
      </c>
      <c r="Z129" s="46">
        <f t="shared" si="60"/>
        <v>-20.606935999999678</v>
      </c>
      <c r="AA129" s="46">
        <f t="shared" si="60"/>
        <v>-92.151685000000043</v>
      </c>
      <c r="AB129" s="46">
        <f t="shared" si="60"/>
        <v>-24.720356000000152</v>
      </c>
      <c r="AC129" s="46">
        <f t="shared" si="60"/>
        <v>-4.3456399999998894</v>
      </c>
      <c r="AD129" s="46">
        <f t="shared" si="60"/>
        <v>-4.5446259999994822</v>
      </c>
      <c r="AE129" s="47">
        <f>(SUM(Z129:AD129)/SUM(Z$135:AD$135))*AE$135</f>
        <v>-4.802167396645574</v>
      </c>
      <c r="AF129" s="47">
        <f t="shared" si="58"/>
        <v>-6.3796771854344207</v>
      </c>
      <c r="AG129" s="47">
        <f t="shared" si="59"/>
        <v>-4.9462557544351675</v>
      </c>
      <c r="AH129" s="47">
        <f t="shared" si="59"/>
        <v>-5.2637005591872015</v>
      </c>
      <c r="AI129" s="47">
        <f t="shared" si="59"/>
        <v>-5.1872853791403681</v>
      </c>
      <c r="AJ129" s="47">
        <f t="shared" si="59"/>
        <v>-5.3158172549685458</v>
      </c>
      <c r="AK129" s="47">
        <f t="shared" si="59"/>
        <v>-5.4185472266331409</v>
      </c>
      <c r="AL129" s="47">
        <f t="shared" si="59"/>
        <v>-5.2263212348728851</v>
      </c>
      <c r="AM129" s="47">
        <f t="shared" si="59"/>
        <v>-5.2823343309604285</v>
      </c>
      <c r="AN129" s="47">
        <f t="shared" si="59"/>
        <v>-5.2860610853150733</v>
      </c>
      <c r="AO129" s="47">
        <f t="shared" si="59"/>
        <v>-5.3058162265500144</v>
      </c>
      <c r="AP129" s="47">
        <f t="shared" si="59"/>
        <v>-5.3038160208663081</v>
      </c>
      <c r="AQ129" s="47">
        <f t="shared" si="59"/>
        <v>-5.2808697797129422</v>
      </c>
      <c r="AR129" s="47">
        <f t="shared" si="59"/>
        <v>-5.2917794886809535</v>
      </c>
      <c r="AS129" s="47">
        <f t="shared" si="59"/>
        <v>-5.2936685202250571</v>
      </c>
      <c r="AT129" s="47">
        <f t="shared" si="59"/>
        <v>-5.2951900072070552</v>
      </c>
      <c r="AU129" s="47">
        <f t="shared" si="59"/>
        <v>-5.2930647633384638</v>
      </c>
    </row>
    <row r="130" spans="1:47">
      <c r="A130" s="42" t="s">
        <v>108</v>
      </c>
      <c r="X130" s="46">
        <f t="shared" si="60"/>
        <v>-4.0693540000002599</v>
      </c>
      <c r="Y130" s="46">
        <f t="shared" si="60"/>
        <v>-167.99423800000017</v>
      </c>
      <c r="Z130" s="46">
        <f t="shared" si="60"/>
        <v>-91.061567000000139</v>
      </c>
      <c r="AA130" s="46">
        <f t="shared" si="60"/>
        <v>-38.242798999999991</v>
      </c>
      <c r="AB130" s="46">
        <f t="shared" si="60"/>
        <v>-17.702714000000242</v>
      </c>
      <c r="AC130" s="46">
        <f t="shared" si="60"/>
        <v>-5.3379190000002836</v>
      </c>
      <c r="AD130" s="47">
        <f t="shared" ref="AD130:AE133" si="61">(SUM(Y130:AC130)/SUM(Y$135:AC$135))*AD$135</f>
        <v>-9.0145332000927176</v>
      </c>
      <c r="AE130" s="47">
        <f t="shared" si="61"/>
        <v>-5.2939775378169722</v>
      </c>
      <c r="AF130" s="47">
        <f t="shared" si="58"/>
        <v>-3.693594254610673</v>
      </c>
      <c r="AG130" s="47">
        <f t="shared" si="59"/>
        <v>-4.53218798748851</v>
      </c>
      <c r="AH130" s="47">
        <f t="shared" si="59"/>
        <v>-5.864131007260549</v>
      </c>
      <c r="AI130" s="47">
        <f t="shared" si="59"/>
        <v>-5.6796847974538842</v>
      </c>
      <c r="AJ130" s="47">
        <f t="shared" si="59"/>
        <v>-5.0127151169261177</v>
      </c>
      <c r="AK130" s="47">
        <f t="shared" si="59"/>
        <v>-4.9564626327479466</v>
      </c>
      <c r="AL130" s="47">
        <f t="shared" si="59"/>
        <v>-5.209036308375401</v>
      </c>
      <c r="AM130" s="47">
        <f t="shared" si="59"/>
        <v>-5.3444059725527797</v>
      </c>
      <c r="AN130" s="47">
        <f t="shared" si="59"/>
        <v>-5.2404609656112262</v>
      </c>
      <c r="AO130" s="47">
        <f t="shared" si="59"/>
        <v>-5.1526161992426944</v>
      </c>
      <c r="AP130" s="47">
        <f t="shared" si="59"/>
        <v>-5.1805964157060096</v>
      </c>
      <c r="AQ130" s="47">
        <f t="shared" si="59"/>
        <v>-5.2254231722976217</v>
      </c>
      <c r="AR130" s="47">
        <f t="shared" si="59"/>
        <v>-5.2287005450820656</v>
      </c>
      <c r="AS130" s="47">
        <f t="shared" si="59"/>
        <v>-5.2055594595879233</v>
      </c>
      <c r="AT130" s="47">
        <f t="shared" si="59"/>
        <v>-5.1985791583832635</v>
      </c>
      <c r="AU130" s="47">
        <f t="shared" si="59"/>
        <v>-5.2077717502113767</v>
      </c>
    </row>
    <row r="131" spans="1:47">
      <c r="A131" s="42" t="s">
        <v>109</v>
      </c>
      <c r="W131" s="46">
        <f>W226+W35+W51-W67-W99-W115-W227</f>
        <v>-19.904534999999953</v>
      </c>
      <c r="X131" s="46">
        <f>X226+X35+X51-X67-X99-X115-X227</f>
        <v>-1.7136590000002343</v>
      </c>
      <c r="Y131" s="46">
        <f t="shared" si="60"/>
        <v>31.330797000000246</v>
      </c>
      <c r="Z131" s="46">
        <f t="shared" si="60"/>
        <v>-58.121248000000037</v>
      </c>
      <c r="AA131" s="46">
        <f t="shared" si="60"/>
        <v>-94.184328999999991</v>
      </c>
      <c r="AB131" s="46">
        <f t="shared" si="60"/>
        <v>-9.0734230000002185</v>
      </c>
      <c r="AC131" s="46">
        <f t="shared" si="60"/>
        <v>3.819326999999987</v>
      </c>
      <c r="AD131" s="47">
        <f t="shared" si="61"/>
        <v>-3.5521542854657668</v>
      </c>
      <c r="AE131" s="47">
        <f t="shared" si="61"/>
        <v>-5.2858506906690899</v>
      </c>
      <c r="AF131" s="47">
        <f t="shared" si="58"/>
        <v>-5.2906326413150699</v>
      </c>
      <c r="AG131" s="47">
        <f t="shared" si="59"/>
        <v>-2.1403589712193494</v>
      </c>
      <c r="AH131" s="47">
        <f t="shared" si="59"/>
        <v>-2.6193290118999832</v>
      </c>
      <c r="AI131" s="47">
        <f t="shared" si="59"/>
        <v>-3.7776651201138511</v>
      </c>
      <c r="AJ131" s="47">
        <f t="shared" si="59"/>
        <v>-3.8227672870434688</v>
      </c>
      <c r="AK131" s="47">
        <f t="shared" si="59"/>
        <v>-3.5301506063183448</v>
      </c>
      <c r="AL131" s="47">
        <f t="shared" si="59"/>
        <v>-3.178054199318999</v>
      </c>
      <c r="AM131" s="47">
        <f t="shared" si="59"/>
        <v>-3.3855932449389297</v>
      </c>
      <c r="AN131" s="47">
        <f t="shared" si="59"/>
        <v>-3.538846091546719</v>
      </c>
      <c r="AO131" s="47">
        <f t="shared" si="59"/>
        <v>-3.4910822858332922</v>
      </c>
      <c r="AP131" s="47">
        <f t="shared" si="59"/>
        <v>-3.4247452855912566</v>
      </c>
      <c r="AQ131" s="47">
        <f t="shared" si="59"/>
        <v>-3.4036642214458386</v>
      </c>
      <c r="AR131" s="47">
        <f t="shared" si="59"/>
        <v>-3.4487862258712072</v>
      </c>
      <c r="AS131" s="47">
        <f t="shared" si="59"/>
        <v>-3.4614248220576629</v>
      </c>
      <c r="AT131" s="47">
        <f t="shared" si="59"/>
        <v>-3.4459405681598514</v>
      </c>
      <c r="AU131" s="47">
        <f t="shared" si="59"/>
        <v>-3.4369122246251633</v>
      </c>
    </row>
    <row r="132" spans="1:47">
      <c r="A132" s="42" t="s">
        <v>110</v>
      </c>
      <c r="W132" s="46">
        <f t="shared" ref="W132:X134" si="62">W227+W36+W52-W68-W100-W116-W228</f>
        <v>27.820253000000264</v>
      </c>
      <c r="X132" s="46">
        <f t="shared" si="62"/>
        <v>22.919484999999952</v>
      </c>
      <c r="Y132" s="46">
        <f t="shared" si="60"/>
        <v>68.390045999999984</v>
      </c>
      <c r="Z132" s="46">
        <f t="shared" si="60"/>
        <v>-95.881012999999939</v>
      </c>
      <c r="AA132" s="46">
        <f t="shared" si="60"/>
        <v>-44.319250000000068</v>
      </c>
      <c r="AB132" s="46">
        <f t="shared" si="60"/>
        <v>0.2524850000000356</v>
      </c>
      <c r="AC132" s="46">
        <f t="shared" si="60"/>
        <v>9.5104400000001874</v>
      </c>
      <c r="AD132" s="47">
        <f t="shared" si="61"/>
        <v>-1.7460470311036047</v>
      </c>
      <c r="AE132" s="47">
        <f t="shared" si="61"/>
        <v>-4.3367495039556676</v>
      </c>
      <c r="AF132" s="47">
        <f t="shared" si="58"/>
        <v>-1.9857199111121695</v>
      </c>
      <c r="AG132" s="47">
        <f t="shared" si="59"/>
        <v>0.18710686638303659</v>
      </c>
      <c r="AH132" s="47">
        <f t="shared" si="59"/>
        <v>0.34273734017903573</v>
      </c>
      <c r="AI132" s="47">
        <f t="shared" si="59"/>
        <v>-1.5077344479218739</v>
      </c>
      <c r="AJ132" s="47">
        <f t="shared" si="59"/>
        <v>-1.4600719312855277</v>
      </c>
      <c r="AK132" s="47">
        <f t="shared" si="59"/>
        <v>-0.88473641675149983</v>
      </c>
      <c r="AL132" s="47">
        <f t="shared" si="59"/>
        <v>-0.66453971787936572</v>
      </c>
      <c r="AM132" s="47">
        <f t="shared" si="59"/>
        <v>-0.83486903473184626</v>
      </c>
      <c r="AN132" s="47">
        <f t="shared" si="59"/>
        <v>-1.0703903097140226</v>
      </c>
      <c r="AO132" s="47">
        <f t="shared" si="59"/>
        <v>-0.98292148207245245</v>
      </c>
      <c r="AP132" s="47">
        <f t="shared" si="59"/>
        <v>-0.88749139222983753</v>
      </c>
      <c r="AQ132" s="47">
        <f t="shared" si="59"/>
        <v>-0.88804238732550478</v>
      </c>
      <c r="AR132" s="47">
        <f t="shared" si="59"/>
        <v>-0.93274292121473257</v>
      </c>
      <c r="AS132" s="47">
        <f t="shared" si="59"/>
        <v>-0.95231769851130987</v>
      </c>
      <c r="AT132" s="47">
        <f t="shared" si="59"/>
        <v>-0.92870317627076737</v>
      </c>
      <c r="AU132" s="47">
        <f t="shared" si="59"/>
        <v>-0.9178595151104304</v>
      </c>
    </row>
    <row r="133" spans="1:47">
      <c r="A133" s="42" t="s">
        <v>111</v>
      </c>
      <c r="W133" s="46">
        <f t="shared" si="62"/>
        <v>13.479698999999755</v>
      </c>
      <c r="X133" s="46">
        <f t="shared" si="62"/>
        <v>-85.086916999999971</v>
      </c>
      <c r="Y133" s="46">
        <f t="shared" si="60"/>
        <v>92.938338999999871</v>
      </c>
      <c r="Z133" s="46">
        <f t="shared" si="60"/>
        <v>-70.626738000000103</v>
      </c>
      <c r="AA133" s="46">
        <f t="shared" si="60"/>
        <v>-28.876030000000299</v>
      </c>
      <c r="AB133" s="46">
        <f t="shared" si="60"/>
        <v>-4.654013999999961</v>
      </c>
      <c r="AC133" s="46">
        <f t="shared" si="60"/>
        <v>9.6996599999999376</v>
      </c>
      <c r="AD133" s="47">
        <f t="shared" si="61"/>
        <v>-4.2739440555143018E-2</v>
      </c>
      <c r="AE133" s="47">
        <f t="shared" si="61"/>
        <v>-3.1004065081990109</v>
      </c>
      <c r="AF133" s="47">
        <f t="shared" si="58"/>
        <v>-1.3179880240771118</v>
      </c>
      <c r="AG133" s="47">
        <f t="shared" si="59"/>
        <v>6.4545362167585718E-2</v>
      </c>
      <c r="AH133" s="47">
        <f t="shared" si="59"/>
        <v>1.115731517477961</v>
      </c>
      <c r="AI133" s="47">
        <f t="shared" si="59"/>
        <v>-0.65617141863714379</v>
      </c>
      <c r="AJ133" s="47">
        <f t="shared" si="59"/>
        <v>-0.77885781425354406</v>
      </c>
      <c r="AK133" s="47">
        <f t="shared" si="59"/>
        <v>-0.31454807546445063</v>
      </c>
      <c r="AL133" s="47">
        <f t="shared" si="59"/>
        <v>-0.11386008574191835</v>
      </c>
      <c r="AM133" s="47">
        <f t="shared" si="59"/>
        <v>-0.14954117532381916</v>
      </c>
      <c r="AN133" s="47">
        <f t="shared" si="59"/>
        <v>-0.40259571388417514</v>
      </c>
      <c r="AO133" s="47">
        <f t="shared" si="59"/>
        <v>-0.35188057293358144</v>
      </c>
      <c r="AP133" s="47">
        <f t="shared" si="59"/>
        <v>-0.26648512466958896</v>
      </c>
      <c r="AQ133" s="47">
        <f t="shared" si="59"/>
        <v>-0.25687253451061659</v>
      </c>
      <c r="AR133" s="47">
        <f t="shared" si="59"/>
        <v>-0.28547502426435628</v>
      </c>
      <c r="AS133" s="47">
        <f t="shared" si="59"/>
        <v>-0.31266179405246369</v>
      </c>
      <c r="AT133" s="47">
        <f t="shared" si="59"/>
        <v>-0.29467501008612135</v>
      </c>
      <c r="AU133" s="47">
        <f t="shared" si="59"/>
        <v>-0.28323389751662936</v>
      </c>
    </row>
    <row r="134" spans="1:47">
      <c r="A134" s="42" t="s">
        <v>112</v>
      </c>
      <c r="W134" s="46">
        <f t="shared" si="62"/>
        <v>31.626107000000104</v>
      </c>
      <c r="X134" s="46">
        <f t="shared" si="62"/>
        <v>27.480524999999886</v>
      </c>
      <c r="Y134" s="46">
        <f t="shared" si="60"/>
        <v>8.4498069999997369</v>
      </c>
      <c r="Z134" s="46">
        <f t="shared" si="60"/>
        <v>-71.720824000000164</v>
      </c>
      <c r="AA134" s="46">
        <f t="shared" si="60"/>
        <v>-83.220041999999978</v>
      </c>
      <c r="AB134" s="46">
        <f t="shared" si="60"/>
        <v>-9.439473999999791</v>
      </c>
      <c r="AC134" s="46">
        <f t="shared" si="60"/>
        <v>12.772490999999832</v>
      </c>
      <c r="AD134" s="47">
        <f>AD135-SUM(AD123:AD133)</f>
        <v>4.3520319572168873</v>
      </c>
      <c r="AE134" s="47">
        <f>AE135-SUM(AE123:AE133)</f>
        <v>-4.8312546343446172</v>
      </c>
      <c r="AF134" s="47">
        <f t="shared" ref="AF134:AU134" si="63">AF135-SUM(AF123:AF133)</f>
        <v>-3.9268776530066347</v>
      </c>
      <c r="AG134" s="47">
        <f t="shared" si="63"/>
        <v>-0.1184963678421056</v>
      </c>
      <c r="AH134" s="47">
        <f t="shared" si="63"/>
        <v>1.7353029876420649</v>
      </c>
      <c r="AI134" s="47">
        <f t="shared" si="63"/>
        <v>-0.55785874206688391</v>
      </c>
      <c r="AJ134" s="47">
        <f t="shared" si="63"/>
        <v>-1.5398368819236481</v>
      </c>
      <c r="AK134" s="47">
        <f t="shared" si="63"/>
        <v>-0.88155333143944858</v>
      </c>
      <c r="AL134" s="47">
        <f t="shared" si="63"/>
        <v>-0.27248846712599573</v>
      </c>
      <c r="AM134" s="47">
        <f t="shared" si="63"/>
        <v>-0.30328688698278228</v>
      </c>
      <c r="AN134" s="47">
        <f t="shared" si="63"/>
        <v>-0.71100486190774603</v>
      </c>
      <c r="AO134" s="47">
        <f t="shared" si="63"/>
        <v>-0.74163408587592272</v>
      </c>
      <c r="AP134" s="47">
        <f t="shared" si="63"/>
        <v>-0.58199352666637338</v>
      </c>
      <c r="AQ134" s="47">
        <f t="shared" si="63"/>
        <v>-0.52208156571176545</v>
      </c>
      <c r="AR134" s="47">
        <f t="shared" si="63"/>
        <v>-0.57200018542891939</v>
      </c>
      <c r="AS134" s="47">
        <f t="shared" si="63"/>
        <v>-0.62574284511813971</v>
      </c>
      <c r="AT134" s="47">
        <f t="shared" si="63"/>
        <v>-0.60869044176023124</v>
      </c>
      <c r="AU134" s="47">
        <f t="shared" si="63"/>
        <v>-0.58210171293708157</v>
      </c>
    </row>
    <row r="135" spans="1:47" ht="15.75" thickBot="1">
      <c r="A135" s="42" t="s">
        <v>113</v>
      </c>
      <c r="W135" s="46">
        <f t="shared" ref="W135:AC135" si="64">SUM(W123:W134)</f>
        <v>53.02152400000017</v>
      </c>
      <c r="X135" s="46">
        <f t="shared" si="64"/>
        <v>-82.737346999999886</v>
      </c>
      <c r="Y135" s="46">
        <f t="shared" si="64"/>
        <v>-302.80179200000015</v>
      </c>
      <c r="Z135" s="46">
        <f t="shared" si="64"/>
        <v>-550.70713599999988</v>
      </c>
      <c r="AA135" s="46">
        <f t="shared" si="64"/>
        <v>-620.49267899999973</v>
      </c>
      <c r="AB135" s="46">
        <f t="shared" si="64"/>
        <v>-265.1416780000003</v>
      </c>
      <c r="AC135" s="46">
        <f t="shared" si="64"/>
        <v>-37.649977000000263</v>
      </c>
      <c r="AD135" s="47">
        <v>-50</v>
      </c>
      <c r="AE135" s="47">
        <v>-50</v>
      </c>
      <c r="AF135" s="47">
        <v>-50</v>
      </c>
      <c r="AG135" s="47">
        <v>-50</v>
      </c>
      <c r="AH135" s="47">
        <v>-50</v>
      </c>
      <c r="AI135" s="47">
        <v>-50</v>
      </c>
      <c r="AJ135" s="47">
        <v>-50</v>
      </c>
      <c r="AK135" s="47">
        <v>-50</v>
      </c>
      <c r="AL135" s="47">
        <v>-50</v>
      </c>
      <c r="AM135" s="47">
        <v>-50</v>
      </c>
      <c r="AN135" s="47">
        <v>-50</v>
      </c>
      <c r="AO135" s="47">
        <v>-50</v>
      </c>
      <c r="AP135" s="47">
        <v>-50</v>
      </c>
      <c r="AQ135" s="47">
        <v>-50</v>
      </c>
      <c r="AR135" s="47">
        <v>-50</v>
      </c>
      <c r="AS135" s="47">
        <v>-50</v>
      </c>
      <c r="AT135" s="47">
        <v>-50</v>
      </c>
      <c r="AU135" s="47">
        <v>-50</v>
      </c>
    </row>
    <row r="136" spans="1:47" ht="15.75" hidden="1" thickBo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9">
        <f>W12</f>
        <v>53.02152400000017</v>
      </c>
      <c r="X136" s="49">
        <f t="shared" ref="X136:AU136" si="65">X12</f>
        <v>-82.737347000002046</v>
      </c>
      <c r="Y136" s="49">
        <f t="shared" si="65"/>
        <v>-302.80179199999475</v>
      </c>
      <c r="Z136" s="49">
        <f t="shared" si="65"/>
        <v>-550.70713599999726</v>
      </c>
      <c r="AA136" s="49">
        <f t="shared" si="65"/>
        <v>-620.49267899999541</v>
      </c>
      <c r="AB136" s="49">
        <f t="shared" si="65"/>
        <v>-265.14167799999996</v>
      </c>
      <c r="AC136" s="49">
        <f t="shared" si="65"/>
        <v>-37.649976999993669</v>
      </c>
      <c r="AD136" s="49">
        <f t="shared" si="65"/>
        <v>-50.000000000003638</v>
      </c>
      <c r="AE136" s="49">
        <f t="shared" si="65"/>
        <v>-50</v>
      </c>
      <c r="AF136" s="49">
        <f t="shared" si="65"/>
        <v>-50.000000000003638</v>
      </c>
      <c r="AG136" s="49">
        <f t="shared" si="65"/>
        <v>-49.999999999996362</v>
      </c>
      <c r="AH136" s="49">
        <f t="shared" si="65"/>
        <v>-49.999999999996362</v>
      </c>
      <c r="AI136" s="49">
        <f t="shared" si="65"/>
        <v>-50.000000000007276</v>
      </c>
      <c r="AJ136" s="49">
        <f t="shared" si="65"/>
        <v>-50.000000000003638</v>
      </c>
      <c r="AK136" s="49">
        <f t="shared" si="65"/>
        <v>-49.999999999996362</v>
      </c>
      <c r="AL136" s="49">
        <f t="shared" si="65"/>
        <v>-50.000000000007276</v>
      </c>
      <c r="AM136" s="49">
        <f t="shared" si="65"/>
        <v>-49.999999999989086</v>
      </c>
      <c r="AN136" s="49">
        <f t="shared" si="65"/>
        <v>-50</v>
      </c>
      <c r="AO136" s="49">
        <f t="shared" si="65"/>
        <v>-49.999999999985448</v>
      </c>
      <c r="AP136" s="49">
        <f t="shared" si="65"/>
        <v>-49.999999999992724</v>
      </c>
      <c r="AQ136" s="49">
        <f t="shared" si="65"/>
        <v>-50.000000000029104</v>
      </c>
      <c r="AR136" s="49">
        <f t="shared" si="65"/>
        <v>-50.000000000003638</v>
      </c>
      <c r="AS136" s="49">
        <f t="shared" si="65"/>
        <v>-50.000000000003638</v>
      </c>
      <c r="AT136" s="49">
        <f t="shared" si="65"/>
        <v>-50.000000000007276</v>
      </c>
      <c r="AU136" s="49">
        <f t="shared" si="65"/>
        <v>-49.999999999978172</v>
      </c>
    </row>
    <row r="137" spans="1:47" ht="15.75" hidden="1" thickBot="1">
      <c r="A137" s="42" t="s">
        <v>174</v>
      </c>
      <c r="AB137" s="55"/>
    </row>
    <row r="138" spans="1:47" ht="15.75" hidden="1" thickBot="1">
      <c r="A138" s="44"/>
      <c r="B138" s="44" t="str">
        <f t="shared" ref="B138:AU138" si="66">B2</f>
        <v xml:space="preserve">93/94 </v>
      </c>
      <c r="C138" s="44" t="str">
        <f t="shared" si="66"/>
        <v xml:space="preserve">94/95 </v>
      </c>
      <c r="D138" s="44" t="str">
        <f t="shared" si="66"/>
        <v xml:space="preserve">95/96 </v>
      </c>
      <c r="E138" s="44" t="str">
        <f t="shared" si="66"/>
        <v xml:space="preserve">96/97 </v>
      </c>
      <c r="F138" s="44" t="str">
        <f t="shared" si="66"/>
        <v xml:space="preserve">97/98 </v>
      </c>
      <c r="G138" s="44" t="str">
        <f t="shared" si="66"/>
        <v xml:space="preserve">98/99 </v>
      </c>
      <c r="H138" s="44" t="str">
        <f t="shared" si="66"/>
        <v xml:space="preserve">99/00 </v>
      </c>
      <c r="I138" s="44" t="str">
        <f t="shared" si="66"/>
        <v xml:space="preserve">00/01 </v>
      </c>
      <c r="J138" s="44" t="str">
        <f t="shared" si="66"/>
        <v xml:space="preserve">01/02 </v>
      </c>
      <c r="K138" s="44" t="str">
        <f t="shared" si="66"/>
        <v xml:space="preserve">02/03 </v>
      </c>
      <c r="L138" s="44" t="str">
        <f t="shared" si="66"/>
        <v xml:space="preserve">03/04 </v>
      </c>
      <c r="M138" s="44" t="str">
        <f t="shared" si="66"/>
        <v xml:space="preserve">04/05 </v>
      </c>
      <c r="N138" s="44" t="str">
        <f t="shared" si="66"/>
        <v xml:space="preserve">05/06 </v>
      </c>
      <c r="O138" s="44" t="str">
        <f t="shared" si="66"/>
        <v xml:space="preserve">06/07 </v>
      </c>
      <c r="P138" s="44" t="str">
        <f t="shared" si="66"/>
        <v xml:space="preserve">07/08 </v>
      </c>
      <c r="Q138" s="44" t="str">
        <f t="shared" si="66"/>
        <v xml:space="preserve">08/09 </v>
      </c>
      <c r="R138" s="44" t="str">
        <f t="shared" si="66"/>
        <v xml:space="preserve">09/10 </v>
      </c>
      <c r="S138" s="44" t="str">
        <f t="shared" si="66"/>
        <v xml:space="preserve">10/11 </v>
      </c>
      <c r="T138" s="44" t="str">
        <f t="shared" si="66"/>
        <v xml:space="preserve">11/12 </v>
      </c>
      <c r="U138" s="44" t="str">
        <f t="shared" si="66"/>
        <v xml:space="preserve">12/13 </v>
      </c>
      <c r="V138" s="44" t="str">
        <f t="shared" si="66"/>
        <v xml:space="preserve">13/14 </v>
      </c>
      <c r="W138" s="44" t="str">
        <f t="shared" si="66"/>
        <v xml:space="preserve">14/15 </v>
      </c>
      <c r="X138" s="44" t="str">
        <f t="shared" si="66"/>
        <v xml:space="preserve">15/16 </v>
      </c>
      <c r="Y138" s="44" t="str">
        <f t="shared" si="66"/>
        <v xml:space="preserve">16/17 </v>
      </c>
      <c r="Z138" s="44" t="str">
        <f t="shared" si="66"/>
        <v xml:space="preserve">17/18 </v>
      </c>
      <c r="AA138" s="44" t="str">
        <f t="shared" si="66"/>
        <v>18/19</v>
      </c>
      <c r="AB138" s="44" t="str">
        <f t="shared" si="66"/>
        <v>19/20</v>
      </c>
      <c r="AC138" s="44" t="str">
        <f t="shared" si="66"/>
        <v>20/21</v>
      </c>
      <c r="AD138" s="44" t="str">
        <f t="shared" si="66"/>
        <v>21/22</v>
      </c>
      <c r="AE138" s="44" t="str">
        <f t="shared" si="66"/>
        <v>22/23</v>
      </c>
      <c r="AF138" s="44" t="str">
        <f t="shared" si="66"/>
        <v>23/24</v>
      </c>
      <c r="AG138" s="44" t="str">
        <f t="shared" si="66"/>
        <v>24/25</v>
      </c>
      <c r="AH138" s="44" t="str">
        <f t="shared" si="66"/>
        <v>25/26</v>
      </c>
      <c r="AI138" s="44" t="str">
        <f t="shared" si="66"/>
        <v>26/27</v>
      </c>
      <c r="AJ138" s="44" t="str">
        <f t="shared" si="66"/>
        <v>27/28</v>
      </c>
      <c r="AK138" s="44" t="str">
        <f t="shared" si="66"/>
        <v>28/29</v>
      </c>
      <c r="AL138" s="44" t="str">
        <f t="shared" si="66"/>
        <v>29/30</v>
      </c>
      <c r="AM138" s="44" t="str">
        <f t="shared" si="66"/>
        <v>30/31</v>
      </c>
      <c r="AN138" s="44" t="str">
        <f t="shared" si="66"/>
        <v>31/32</v>
      </c>
      <c r="AO138" s="44" t="str">
        <f t="shared" si="66"/>
        <v>32/33</v>
      </c>
      <c r="AP138" s="44" t="str">
        <f t="shared" si="66"/>
        <v>33/34</v>
      </c>
      <c r="AQ138" s="44" t="str">
        <f t="shared" si="66"/>
        <v>34/35</v>
      </c>
      <c r="AR138" s="44" t="str">
        <f t="shared" si="66"/>
        <v>35/36</v>
      </c>
      <c r="AS138" s="44" t="str">
        <f t="shared" si="66"/>
        <v>36/37</v>
      </c>
      <c r="AT138" s="44" t="str">
        <f t="shared" si="66"/>
        <v>37/38</v>
      </c>
      <c r="AU138" s="44" t="str">
        <f t="shared" si="66"/>
        <v>38/39</v>
      </c>
    </row>
    <row r="139" spans="1:47" ht="15.75" hidden="1" thickBot="1">
      <c r="A139" s="42" t="s">
        <v>101</v>
      </c>
      <c r="G139" s="46">
        <f t="shared" ref="G139:AU145" si="67">G155+G171+G187</f>
        <v>0.14845192849800068</v>
      </c>
      <c r="H139" s="46">
        <f t="shared" si="67"/>
        <v>0.59380771399200272</v>
      </c>
      <c r="I139" s="46">
        <f t="shared" si="67"/>
        <v>0.10594550710612409</v>
      </c>
      <c r="J139" s="46">
        <f t="shared" si="67"/>
        <v>4.7053309611616596</v>
      </c>
      <c r="K139" s="46">
        <f t="shared" si="67"/>
        <v>5.6274177871419004</v>
      </c>
      <c r="L139" s="46">
        <f t="shared" si="67"/>
        <v>3.2679714900617962</v>
      </c>
      <c r="M139" s="46">
        <f t="shared" si="67"/>
        <v>26.33123743930997</v>
      </c>
      <c r="N139" s="46">
        <f t="shared" si="67"/>
        <v>88.427799471015888</v>
      </c>
      <c r="O139" s="46">
        <f>O155+O171+O187</f>
        <v>166.1</v>
      </c>
      <c r="P139" s="46">
        <f t="shared" si="67"/>
        <v>246.8</v>
      </c>
      <c r="Q139" s="46">
        <f t="shared" si="67"/>
        <v>295.3</v>
      </c>
      <c r="R139" s="46">
        <f t="shared" si="67"/>
        <v>244</v>
      </c>
      <c r="S139" s="46">
        <f t="shared" si="67"/>
        <v>105</v>
      </c>
      <c r="T139" s="46">
        <f t="shared" si="67"/>
        <v>531.24151557377047</v>
      </c>
      <c r="U139" s="46">
        <f t="shared" si="67"/>
        <v>311.1290819672131</v>
      </c>
      <c r="V139" s="46">
        <f t="shared" si="67"/>
        <v>580.06077131147538</v>
      </c>
      <c r="W139" s="46">
        <f t="shared" si="67"/>
        <v>461.91774426229506</v>
      </c>
      <c r="X139" s="46">
        <f t="shared" si="67"/>
        <v>409.38934918032788</v>
      </c>
      <c r="Y139" s="46">
        <f t="shared" si="67"/>
        <v>560.12511778531302</v>
      </c>
      <c r="Z139" s="46">
        <f t="shared" si="67"/>
        <v>618.70385382083612</v>
      </c>
      <c r="AA139" s="46">
        <f t="shared" si="67"/>
        <v>782.53363953945302</v>
      </c>
      <c r="AB139" s="46">
        <f t="shared" si="67"/>
        <v>695.57277479802156</v>
      </c>
      <c r="AC139" s="46">
        <f t="shared" si="67"/>
        <v>785.40231603239567</v>
      </c>
      <c r="AD139" s="46">
        <f t="shared" si="67"/>
        <v>833.34170117919746</v>
      </c>
      <c r="AE139" s="47">
        <f t="shared" si="67"/>
        <v>871.74890890150164</v>
      </c>
      <c r="AF139" s="47">
        <f t="shared" si="67"/>
        <v>1056.5680035255145</v>
      </c>
      <c r="AG139" s="47">
        <f t="shared" si="67"/>
        <v>1127.9933544710589</v>
      </c>
      <c r="AH139" s="47">
        <f t="shared" si="67"/>
        <v>382.54335715898503</v>
      </c>
      <c r="AI139" s="47">
        <f t="shared" si="67"/>
        <v>347.7460479214642</v>
      </c>
      <c r="AJ139" s="47">
        <f t="shared" si="67"/>
        <v>265.76563025976827</v>
      </c>
      <c r="AK139" s="47">
        <f t="shared" si="67"/>
        <v>175.75745789406574</v>
      </c>
      <c r="AL139" s="47">
        <f t="shared" si="67"/>
        <v>258.2139225912822</v>
      </c>
      <c r="AM139" s="47">
        <f t="shared" si="67"/>
        <v>280.55777260492465</v>
      </c>
      <c r="AN139" s="47">
        <f t="shared" si="67"/>
        <v>146.57091132916074</v>
      </c>
      <c r="AO139" s="47">
        <f t="shared" si="67"/>
        <v>162.89893400561246</v>
      </c>
      <c r="AP139" s="47">
        <f t="shared" si="67"/>
        <v>86.756960310008608</v>
      </c>
      <c r="AQ139" s="47">
        <f t="shared" si="67"/>
        <v>253.66431165597993</v>
      </c>
      <c r="AR139" s="47">
        <f t="shared" si="67"/>
        <v>276.96758593155778</v>
      </c>
      <c r="AS139" s="47">
        <f t="shared" si="67"/>
        <v>272.40707531036151</v>
      </c>
      <c r="AT139" s="47">
        <f t="shared" si="67"/>
        <v>271.07637536214338</v>
      </c>
      <c r="AU139" s="47">
        <f t="shared" si="67"/>
        <v>239.97117003700652</v>
      </c>
    </row>
    <row r="140" spans="1:47" ht="15.75" hidden="1" thickBot="1">
      <c r="A140" s="42" t="s">
        <v>102</v>
      </c>
      <c r="G140" s="46">
        <f t="shared" si="67"/>
        <v>0.14845192849800068</v>
      </c>
      <c r="H140" s="46">
        <f t="shared" si="67"/>
        <v>0.59380771399200272</v>
      </c>
      <c r="I140" s="46">
        <f t="shared" si="67"/>
        <v>0.10594550710612409</v>
      </c>
      <c r="J140" s="46">
        <f t="shared" si="67"/>
        <v>4.7053309611616596</v>
      </c>
      <c r="K140" s="46">
        <f t="shared" si="67"/>
        <v>5.6274177871419004</v>
      </c>
      <c r="L140" s="46">
        <f t="shared" si="67"/>
        <v>3.2679714900617962</v>
      </c>
      <c r="M140" s="46">
        <f t="shared" si="67"/>
        <v>26.33123743930997</v>
      </c>
      <c r="N140" s="46">
        <f t="shared" si="67"/>
        <v>88.427799471015888</v>
      </c>
      <c r="O140" s="46">
        <f>O156+O172+O188</f>
        <v>157.6</v>
      </c>
      <c r="P140" s="46">
        <f t="shared" si="67"/>
        <v>219.1</v>
      </c>
      <c r="Q140" s="46">
        <f t="shared" si="67"/>
        <v>252.4</v>
      </c>
      <c r="R140" s="46">
        <f t="shared" si="67"/>
        <v>237</v>
      </c>
      <c r="S140" s="46">
        <f t="shared" si="67"/>
        <v>73</v>
      </c>
      <c r="T140" s="46">
        <f t="shared" si="67"/>
        <v>543.65642991803281</v>
      </c>
      <c r="U140" s="46">
        <f t="shared" si="67"/>
        <v>253.02707459016392</v>
      </c>
      <c r="V140" s="46">
        <f t="shared" si="67"/>
        <v>551.30496065573766</v>
      </c>
      <c r="W140" s="46">
        <f t="shared" si="67"/>
        <v>449.03584180327869</v>
      </c>
      <c r="X140" s="46">
        <f t="shared" si="67"/>
        <v>465.14828934426231</v>
      </c>
      <c r="Y140" s="46">
        <f t="shared" si="67"/>
        <v>640.45194387632046</v>
      </c>
      <c r="Z140" s="46">
        <f t="shared" si="67"/>
        <v>629.16665066714836</v>
      </c>
      <c r="AA140" s="46">
        <f t="shared" si="67"/>
        <v>784.09238895080705</v>
      </c>
      <c r="AB140" s="46">
        <f t="shared" si="67"/>
        <v>645.13794270741005</v>
      </c>
      <c r="AC140" s="46">
        <f t="shared" si="67"/>
        <v>804.89972548116191</v>
      </c>
      <c r="AD140" s="46">
        <f t="shared" si="67"/>
        <v>818.89439050864917</v>
      </c>
      <c r="AE140" s="47">
        <f t="shared" si="67"/>
        <v>1019.8650585016784</v>
      </c>
      <c r="AF140" s="47">
        <f t="shared" si="67"/>
        <v>1062.1690000000001</v>
      </c>
      <c r="AG140" s="47">
        <f t="shared" si="67"/>
        <v>1087.2868346018115</v>
      </c>
      <c r="AH140" s="47">
        <f t="shared" si="67"/>
        <v>394.9388572769742</v>
      </c>
      <c r="AI140" s="47">
        <f t="shared" si="67"/>
        <v>369.84734047907085</v>
      </c>
      <c r="AJ140" s="47">
        <f t="shared" si="67"/>
        <v>302.27788007450857</v>
      </c>
      <c r="AK140" s="47">
        <f t="shared" si="67"/>
        <v>219.85492704153876</v>
      </c>
      <c r="AL140" s="47">
        <f t="shared" si="67"/>
        <v>286.77504541527105</v>
      </c>
      <c r="AM140" s="47">
        <f t="shared" si="67"/>
        <v>236.32019709444035</v>
      </c>
      <c r="AN140" s="47">
        <f t="shared" si="67"/>
        <v>166.90716755145343</v>
      </c>
      <c r="AO140" s="47">
        <f t="shared" si="67"/>
        <v>133.22245733660213</v>
      </c>
      <c r="AP140" s="47">
        <f t="shared" si="67"/>
        <v>94.759949740544613</v>
      </c>
      <c r="AQ140" s="47">
        <f t="shared" si="67"/>
        <v>265.22883277438439</v>
      </c>
      <c r="AR140" s="47">
        <f t="shared" si="67"/>
        <v>286.1256986480779</v>
      </c>
      <c r="AS140" s="47">
        <f t="shared" si="67"/>
        <v>279.85967644493263</v>
      </c>
      <c r="AT140" s="47">
        <f t="shared" si="67"/>
        <v>278.04083825674849</v>
      </c>
      <c r="AU140" s="47">
        <f t="shared" si="67"/>
        <v>244.46982874858568</v>
      </c>
    </row>
    <row r="141" spans="1:47" ht="15.75" hidden="1" thickBot="1">
      <c r="A141" s="42" t="s">
        <v>103</v>
      </c>
      <c r="G141" s="46">
        <f t="shared" si="67"/>
        <v>0.14845192849800068</v>
      </c>
      <c r="H141" s="46">
        <f t="shared" si="67"/>
        <v>0.59380771399200272</v>
      </c>
      <c r="I141" s="46">
        <f t="shared" si="67"/>
        <v>0.10594550710612409</v>
      </c>
      <c r="J141" s="46">
        <f t="shared" si="67"/>
        <v>4.7053309611616596</v>
      </c>
      <c r="K141" s="46">
        <f t="shared" si="67"/>
        <v>5.6274177871419004</v>
      </c>
      <c r="L141" s="46">
        <f t="shared" si="67"/>
        <v>3.2679714900617962</v>
      </c>
      <c r="M141" s="46">
        <f t="shared" si="67"/>
        <v>26.33123743930997</v>
      </c>
      <c r="N141" s="46">
        <f t="shared" si="67"/>
        <v>88.427799471015888</v>
      </c>
      <c r="O141" s="46">
        <f t="shared" si="67"/>
        <v>178.7</v>
      </c>
      <c r="P141" s="46">
        <f t="shared" si="67"/>
        <v>219.3</v>
      </c>
      <c r="Q141" s="46">
        <f t="shared" si="67"/>
        <v>207</v>
      </c>
      <c r="R141" s="46">
        <f t="shared" si="67"/>
        <v>241</v>
      </c>
      <c r="S141" s="46">
        <f t="shared" si="67"/>
        <v>63</v>
      </c>
      <c r="T141" s="46">
        <f t="shared" si="67"/>
        <v>595.48178278688522</v>
      </c>
      <c r="U141" s="46">
        <f t="shared" si="67"/>
        <v>281.03496024590163</v>
      </c>
      <c r="V141" s="46">
        <f t="shared" si="67"/>
        <v>561.09804754098366</v>
      </c>
      <c r="W141" s="46">
        <f t="shared" si="67"/>
        <v>534.22628770491792</v>
      </c>
      <c r="X141" s="46">
        <f t="shared" si="67"/>
        <v>437.10229713114757</v>
      </c>
      <c r="Y141" s="46">
        <f t="shared" si="67"/>
        <v>654.54623719956271</v>
      </c>
      <c r="Z141" s="46">
        <f t="shared" si="67"/>
        <v>636.00756438673307</v>
      </c>
      <c r="AA141" s="46">
        <f t="shared" si="67"/>
        <v>861.59703402192781</v>
      </c>
      <c r="AB141" s="46">
        <f t="shared" si="67"/>
        <v>700.29708561902169</v>
      </c>
      <c r="AC141" s="46">
        <f t="shared" si="67"/>
        <v>890.96744722245489</v>
      </c>
      <c r="AD141" s="46">
        <f t="shared" si="67"/>
        <v>940.04238671070652</v>
      </c>
      <c r="AE141" s="47">
        <f t="shared" si="67"/>
        <v>962.47981329384606</v>
      </c>
      <c r="AF141" s="47">
        <f t="shared" si="67"/>
        <v>1140.9239704412141</v>
      </c>
      <c r="AG141" s="47">
        <f t="shared" si="67"/>
        <v>1307.6791986386177</v>
      </c>
      <c r="AH141" s="47">
        <f t="shared" si="67"/>
        <v>378.57022966921835</v>
      </c>
      <c r="AI141" s="47">
        <f t="shared" si="67"/>
        <v>345.50255335624877</v>
      </c>
      <c r="AJ141" s="47">
        <f t="shared" si="67"/>
        <v>238.05253103013948</v>
      </c>
      <c r="AK141" s="47">
        <f t="shared" si="67"/>
        <v>176.2647489119276</v>
      </c>
      <c r="AL141" s="47">
        <f t="shared" si="67"/>
        <v>211.26137885523309</v>
      </c>
      <c r="AM141" s="47">
        <f t="shared" si="67"/>
        <v>283.36583321440696</v>
      </c>
      <c r="AN141" s="47">
        <f t="shared" si="67"/>
        <v>147.29888071074146</v>
      </c>
      <c r="AO141" s="47">
        <f t="shared" si="67"/>
        <v>113.97881224957064</v>
      </c>
      <c r="AP141" s="47">
        <f t="shared" si="67"/>
        <v>87.158423099214374</v>
      </c>
      <c r="AQ141" s="47">
        <f t="shared" si="67"/>
        <v>254.35368927134476</v>
      </c>
      <c r="AR141" s="47">
        <f t="shared" si="67"/>
        <v>277.43398329145884</v>
      </c>
      <c r="AS141" s="47">
        <f t="shared" si="67"/>
        <v>272.66224790986593</v>
      </c>
      <c r="AT141" s="47">
        <f t="shared" si="67"/>
        <v>246.34617960365574</v>
      </c>
      <c r="AU141" s="47">
        <f t="shared" si="67"/>
        <v>240.07407687683599</v>
      </c>
    </row>
    <row r="142" spans="1:47" ht="15.75" hidden="1" thickBot="1">
      <c r="A142" s="42" t="s">
        <v>104</v>
      </c>
      <c r="G142" s="46">
        <f t="shared" si="67"/>
        <v>0.15748480840727289</v>
      </c>
      <c r="H142" s="46">
        <f t="shared" si="67"/>
        <v>0.62993923362909154</v>
      </c>
      <c r="I142" s="46">
        <f t="shared" si="67"/>
        <v>3.6232368797822416</v>
      </c>
      <c r="J142" s="46">
        <f t="shared" si="67"/>
        <v>6.3683646097343614</v>
      </c>
      <c r="K142" s="46">
        <f t="shared" si="67"/>
        <v>5.1705605193162594</v>
      </c>
      <c r="L142" s="46">
        <f t="shared" si="67"/>
        <v>12.937129110066229</v>
      </c>
      <c r="M142" s="46">
        <f t="shared" si="67"/>
        <v>17.948954341994057</v>
      </c>
      <c r="N142" s="46">
        <f t="shared" si="67"/>
        <v>94.4</v>
      </c>
      <c r="O142" s="46">
        <f t="shared" si="67"/>
        <v>192.1</v>
      </c>
      <c r="P142" s="46">
        <f t="shared" si="67"/>
        <v>289</v>
      </c>
      <c r="Q142" s="46">
        <f t="shared" si="67"/>
        <v>152</v>
      </c>
      <c r="R142" s="46">
        <f t="shared" si="67"/>
        <v>90</v>
      </c>
      <c r="S142" s="46">
        <f t="shared" si="67"/>
        <v>150</v>
      </c>
      <c r="T142" s="46">
        <f t="shared" si="67"/>
        <v>307.89122827868852</v>
      </c>
      <c r="U142" s="46">
        <f t="shared" si="67"/>
        <v>314.4893450819672</v>
      </c>
      <c r="V142" s="46">
        <f t="shared" si="67"/>
        <v>241.86406639344261</v>
      </c>
      <c r="W142" s="46">
        <f t="shared" si="67"/>
        <v>306.61247950819671</v>
      </c>
      <c r="X142" s="46">
        <f t="shared" si="67"/>
        <v>393.13795040983604</v>
      </c>
      <c r="Y142" s="46">
        <f t="shared" si="67"/>
        <v>420.7747048150332</v>
      </c>
      <c r="Z142" s="46">
        <f t="shared" si="67"/>
        <v>491.5489060627142</v>
      </c>
      <c r="AA142" s="46">
        <f t="shared" si="67"/>
        <v>711.46544098872914</v>
      </c>
      <c r="AB142" s="46">
        <f t="shared" si="67"/>
        <v>623.14914058781358</v>
      </c>
      <c r="AC142" s="46">
        <f t="shared" si="67"/>
        <v>683.77633859659568</v>
      </c>
      <c r="AD142" s="46">
        <f t="shared" si="67"/>
        <v>757.39805138884003</v>
      </c>
      <c r="AE142" s="47">
        <f t="shared" si="67"/>
        <v>940.62468098016461</v>
      </c>
      <c r="AF142" s="47">
        <f t="shared" si="67"/>
        <v>959.65390409513009</v>
      </c>
      <c r="AG142" s="47">
        <f t="shared" si="67"/>
        <v>1034.6870709803791</v>
      </c>
      <c r="AH142" s="47">
        <f t="shared" si="67"/>
        <v>426.85959217359556</v>
      </c>
      <c r="AI142" s="47">
        <f t="shared" si="67"/>
        <v>356.76109477451553</v>
      </c>
      <c r="AJ142" s="47">
        <f t="shared" si="67"/>
        <v>238.50884994337838</v>
      </c>
      <c r="AK142" s="47">
        <f t="shared" si="67"/>
        <v>168.19035611954791</v>
      </c>
      <c r="AL142" s="47">
        <f t="shared" si="67"/>
        <v>200.93526753979705</v>
      </c>
      <c r="AM142" s="47">
        <f t="shared" si="67"/>
        <v>117.65302506050645</v>
      </c>
      <c r="AN142" s="47">
        <f t="shared" si="67"/>
        <v>145.64075070179729</v>
      </c>
      <c r="AO142" s="47">
        <f t="shared" si="67"/>
        <v>106.83857407353389</v>
      </c>
      <c r="AP142" s="47">
        <f t="shared" si="67"/>
        <v>83.671909798981048</v>
      </c>
      <c r="AQ142" s="47">
        <f t="shared" si="67"/>
        <v>250.03642414318296</v>
      </c>
      <c r="AR142" s="47">
        <f t="shared" si="67"/>
        <v>272.83858977492474</v>
      </c>
      <c r="AS142" s="47">
        <f t="shared" si="67"/>
        <v>271.61058349574813</v>
      </c>
      <c r="AT142" s="47">
        <f t="shared" si="67"/>
        <v>239.69925151260233</v>
      </c>
      <c r="AU142" s="47">
        <f t="shared" si="67"/>
        <v>219.61932720636261</v>
      </c>
    </row>
    <row r="143" spans="1:47" ht="15.75" hidden="1" thickBot="1">
      <c r="A143" s="42" t="s">
        <v>105</v>
      </c>
      <c r="G143" s="46">
        <f t="shared" si="67"/>
        <v>0.15748480840727289</v>
      </c>
      <c r="H143" s="46">
        <f t="shared" si="67"/>
        <v>0.62993923362909154</v>
      </c>
      <c r="I143" s="46">
        <f t="shared" si="67"/>
        <v>3.6232368797822416</v>
      </c>
      <c r="J143" s="46">
        <f t="shared" si="67"/>
        <v>6.3683646097343614</v>
      </c>
      <c r="K143" s="46">
        <f t="shared" si="67"/>
        <v>5.1705605193162594</v>
      </c>
      <c r="L143" s="46">
        <f t="shared" si="67"/>
        <v>12.937129110066229</v>
      </c>
      <c r="M143" s="46">
        <f t="shared" si="67"/>
        <v>17.948954341994057</v>
      </c>
      <c r="N143" s="46">
        <f t="shared" si="67"/>
        <v>81.599999999999994</v>
      </c>
      <c r="O143" s="46">
        <f t="shared" si="67"/>
        <v>158.4</v>
      </c>
      <c r="P143" s="46">
        <f t="shared" si="67"/>
        <v>247.5</v>
      </c>
      <c r="Q143" s="46">
        <f t="shared" si="67"/>
        <v>146</v>
      </c>
      <c r="R143" s="46">
        <f t="shared" si="67"/>
        <v>102</v>
      </c>
      <c r="S143" s="46">
        <f t="shared" si="67"/>
        <v>150</v>
      </c>
      <c r="T143" s="46">
        <f t="shared" si="67"/>
        <v>327.35488893442624</v>
      </c>
      <c r="U143" s="46">
        <f t="shared" si="67"/>
        <v>289.15085245901639</v>
      </c>
      <c r="V143" s="46">
        <f t="shared" si="67"/>
        <v>278.93020860655736</v>
      </c>
      <c r="W143" s="46">
        <f t="shared" si="67"/>
        <v>312.44109918032785</v>
      </c>
      <c r="X143" s="46">
        <f t="shared" si="67"/>
        <v>417.11530286885244</v>
      </c>
      <c r="Y143" s="46">
        <f t="shared" si="67"/>
        <v>403.62779363750491</v>
      </c>
      <c r="Z143" s="46">
        <f t="shared" si="67"/>
        <v>543.53232327331966</v>
      </c>
      <c r="AA143" s="46">
        <f t="shared" si="67"/>
        <v>657.40010643599123</v>
      </c>
      <c r="AB143" s="46">
        <f t="shared" si="67"/>
        <v>667.12582193924868</v>
      </c>
      <c r="AC143" s="46">
        <f t="shared" si="67"/>
        <v>553.11639858858382</v>
      </c>
      <c r="AD143" s="46">
        <f t="shared" si="67"/>
        <v>957.93702927644267</v>
      </c>
      <c r="AE143" s="47">
        <f t="shared" si="67"/>
        <v>905.66254665466033</v>
      </c>
      <c r="AF143" s="47">
        <f t="shared" si="67"/>
        <v>940.01941968160816</v>
      </c>
      <c r="AG143" s="47">
        <f t="shared" si="67"/>
        <v>1038.1309911994999</v>
      </c>
      <c r="AH143" s="47">
        <f t="shared" si="67"/>
        <v>413.23669994414604</v>
      </c>
      <c r="AI143" s="47">
        <f t="shared" si="67"/>
        <v>298.31143123385993</v>
      </c>
      <c r="AJ143" s="47">
        <f t="shared" si="67"/>
        <v>231.7954303568732</v>
      </c>
      <c r="AK143" s="47">
        <f t="shared" si="67"/>
        <v>162.67841284779053</v>
      </c>
      <c r="AL143" s="47">
        <f t="shared" si="67"/>
        <v>234.58605912478012</v>
      </c>
      <c r="AM143" s="47">
        <f t="shared" si="67"/>
        <v>112.97065933209575</v>
      </c>
      <c r="AN143" s="47">
        <f t="shared" si="67"/>
        <v>141.36585189535256</v>
      </c>
      <c r="AO143" s="47">
        <f t="shared" si="67"/>
        <v>103.5857649166596</v>
      </c>
      <c r="AP143" s="47">
        <f t="shared" si="67"/>
        <v>82.362093472260767</v>
      </c>
      <c r="AQ143" s="47">
        <f t="shared" si="67"/>
        <v>247.8235409844448</v>
      </c>
      <c r="AR143" s="47">
        <f t="shared" si="67"/>
        <v>271.21949786703607</v>
      </c>
      <c r="AS143" s="47">
        <f t="shared" si="67"/>
        <v>270.14098819683869</v>
      </c>
      <c r="AT143" s="47">
        <f t="shared" si="67"/>
        <v>238.80474955124205</v>
      </c>
      <c r="AU143" s="47">
        <f t="shared" si="67"/>
        <v>219.10128331091693</v>
      </c>
    </row>
    <row r="144" spans="1:47" ht="15.75" hidden="1" thickBot="1">
      <c r="A144" s="42" t="s">
        <v>106</v>
      </c>
      <c r="G144" s="46">
        <f t="shared" si="67"/>
        <v>0.15748480840727289</v>
      </c>
      <c r="H144" s="46">
        <f t="shared" si="67"/>
        <v>0.62993923362909154</v>
      </c>
      <c r="I144" s="46">
        <f t="shared" si="67"/>
        <v>3.6232368797822416</v>
      </c>
      <c r="J144" s="46">
        <f t="shared" si="67"/>
        <v>6.3683646097343614</v>
      </c>
      <c r="K144" s="46">
        <f t="shared" si="67"/>
        <v>5.1705605193162594</v>
      </c>
      <c r="L144" s="46">
        <f t="shared" si="67"/>
        <v>12.937129110066229</v>
      </c>
      <c r="M144" s="46">
        <f t="shared" si="67"/>
        <v>17.948954341994057</v>
      </c>
      <c r="N144" s="46">
        <f t="shared" si="67"/>
        <v>111.3</v>
      </c>
      <c r="O144" s="46">
        <f t="shared" si="67"/>
        <v>222.4</v>
      </c>
      <c r="P144" s="46">
        <f t="shared" si="67"/>
        <v>259.5</v>
      </c>
      <c r="Q144" s="46">
        <f t="shared" si="67"/>
        <v>102</v>
      </c>
      <c r="R144" s="46">
        <f t="shared" si="67"/>
        <v>112</v>
      </c>
      <c r="S144" s="46">
        <f t="shared" si="67"/>
        <v>190</v>
      </c>
      <c r="T144" s="46">
        <f t="shared" si="67"/>
        <v>390.39648606557375</v>
      </c>
      <c r="U144" s="46">
        <f t="shared" si="67"/>
        <v>445.56155491803281</v>
      </c>
      <c r="V144" s="46">
        <f t="shared" si="67"/>
        <v>381.72403442622948</v>
      </c>
      <c r="W144" s="46">
        <f t="shared" si="67"/>
        <v>383.58728975409838</v>
      </c>
      <c r="X144" s="46">
        <f t="shared" si="67"/>
        <v>466.15356844262294</v>
      </c>
      <c r="Y144" s="46">
        <f t="shared" si="67"/>
        <v>395.8114667724015</v>
      </c>
      <c r="Z144" s="46">
        <f t="shared" si="67"/>
        <v>680.72332605696295</v>
      </c>
      <c r="AA144" s="46">
        <f t="shared" si="67"/>
        <v>703.8614958655595</v>
      </c>
      <c r="AB144" s="46">
        <f t="shared" si="67"/>
        <v>767.90608856876213</v>
      </c>
      <c r="AC144" s="46">
        <f t="shared" si="67"/>
        <v>750.01012250562712</v>
      </c>
      <c r="AD144" s="47">
        <f t="shared" si="67"/>
        <v>1115.9627285747101</v>
      </c>
      <c r="AE144" s="47">
        <f t="shared" si="67"/>
        <v>950.67053737751269</v>
      </c>
      <c r="AF144" s="47">
        <f t="shared" si="67"/>
        <v>887.15456135467002</v>
      </c>
      <c r="AG144" s="47">
        <f t="shared" si="67"/>
        <v>1147.557477766112</v>
      </c>
      <c r="AH144" s="47">
        <f t="shared" si="67"/>
        <v>323.49491729612953</v>
      </c>
      <c r="AI144" s="47">
        <f t="shared" si="67"/>
        <v>303.89955429931655</v>
      </c>
      <c r="AJ144" s="47">
        <f t="shared" si="67"/>
        <v>236.30282787226389</v>
      </c>
      <c r="AK144" s="47">
        <f t="shared" si="67"/>
        <v>167.8252838277154</v>
      </c>
      <c r="AL144" s="47">
        <f t="shared" si="67"/>
        <v>199.83192473655583</v>
      </c>
      <c r="AM144" s="47">
        <f t="shared" si="67"/>
        <v>117.76240503460164</v>
      </c>
      <c r="AN144" s="47">
        <f t="shared" si="67"/>
        <v>144.3248041281567</v>
      </c>
      <c r="AO144" s="47">
        <f t="shared" si="67"/>
        <v>105.87382817490267</v>
      </c>
      <c r="AP144" s="47">
        <f t="shared" si="67"/>
        <v>83.365522264872268</v>
      </c>
      <c r="AQ144" s="47">
        <f t="shared" si="67"/>
        <v>249.46048569205973</v>
      </c>
      <c r="AR144" s="47">
        <f t="shared" si="67"/>
        <v>272.35965100715936</v>
      </c>
      <c r="AS144" s="47">
        <f t="shared" si="67"/>
        <v>271.18962217378731</v>
      </c>
      <c r="AT144" s="47">
        <f t="shared" si="67"/>
        <v>239.45170043463102</v>
      </c>
      <c r="AU144" s="47">
        <f t="shared" si="67"/>
        <v>219.47595991339546</v>
      </c>
    </row>
    <row r="145" spans="1:47" ht="15.75" hidden="1" thickBot="1">
      <c r="A145" s="42" t="s">
        <v>107</v>
      </c>
      <c r="G145" s="46">
        <f t="shared" si="67"/>
        <v>0.34572021789631785</v>
      </c>
      <c r="H145" s="46">
        <f t="shared" si="67"/>
        <v>1.3828808715852714</v>
      </c>
      <c r="I145" s="46">
        <f t="shared" si="67"/>
        <v>6.6667470785954341</v>
      </c>
      <c r="J145" s="46">
        <f t="shared" si="67"/>
        <v>7.5145764566391513</v>
      </c>
      <c r="K145" s="46">
        <f t="shared" si="67"/>
        <v>13.039183905705046</v>
      </c>
      <c r="L145" s="46">
        <f t="shared" si="67"/>
        <v>14.863558198765865</v>
      </c>
      <c r="M145" s="46">
        <f t="shared" si="67"/>
        <v>41.138238360285243</v>
      </c>
      <c r="N145" s="46">
        <f t="shared" si="67"/>
        <v>116.7</v>
      </c>
      <c r="O145" s="46">
        <f t="shared" si="67"/>
        <v>214.9</v>
      </c>
      <c r="P145" s="46">
        <f t="shared" si="67"/>
        <v>266.5</v>
      </c>
      <c r="Q145" s="46">
        <f t="shared" si="67"/>
        <v>102</v>
      </c>
      <c r="R145" s="46">
        <f t="shared" ref="R145:AU150" si="68">R161+R177+R193</f>
        <v>127</v>
      </c>
      <c r="S145" s="46">
        <f t="shared" si="68"/>
        <v>236</v>
      </c>
      <c r="T145" s="46">
        <f t="shared" si="68"/>
        <v>351.36586803278686</v>
      </c>
      <c r="U145" s="46">
        <f t="shared" si="68"/>
        <v>425.39752622950817</v>
      </c>
      <c r="V145" s="46">
        <f t="shared" si="68"/>
        <v>363.38942581967211</v>
      </c>
      <c r="W145" s="46">
        <f t="shared" si="68"/>
        <v>386.65846229508202</v>
      </c>
      <c r="X145" s="46">
        <f t="shared" si="68"/>
        <v>426.13822906581635</v>
      </c>
      <c r="Y145" s="46">
        <f t="shared" si="68"/>
        <v>460.08687599782183</v>
      </c>
      <c r="Z145" s="46">
        <f t="shared" si="68"/>
        <v>572.85762491105106</v>
      </c>
      <c r="AA145" s="46">
        <f t="shared" si="68"/>
        <v>725.56206174462466</v>
      </c>
      <c r="AB145" s="46">
        <f t="shared" si="68"/>
        <v>766.163471951882</v>
      </c>
      <c r="AC145" s="46">
        <f t="shared" si="68"/>
        <v>701.39770152400911</v>
      </c>
      <c r="AD145" s="47">
        <f t="shared" si="68"/>
        <v>937.06962831515125</v>
      </c>
      <c r="AE145" s="47">
        <f t="shared" si="68"/>
        <v>923.99013898534054</v>
      </c>
      <c r="AF145" s="47">
        <f t="shared" si="68"/>
        <v>1055.6686917083143</v>
      </c>
      <c r="AG145" s="47">
        <f t="shared" si="68"/>
        <v>1210.090833251207</v>
      </c>
      <c r="AH145" s="47">
        <f t="shared" si="68"/>
        <v>277.93990864003376</v>
      </c>
      <c r="AI145" s="47">
        <f t="shared" si="68"/>
        <v>358.13620936005714</v>
      </c>
      <c r="AJ145" s="47">
        <f t="shared" si="68"/>
        <v>241.44282994965965</v>
      </c>
      <c r="AK145" s="47">
        <f t="shared" si="68"/>
        <v>176.1253934026978</v>
      </c>
      <c r="AL145" s="47">
        <f t="shared" si="68"/>
        <v>204.12877718778185</v>
      </c>
      <c r="AM145" s="47">
        <f t="shared" si="68"/>
        <v>122.06432798849983</v>
      </c>
      <c r="AN145" s="47">
        <f t="shared" si="68"/>
        <v>148.61966344311617</v>
      </c>
      <c r="AO145" s="47">
        <f t="shared" si="68"/>
        <v>109.80298737878336</v>
      </c>
      <c r="AP145" s="47">
        <f t="shared" si="68"/>
        <v>85.249219230889622</v>
      </c>
      <c r="AQ145" s="47">
        <f t="shared" si="68"/>
        <v>252.62283332898647</v>
      </c>
      <c r="AR145" s="47">
        <f t="shared" si="68"/>
        <v>275.02308396403913</v>
      </c>
      <c r="AS145" s="47">
        <f t="shared" si="68"/>
        <v>273.71787190835579</v>
      </c>
      <c r="AT145" s="47">
        <f t="shared" si="68"/>
        <v>241.6382985856134</v>
      </c>
      <c r="AU145" s="47">
        <f t="shared" si="68"/>
        <v>220.74231132774744</v>
      </c>
    </row>
    <row r="146" spans="1:47" ht="15.75" hidden="1" thickBot="1">
      <c r="A146" s="42" t="s">
        <v>108</v>
      </c>
      <c r="G146" s="46">
        <f t="shared" ref="G146:AU150" si="69">G162+G178+G194</f>
        <v>0.34572021789631785</v>
      </c>
      <c r="H146" s="46">
        <f t="shared" si="69"/>
        <v>1.3828808715852714</v>
      </c>
      <c r="I146" s="46">
        <f t="shared" si="69"/>
        <v>6.6667470785954341</v>
      </c>
      <c r="J146" s="46">
        <f t="shared" si="69"/>
        <v>7.5145764566391513</v>
      </c>
      <c r="K146" s="46">
        <f t="shared" si="69"/>
        <v>13.039183905705046</v>
      </c>
      <c r="L146" s="46">
        <f t="shared" si="69"/>
        <v>14.863558198765865</v>
      </c>
      <c r="M146" s="46">
        <f t="shared" si="69"/>
        <v>41.138238360285243</v>
      </c>
      <c r="N146" s="46">
        <f t="shared" si="69"/>
        <v>160.80000000000001</v>
      </c>
      <c r="O146" s="46">
        <f t="shared" si="69"/>
        <v>269.10000000000002</v>
      </c>
      <c r="P146" s="46">
        <f t="shared" si="69"/>
        <v>269.8</v>
      </c>
      <c r="Q146" s="46">
        <f t="shared" si="69"/>
        <v>94</v>
      </c>
      <c r="R146" s="46">
        <f t="shared" si="69"/>
        <v>98</v>
      </c>
      <c r="S146" s="46">
        <f t="shared" si="69"/>
        <v>264</v>
      </c>
      <c r="T146" s="46">
        <f t="shared" si="69"/>
        <v>430.50676967213116</v>
      </c>
      <c r="U146" s="46">
        <f t="shared" si="69"/>
        <v>422.73424262295083</v>
      </c>
      <c r="V146" s="46">
        <f t="shared" si="69"/>
        <v>366.80940163934429</v>
      </c>
      <c r="W146" s="46">
        <f t="shared" si="69"/>
        <v>444.25804139344262</v>
      </c>
      <c r="X146" s="46">
        <f t="shared" si="69"/>
        <v>564.30685018907764</v>
      </c>
      <c r="Y146" s="46">
        <f t="shared" si="69"/>
        <v>585.34387648730512</v>
      </c>
      <c r="Z146" s="46">
        <f t="shared" si="69"/>
        <v>627.29940396993879</v>
      </c>
      <c r="AA146" s="46">
        <f t="shared" si="69"/>
        <v>757.13240915425365</v>
      </c>
      <c r="AB146" s="46">
        <f t="shared" si="69"/>
        <v>920.25707588896512</v>
      </c>
      <c r="AC146" s="46">
        <f t="shared" si="68"/>
        <v>786.47986293570773</v>
      </c>
      <c r="AD146" s="47">
        <f t="shared" si="68"/>
        <v>1069.1683542215223</v>
      </c>
      <c r="AE146" s="47">
        <f t="shared" si="68"/>
        <v>1135.295302914295</v>
      </c>
      <c r="AF146" s="47">
        <f t="shared" si="68"/>
        <v>1113.345525344482</v>
      </c>
      <c r="AG146" s="47">
        <f t="shared" si="68"/>
        <v>1245.9591584706375</v>
      </c>
      <c r="AH146" s="47">
        <f t="shared" si="69"/>
        <v>334.16141183490168</v>
      </c>
      <c r="AI146" s="47">
        <f t="shared" si="69"/>
        <v>377.10309919594147</v>
      </c>
      <c r="AJ146" s="47">
        <f t="shared" si="69"/>
        <v>242.65065229804287</v>
      </c>
      <c r="AK146" s="47">
        <f t="shared" si="69"/>
        <v>172.65951318804343</v>
      </c>
      <c r="AL146" s="47">
        <f t="shared" si="69"/>
        <v>204.917987295258</v>
      </c>
      <c r="AM146" s="47">
        <f t="shared" si="69"/>
        <v>122.53475300602935</v>
      </c>
      <c r="AN146" s="47">
        <f t="shared" si="69"/>
        <v>148.43596950028308</v>
      </c>
      <c r="AO146" s="47">
        <f t="shared" si="69"/>
        <v>109.7126733345597</v>
      </c>
      <c r="AP146" s="47">
        <f t="shared" si="69"/>
        <v>85.144289894497462</v>
      </c>
      <c r="AQ146" s="47">
        <f t="shared" si="69"/>
        <v>252.65909676739193</v>
      </c>
      <c r="AR146" s="47">
        <f t="shared" si="69"/>
        <v>275.01797574215027</v>
      </c>
      <c r="AS146" s="47">
        <f t="shared" si="69"/>
        <v>273.67536858492667</v>
      </c>
      <c r="AT146" s="47">
        <f t="shared" si="69"/>
        <v>241.61207339288978</v>
      </c>
      <c r="AU146" s="47">
        <f t="shared" si="69"/>
        <v>220.72712321013091</v>
      </c>
    </row>
    <row r="147" spans="1:47" ht="15.75" hidden="1" thickBot="1">
      <c r="A147" s="42" t="s">
        <v>109</v>
      </c>
      <c r="G147" s="46">
        <f t="shared" si="69"/>
        <v>0.34572021789631785</v>
      </c>
      <c r="H147" s="46">
        <f t="shared" si="69"/>
        <v>1.3828808715852714</v>
      </c>
      <c r="I147" s="46">
        <f t="shared" si="69"/>
        <v>6.6667470785954341</v>
      </c>
      <c r="J147" s="46">
        <f t="shared" si="69"/>
        <v>7.5145764566391513</v>
      </c>
      <c r="K147" s="46">
        <f t="shared" si="69"/>
        <v>13.039183905705046</v>
      </c>
      <c r="L147" s="46">
        <f t="shared" si="69"/>
        <v>14.863558198765865</v>
      </c>
      <c r="M147" s="46">
        <f t="shared" si="69"/>
        <v>41.138238360285243</v>
      </c>
      <c r="N147" s="46">
        <f t="shared" si="69"/>
        <v>185.3</v>
      </c>
      <c r="O147" s="46">
        <f t="shared" si="69"/>
        <v>255.9</v>
      </c>
      <c r="P147" s="46">
        <f t="shared" si="69"/>
        <v>298.8</v>
      </c>
      <c r="Q147" s="46">
        <f t="shared" si="69"/>
        <v>112</v>
      </c>
      <c r="R147" s="46">
        <f t="shared" si="69"/>
        <v>89</v>
      </c>
      <c r="S147" s="46">
        <f t="shared" si="69"/>
        <v>311</v>
      </c>
      <c r="T147" s="46">
        <f t="shared" si="69"/>
        <v>370.88274836065574</v>
      </c>
      <c r="U147" s="46">
        <f t="shared" si="69"/>
        <v>506.8634606557377</v>
      </c>
      <c r="V147" s="46">
        <f t="shared" si="69"/>
        <v>469.47562581967213</v>
      </c>
      <c r="W147" s="46">
        <f t="shared" si="69"/>
        <v>476.00673073770491</v>
      </c>
      <c r="X147" s="46">
        <f t="shared" si="69"/>
        <v>556.93482013970333</v>
      </c>
      <c r="Y147" s="46">
        <f t="shared" si="69"/>
        <v>578.04053476097477</v>
      </c>
      <c r="Z147" s="46">
        <f t="shared" si="69"/>
        <v>649.79635367006017</v>
      </c>
      <c r="AA147" s="46">
        <f t="shared" si="69"/>
        <v>690.93912700950921</v>
      </c>
      <c r="AB147" s="46">
        <f t="shared" si="69"/>
        <v>885.02701848886761</v>
      </c>
      <c r="AC147" s="46">
        <f t="shared" si="68"/>
        <v>680.65372101910748</v>
      </c>
      <c r="AD147" s="47">
        <f t="shared" si="68"/>
        <v>941.89602697602686</v>
      </c>
      <c r="AE147" s="47">
        <f t="shared" si="68"/>
        <v>1204.1927002805658</v>
      </c>
      <c r="AF147" s="47">
        <f t="shared" si="68"/>
        <v>1089.8648505972189</v>
      </c>
      <c r="AG147" s="47">
        <f t="shared" si="68"/>
        <v>1238.1512354673011</v>
      </c>
      <c r="AH147" s="47">
        <f t="shared" si="69"/>
        <v>335.42104505859186</v>
      </c>
      <c r="AI147" s="47">
        <f t="shared" si="69"/>
        <v>383.22042835587865</v>
      </c>
      <c r="AJ147" s="47">
        <f t="shared" si="69"/>
        <v>269.28332037251766</v>
      </c>
      <c r="AK147" s="47">
        <f t="shared" si="69"/>
        <v>174.01646961305397</v>
      </c>
      <c r="AL147" s="47">
        <f t="shared" si="69"/>
        <v>207.52815229424829</v>
      </c>
      <c r="AM147" s="47">
        <f t="shared" si="69"/>
        <v>124.25973946022032</v>
      </c>
      <c r="AN147" s="47">
        <f t="shared" si="69"/>
        <v>150.21597273413408</v>
      </c>
      <c r="AO147" s="47">
        <f t="shared" si="69"/>
        <v>161.048361827039</v>
      </c>
      <c r="AP147" s="47">
        <f t="shared" si="69"/>
        <v>85.782100544615872</v>
      </c>
      <c r="AQ147" s="47">
        <f t="shared" si="69"/>
        <v>253.84250045674301</v>
      </c>
      <c r="AR147" s="47">
        <f t="shared" si="69"/>
        <v>275.93802753097663</v>
      </c>
      <c r="AS147" s="47">
        <f t="shared" si="69"/>
        <v>274.54424407109775</v>
      </c>
      <c r="AT147" s="47">
        <f t="shared" si="69"/>
        <v>242.31791641384851</v>
      </c>
      <c r="AU147" s="47">
        <f t="shared" si="69"/>
        <v>221.1359067387825</v>
      </c>
    </row>
    <row r="148" spans="1:47" ht="15.75" hidden="1" thickBot="1">
      <c r="A148" s="42" t="s">
        <v>110</v>
      </c>
      <c r="G148" s="46">
        <f t="shared" si="69"/>
        <v>0.40001854693321803</v>
      </c>
      <c r="H148" s="46">
        <f t="shared" si="69"/>
        <v>1.6000741877328721</v>
      </c>
      <c r="I148" s="46">
        <f t="shared" si="69"/>
        <v>10.637580569212387</v>
      </c>
      <c r="J148" s="46">
        <f t="shared" si="69"/>
        <v>12.961993024509113</v>
      </c>
      <c r="K148" s="46">
        <f t="shared" si="69"/>
        <v>15.212707826494727</v>
      </c>
      <c r="L148" s="46">
        <f t="shared" si="69"/>
        <v>13.814113468057771</v>
      </c>
      <c r="M148" s="46">
        <f t="shared" si="69"/>
        <v>77.428275425543987</v>
      </c>
      <c r="N148" s="46">
        <f t="shared" si="69"/>
        <v>163.5</v>
      </c>
      <c r="O148" s="46">
        <f t="shared" si="69"/>
        <v>348.1</v>
      </c>
      <c r="P148" s="46">
        <f t="shared" si="69"/>
        <v>319.10000000000002</v>
      </c>
      <c r="Q148" s="46">
        <f t="shared" si="69"/>
        <v>164</v>
      </c>
      <c r="R148" s="46">
        <f t="shared" si="69"/>
        <v>96</v>
      </c>
      <c r="S148" s="46">
        <f t="shared" si="69"/>
        <v>367</v>
      </c>
      <c r="T148" s="46">
        <f t="shared" si="69"/>
        <v>349.04511721311474</v>
      </c>
      <c r="U148" s="46">
        <f t="shared" si="69"/>
        <v>496.0729008196721</v>
      </c>
      <c r="V148" s="46">
        <f t="shared" si="69"/>
        <v>439.73592868852461</v>
      </c>
      <c r="W148" s="46">
        <f t="shared" si="69"/>
        <v>447.75640901639343</v>
      </c>
      <c r="X148" s="46">
        <f t="shared" si="69"/>
        <v>567.75045197681504</v>
      </c>
      <c r="Y148" s="46">
        <f t="shared" si="69"/>
        <v>638.70187377334503</v>
      </c>
      <c r="Z148" s="46">
        <f t="shared" si="69"/>
        <v>702.60645244708974</v>
      </c>
      <c r="AA148" s="46">
        <f t="shared" si="69"/>
        <v>821.11328511466536</v>
      </c>
      <c r="AB148" s="46">
        <f t="shared" si="69"/>
        <v>898.8161187606961</v>
      </c>
      <c r="AC148" s="46">
        <f t="shared" si="68"/>
        <v>806.92911421316614</v>
      </c>
      <c r="AD148" s="47">
        <f t="shared" si="68"/>
        <v>942.57489916262716</v>
      </c>
      <c r="AE148" s="47">
        <f t="shared" si="68"/>
        <v>1267.5572383958499</v>
      </c>
      <c r="AF148" s="47">
        <f t="shared" si="68"/>
        <v>1148.2961056332463</v>
      </c>
      <c r="AG148" s="47">
        <f t="shared" si="68"/>
        <v>1221.9095226822878</v>
      </c>
      <c r="AH148" s="47">
        <f t="shared" si="69"/>
        <v>331.24994844603305</v>
      </c>
      <c r="AI148" s="47">
        <f t="shared" si="69"/>
        <v>379.53389084975134</v>
      </c>
      <c r="AJ148" s="47">
        <f t="shared" si="69"/>
        <v>266.37264006300967</v>
      </c>
      <c r="AK148" s="47">
        <f t="shared" si="69"/>
        <v>172.12231854849301</v>
      </c>
      <c r="AL148" s="47">
        <f t="shared" si="69"/>
        <v>204.48828328910085</v>
      </c>
      <c r="AM148" s="47">
        <f t="shared" si="69"/>
        <v>122.09327701145976</v>
      </c>
      <c r="AN148" s="47">
        <f t="shared" si="69"/>
        <v>148.24877477993499</v>
      </c>
      <c r="AO148" s="47">
        <f t="shared" si="69"/>
        <v>159.6569930997349</v>
      </c>
      <c r="AP148" s="47">
        <f t="shared" si="69"/>
        <v>85.208275528117127</v>
      </c>
      <c r="AQ148" s="47">
        <f t="shared" si="69"/>
        <v>252.83153461518083</v>
      </c>
      <c r="AR148" s="47">
        <f t="shared" si="69"/>
        <v>275.22847272780547</v>
      </c>
      <c r="AS148" s="47">
        <f t="shared" si="69"/>
        <v>273.88519914659508</v>
      </c>
      <c r="AT148" s="47">
        <f t="shared" si="69"/>
        <v>241.91420157044595</v>
      </c>
      <c r="AU148" s="47">
        <f t="shared" si="69"/>
        <v>220.90209840838213</v>
      </c>
    </row>
    <row r="149" spans="1:47" ht="15.75" hidden="1" thickBot="1">
      <c r="A149" s="42" t="s">
        <v>111</v>
      </c>
      <c r="G149" s="46">
        <f t="shared" si="69"/>
        <v>0.40001854693321803</v>
      </c>
      <c r="H149" s="46">
        <f t="shared" si="69"/>
        <v>1.6000741877328721</v>
      </c>
      <c r="I149" s="46">
        <f t="shared" si="69"/>
        <v>10.637580569212387</v>
      </c>
      <c r="J149" s="46">
        <f t="shared" si="69"/>
        <v>12.961993024509113</v>
      </c>
      <c r="K149" s="46">
        <f t="shared" si="69"/>
        <v>15.212707826494727</v>
      </c>
      <c r="L149" s="46">
        <f t="shared" si="69"/>
        <v>13.814113468057771</v>
      </c>
      <c r="M149" s="46">
        <f t="shared" si="69"/>
        <v>77.428275425543987</v>
      </c>
      <c r="N149" s="46">
        <f t="shared" si="69"/>
        <v>208.5</v>
      </c>
      <c r="O149" s="46">
        <f t="shared" si="69"/>
        <v>311.5</v>
      </c>
      <c r="P149" s="46">
        <f t="shared" si="69"/>
        <v>331.9</v>
      </c>
      <c r="Q149" s="46">
        <f t="shared" si="69"/>
        <v>168</v>
      </c>
      <c r="R149" s="46">
        <f t="shared" si="69"/>
        <v>84</v>
      </c>
      <c r="S149" s="46">
        <f t="shared" si="69"/>
        <v>398</v>
      </c>
      <c r="T149" s="46">
        <f t="shared" si="69"/>
        <v>389.54997213114751</v>
      </c>
      <c r="U149" s="46">
        <f t="shared" si="69"/>
        <v>536.4827409836065</v>
      </c>
      <c r="V149" s="46">
        <f t="shared" si="69"/>
        <v>449.61221680327867</v>
      </c>
      <c r="W149" s="46">
        <f t="shared" si="69"/>
        <v>465.24152622950822</v>
      </c>
      <c r="X149" s="46">
        <f t="shared" si="69"/>
        <v>601.75034892403687</v>
      </c>
      <c r="Y149" s="46">
        <f t="shared" si="69"/>
        <v>648.60385399665461</v>
      </c>
      <c r="Z149" s="46">
        <f t="shared" si="69"/>
        <v>744.87719067253477</v>
      </c>
      <c r="AA149" s="46">
        <f t="shared" si="69"/>
        <v>774.2061566965898</v>
      </c>
      <c r="AB149" s="46">
        <f t="shared" si="69"/>
        <v>870.4787060870143</v>
      </c>
      <c r="AC149" s="46">
        <f t="shared" si="68"/>
        <v>828.92499381269374</v>
      </c>
      <c r="AD149" s="47">
        <f t="shared" si="68"/>
        <v>1067.1764127371009</v>
      </c>
      <c r="AE149" s="47">
        <f t="shared" si="68"/>
        <v>1189.9655040139451</v>
      </c>
      <c r="AF149" s="47">
        <f t="shared" si="68"/>
        <v>1179.6250871101199</v>
      </c>
      <c r="AG149" s="47">
        <f t="shared" si="68"/>
        <v>1279.6546710057678</v>
      </c>
      <c r="AH149" s="47">
        <f t="shared" si="69"/>
        <v>320.93809979880717</v>
      </c>
      <c r="AI149" s="47">
        <f t="shared" si="69"/>
        <v>380.28894833939773</v>
      </c>
      <c r="AJ149" s="47">
        <f t="shared" si="69"/>
        <v>240.40068311702026</v>
      </c>
      <c r="AK149" s="47">
        <f t="shared" si="69"/>
        <v>171.24483430537111</v>
      </c>
      <c r="AL149" s="47">
        <f t="shared" si="69"/>
        <v>202.44721952565837</v>
      </c>
      <c r="AM149" s="47">
        <f t="shared" si="69"/>
        <v>120.35979884769012</v>
      </c>
      <c r="AN149" s="47">
        <f t="shared" si="69"/>
        <v>147.49187614075302</v>
      </c>
      <c r="AO149" s="47">
        <f t="shared" si="69"/>
        <v>108.87953924563048</v>
      </c>
      <c r="AP149" s="47">
        <f t="shared" si="69"/>
        <v>84.869980944840847</v>
      </c>
      <c r="AQ149" s="47">
        <f t="shared" si="69"/>
        <v>252.22506926489066</v>
      </c>
      <c r="AR149" s="47">
        <f t="shared" si="69"/>
        <v>274.79287200420049</v>
      </c>
      <c r="AS149" s="47">
        <f t="shared" si="69"/>
        <v>273.52084466477265</v>
      </c>
      <c r="AT149" s="47">
        <f t="shared" si="69"/>
        <v>241.66883960953797</v>
      </c>
      <c r="AU149" s="47">
        <f t="shared" si="69"/>
        <v>220.75999892563794</v>
      </c>
    </row>
    <row r="150" spans="1:47" ht="15.75" hidden="1" thickBot="1">
      <c r="A150" s="42" t="s">
        <v>112</v>
      </c>
      <c r="G150" s="46">
        <f t="shared" si="69"/>
        <v>0.40001854693321803</v>
      </c>
      <c r="H150" s="46">
        <f t="shared" si="69"/>
        <v>1.6000741877328721</v>
      </c>
      <c r="I150" s="46">
        <f t="shared" si="69"/>
        <v>10.637580569212387</v>
      </c>
      <c r="J150" s="46">
        <f t="shared" si="69"/>
        <v>12.961993024509113</v>
      </c>
      <c r="K150" s="46">
        <f t="shared" si="69"/>
        <v>15.212707826494727</v>
      </c>
      <c r="L150" s="46">
        <f t="shared" si="69"/>
        <v>13.814113468057771</v>
      </c>
      <c r="M150" s="46">
        <f t="shared" si="69"/>
        <v>77.428275425543987</v>
      </c>
      <c r="N150" s="46">
        <f t="shared" si="69"/>
        <v>181.2</v>
      </c>
      <c r="O150" s="46">
        <f>O166+O182+O187</f>
        <v>286.60000000000002</v>
      </c>
      <c r="P150" s="46">
        <f t="shared" si="69"/>
        <v>278.10000000000002</v>
      </c>
      <c r="Q150" s="46">
        <f t="shared" si="69"/>
        <v>215</v>
      </c>
      <c r="R150" s="46">
        <f t="shared" si="69"/>
        <v>102</v>
      </c>
      <c r="S150" s="46">
        <f t="shared" si="69"/>
        <v>430</v>
      </c>
      <c r="T150" s="46">
        <f t="shared" si="69"/>
        <v>325.83652663934424</v>
      </c>
      <c r="U150" s="46">
        <f t="shared" si="69"/>
        <v>531.04014508196724</v>
      </c>
      <c r="V150" s="46">
        <f t="shared" si="69"/>
        <v>397.51903852459014</v>
      </c>
      <c r="W150" s="46">
        <f t="shared" si="69"/>
        <v>391.36604877049183</v>
      </c>
      <c r="X150" s="46">
        <f t="shared" si="69"/>
        <v>568.35586693221444</v>
      </c>
      <c r="Y150" s="46">
        <f t="shared" si="69"/>
        <v>639.89175641935901</v>
      </c>
      <c r="Z150" s="46">
        <f t="shared" si="69"/>
        <v>758.51641348178146</v>
      </c>
      <c r="AA150" s="46">
        <f t="shared" si="69"/>
        <v>697.73988338299012</v>
      </c>
      <c r="AB150" s="46">
        <f t="shared" si="69"/>
        <v>880.95094076760051</v>
      </c>
      <c r="AC150" s="46">
        <f t="shared" si="68"/>
        <v>784.01278438186614</v>
      </c>
      <c r="AD150" s="47">
        <f t="shared" si="68"/>
        <v>1089.3218451711748</v>
      </c>
      <c r="AE150" s="47">
        <f t="shared" si="68"/>
        <v>1205.2113872644259</v>
      </c>
      <c r="AF150" s="47">
        <f t="shared" si="68"/>
        <v>1171.0019278087905</v>
      </c>
      <c r="AG150" s="47">
        <f t="shared" si="68"/>
        <v>1257.6408831531924</v>
      </c>
      <c r="AH150" s="47">
        <f t="shared" si="69"/>
        <v>320.16767153758599</v>
      </c>
      <c r="AI150" s="47">
        <f t="shared" si="69"/>
        <v>371.43530274508345</v>
      </c>
      <c r="AJ150" s="47">
        <f t="shared" si="69"/>
        <v>232.95537552674872</v>
      </c>
      <c r="AK150" s="47">
        <f t="shared" si="69"/>
        <v>262.00954667670158</v>
      </c>
      <c r="AL150" s="47">
        <f t="shared" si="69"/>
        <v>197.28082550840759</v>
      </c>
      <c r="AM150" s="47">
        <f t="shared" si="69"/>
        <v>116.5089562806747</v>
      </c>
      <c r="AN150" s="47">
        <f t="shared" si="69"/>
        <v>143.71129166122176</v>
      </c>
      <c r="AO150" s="47">
        <f t="shared" si="69"/>
        <v>106.10560091136978</v>
      </c>
      <c r="AP150" s="47">
        <f t="shared" si="69"/>
        <v>83.779106936691676</v>
      </c>
      <c r="AQ150" s="47">
        <f t="shared" si="69"/>
        <v>250.38001230970607</v>
      </c>
      <c r="AR150" s="47">
        <f t="shared" si="69"/>
        <v>273.45528305282949</v>
      </c>
      <c r="AS150" s="47">
        <f t="shared" si="69"/>
        <v>272.26557917805712</v>
      </c>
      <c r="AT150" s="47">
        <f t="shared" si="69"/>
        <v>240.89819182746311</v>
      </c>
      <c r="AU150" s="47">
        <f t="shared" si="69"/>
        <v>220.31368422059745</v>
      </c>
    </row>
    <row r="151" spans="1:47" ht="15.75" hidden="1" thickBot="1">
      <c r="A151" s="42" t="s">
        <v>113</v>
      </c>
      <c r="F151" s="46"/>
      <c r="G151" s="46">
        <f t="shared" ref="G151:V151" si="70">SUM(G139:G150)</f>
        <v>3.1550265052044284</v>
      </c>
      <c r="H151" s="46">
        <f t="shared" si="70"/>
        <v>12.620106020817714</v>
      </c>
      <c r="I151" s="46">
        <f t="shared" si="70"/>
        <v>63.10053010408857</v>
      </c>
      <c r="J151" s="46">
        <f t="shared" si="70"/>
        <v>94.650795156132844</v>
      </c>
      <c r="K151" s="46">
        <f t="shared" si="70"/>
        <v>117.14961011597379</v>
      </c>
      <c r="L151" s="46">
        <f t="shared" si="70"/>
        <v>134.64831680085499</v>
      </c>
      <c r="M151" s="46">
        <f t="shared" si="70"/>
        <v>488.54011670139971</v>
      </c>
      <c r="N151" s="46">
        <f t="shared" si="70"/>
        <v>1568.5833984130477</v>
      </c>
      <c r="O151" s="46">
        <f t="shared" si="70"/>
        <v>2761.4</v>
      </c>
      <c r="P151" s="46">
        <f t="shared" si="70"/>
        <v>3245.4</v>
      </c>
      <c r="Q151" s="46">
        <f t="shared" si="70"/>
        <v>2009.7</v>
      </c>
      <c r="R151" s="46">
        <f t="shared" si="70"/>
        <v>1622</v>
      </c>
      <c r="S151" s="46">
        <f t="shared" si="70"/>
        <v>2737</v>
      </c>
      <c r="T151" s="46">
        <f t="shared" si="70"/>
        <v>4913.2093336065564</v>
      </c>
      <c r="U151" s="46">
        <f t="shared" si="70"/>
        <v>4812.9838856557371</v>
      </c>
      <c r="V151" s="46">
        <f t="shared" si="70"/>
        <v>5081.5237262295086</v>
      </c>
      <c r="W151" s="46">
        <f>SUM(W139:W150)</f>
        <v>5059.1079606557378</v>
      </c>
      <c r="X151" s="46">
        <f t="shared" ref="X151:AU151" si="71">SUM(X139:X150)</f>
        <v>5873.283324604713</v>
      </c>
      <c r="Y151" s="46">
        <f t="shared" si="71"/>
        <v>6626.0060355215974</v>
      </c>
      <c r="Z151" s="46">
        <f t="shared" si="71"/>
        <v>7655.6360634201701</v>
      </c>
      <c r="AA151" s="46">
        <f t="shared" si="71"/>
        <v>8967.6430289051004</v>
      </c>
      <c r="AB151" s="46">
        <f t="shared" si="71"/>
        <v>9320.882186165305</v>
      </c>
      <c r="AC151" s="46">
        <f t="shared" si="71"/>
        <v>9056.5705263133677</v>
      </c>
      <c r="AD151" s="47">
        <f t="shared" si="71"/>
        <v>11470.78345422215</v>
      </c>
      <c r="AE151" s="47">
        <f t="shared" si="71"/>
        <v>12577.263817563788</v>
      </c>
      <c r="AF151" s="47">
        <f t="shared" si="71"/>
        <v>12804.29104730031</v>
      </c>
      <c r="AG151" s="47">
        <f t="shared" si="71"/>
        <v>14196.741231687874</v>
      </c>
      <c r="AH151" s="47">
        <f t="shared" si="71"/>
        <v>4239.521738835002</v>
      </c>
      <c r="AI151" s="47">
        <f t="shared" si="71"/>
        <v>4271.785900910586</v>
      </c>
      <c r="AJ151" s="47">
        <f t="shared" si="71"/>
        <v>3005.8086508639308</v>
      </c>
      <c r="AK151" s="47">
        <f t="shared" si="71"/>
        <v>2198.7492623769467</v>
      </c>
      <c r="AL151" s="47">
        <f t="shared" si="71"/>
        <v>2612.3948433633741</v>
      </c>
      <c r="AM151" s="47">
        <f t="shared" si="71"/>
        <v>1876.4507449355501</v>
      </c>
      <c r="AN151" s="47">
        <f t="shared" si="71"/>
        <v>1778.8319145761054</v>
      </c>
      <c r="AO151" s="47">
        <f t="shared" si="71"/>
        <v>1481.6045265539985</v>
      </c>
      <c r="AP151" s="47">
        <f t="shared" si="71"/>
        <v>1028.1078317655345</v>
      </c>
      <c r="AQ151" s="47">
        <f t="shared" si="71"/>
        <v>3035.1283312642963</v>
      </c>
      <c r="AR151" s="47">
        <f t="shared" si="71"/>
        <v>3306.4007215422166</v>
      </c>
      <c r="AS151" s="47">
        <f t="shared" si="71"/>
        <v>3279.4793010853391</v>
      </c>
      <c r="AT151" s="47">
        <f t="shared" si="71"/>
        <v>2963.4686161208219</v>
      </c>
      <c r="AU151" s="47">
        <f t="shared" si="71"/>
        <v>2707.2927689243816</v>
      </c>
    </row>
    <row r="152" spans="1:47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>
        <f>AD12</f>
        <v>-50.000000000003638</v>
      </c>
      <c r="AE152" s="49">
        <f t="shared" ref="AE152:AU152" si="72">AE12</f>
        <v>-50</v>
      </c>
      <c r="AF152" s="49">
        <f t="shared" si="72"/>
        <v>-50.000000000003638</v>
      </c>
      <c r="AG152" s="49">
        <f t="shared" si="72"/>
        <v>-49.999999999996362</v>
      </c>
      <c r="AH152" s="49">
        <f t="shared" si="72"/>
        <v>-49.999999999996362</v>
      </c>
      <c r="AI152" s="49">
        <f t="shared" si="72"/>
        <v>-50.000000000007276</v>
      </c>
      <c r="AJ152" s="49">
        <f t="shared" si="72"/>
        <v>-50.000000000003638</v>
      </c>
      <c r="AK152" s="49">
        <f t="shared" si="72"/>
        <v>-49.999999999996362</v>
      </c>
      <c r="AL152" s="49">
        <f t="shared" si="72"/>
        <v>-50.000000000007276</v>
      </c>
      <c r="AM152" s="49">
        <f t="shared" si="72"/>
        <v>-49.999999999989086</v>
      </c>
      <c r="AN152" s="49">
        <f t="shared" si="72"/>
        <v>-50</v>
      </c>
      <c r="AO152" s="49">
        <f t="shared" si="72"/>
        <v>-49.999999999985448</v>
      </c>
      <c r="AP152" s="49">
        <f t="shared" si="72"/>
        <v>-49.999999999992724</v>
      </c>
      <c r="AQ152" s="49">
        <f t="shared" si="72"/>
        <v>-50.000000000029104</v>
      </c>
      <c r="AR152" s="49">
        <f t="shared" si="72"/>
        <v>-50.000000000003638</v>
      </c>
      <c r="AS152" s="49">
        <f t="shared" si="72"/>
        <v>-50.000000000003638</v>
      </c>
      <c r="AT152" s="49">
        <f t="shared" si="72"/>
        <v>-50.000000000007276</v>
      </c>
      <c r="AU152" s="49">
        <f t="shared" si="72"/>
        <v>-49.999999999978172</v>
      </c>
    </row>
    <row r="153" spans="1:47" hidden="1">
      <c r="A153" s="42" t="s">
        <v>175</v>
      </c>
      <c r="X153" s="55"/>
      <c r="Y153" s="55"/>
      <c r="Z153" s="55"/>
      <c r="AA153" s="55"/>
    </row>
    <row r="154" spans="1:47" ht="15.75" hidden="1" thickBot="1">
      <c r="A154" s="44"/>
      <c r="B154" s="44" t="str">
        <f t="shared" ref="B154:AU154" si="73">B2</f>
        <v xml:space="preserve">93/94 </v>
      </c>
      <c r="C154" s="44" t="str">
        <f t="shared" si="73"/>
        <v xml:space="preserve">94/95 </v>
      </c>
      <c r="D154" s="44" t="str">
        <f t="shared" si="73"/>
        <v xml:space="preserve">95/96 </v>
      </c>
      <c r="E154" s="44" t="str">
        <f t="shared" si="73"/>
        <v xml:space="preserve">96/97 </v>
      </c>
      <c r="F154" s="44" t="str">
        <f t="shared" si="73"/>
        <v xml:space="preserve">97/98 </v>
      </c>
      <c r="G154" s="44" t="str">
        <f t="shared" si="73"/>
        <v xml:space="preserve">98/99 </v>
      </c>
      <c r="H154" s="44" t="str">
        <f t="shared" si="73"/>
        <v xml:space="preserve">99/00 </v>
      </c>
      <c r="I154" s="44" t="str">
        <f t="shared" si="73"/>
        <v xml:space="preserve">00/01 </v>
      </c>
      <c r="J154" s="44" t="str">
        <f t="shared" si="73"/>
        <v xml:space="preserve">01/02 </v>
      </c>
      <c r="K154" s="44" t="str">
        <f t="shared" si="73"/>
        <v xml:space="preserve">02/03 </v>
      </c>
      <c r="L154" s="44" t="str">
        <f t="shared" si="73"/>
        <v xml:space="preserve">03/04 </v>
      </c>
      <c r="M154" s="44" t="str">
        <f t="shared" si="73"/>
        <v xml:space="preserve">04/05 </v>
      </c>
      <c r="N154" s="44" t="str">
        <f t="shared" si="73"/>
        <v xml:space="preserve">05/06 </v>
      </c>
      <c r="O154" s="44" t="str">
        <f t="shared" si="73"/>
        <v xml:space="preserve">06/07 </v>
      </c>
      <c r="P154" s="44" t="str">
        <f t="shared" si="73"/>
        <v xml:space="preserve">07/08 </v>
      </c>
      <c r="Q154" s="44" t="str">
        <f t="shared" si="73"/>
        <v xml:space="preserve">08/09 </v>
      </c>
      <c r="R154" s="44" t="str">
        <f t="shared" si="73"/>
        <v xml:space="preserve">09/10 </v>
      </c>
      <c r="S154" s="44" t="str">
        <f t="shared" si="73"/>
        <v xml:space="preserve">10/11 </v>
      </c>
      <c r="T154" s="44" t="str">
        <f t="shared" si="73"/>
        <v xml:space="preserve">11/12 </v>
      </c>
      <c r="U154" s="44" t="str">
        <f t="shared" si="73"/>
        <v xml:space="preserve">12/13 </v>
      </c>
      <c r="V154" s="44" t="str">
        <f t="shared" si="73"/>
        <v xml:space="preserve">13/14 </v>
      </c>
      <c r="W154" s="44" t="str">
        <f t="shared" si="73"/>
        <v xml:space="preserve">14/15 </v>
      </c>
      <c r="X154" s="44" t="str">
        <f t="shared" si="73"/>
        <v xml:space="preserve">15/16 </v>
      </c>
      <c r="Y154" s="44" t="str">
        <f t="shared" si="73"/>
        <v xml:space="preserve">16/17 </v>
      </c>
      <c r="Z154" s="44" t="str">
        <f t="shared" si="73"/>
        <v xml:space="preserve">17/18 </v>
      </c>
      <c r="AA154" s="44" t="str">
        <f t="shared" si="73"/>
        <v>18/19</v>
      </c>
      <c r="AB154" s="44" t="str">
        <f t="shared" si="73"/>
        <v>19/20</v>
      </c>
      <c r="AC154" s="44" t="str">
        <f t="shared" si="73"/>
        <v>20/21</v>
      </c>
      <c r="AD154" s="44" t="str">
        <f t="shared" si="73"/>
        <v>21/22</v>
      </c>
      <c r="AE154" s="44" t="str">
        <f t="shared" si="73"/>
        <v>22/23</v>
      </c>
      <c r="AF154" s="44" t="str">
        <f t="shared" si="73"/>
        <v>23/24</v>
      </c>
      <c r="AG154" s="44" t="str">
        <f t="shared" si="73"/>
        <v>24/25</v>
      </c>
      <c r="AH154" s="44" t="str">
        <f t="shared" si="73"/>
        <v>25/26</v>
      </c>
      <c r="AI154" s="44" t="str">
        <f t="shared" si="73"/>
        <v>26/27</v>
      </c>
      <c r="AJ154" s="44" t="str">
        <f t="shared" si="73"/>
        <v>27/28</v>
      </c>
      <c r="AK154" s="44" t="str">
        <f t="shared" si="73"/>
        <v>28/29</v>
      </c>
      <c r="AL154" s="44" t="str">
        <f t="shared" si="73"/>
        <v>29/30</v>
      </c>
      <c r="AM154" s="44" t="str">
        <f t="shared" si="73"/>
        <v>30/31</v>
      </c>
      <c r="AN154" s="44" t="str">
        <f t="shared" si="73"/>
        <v>31/32</v>
      </c>
      <c r="AO154" s="44" t="str">
        <f t="shared" si="73"/>
        <v>32/33</v>
      </c>
      <c r="AP154" s="44" t="str">
        <f t="shared" si="73"/>
        <v>33/34</v>
      </c>
      <c r="AQ154" s="44" t="str">
        <f t="shared" si="73"/>
        <v>34/35</v>
      </c>
      <c r="AR154" s="44" t="str">
        <f t="shared" si="73"/>
        <v>35/36</v>
      </c>
      <c r="AS154" s="44" t="str">
        <f t="shared" si="73"/>
        <v>36/37</v>
      </c>
      <c r="AT154" s="44" t="str">
        <f t="shared" si="73"/>
        <v>37/38</v>
      </c>
      <c r="AU154" s="44" t="str">
        <f t="shared" si="73"/>
        <v>38/39</v>
      </c>
    </row>
    <row r="155" spans="1:47" hidden="1">
      <c r="A155" s="42" t="s">
        <v>101</v>
      </c>
      <c r="G155" s="66">
        <f>'[3]Soy Complex'!AN404</f>
        <v>0.14845192849800068</v>
      </c>
      <c r="H155" s="66">
        <f>'[3]Soy Complex'!AO404</f>
        <v>0.59380771399200272</v>
      </c>
      <c r="I155" s="66">
        <f>'[3]Soy Complex'!AP404</f>
        <v>0.10594550710612409</v>
      </c>
      <c r="J155" s="66">
        <f>'[3]Soy Complex'!AQ404</f>
        <v>4.7053309611616596</v>
      </c>
      <c r="K155" s="66">
        <f>'[3]Soy Complex'!AR404</f>
        <v>5.6274177871419004</v>
      </c>
      <c r="L155" s="66">
        <f>'[3]Soy Complex'!AS404</f>
        <v>3.2679714900617962</v>
      </c>
      <c r="M155" s="66">
        <f>'[3]Soy Complex'!AT404</f>
        <v>26.33123743930997</v>
      </c>
      <c r="N155" s="66">
        <f>'[3]Soy Complex'!AU404</f>
        <v>88.427799471015888</v>
      </c>
      <c r="O155" s="66">
        <f>'[3]Soy Complex'!AV404</f>
        <v>166.1</v>
      </c>
      <c r="P155" s="66">
        <f>'[3]Soy Complex'!AW404</f>
        <v>246.8</v>
      </c>
      <c r="Q155" s="66">
        <f>'[3]Soy Complex'!AX404</f>
        <v>295.3</v>
      </c>
      <c r="R155" s="66">
        <f>'[3]Soy Complex'!AY404</f>
        <v>244</v>
      </c>
      <c r="S155" s="66">
        <f>'[3]Soy Complex'!AZ404</f>
        <v>105</v>
      </c>
      <c r="T155" s="66">
        <f>'[3]Soy Complex'!BA404</f>
        <v>527</v>
      </c>
      <c r="U155" s="66">
        <f>'[3]Soy Complex'!BB404</f>
        <v>307</v>
      </c>
      <c r="V155" s="66">
        <f>'[3]Soy Complex'!BC404</f>
        <v>551</v>
      </c>
      <c r="W155" s="66">
        <f>'[3]Soy Complex'!BD404</f>
        <v>458.81</v>
      </c>
      <c r="X155" s="66">
        <f>'[3]Soy Complex'!BE404</f>
        <v>408</v>
      </c>
      <c r="Y155" s="66">
        <f>'[3]Soy Complex'!BF404</f>
        <v>525.96</v>
      </c>
      <c r="Z155" s="66">
        <f>'[3]Soy Complex'!BG404</f>
        <v>577.42999999999995</v>
      </c>
      <c r="AA155" s="66">
        <f>'[3]Soy Complex'!BH404</f>
        <v>698.88</v>
      </c>
      <c r="AB155" s="66">
        <f>'[3]Soy Complex'!BI404</f>
        <v>557.52</v>
      </c>
      <c r="AC155" s="66">
        <f>'[3]Soy Complex'!BJ404</f>
        <v>723</v>
      </c>
      <c r="AD155" s="66">
        <f>'[3]Soy Complex'!BK404</f>
        <v>644.12309883521937</v>
      </c>
      <c r="AE155" s="82">
        <f>'[3]Soy Complex'!BL404</f>
        <v>640.09400000000005</v>
      </c>
      <c r="AF155" s="82">
        <f>'[3]Soy Complex'!BM404</f>
        <v>645.47</v>
      </c>
      <c r="AG155" s="82">
        <f>'[3]Soy Complex'!BN404</f>
        <v>539.34634245778807</v>
      </c>
      <c r="AH155" s="47">
        <f>'[8]US EIA'!$C327</f>
        <v>104.10512799231834</v>
      </c>
      <c r="AI155" s="47">
        <f>'[8]US EIA'!$C339</f>
        <v>88.566672921464175</v>
      </c>
      <c r="AJ155" s="47">
        <f>'[8]US EIA'!$C351</f>
        <v>85.982088593101622</v>
      </c>
      <c r="AK155" s="47">
        <f>'[8]US EIA'!$C363</f>
        <v>82.165062060732396</v>
      </c>
      <c r="AL155" s="47">
        <f>'[8]US EIA'!$C375</f>
        <v>81.621526757948885</v>
      </c>
      <c r="AM155" s="47">
        <f>'[8]US EIA'!$C387</f>
        <v>68.965376771591295</v>
      </c>
      <c r="AN155" s="47">
        <f>'[8]US EIA'!$C399</f>
        <v>52.669661329160725</v>
      </c>
      <c r="AO155" s="47">
        <f>'[8]US EIA'!$C411</f>
        <v>48.997684005612456</v>
      </c>
      <c r="AP155" s="47">
        <f>'[8]US EIA'!$C423</f>
        <v>19.355710310008607</v>
      </c>
      <c r="AQ155" s="47">
        <f>'[8]US EIA'!$C435</f>
        <v>29.763061655979943</v>
      </c>
      <c r="AR155" s="47">
        <f>'[8]US EIA'!$C447</f>
        <v>23.066335931557749</v>
      </c>
      <c r="AS155" s="47">
        <f>'[8]US EIA'!$C459</f>
        <v>18.50582531036153</v>
      </c>
      <c r="AT155" s="47">
        <f>'[8]US EIA'!$C471</f>
        <v>17.175125362143351</v>
      </c>
      <c r="AU155" s="47">
        <f>'[8]US EIA'!$C483</f>
        <v>11.069920037006501</v>
      </c>
    </row>
    <row r="156" spans="1:47" hidden="1">
      <c r="A156" s="42" t="s">
        <v>102</v>
      </c>
      <c r="G156" s="66">
        <f>'[3]Soy Complex'!AN405</f>
        <v>0.14845192849800068</v>
      </c>
      <c r="H156" s="66">
        <f>'[3]Soy Complex'!AO405</f>
        <v>0.59380771399200272</v>
      </c>
      <c r="I156" s="66">
        <f>'[3]Soy Complex'!AP405</f>
        <v>0.10594550710612409</v>
      </c>
      <c r="J156" s="66">
        <f>'[3]Soy Complex'!AQ405</f>
        <v>4.7053309611616596</v>
      </c>
      <c r="K156" s="66">
        <f>'[3]Soy Complex'!AR405</f>
        <v>5.6274177871419004</v>
      </c>
      <c r="L156" s="66">
        <f>'[3]Soy Complex'!AS405</f>
        <v>3.2679714900617962</v>
      </c>
      <c r="M156" s="66">
        <f>'[3]Soy Complex'!AT405</f>
        <v>26.33123743930997</v>
      </c>
      <c r="N156" s="66">
        <f>'[3]Soy Complex'!AU405</f>
        <v>88.427799471015888</v>
      </c>
      <c r="O156" s="66">
        <f>'[3]Soy Complex'!AV405</f>
        <v>157.6</v>
      </c>
      <c r="P156" s="66">
        <f>'[3]Soy Complex'!AW405</f>
        <v>219.1</v>
      </c>
      <c r="Q156" s="66">
        <f>'[3]Soy Complex'!AX405</f>
        <v>252.4</v>
      </c>
      <c r="R156" s="66">
        <f>'[3]Soy Complex'!AY405</f>
        <v>237</v>
      </c>
      <c r="S156" s="66">
        <f>'[3]Soy Complex'!AZ405</f>
        <v>73</v>
      </c>
      <c r="T156" s="66">
        <f>'[3]Soy Complex'!BA405</f>
        <v>538</v>
      </c>
      <c r="U156" s="66">
        <f>'[3]Soy Complex'!BB405</f>
        <v>246</v>
      </c>
      <c r="V156" s="66">
        <f>'[3]Soy Complex'!BC405</f>
        <v>535</v>
      </c>
      <c r="W156" s="66">
        <f>'[3]Soy Complex'!BD405</f>
        <v>447.12</v>
      </c>
      <c r="X156" s="66">
        <f>'[3]Soy Complex'!BE405</f>
        <v>464</v>
      </c>
      <c r="Y156" s="66">
        <f>'[3]Soy Complex'!BF405</f>
        <v>595.83000000000004</v>
      </c>
      <c r="Z156" s="66">
        <f>'[3]Soy Complex'!BG405</f>
        <v>590.79999999999995</v>
      </c>
      <c r="AA156" s="66">
        <f>'[3]Soy Complex'!BH405</f>
        <v>703.79</v>
      </c>
      <c r="AB156" s="66">
        <f>'[3]Soy Complex'!BI405</f>
        <v>526.53</v>
      </c>
      <c r="AC156" s="66">
        <f>'[3]Soy Complex'!BJ405</f>
        <v>683</v>
      </c>
      <c r="AD156" s="66">
        <f>'[3]Soy Complex'!BK405</f>
        <v>432.84409459115193</v>
      </c>
      <c r="AE156" s="82">
        <f>'[3]Soy Complex'!BL405</f>
        <v>593.81100000000004</v>
      </c>
      <c r="AF156" s="82">
        <f>'[3]Soy Complex'!BM405</f>
        <v>612.95299999999997</v>
      </c>
      <c r="AG156" s="82">
        <f>'[3]Soy Complex'!BN405</f>
        <v>523.91295648892287</v>
      </c>
      <c r="AH156" s="47">
        <f>'[8]US EIA'!$C328</f>
        <v>136.50062811030753</v>
      </c>
      <c r="AI156" s="47">
        <f>'[8]US EIA'!$C340</f>
        <v>110.66796547907086</v>
      </c>
      <c r="AJ156" s="47">
        <f>'[8]US EIA'!$C352</f>
        <v>122.49433840784191</v>
      </c>
      <c r="AK156" s="47">
        <f>'[8]US EIA'!$C364</f>
        <v>126.26253120820543</v>
      </c>
      <c r="AL156" s="47">
        <f>'[8]US EIA'!$C376</f>
        <v>110.1826495819377</v>
      </c>
      <c r="AM156" s="47">
        <f>'[8]US EIA'!$C388</f>
        <v>94.72780126110699</v>
      </c>
      <c r="AN156" s="47">
        <f>'[8]US EIA'!$C400</f>
        <v>73.005917551453436</v>
      </c>
      <c r="AO156" s="47">
        <f>'[8]US EIA'!$C412</f>
        <v>69.321207336602143</v>
      </c>
      <c r="AP156" s="47">
        <f>'[8]US EIA'!$C424</f>
        <v>27.358699740544608</v>
      </c>
      <c r="AQ156" s="47">
        <f>'[8]US EIA'!$C436</f>
        <v>41.327582774384389</v>
      </c>
      <c r="AR156" s="47">
        <f>'[8]US EIA'!$C448</f>
        <v>32.224448648077882</v>
      </c>
      <c r="AS156" s="47">
        <f>'[8]US EIA'!$C460</f>
        <v>25.958426444932652</v>
      </c>
      <c r="AT156" s="47">
        <f>'[8]US EIA'!$C472</f>
        <v>24.139588256748485</v>
      </c>
      <c r="AU156" s="47">
        <f>'[8]US EIA'!$C484</f>
        <v>15.568578748585667</v>
      </c>
    </row>
    <row r="157" spans="1:47" hidden="1">
      <c r="A157" s="42" t="s">
        <v>103</v>
      </c>
      <c r="G157" s="66">
        <f>'[3]Soy Complex'!AN406</f>
        <v>0.14845192849800068</v>
      </c>
      <c r="H157" s="66">
        <f>'[3]Soy Complex'!AO406</f>
        <v>0.59380771399200272</v>
      </c>
      <c r="I157" s="66">
        <f>'[3]Soy Complex'!AP406</f>
        <v>0.10594550710612409</v>
      </c>
      <c r="J157" s="66">
        <f>'[3]Soy Complex'!AQ406</f>
        <v>4.7053309611616596</v>
      </c>
      <c r="K157" s="66">
        <f>'[3]Soy Complex'!AR406</f>
        <v>5.6274177871419004</v>
      </c>
      <c r="L157" s="66">
        <f>'[3]Soy Complex'!AS406</f>
        <v>3.2679714900617962</v>
      </c>
      <c r="M157" s="66">
        <f>'[3]Soy Complex'!AT406</f>
        <v>26.33123743930997</v>
      </c>
      <c r="N157" s="66">
        <f>'[3]Soy Complex'!AU406</f>
        <v>88.427799471015888</v>
      </c>
      <c r="O157" s="66">
        <f>'[3]Soy Complex'!AV406</f>
        <v>178.7</v>
      </c>
      <c r="P157" s="66">
        <f>'[3]Soy Complex'!AW406</f>
        <v>219.3</v>
      </c>
      <c r="Q157" s="66">
        <f>'[3]Soy Complex'!AX406</f>
        <v>207</v>
      </c>
      <c r="R157" s="66">
        <f>'[3]Soy Complex'!AY406</f>
        <v>241</v>
      </c>
      <c r="S157" s="66">
        <f>'[3]Soy Complex'!AZ406</f>
        <v>63</v>
      </c>
      <c r="T157" s="66">
        <f>'[3]Soy Complex'!BA406</f>
        <v>592</v>
      </c>
      <c r="U157" s="66">
        <f>'[3]Soy Complex'!BB406</f>
        <v>273</v>
      </c>
      <c r="V157" s="66">
        <f>'[3]Soy Complex'!BC406</f>
        <v>559</v>
      </c>
      <c r="W157" s="66">
        <f>'[3]Soy Complex'!BD406</f>
        <v>531.30999999999995</v>
      </c>
      <c r="X157" s="66">
        <f>'[3]Soy Complex'!BE406</f>
        <v>436</v>
      </c>
      <c r="Y157" s="66">
        <f>'[3]Soy Complex'!BF406</f>
        <v>610.47</v>
      </c>
      <c r="Z157" s="66">
        <f>'[3]Soy Complex'!BG406</f>
        <v>593.99</v>
      </c>
      <c r="AA157" s="66">
        <f>'[3]Soy Complex'!BH406</f>
        <v>767.76</v>
      </c>
      <c r="AB157" s="66">
        <f>'[3]Soy Complex'!BI406</f>
        <v>541.04999999999995</v>
      </c>
      <c r="AC157" s="66">
        <f>'[3]Soy Complex'!BJ406</f>
        <v>744</v>
      </c>
      <c r="AD157" s="66">
        <f>'[3]Soy Complex'!BK406</f>
        <v>541.99699766976471</v>
      </c>
      <c r="AE157" s="82">
        <f>'[3]Soy Complex'!BL406</f>
        <v>533.59299999999996</v>
      </c>
      <c r="AF157" s="82">
        <f>'[3]Soy Complex'!BM406</f>
        <v>603</v>
      </c>
      <c r="AG157" s="82">
        <f>'[3]Soy Complex'!BN406</f>
        <v>609.94431507326317</v>
      </c>
      <c r="AH157" s="47">
        <f>'[8]US EIA'!$C329</f>
        <v>120.13200050255166</v>
      </c>
      <c r="AI157" s="47">
        <f>'[8]US EIA'!$C341</f>
        <v>86.323178356248789</v>
      </c>
      <c r="AJ157" s="47">
        <f>'[8]US EIA'!$C353</f>
        <v>88.268989363472798</v>
      </c>
      <c r="AK157" s="47">
        <f>'[8]US EIA'!$C365</f>
        <v>82.672353078594256</v>
      </c>
      <c r="AL157" s="47">
        <f>'[8]US EIA'!$C377</f>
        <v>84.668983021899734</v>
      </c>
      <c r="AM157" s="47">
        <f>'[8]US EIA'!$C389</f>
        <v>71.773437381073649</v>
      </c>
      <c r="AN157" s="47">
        <f>'[8]US EIA'!$C401</f>
        <v>53.397630710741439</v>
      </c>
      <c r="AO157" s="47">
        <f>'[8]US EIA'!$C413</f>
        <v>50.077562249570626</v>
      </c>
      <c r="AP157" s="47">
        <f>'[8]US EIA'!$C425</f>
        <v>19.75717309921437</v>
      </c>
      <c r="AQ157" s="47">
        <f>'[8]US EIA'!$C437</f>
        <v>30.452439271344797</v>
      </c>
      <c r="AR157" s="47">
        <f>'[8]US EIA'!$C449</f>
        <v>23.532733291458829</v>
      </c>
      <c r="AS157" s="47">
        <f>'[8]US EIA'!$C461</f>
        <v>18.7609979098659</v>
      </c>
      <c r="AT157" s="47">
        <f>'[8]US EIA'!$C473</f>
        <v>17.444929603655737</v>
      </c>
      <c r="AU157" s="47">
        <f>'[8]US EIA'!$C485</f>
        <v>11.172826876835973</v>
      </c>
    </row>
    <row r="158" spans="1:47" hidden="1">
      <c r="A158" s="42" t="s">
        <v>104</v>
      </c>
      <c r="G158" s="66">
        <f>'[3]Soy Complex'!AN407</f>
        <v>0.15748480840727289</v>
      </c>
      <c r="H158" s="66">
        <f>'[3]Soy Complex'!AO407</f>
        <v>0.62993923362909154</v>
      </c>
      <c r="I158" s="66">
        <f>'[3]Soy Complex'!AP407</f>
        <v>3.6232368797822416</v>
      </c>
      <c r="J158" s="66">
        <f>'[3]Soy Complex'!AQ407</f>
        <v>6.3683646097343614</v>
      </c>
      <c r="K158" s="66">
        <f>'[3]Soy Complex'!AR407</f>
        <v>5.1705605193162594</v>
      </c>
      <c r="L158" s="66">
        <f>'[3]Soy Complex'!AS407</f>
        <v>12.937129110066229</v>
      </c>
      <c r="M158" s="66">
        <f>'[3]Soy Complex'!AT407</f>
        <v>17.948954341994057</v>
      </c>
      <c r="N158" s="66">
        <f>'[3]Soy Complex'!AU407</f>
        <v>94.4</v>
      </c>
      <c r="O158" s="66">
        <f>'[3]Soy Complex'!AV407</f>
        <v>192.1</v>
      </c>
      <c r="P158" s="66">
        <f>'[3]Soy Complex'!AW407</f>
        <v>289</v>
      </c>
      <c r="Q158" s="66">
        <f>'[3]Soy Complex'!AX407</f>
        <v>152</v>
      </c>
      <c r="R158" s="66">
        <f>'[3]Soy Complex'!AY407</f>
        <v>90</v>
      </c>
      <c r="S158" s="66">
        <f>'[3]Soy Complex'!AZ407</f>
        <v>150</v>
      </c>
      <c r="T158" s="66">
        <f>'[3]Soy Complex'!BA407</f>
        <v>306</v>
      </c>
      <c r="U158" s="66">
        <f>'[3]Soy Complex'!BB407</f>
        <v>313</v>
      </c>
      <c r="V158" s="66">
        <f>'[3]Soy Complex'!BC407</f>
        <v>241</v>
      </c>
      <c r="W158" s="66">
        <f>'[3]Soy Complex'!BD407</f>
        <v>306</v>
      </c>
      <c r="X158" s="66">
        <f>'[3]Soy Complex'!BE407</f>
        <v>392.27</v>
      </c>
      <c r="Y158" s="66">
        <f>'[3]Soy Complex'!BF407</f>
        <v>390.11</v>
      </c>
      <c r="Z158" s="66">
        <f>'[3]Soy Complex'!BG407</f>
        <v>462.12</v>
      </c>
      <c r="AA158" s="66">
        <f>'[3]Soy Complex'!BH407</f>
        <v>622.80999999999995</v>
      </c>
      <c r="AB158" s="66">
        <f>'[3]Soy Complex'!BI407</f>
        <v>521</v>
      </c>
      <c r="AC158" s="66">
        <f>'[3]Soy Complex'!BJ407</f>
        <v>515.40087194059493</v>
      </c>
      <c r="AD158" s="66">
        <f>'[3]Soy Complex'!BK407</f>
        <v>543.04</v>
      </c>
      <c r="AE158" s="82">
        <f>'[3]Soy Complex'!BL407</f>
        <v>556.82899999999995</v>
      </c>
      <c r="AF158" s="82">
        <f>'[3]Soy Complex'!BM407</f>
        <v>544.50800000000004</v>
      </c>
      <c r="AG158" s="82">
        <f>'[3]Soy Complex'!BN407</f>
        <v>374.48426626007711</v>
      </c>
      <c r="AH158" s="47">
        <f>'[8]US EIA'!$C330</f>
        <v>98.421363006928928</v>
      </c>
      <c r="AI158" s="47">
        <f>'[8]US EIA'!$C342</f>
        <v>97.581719774515506</v>
      </c>
      <c r="AJ158" s="47">
        <f>'[8]US EIA'!$C354</f>
        <v>88.725308276711687</v>
      </c>
      <c r="AK158" s="47">
        <f>'[8]US EIA'!$C366</f>
        <v>84.597960286214601</v>
      </c>
      <c r="AL158" s="47">
        <f>'[8]US EIA'!$C378</f>
        <v>74.342871706463697</v>
      </c>
      <c r="AM158" s="47">
        <f>'[8]US EIA'!$C390</f>
        <v>56.060629227173109</v>
      </c>
      <c r="AN158" s="47">
        <f>'[8]US EIA'!$C402</f>
        <v>51.739500701797297</v>
      </c>
      <c r="AO158" s="47">
        <f>'[8]US EIA'!$C414</f>
        <v>39.93732407353388</v>
      </c>
      <c r="AP158" s="47">
        <f>'[8]US EIA'!$C426</f>
        <v>16.270659798981047</v>
      </c>
      <c r="AQ158" s="47">
        <f>'[8]US EIA'!$C438</f>
        <v>26.135174143182986</v>
      </c>
      <c r="AR158" s="47">
        <f>'[8]US EIA'!$C450</f>
        <v>18.937339774924755</v>
      </c>
      <c r="AS158" s="47">
        <f>'[8]US EIA'!$C462</f>
        <v>17.709333495748144</v>
      </c>
      <c r="AT158" s="47">
        <f>'[8]US EIA'!$C474</f>
        <v>10.798001512602314</v>
      </c>
      <c r="AU158" s="114">
        <f>AT158*(SUM($AU$155:$AU$157)/SUM($AT$155:$AT$157))*0.9</f>
        <v>6.2535790956905428</v>
      </c>
    </row>
    <row r="159" spans="1:47" hidden="1">
      <c r="A159" s="42" t="s">
        <v>105</v>
      </c>
      <c r="G159" s="66">
        <f>'[3]Soy Complex'!AN408</f>
        <v>0.15748480840727289</v>
      </c>
      <c r="H159" s="66">
        <f>'[3]Soy Complex'!AO408</f>
        <v>0.62993923362909154</v>
      </c>
      <c r="I159" s="66">
        <f>'[3]Soy Complex'!AP408</f>
        <v>3.6232368797822416</v>
      </c>
      <c r="J159" s="66">
        <f>'[3]Soy Complex'!AQ408</f>
        <v>6.3683646097343614</v>
      </c>
      <c r="K159" s="66">
        <f>'[3]Soy Complex'!AR408</f>
        <v>5.1705605193162594</v>
      </c>
      <c r="L159" s="66">
        <f>'[3]Soy Complex'!AS408</f>
        <v>12.937129110066229</v>
      </c>
      <c r="M159" s="66">
        <f>'[3]Soy Complex'!AT408</f>
        <v>17.948954341994057</v>
      </c>
      <c r="N159" s="66">
        <f>'[3]Soy Complex'!AU408</f>
        <v>81.599999999999994</v>
      </c>
      <c r="O159" s="66">
        <f>'[3]Soy Complex'!AV408</f>
        <v>158.4</v>
      </c>
      <c r="P159" s="66">
        <f>'[3]Soy Complex'!AW408</f>
        <v>247.5</v>
      </c>
      <c r="Q159" s="66">
        <f>'[3]Soy Complex'!AX408</f>
        <v>146</v>
      </c>
      <c r="R159" s="66">
        <f>'[3]Soy Complex'!AY408</f>
        <v>102</v>
      </c>
      <c r="S159" s="66">
        <f>'[3]Soy Complex'!AZ408</f>
        <v>150</v>
      </c>
      <c r="T159" s="66">
        <f>'[3]Soy Complex'!BA408</f>
        <v>321</v>
      </c>
      <c r="U159" s="66">
        <f>'[3]Soy Complex'!BB408</f>
        <v>287</v>
      </c>
      <c r="V159" s="66">
        <f>'[3]Soy Complex'!BC408</f>
        <v>277</v>
      </c>
      <c r="W159" s="66">
        <f>'[3]Soy Complex'!BD408</f>
        <v>311</v>
      </c>
      <c r="X159" s="66">
        <f>'[3]Soy Complex'!BE408</f>
        <v>416</v>
      </c>
      <c r="Y159" s="66">
        <f>'[3]Soy Complex'!BF408</f>
        <v>369.18</v>
      </c>
      <c r="Z159" s="66">
        <f>'[3]Soy Complex'!BG408</f>
        <v>495.59</v>
      </c>
      <c r="AA159" s="66">
        <f>'[3]Soy Complex'!BH408</f>
        <v>559.57000000000005</v>
      </c>
      <c r="AB159" s="66">
        <f>'[3]Soy Complex'!BI408</f>
        <v>574.78</v>
      </c>
      <c r="AC159" s="66">
        <f>'[3]Soy Complex'!BJ408</f>
        <v>363.23678948435662</v>
      </c>
      <c r="AD159" s="66">
        <f>'[3]Soy Complex'!BK408</f>
        <v>536.60199999999998</v>
      </c>
      <c r="AE159" s="82">
        <f>'[3]Soy Complex'!BL408</f>
        <v>536.27599999999995</v>
      </c>
      <c r="AF159" s="82">
        <f>'[3]Soy Complex'!BM408</f>
        <v>521.55999999999995</v>
      </c>
      <c r="AG159" s="82">
        <f>'[3]Soy Complex'!BN408</f>
        <v>396.93286532921485</v>
      </c>
      <c r="AH159" s="47">
        <f>'[8]US EIA'!$C331</f>
        <v>84.20862702747938</v>
      </c>
      <c r="AI159" s="47">
        <f>'[8]US EIA'!$C343</f>
        <v>89.132056233859956</v>
      </c>
      <c r="AJ159" s="47">
        <f>'[8]US EIA'!$C355</f>
        <v>81.422044940206519</v>
      </c>
      <c r="AK159" s="47">
        <f>'[8]US EIA'!$C367</f>
        <v>79.086017014457212</v>
      </c>
      <c r="AL159" s="47">
        <f>'[8]US EIA'!$C379</f>
        <v>67.993663291446779</v>
      </c>
      <c r="AM159" s="47">
        <f>'[8]US EIA'!$C391</f>
        <v>50.788419748762415</v>
      </c>
      <c r="AN159" s="47">
        <f>'[8]US EIA'!$C403</f>
        <v>47.464601895352558</v>
      </c>
      <c r="AO159" s="47">
        <f>'[8]US EIA'!$C415</f>
        <v>36.684514916659587</v>
      </c>
      <c r="AP159" s="47">
        <f>'[8]US EIA'!$C427</f>
        <v>14.960843472260756</v>
      </c>
      <c r="AQ159" s="47">
        <f>'[8]US EIA'!$C439</f>
        <v>23.922290984444817</v>
      </c>
      <c r="AR159" s="47">
        <f>'[8]US EIA'!$C451</f>
        <v>17.318247867036046</v>
      </c>
      <c r="AS159" s="47">
        <f>'[8]US EIA'!$C463</f>
        <v>16.239738196838676</v>
      </c>
      <c r="AT159" s="47">
        <f>'[8]US EIA'!$C475</f>
        <v>9.9034995512420547</v>
      </c>
      <c r="AU159" s="114">
        <f t="shared" ref="AU159:AU166" si="74">AT159*(SUM($AU$155:$AU$157)/SUM($AT$155:$AT$157))*0.9</f>
        <v>5.7355352002448763</v>
      </c>
    </row>
    <row r="160" spans="1:47" hidden="1">
      <c r="A160" s="42" t="s">
        <v>106</v>
      </c>
      <c r="G160" s="66">
        <f>'[3]Soy Complex'!AN409</f>
        <v>0.15748480840727289</v>
      </c>
      <c r="H160" s="66">
        <f>'[3]Soy Complex'!AO409</f>
        <v>0.62993923362909154</v>
      </c>
      <c r="I160" s="66">
        <f>'[3]Soy Complex'!AP409</f>
        <v>3.6232368797822416</v>
      </c>
      <c r="J160" s="66">
        <f>'[3]Soy Complex'!AQ409</f>
        <v>6.3683646097343614</v>
      </c>
      <c r="K160" s="66">
        <f>'[3]Soy Complex'!AR409</f>
        <v>5.1705605193162594</v>
      </c>
      <c r="L160" s="66">
        <f>'[3]Soy Complex'!AS409</f>
        <v>12.937129110066229</v>
      </c>
      <c r="M160" s="66">
        <f>'[3]Soy Complex'!AT409</f>
        <v>17.948954341994057</v>
      </c>
      <c r="N160" s="66">
        <f>'[3]Soy Complex'!AU409</f>
        <v>111.3</v>
      </c>
      <c r="O160" s="66">
        <f>'[3]Soy Complex'!AV409</f>
        <v>222.4</v>
      </c>
      <c r="P160" s="66">
        <f>'[3]Soy Complex'!AW409</f>
        <v>259.5</v>
      </c>
      <c r="Q160" s="66">
        <f>'[3]Soy Complex'!AX409</f>
        <v>102</v>
      </c>
      <c r="R160" s="66">
        <f>'[3]Soy Complex'!AY409</f>
        <v>112</v>
      </c>
      <c r="S160" s="66">
        <f>'[3]Soy Complex'!AZ409</f>
        <v>190</v>
      </c>
      <c r="T160" s="66">
        <f>'[3]Soy Complex'!BA409</f>
        <v>388</v>
      </c>
      <c r="U160" s="66">
        <f>'[3]Soy Complex'!BB409</f>
        <v>443</v>
      </c>
      <c r="V160" s="66">
        <f>'[3]Soy Complex'!BC409</f>
        <v>379</v>
      </c>
      <c r="W160" s="66">
        <f>'[3]Soy Complex'!BD409</f>
        <v>381</v>
      </c>
      <c r="X160" s="66">
        <f>'[3]Soy Complex'!BE409</f>
        <v>464.48</v>
      </c>
      <c r="Y160" s="66">
        <f>'[3]Soy Complex'!BF409</f>
        <v>369.46</v>
      </c>
      <c r="Z160" s="66">
        <f>'[3]Soy Complex'!BG409</f>
        <v>624.15</v>
      </c>
      <c r="AA160" s="66">
        <f>'[3]Soy Complex'!BH409</f>
        <v>617.01</v>
      </c>
      <c r="AB160" s="66">
        <f>'[3]Soy Complex'!BI409</f>
        <v>656.02</v>
      </c>
      <c r="AC160" s="66">
        <f>'[3]Soy Complex'!BJ409</f>
        <v>531.32215736145281</v>
      </c>
      <c r="AD160" s="82">
        <f>'[3]Soy Complex'!BK409</f>
        <v>657.06299999999999</v>
      </c>
      <c r="AE160" s="82">
        <f>'[3]Soy Complex'!BL409</f>
        <v>592.54200000000003</v>
      </c>
      <c r="AF160" s="82">
        <f>'[3]Soy Complex'!BM409</f>
        <v>504.61243674916312</v>
      </c>
      <c r="AG160" s="82">
        <f>'[3]Soy Complex'!BN409</f>
        <v>485.94069431926238</v>
      </c>
      <c r="AH160" s="47">
        <f>'[8]US EIA'!$C332</f>
        <v>93.247833962796165</v>
      </c>
      <c r="AI160" s="47">
        <f>'[8]US EIA'!$C344</f>
        <v>94.72017929931657</v>
      </c>
      <c r="AJ160" s="47">
        <f>'[8]US EIA'!$C356</f>
        <v>84.710432038930549</v>
      </c>
      <c r="AK160" s="47">
        <f>'[8]US EIA'!$C368</f>
        <v>84.232887994382082</v>
      </c>
      <c r="AL160" s="47">
        <f>'[8]US EIA'!$C380</f>
        <v>73.239528903222507</v>
      </c>
      <c r="AM160" s="47">
        <f>'[8]US EIA'!$C392</f>
        <v>54.36115503460163</v>
      </c>
      <c r="AN160" s="47">
        <f>'[8]US EIA'!$C404</f>
        <v>50.423554128156688</v>
      </c>
      <c r="AO160" s="47">
        <f>'[8]US EIA'!$C416</f>
        <v>38.972578174902665</v>
      </c>
      <c r="AP160" s="47">
        <f>'[8]US EIA'!$C428</f>
        <v>15.964272264872259</v>
      </c>
      <c r="AQ160" s="47">
        <f>'[8]US EIA'!$C440</f>
        <v>25.559235692059765</v>
      </c>
      <c r="AR160" s="47">
        <f>'[8]US EIA'!$C452</f>
        <v>18.458401007159356</v>
      </c>
      <c r="AS160" s="47">
        <f>'[8]US EIA'!$C464</f>
        <v>17.288372173787316</v>
      </c>
      <c r="AT160" s="47">
        <f>'[8]US EIA'!$C476</f>
        <v>10.550450434631015</v>
      </c>
      <c r="AU160" s="114">
        <f t="shared" si="74"/>
        <v>6.110211802723394</v>
      </c>
    </row>
    <row r="161" spans="1:47" hidden="1">
      <c r="A161" s="42" t="s">
        <v>107</v>
      </c>
      <c r="G161" s="66">
        <f>'[3]Soy Complex'!AN410</f>
        <v>0.34572021789631785</v>
      </c>
      <c r="H161" s="66">
        <f>'[3]Soy Complex'!AO410</f>
        <v>1.3828808715852714</v>
      </c>
      <c r="I161" s="66">
        <f>'[3]Soy Complex'!AP410</f>
        <v>6.6667470785954341</v>
      </c>
      <c r="J161" s="66">
        <f>'[3]Soy Complex'!AQ410</f>
        <v>7.5145764566391513</v>
      </c>
      <c r="K161" s="66">
        <f>'[3]Soy Complex'!AR410</f>
        <v>13.039183905705046</v>
      </c>
      <c r="L161" s="66">
        <f>'[3]Soy Complex'!AS410</f>
        <v>14.863558198765865</v>
      </c>
      <c r="M161" s="66">
        <f>'[3]Soy Complex'!AT410</f>
        <v>41.138238360285243</v>
      </c>
      <c r="N161" s="66">
        <f>'[3]Soy Complex'!AU410</f>
        <v>116.7</v>
      </c>
      <c r="O161" s="66">
        <f>'[3]Soy Complex'!AV410</f>
        <v>214.9</v>
      </c>
      <c r="P161" s="66">
        <f>'[3]Soy Complex'!AW410</f>
        <v>266.5</v>
      </c>
      <c r="Q161" s="66">
        <f>'[3]Soy Complex'!AX410</f>
        <v>102</v>
      </c>
      <c r="R161" s="66">
        <f>'[3]Soy Complex'!AY410</f>
        <v>127</v>
      </c>
      <c r="S161" s="66">
        <f>'[3]Soy Complex'!AZ410</f>
        <v>236</v>
      </c>
      <c r="T161" s="66">
        <f>'[3]Soy Complex'!BA410</f>
        <v>350</v>
      </c>
      <c r="U161" s="66">
        <f>'[3]Soy Complex'!BB410</f>
        <v>423</v>
      </c>
      <c r="V161" s="66">
        <f>'[3]Soy Complex'!BC410</f>
        <v>360</v>
      </c>
      <c r="W161" s="66">
        <f>'[3]Soy Complex'!BD410</f>
        <v>384.6</v>
      </c>
      <c r="X161" s="66">
        <f>'[3]Soy Complex'!BE410</f>
        <v>414.75</v>
      </c>
      <c r="Y161" s="66">
        <f>'[3]Soy Complex'!BF410</f>
        <v>426.71</v>
      </c>
      <c r="Z161" s="66">
        <f>'[3]Soy Complex'!BG410</f>
        <v>519.55999999999995</v>
      </c>
      <c r="AA161" s="66">
        <f>'[3]Soy Complex'!BH410</f>
        <v>631.84</v>
      </c>
      <c r="AB161" s="66">
        <f>'[3]Soy Complex'!BI410</f>
        <v>671.81</v>
      </c>
      <c r="AC161" s="66">
        <f>'[3]Soy Complex'!BJ410</f>
        <v>572.65796175791775</v>
      </c>
      <c r="AD161" s="82">
        <f>'[3]Soy Complex'!BK410</f>
        <v>578.07399999999996</v>
      </c>
      <c r="AE161" s="82">
        <f>'[3]Soy Complex'!BL410</f>
        <v>578.74400000000003</v>
      </c>
      <c r="AF161" s="82">
        <f>'[3]Soy Complex'!BM410</f>
        <v>561.80333406232103</v>
      </c>
      <c r="AG161" s="82">
        <f>'[3]Soy Complex'!BN410</f>
        <v>534.0241763597412</v>
      </c>
      <c r="AH161" s="47">
        <f>'[8]US EIA'!$C333</f>
        <v>97.692825306700456</v>
      </c>
      <c r="AI161" s="47">
        <f>'[8]US EIA'!$C345</f>
        <v>98.956834360057158</v>
      </c>
      <c r="AJ161" s="47">
        <f>'[8]US EIA'!$C357</f>
        <v>89.850434116326312</v>
      </c>
      <c r="AK161" s="47">
        <f>'[8]US EIA'!$C369</f>
        <v>92.532997569364483</v>
      </c>
      <c r="AL161" s="47">
        <f>'[8]US EIA'!$C381</f>
        <v>77.536381354448523</v>
      </c>
      <c r="AM161" s="47">
        <f>'[8]US EIA'!$C393</f>
        <v>58.663077988499815</v>
      </c>
      <c r="AN161" s="47">
        <f>'[8]US EIA'!$C405</f>
        <v>54.718413443116148</v>
      </c>
      <c r="AO161" s="47">
        <f>'[8]US EIA'!$C417</f>
        <v>42.901737378783352</v>
      </c>
      <c r="AP161" s="47">
        <f>'[8]US EIA'!$C429</f>
        <v>17.847969230889625</v>
      </c>
      <c r="AQ161" s="47">
        <f>'[8]US EIA'!$C441</f>
        <v>28.721583328986501</v>
      </c>
      <c r="AR161" s="47">
        <f>'[8]US EIA'!$C453</f>
        <v>21.121833964039137</v>
      </c>
      <c r="AS161" s="47">
        <f>'[8]US EIA'!$C465</f>
        <v>19.816621908355785</v>
      </c>
      <c r="AT161" s="47">
        <f>'[8]US EIA'!$C477</f>
        <v>12.737048585613394</v>
      </c>
      <c r="AU161" s="114">
        <f t="shared" si="74"/>
        <v>7.3765632170753959</v>
      </c>
    </row>
    <row r="162" spans="1:47" hidden="1">
      <c r="A162" s="42" t="s">
        <v>108</v>
      </c>
      <c r="G162" s="66">
        <f>'[3]Soy Complex'!AN411</f>
        <v>0.34572021789631785</v>
      </c>
      <c r="H162" s="66">
        <f>'[3]Soy Complex'!AO411</f>
        <v>1.3828808715852714</v>
      </c>
      <c r="I162" s="66">
        <f>'[3]Soy Complex'!AP411</f>
        <v>6.6667470785954341</v>
      </c>
      <c r="J162" s="66">
        <f>'[3]Soy Complex'!AQ411</f>
        <v>7.5145764566391513</v>
      </c>
      <c r="K162" s="66">
        <f>'[3]Soy Complex'!AR411</f>
        <v>13.039183905705046</v>
      </c>
      <c r="L162" s="66">
        <f>'[3]Soy Complex'!AS411</f>
        <v>14.863558198765865</v>
      </c>
      <c r="M162" s="66">
        <f>'[3]Soy Complex'!AT411</f>
        <v>41.138238360285243</v>
      </c>
      <c r="N162" s="66">
        <f>'[3]Soy Complex'!AU411</f>
        <v>160.80000000000001</v>
      </c>
      <c r="O162" s="66">
        <f>'[3]Soy Complex'!AV411</f>
        <v>269.10000000000002</v>
      </c>
      <c r="P162" s="66">
        <f>'[3]Soy Complex'!AW411</f>
        <v>269.8</v>
      </c>
      <c r="Q162" s="66">
        <f>'[3]Soy Complex'!AX411</f>
        <v>94</v>
      </c>
      <c r="R162" s="66">
        <f>'[3]Soy Complex'!AY411</f>
        <v>98</v>
      </c>
      <c r="S162" s="66">
        <f>'[3]Soy Complex'!AZ411</f>
        <v>264</v>
      </c>
      <c r="T162" s="66">
        <f>'[3]Soy Complex'!BA411</f>
        <v>429</v>
      </c>
      <c r="U162" s="66">
        <f>'[3]Soy Complex'!BB411</f>
        <v>416</v>
      </c>
      <c r="V162" s="66">
        <f>'[3]Soy Complex'!BC411</f>
        <v>364</v>
      </c>
      <c r="W162" s="66">
        <f>'[3]Soy Complex'!BD411</f>
        <v>443</v>
      </c>
      <c r="X162" s="66">
        <f>'[3]Soy Complex'!BE411</f>
        <v>543.78</v>
      </c>
      <c r="Y162" s="66">
        <f>'[3]Soy Complex'!BF411</f>
        <v>545.51</v>
      </c>
      <c r="Z162" s="66">
        <f>'[3]Soy Complex'!BG411</f>
        <v>581.33000000000004</v>
      </c>
      <c r="AA162" s="66">
        <f>'[3]Soy Complex'!BH411</f>
        <v>659.05</v>
      </c>
      <c r="AB162" s="66">
        <f>'[3]Soy Complex'!BI411</f>
        <v>805.35</v>
      </c>
      <c r="AC162" s="66">
        <f>'[3]Soy Complex'!BJ411</f>
        <v>591.80741599068722</v>
      </c>
      <c r="AD162" s="82">
        <f>'[3]Soy Complex'!BK411</f>
        <v>593.74400000000003</v>
      </c>
      <c r="AE162" s="82">
        <f>'[3]Soy Complex'!BL411</f>
        <v>662.75699999999995</v>
      </c>
      <c r="AF162" s="82">
        <f>'[3]Soy Complex'!BM411</f>
        <v>600.27827713197826</v>
      </c>
      <c r="AG162" s="82">
        <f>'[3]Soy Complex'!BN411</f>
        <v>568.9162926527539</v>
      </c>
      <c r="AH162" s="47">
        <f>'[8]US EIA'!$C334</f>
        <v>103.91432850156836</v>
      </c>
      <c r="AI162" s="47">
        <f>'[8]US EIA'!$C346</f>
        <v>97.92372419594146</v>
      </c>
      <c r="AJ162" s="47">
        <f>'[8]US EIA'!$C358</f>
        <v>91.058256464709544</v>
      </c>
      <c r="AK162" s="47">
        <f>'[8]US EIA'!$C370</f>
        <v>89.067117354710092</v>
      </c>
      <c r="AL162" s="47">
        <f>'[8]US EIA'!$C382</f>
        <v>78.325591461924645</v>
      </c>
      <c r="AM162" s="47">
        <f>'[8]US EIA'!$C394</f>
        <v>59.133503006029343</v>
      </c>
      <c r="AN162" s="47">
        <f>'[8]US EIA'!$C406</f>
        <v>54.53471950028306</v>
      </c>
      <c r="AO162" s="47">
        <f>'[8]US EIA'!$C418</f>
        <v>42.811423334559684</v>
      </c>
      <c r="AP162" s="47">
        <f>'[8]US EIA'!$C430</f>
        <v>17.743039894497457</v>
      </c>
      <c r="AQ162" s="47">
        <f>'[8]US EIA'!$C442</f>
        <v>28.757846767391964</v>
      </c>
      <c r="AR162" s="47">
        <f>'[8]US EIA'!$C454</f>
        <v>21.116725742150237</v>
      </c>
      <c r="AS162" s="47">
        <f>'[8]US EIA'!$C466</f>
        <v>19.774118584926651</v>
      </c>
      <c r="AT162" s="47">
        <f>'[8]US EIA'!$C478</f>
        <v>12.710823392889775</v>
      </c>
      <c r="AU162" s="114">
        <f t="shared" si="74"/>
        <v>7.3613750994588658</v>
      </c>
    </row>
    <row r="163" spans="1:47" hidden="1">
      <c r="A163" s="42" t="s">
        <v>109</v>
      </c>
      <c r="G163" s="66">
        <f>'[3]Soy Complex'!AN412</f>
        <v>0.34572021789631785</v>
      </c>
      <c r="H163" s="66">
        <f>'[3]Soy Complex'!AO412</f>
        <v>1.3828808715852714</v>
      </c>
      <c r="I163" s="66">
        <f>'[3]Soy Complex'!AP412</f>
        <v>6.6667470785954341</v>
      </c>
      <c r="J163" s="66">
        <f>'[3]Soy Complex'!AQ412</f>
        <v>7.5145764566391513</v>
      </c>
      <c r="K163" s="66">
        <f>'[3]Soy Complex'!AR412</f>
        <v>13.039183905705046</v>
      </c>
      <c r="L163" s="66">
        <f>'[3]Soy Complex'!AS412</f>
        <v>14.863558198765865</v>
      </c>
      <c r="M163" s="66">
        <f>'[3]Soy Complex'!AT412</f>
        <v>41.138238360285243</v>
      </c>
      <c r="N163" s="66">
        <f>'[3]Soy Complex'!AU412</f>
        <v>185.3</v>
      </c>
      <c r="O163" s="66">
        <f>'[3]Soy Complex'!AV412</f>
        <v>255.9</v>
      </c>
      <c r="P163" s="66">
        <f>'[3]Soy Complex'!AW412</f>
        <v>298.8</v>
      </c>
      <c r="Q163" s="66">
        <f>'[3]Soy Complex'!AX412</f>
        <v>112</v>
      </c>
      <c r="R163" s="66">
        <f>'[3]Soy Complex'!AY412</f>
        <v>89</v>
      </c>
      <c r="S163" s="66">
        <f>'[3]Soy Complex'!AZ412</f>
        <v>311</v>
      </c>
      <c r="T163" s="66">
        <f>'[3]Soy Complex'!BA412</f>
        <v>369</v>
      </c>
      <c r="U163" s="66">
        <f>'[3]Soy Complex'!BB412</f>
        <v>486</v>
      </c>
      <c r="V163" s="66">
        <f>'[3]Soy Complex'!BC412</f>
        <v>466.61</v>
      </c>
      <c r="W163" s="66">
        <f>'[3]Soy Complex'!BD412</f>
        <v>474</v>
      </c>
      <c r="X163" s="66">
        <f>'[3]Soy Complex'!BE412</f>
        <v>519.69000000000005</v>
      </c>
      <c r="Y163" s="66">
        <f>'[3]Soy Complex'!BF412</f>
        <v>548.84</v>
      </c>
      <c r="Z163" s="66">
        <f>'[3]Soy Complex'!BG412</f>
        <v>623.61</v>
      </c>
      <c r="AA163" s="66">
        <f>'[3]Soy Complex'!BH412</f>
        <v>594.15</v>
      </c>
      <c r="AB163" s="66">
        <f>'[3]Soy Complex'!BI412</f>
        <v>747.07</v>
      </c>
      <c r="AC163" s="66">
        <f>'[3]Soy Complex'!BJ412</f>
        <v>450.21332781229057</v>
      </c>
      <c r="AD163" s="82">
        <f>'[3]Soy Complex'!BK412</f>
        <v>559.88699999999994</v>
      </c>
      <c r="AE163" s="82">
        <f>'[3]Soy Complex'!BL412</f>
        <v>627.38300000000004</v>
      </c>
      <c r="AF163" s="82">
        <f>'[3]Soy Complex'!BM412</f>
        <v>555.14261733121475</v>
      </c>
      <c r="AG163" s="82">
        <f>'[3]Soy Complex'!BN412</f>
        <v>543.78126077107288</v>
      </c>
      <c r="AH163" s="47">
        <f>'[8]US EIA'!$C335</f>
        <v>105.17396172525854</v>
      </c>
      <c r="AI163" s="47">
        <f>'[8]US EIA'!$C347</f>
        <v>102.48897002254536</v>
      </c>
      <c r="AJ163" s="47">
        <f>'[8]US EIA'!$C359</f>
        <v>92.690924539184337</v>
      </c>
      <c r="AK163" s="47">
        <f>'[8]US EIA'!$C371</f>
        <v>90.424073779720644</v>
      </c>
      <c r="AL163" s="47">
        <f>'[8]US EIA'!$C383</f>
        <v>80.935756460914959</v>
      </c>
      <c r="AM163" s="47">
        <f>'[8]US EIA'!$C395</f>
        <v>60.858489460220319</v>
      </c>
      <c r="AN163" s="47">
        <f>'[8]US EIA'!$C407</f>
        <v>56.314722734134094</v>
      </c>
      <c r="AO163" s="47">
        <f>'[8]US EIA'!$C419</f>
        <v>44.147111827038984</v>
      </c>
      <c r="AP163" s="47">
        <f>'[8]US EIA'!$C431</f>
        <v>18.380850544615875</v>
      </c>
      <c r="AQ163" s="47">
        <f>'[8]US EIA'!$C443</f>
        <v>29.941250456743024</v>
      </c>
      <c r="AR163" s="47">
        <f>'[8]US EIA'!$C455</f>
        <v>22.036777530976632</v>
      </c>
      <c r="AS163" s="47">
        <f>'[8]US EIA'!$C467</f>
        <v>20.642994071097746</v>
      </c>
      <c r="AT163" s="47">
        <f>'[8]US EIA'!$C479</f>
        <v>13.416666413848512</v>
      </c>
      <c r="AU163" s="114">
        <f t="shared" si="74"/>
        <v>7.7701586281104404</v>
      </c>
    </row>
    <row r="164" spans="1:47" hidden="1">
      <c r="A164" s="42" t="s">
        <v>110</v>
      </c>
      <c r="G164" s="66">
        <f>'[3]Soy Complex'!AN413</f>
        <v>0.40001854693321803</v>
      </c>
      <c r="H164" s="66">
        <f>'[3]Soy Complex'!AO413</f>
        <v>1.6000741877328721</v>
      </c>
      <c r="I164" s="66">
        <f>'[3]Soy Complex'!AP413</f>
        <v>10.637580569212387</v>
      </c>
      <c r="J164" s="66">
        <f>'[3]Soy Complex'!AQ413</f>
        <v>12.961993024509113</v>
      </c>
      <c r="K164" s="66">
        <f>'[3]Soy Complex'!AR413</f>
        <v>15.212707826494727</v>
      </c>
      <c r="L164" s="66">
        <f>'[3]Soy Complex'!AS413</f>
        <v>13.814113468057771</v>
      </c>
      <c r="M164" s="66">
        <f>'[3]Soy Complex'!AT413</f>
        <v>77.428275425543987</v>
      </c>
      <c r="N164" s="66">
        <f>'[3]Soy Complex'!AU413</f>
        <v>163.5</v>
      </c>
      <c r="O164" s="66">
        <f>'[3]Soy Complex'!AV413</f>
        <v>348.1</v>
      </c>
      <c r="P164" s="66">
        <f>'[3]Soy Complex'!AW413</f>
        <v>319.10000000000002</v>
      </c>
      <c r="Q164" s="66">
        <f>'[3]Soy Complex'!AX413</f>
        <v>164</v>
      </c>
      <c r="R164" s="66">
        <f>'[3]Soy Complex'!AY413</f>
        <v>96</v>
      </c>
      <c r="S164" s="66">
        <f>'[3]Soy Complex'!AZ413</f>
        <v>367</v>
      </c>
      <c r="T164" s="66">
        <f>'[3]Soy Complex'!BA413</f>
        <v>347</v>
      </c>
      <c r="U164" s="66">
        <f>'[3]Soy Complex'!BB413</f>
        <v>480</v>
      </c>
      <c r="V164" s="66">
        <f>'[3]Soy Complex'!BC413</f>
        <v>434.63</v>
      </c>
      <c r="W164" s="66">
        <f>'[3]Soy Complex'!BD413</f>
        <v>446</v>
      </c>
      <c r="X164" s="66">
        <f>'[3]Soy Complex'!BE413</f>
        <v>535.6</v>
      </c>
      <c r="Y164" s="66">
        <f>'[3]Soy Complex'!BF413</f>
        <v>606.15</v>
      </c>
      <c r="Z164" s="66">
        <f>'[3]Soy Complex'!BG413</f>
        <v>671.27</v>
      </c>
      <c r="AA164" s="66">
        <f>'[3]Soy Complex'!BH413</f>
        <v>708.5</v>
      </c>
      <c r="AB164" s="66">
        <f>'[3]Soy Complex'!BI413</f>
        <v>774.83</v>
      </c>
      <c r="AC164" s="66">
        <f>'[3]Soy Complex'!BJ413</f>
        <v>591.97520835919272</v>
      </c>
      <c r="AD164" s="82">
        <f>'[3]Soy Complex'!BK413</f>
        <v>625.98500000000001</v>
      </c>
      <c r="AE164" s="82">
        <f>'[3]Soy Complex'!BL413</f>
        <v>678.70100000000002</v>
      </c>
      <c r="AF164" s="82">
        <f>'[3]Soy Complex'!BM413</f>
        <v>614.27544959706256</v>
      </c>
      <c r="AG164" s="82">
        <f>'[3]Soy Complex'!BN413</f>
        <v>533.82795002456146</v>
      </c>
      <c r="AH164" s="47">
        <f>'[8]US EIA'!$C336</f>
        <v>101.00286511269972</v>
      </c>
      <c r="AI164" s="47">
        <f>'[8]US EIA'!$C348</f>
        <v>97.250349183084651</v>
      </c>
      <c r="AJ164" s="47">
        <f>'[8]US EIA'!$C360</f>
        <v>89.780244229676342</v>
      </c>
      <c r="AK164" s="47">
        <f>'[8]US EIA'!$C372</f>
        <v>88.529922715159685</v>
      </c>
      <c r="AL164" s="47">
        <f>'[8]US EIA'!$C384</f>
        <v>77.895887455767507</v>
      </c>
      <c r="AM164" s="47">
        <f>'[8]US EIA'!$C396</f>
        <v>58.692027011459757</v>
      </c>
      <c r="AN164" s="47">
        <f>'[8]US EIA'!$C408</f>
        <v>54.347524779934979</v>
      </c>
      <c r="AO164" s="47">
        <f>'[8]US EIA'!$C420</f>
        <v>42.755743099734907</v>
      </c>
      <c r="AP164" s="47">
        <f>'[8]US EIA'!$C432</f>
        <v>17.807025528117116</v>
      </c>
      <c r="AQ164" s="47">
        <f>'[8]US EIA'!$C444</f>
        <v>28.930284615180863</v>
      </c>
      <c r="AR164" s="47">
        <f>'[8]US EIA'!$C456</f>
        <v>21.327222727805442</v>
      </c>
      <c r="AS164" s="47">
        <f>'[8]US EIA'!$C468</f>
        <v>19.983949146595069</v>
      </c>
      <c r="AT164" s="47">
        <f>'[8]US EIA'!$C480</f>
        <v>13.012951570445939</v>
      </c>
      <c r="AU164" s="114">
        <f t="shared" si="74"/>
        <v>7.5363502977100616</v>
      </c>
    </row>
    <row r="165" spans="1:47" hidden="1">
      <c r="A165" s="42" t="s">
        <v>111</v>
      </c>
      <c r="G165" s="66">
        <f>'[3]Soy Complex'!AN414</f>
        <v>0.40001854693321803</v>
      </c>
      <c r="H165" s="66">
        <f>'[3]Soy Complex'!AO414</f>
        <v>1.6000741877328721</v>
      </c>
      <c r="I165" s="66">
        <f>'[3]Soy Complex'!AP414</f>
        <v>10.637580569212387</v>
      </c>
      <c r="J165" s="66">
        <f>'[3]Soy Complex'!AQ414</f>
        <v>12.961993024509113</v>
      </c>
      <c r="K165" s="66">
        <f>'[3]Soy Complex'!AR414</f>
        <v>15.212707826494727</v>
      </c>
      <c r="L165" s="66">
        <f>'[3]Soy Complex'!AS414</f>
        <v>13.814113468057771</v>
      </c>
      <c r="M165" s="66">
        <f>'[3]Soy Complex'!AT414</f>
        <v>77.428275425543987</v>
      </c>
      <c r="N165" s="66">
        <f>'[3]Soy Complex'!AU414</f>
        <v>208.5</v>
      </c>
      <c r="O165" s="66">
        <f>'[3]Soy Complex'!AV414</f>
        <v>311.5</v>
      </c>
      <c r="P165" s="66">
        <f>'[3]Soy Complex'!AW414</f>
        <v>331.9</v>
      </c>
      <c r="Q165" s="66">
        <f>'[3]Soy Complex'!AX414</f>
        <v>168</v>
      </c>
      <c r="R165" s="66">
        <f>'[3]Soy Complex'!AY414</f>
        <v>84</v>
      </c>
      <c r="S165" s="66">
        <f>'[3]Soy Complex'!AZ414</f>
        <v>398</v>
      </c>
      <c r="T165" s="66">
        <f>'[3]Soy Complex'!BA414</f>
        <v>385</v>
      </c>
      <c r="U165" s="66">
        <f>'[3]Soy Complex'!BB414</f>
        <v>513</v>
      </c>
      <c r="V165" s="66">
        <f>'[3]Soy Complex'!BC414</f>
        <v>447.81</v>
      </c>
      <c r="W165" s="66">
        <f>'[3]Soy Complex'!BD414</f>
        <v>463.6</v>
      </c>
      <c r="X165" s="66">
        <f>'[3]Soy Complex'!BE414</f>
        <v>561.04</v>
      </c>
      <c r="Y165" s="66">
        <f>'[3]Soy Complex'!BF414</f>
        <v>608.16999999999996</v>
      </c>
      <c r="Z165" s="66">
        <f>'[3]Soy Complex'!BG414</f>
        <v>705.13</v>
      </c>
      <c r="AA165" s="66">
        <f>'[3]Soy Complex'!BH414</f>
        <v>701.14</v>
      </c>
      <c r="AB165" s="66">
        <f>'[3]Soy Complex'!BI414</f>
        <v>745.33</v>
      </c>
      <c r="AC165" s="66">
        <f>'[3]Soy Complex'!BJ414</f>
        <v>559.77245693603948</v>
      </c>
      <c r="AD165" s="82">
        <f>'[3]Soy Complex'!BK414</f>
        <v>642.899</v>
      </c>
      <c r="AE165" s="82">
        <f>'[3]Soy Complex'!BL414</f>
        <v>617.53700000000003</v>
      </c>
      <c r="AF165" s="82">
        <f>'[3]Soy Complex'!BM414</f>
        <v>613.05647476717672</v>
      </c>
      <c r="AG165" s="82">
        <f>'[3]Soy Complex'!BN414</f>
        <v>558.84071357995595</v>
      </c>
      <c r="AH165" s="47">
        <f>'[8]US EIA'!$C337</f>
        <v>90.691016465473851</v>
      </c>
      <c r="AI165" s="47">
        <f>'[8]US EIA'!$C349</f>
        <v>98.005406672731084</v>
      </c>
      <c r="AJ165" s="47">
        <f>'[8]US EIA'!$C361</f>
        <v>88.808287283686923</v>
      </c>
      <c r="AK165" s="47">
        <f>'[8]US EIA'!$C373</f>
        <v>87.652438472037801</v>
      </c>
      <c r="AL165" s="47">
        <f>'[8]US EIA'!$C385</f>
        <v>75.854823692325027</v>
      </c>
      <c r="AM165" s="47">
        <f>'[8]US EIA'!$C397</f>
        <v>56.958548847690111</v>
      </c>
      <c r="AN165" s="47">
        <f>'[8]US EIA'!$C409</f>
        <v>53.590626140753024</v>
      </c>
      <c r="AO165" s="47">
        <f>'[8]US EIA'!$C421</f>
        <v>41.978289245630478</v>
      </c>
      <c r="AP165" s="47">
        <f>'[8]US EIA'!$C433</f>
        <v>17.468730944840846</v>
      </c>
      <c r="AQ165" s="47">
        <f>'[8]US EIA'!$C445</f>
        <v>28.323819264890695</v>
      </c>
      <c r="AR165" s="47">
        <f>'[8]US EIA'!$C457</f>
        <v>20.891622004200489</v>
      </c>
      <c r="AS165" s="47">
        <f>'[8]US EIA'!$C469</f>
        <v>19.619594664772627</v>
      </c>
      <c r="AT165" s="47">
        <f>'[8]US EIA'!$C481</f>
        <v>12.767589609537971</v>
      </c>
      <c r="AU165" s="114">
        <f t="shared" si="74"/>
        <v>7.3942508149658783</v>
      </c>
    </row>
    <row r="166" spans="1:47" hidden="1">
      <c r="A166" s="42" t="s">
        <v>112</v>
      </c>
      <c r="G166" s="66">
        <f>'[3]Soy Complex'!AN415</f>
        <v>0.40001854693321803</v>
      </c>
      <c r="H166" s="66">
        <f>'[3]Soy Complex'!AO415</f>
        <v>1.6000741877328721</v>
      </c>
      <c r="I166" s="66">
        <f>'[3]Soy Complex'!AP415</f>
        <v>10.637580569212387</v>
      </c>
      <c r="J166" s="66">
        <f>'[3]Soy Complex'!AQ415</f>
        <v>12.961993024509113</v>
      </c>
      <c r="K166" s="66">
        <f>'[3]Soy Complex'!AR415</f>
        <v>15.212707826494727</v>
      </c>
      <c r="L166" s="66">
        <f>'[3]Soy Complex'!AS415</f>
        <v>13.814113468057771</v>
      </c>
      <c r="M166" s="66">
        <f>'[3]Soy Complex'!AT415</f>
        <v>77.428275425543987</v>
      </c>
      <c r="N166" s="66">
        <f>'[3]Soy Complex'!AU415</f>
        <v>181.2</v>
      </c>
      <c r="O166" s="66">
        <f>'[3]Soy Complex'!AV415</f>
        <v>286.60000000000002</v>
      </c>
      <c r="P166" s="66">
        <f>'[3]Soy Complex'!AW415</f>
        <v>278.10000000000002</v>
      </c>
      <c r="Q166" s="66">
        <f>'[3]Soy Complex'!AX415</f>
        <v>215</v>
      </c>
      <c r="R166" s="66">
        <f>'[3]Soy Complex'!AY415</f>
        <v>102</v>
      </c>
      <c r="S166" s="66">
        <f>'[3]Soy Complex'!AZ415</f>
        <v>430</v>
      </c>
      <c r="T166" s="66">
        <f>'[3]Soy Complex'!BA415</f>
        <v>322</v>
      </c>
      <c r="U166" s="66">
        <f>'[3]Soy Complex'!BB415</f>
        <v>502</v>
      </c>
      <c r="V166" s="66">
        <f>'[3]Soy Complex'!BC415</f>
        <v>395.21</v>
      </c>
      <c r="W166" s="66">
        <f>'[3]Soy Complex'!BD415</f>
        <v>390</v>
      </c>
      <c r="X166" s="66">
        <f>'[3]Soy Complex'!BE415</f>
        <v>536.84</v>
      </c>
      <c r="Y166" s="66">
        <f>'[3]Soy Complex'!BF415</f>
        <v>603.91</v>
      </c>
      <c r="Z166" s="66">
        <f>'[3]Soy Complex'!BG415</f>
        <v>688.71</v>
      </c>
      <c r="AA166" s="66">
        <f>'[3]Soy Complex'!BH415</f>
        <v>598.79999999999995</v>
      </c>
      <c r="AB166" s="66">
        <f>'[3]Soy Complex'!BI415</f>
        <v>736.53</v>
      </c>
      <c r="AC166" s="66">
        <f>'[3]Soy Complex'!BJ415</f>
        <v>605.76855485648321</v>
      </c>
      <c r="AD166" s="82">
        <f>'[3]Soy Complex'!BK415</f>
        <v>595.70399999999995</v>
      </c>
      <c r="AE166" s="82">
        <f>'[3]Soy Complex'!BL415</f>
        <v>619.99400000000003</v>
      </c>
      <c r="AF166" s="82">
        <f>'[3]Soy Complex'!BM415</f>
        <v>590.69329484750142</v>
      </c>
      <c r="AG166" s="82">
        <f>'[3]Soy Complex'!BN415</f>
        <v>539.91357910924069</v>
      </c>
      <c r="AH166" s="47">
        <f>'[8]US EIA'!$C338</f>
        <v>85.98829653758601</v>
      </c>
      <c r="AI166" s="47">
        <f>'[8]US EIA'!$C350</f>
        <v>89.151761078416754</v>
      </c>
      <c r="AJ166" s="47">
        <f>'[8]US EIA'!$C362</f>
        <v>81.362979693415383</v>
      </c>
      <c r="AK166" s="47">
        <f>'[8]US EIA'!$C374</f>
        <v>83.417150843368233</v>
      </c>
      <c r="AL166" s="47">
        <f>'[8]US EIA'!$C386</f>
        <v>70.688429675074261</v>
      </c>
      <c r="AM166" s="47">
        <f>'[8]US EIA'!$C398</f>
        <v>53.107706280674691</v>
      </c>
      <c r="AN166" s="47">
        <f>'[8]US EIA'!$C410</f>
        <v>49.810041661221767</v>
      </c>
      <c r="AO166" s="47">
        <f>'[8]US EIA'!$C422</f>
        <v>39.204350911369779</v>
      </c>
      <c r="AP166" s="47">
        <f>'[8]US EIA'!$C434</f>
        <v>16.377856936691678</v>
      </c>
      <c r="AQ166" s="47">
        <f>'[8]US EIA'!$C446</f>
        <v>26.478762309706095</v>
      </c>
      <c r="AR166" s="47">
        <f>'[8]US EIA'!$C458</f>
        <v>19.554033052829464</v>
      </c>
      <c r="AS166" s="47">
        <f>'[8]US EIA'!$C470</f>
        <v>18.364329178057137</v>
      </c>
      <c r="AT166" s="47">
        <f>'[8]US EIA'!$C482</f>
        <v>11.996941827463104</v>
      </c>
      <c r="AU166" s="114">
        <f t="shared" si="74"/>
        <v>6.947936109925406</v>
      </c>
    </row>
    <row r="167" spans="1:47" hidden="1">
      <c r="A167" s="42" t="s">
        <v>113</v>
      </c>
      <c r="G167" s="66">
        <f t="shared" ref="G167:V167" si="75">SUM(G155:G166)</f>
        <v>3.1550265052044284</v>
      </c>
      <c r="H167" s="66">
        <f t="shared" si="75"/>
        <v>12.620106020817714</v>
      </c>
      <c r="I167" s="66">
        <f t="shared" si="75"/>
        <v>63.10053010408857</v>
      </c>
      <c r="J167" s="66">
        <f t="shared" si="75"/>
        <v>94.650795156132844</v>
      </c>
      <c r="K167" s="66">
        <f t="shared" si="75"/>
        <v>117.14961011597379</v>
      </c>
      <c r="L167" s="66">
        <f t="shared" si="75"/>
        <v>134.64831680085499</v>
      </c>
      <c r="M167" s="66">
        <f t="shared" si="75"/>
        <v>488.54011670139971</v>
      </c>
      <c r="N167" s="66">
        <f t="shared" si="75"/>
        <v>1568.5833984130477</v>
      </c>
      <c r="O167" s="66">
        <f t="shared" si="75"/>
        <v>2761.4</v>
      </c>
      <c r="P167" s="66">
        <f t="shared" si="75"/>
        <v>3245.4</v>
      </c>
      <c r="Q167" s="66">
        <f t="shared" si="75"/>
        <v>2009.7</v>
      </c>
      <c r="R167" s="66">
        <f t="shared" si="75"/>
        <v>1622</v>
      </c>
      <c r="S167" s="66">
        <f t="shared" si="75"/>
        <v>2737</v>
      </c>
      <c r="T167" s="66">
        <f t="shared" si="75"/>
        <v>4874</v>
      </c>
      <c r="U167" s="66">
        <f t="shared" si="75"/>
        <v>4689</v>
      </c>
      <c r="V167" s="66">
        <f t="shared" si="75"/>
        <v>5010.26</v>
      </c>
      <c r="W167" s="66">
        <f>SUM(W155:W166)</f>
        <v>5036.4400000000005</v>
      </c>
      <c r="X167" s="66">
        <f t="shared" ref="X167:AU167" si="76">SUM(X155:X166)</f>
        <v>5692.45</v>
      </c>
      <c r="Y167" s="66">
        <f t="shared" si="76"/>
        <v>6200.2999999999993</v>
      </c>
      <c r="Z167" s="66">
        <f t="shared" si="76"/>
        <v>7133.6900000000005</v>
      </c>
      <c r="AA167" s="66">
        <f t="shared" si="76"/>
        <v>7863.3000000000011</v>
      </c>
      <c r="AB167" s="66">
        <f t="shared" si="76"/>
        <v>7857.82</v>
      </c>
      <c r="AC167" s="66">
        <f t="shared" si="76"/>
        <v>6932.1547444990156</v>
      </c>
      <c r="AD167" s="47">
        <f t="shared" si="76"/>
        <v>6951.962191096135</v>
      </c>
      <c r="AE167" s="47">
        <f t="shared" si="76"/>
        <v>7238.2609999999995</v>
      </c>
      <c r="AF167" s="47">
        <f t="shared" si="76"/>
        <v>6967.3528844864177</v>
      </c>
      <c r="AG167" s="47">
        <f t="shared" si="76"/>
        <v>6209.8654124258546</v>
      </c>
      <c r="AH167" s="47">
        <f t="shared" si="76"/>
        <v>1221.0788742516688</v>
      </c>
      <c r="AI167" s="47">
        <f t="shared" si="76"/>
        <v>1150.7688175772523</v>
      </c>
      <c r="AJ167" s="47">
        <f t="shared" si="76"/>
        <v>1085.1543279472639</v>
      </c>
      <c r="AK167" s="47">
        <f t="shared" si="76"/>
        <v>1070.6405123769471</v>
      </c>
      <c r="AL167" s="47">
        <f t="shared" si="76"/>
        <v>953.28609336337422</v>
      </c>
      <c r="AM167" s="47">
        <f t="shared" si="76"/>
        <v>744.09017201888321</v>
      </c>
      <c r="AN167" s="47">
        <f t="shared" si="76"/>
        <v>652.01691457610525</v>
      </c>
      <c r="AO167" s="47">
        <f t="shared" si="76"/>
        <v>537.7895265539986</v>
      </c>
      <c r="AP167" s="47">
        <f t="shared" si="76"/>
        <v>219.29283176553423</v>
      </c>
      <c r="AQ167" s="47">
        <f t="shared" si="76"/>
        <v>348.31333126429587</v>
      </c>
      <c r="AR167" s="47">
        <f t="shared" si="76"/>
        <v>259.58572154221599</v>
      </c>
      <c r="AS167" s="47">
        <f t="shared" si="76"/>
        <v>232.66430108533925</v>
      </c>
      <c r="AT167" s="47">
        <f t="shared" si="76"/>
        <v>166.65361612082165</v>
      </c>
      <c r="AU167" s="47">
        <f t="shared" si="76"/>
        <v>100.29728592833298</v>
      </c>
    </row>
    <row r="168" spans="1:47" hidden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</row>
    <row r="169" spans="1:47" hidden="1">
      <c r="A169" s="42" t="s">
        <v>176</v>
      </c>
    </row>
    <row r="170" spans="1:47" ht="15.75" hidden="1" thickBot="1">
      <c r="A170" s="44"/>
      <c r="B170" s="44" t="str">
        <f t="shared" ref="B170:AU170" si="77">B2</f>
        <v xml:space="preserve">93/94 </v>
      </c>
      <c r="C170" s="44" t="str">
        <f t="shared" si="77"/>
        <v xml:space="preserve">94/95 </v>
      </c>
      <c r="D170" s="44" t="str">
        <f t="shared" si="77"/>
        <v xml:space="preserve">95/96 </v>
      </c>
      <c r="E170" s="44" t="str">
        <f t="shared" si="77"/>
        <v xml:space="preserve">96/97 </v>
      </c>
      <c r="F170" s="44" t="str">
        <f t="shared" si="77"/>
        <v xml:space="preserve">97/98 </v>
      </c>
      <c r="G170" s="44" t="str">
        <f t="shared" si="77"/>
        <v xml:space="preserve">98/99 </v>
      </c>
      <c r="H170" s="44" t="str">
        <f t="shared" si="77"/>
        <v xml:space="preserve">99/00 </v>
      </c>
      <c r="I170" s="44" t="str">
        <f t="shared" si="77"/>
        <v xml:space="preserve">00/01 </v>
      </c>
      <c r="J170" s="44" t="str">
        <f t="shared" si="77"/>
        <v xml:space="preserve">01/02 </v>
      </c>
      <c r="K170" s="44" t="str">
        <f t="shared" si="77"/>
        <v xml:space="preserve">02/03 </v>
      </c>
      <c r="L170" s="44" t="str">
        <f t="shared" si="77"/>
        <v xml:space="preserve">03/04 </v>
      </c>
      <c r="M170" s="44" t="str">
        <f t="shared" si="77"/>
        <v xml:space="preserve">04/05 </v>
      </c>
      <c r="N170" s="44" t="str">
        <f t="shared" si="77"/>
        <v xml:space="preserve">05/06 </v>
      </c>
      <c r="O170" s="44" t="str">
        <f t="shared" si="77"/>
        <v xml:space="preserve">06/07 </v>
      </c>
      <c r="P170" s="44" t="str">
        <f t="shared" si="77"/>
        <v xml:space="preserve">07/08 </v>
      </c>
      <c r="Q170" s="44" t="str">
        <f t="shared" si="77"/>
        <v xml:space="preserve">08/09 </v>
      </c>
      <c r="R170" s="44" t="str">
        <f t="shared" si="77"/>
        <v xml:space="preserve">09/10 </v>
      </c>
      <c r="S170" s="44" t="str">
        <f t="shared" si="77"/>
        <v xml:space="preserve">10/11 </v>
      </c>
      <c r="T170" s="44" t="str">
        <f t="shared" si="77"/>
        <v xml:space="preserve">11/12 </v>
      </c>
      <c r="U170" s="44" t="str">
        <f t="shared" si="77"/>
        <v xml:space="preserve">12/13 </v>
      </c>
      <c r="V170" s="44" t="str">
        <f t="shared" si="77"/>
        <v xml:space="preserve">13/14 </v>
      </c>
      <c r="W170" s="44" t="str">
        <f t="shared" si="77"/>
        <v xml:space="preserve">14/15 </v>
      </c>
      <c r="X170" s="44" t="str">
        <f t="shared" si="77"/>
        <v xml:space="preserve">15/16 </v>
      </c>
      <c r="Y170" s="44" t="str">
        <f t="shared" si="77"/>
        <v xml:space="preserve">16/17 </v>
      </c>
      <c r="Z170" s="44" t="str">
        <f t="shared" si="77"/>
        <v xml:space="preserve">17/18 </v>
      </c>
      <c r="AA170" s="44" t="str">
        <f t="shared" si="77"/>
        <v>18/19</v>
      </c>
      <c r="AB170" s="44" t="str">
        <f t="shared" si="77"/>
        <v>19/20</v>
      </c>
      <c r="AC170" s="44" t="str">
        <f t="shared" si="77"/>
        <v>20/21</v>
      </c>
      <c r="AD170" s="44" t="str">
        <f t="shared" si="77"/>
        <v>21/22</v>
      </c>
      <c r="AE170" s="44" t="str">
        <f t="shared" si="77"/>
        <v>22/23</v>
      </c>
      <c r="AF170" s="44" t="str">
        <f t="shared" si="77"/>
        <v>23/24</v>
      </c>
      <c r="AG170" s="44" t="str">
        <f t="shared" si="77"/>
        <v>24/25</v>
      </c>
      <c r="AH170" s="44" t="str">
        <f t="shared" si="77"/>
        <v>25/26</v>
      </c>
      <c r="AI170" s="44" t="str">
        <f t="shared" si="77"/>
        <v>26/27</v>
      </c>
      <c r="AJ170" s="44" t="str">
        <f t="shared" si="77"/>
        <v>27/28</v>
      </c>
      <c r="AK170" s="44" t="str">
        <f t="shared" si="77"/>
        <v>28/29</v>
      </c>
      <c r="AL170" s="44" t="str">
        <f t="shared" si="77"/>
        <v>29/30</v>
      </c>
      <c r="AM170" s="44" t="str">
        <f t="shared" si="77"/>
        <v>30/31</v>
      </c>
      <c r="AN170" s="44" t="str">
        <f t="shared" si="77"/>
        <v>31/32</v>
      </c>
      <c r="AO170" s="44" t="str">
        <f t="shared" si="77"/>
        <v>32/33</v>
      </c>
      <c r="AP170" s="44" t="str">
        <f t="shared" si="77"/>
        <v>33/34</v>
      </c>
      <c r="AQ170" s="44" t="str">
        <f t="shared" si="77"/>
        <v>34/35</v>
      </c>
      <c r="AR170" s="44" t="str">
        <f t="shared" si="77"/>
        <v>35/36</v>
      </c>
      <c r="AS170" s="44" t="str">
        <f t="shared" si="77"/>
        <v>36/37</v>
      </c>
      <c r="AT170" s="44" t="str">
        <f t="shared" si="77"/>
        <v>37/38</v>
      </c>
      <c r="AU170" s="44" t="str">
        <f t="shared" si="77"/>
        <v>38/39</v>
      </c>
    </row>
    <row r="171" spans="1:47" hidden="1">
      <c r="A171" s="42" t="s">
        <v>101</v>
      </c>
      <c r="T171" s="46">
        <f>'[3]Soy Complex'!BA420</f>
        <v>0</v>
      </c>
      <c r="U171" s="46">
        <f>'[3]Soy Complex'!BB420</f>
        <v>0</v>
      </c>
      <c r="V171" s="46">
        <f>'[3]Soy Complex'!BC420</f>
        <v>0</v>
      </c>
      <c r="W171" s="46">
        <f>'[3]Soy Complex'!BD420</f>
        <v>0</v>
      </c>
      <c r="X171" s="46">
        <f>'[3]Soy Complex'!BE420</f>
        <v>0</v>
      </c>
      <c r="Y171" s="46">
        <f>'[3]Soy Complex'!BF420</f>
        <v>32.205699752526151</v>
      </c>
      <c r="Z171" s="46">
        <f>'[3]Soy Complex'!BG420</f>
        <v>40.074541115918066</v>
      </c>
      <c r="AA171" s="46">
        <f>'[3]Soy Complex'!BH420</f>
        <v>76.782649391669793</v>
      </c>
      <c r="AB171" s="46">
        <f>'[3]Soy Complex'!BI420</f>
        <v>133.67071913299699</v>
      </c>
      <c r="AC171" s="46">
        <f>'[3]Soy Complex'!BJ420</f>
        <v>52.514866771312022</v>
      </c>
      <c r="AD171" s="46">
        <f>'[3]Soy Complex'!BK420</f>
        <v>181.19418933905192</v>
      </c>
      <c r="AE171" s="47">
        <f>'[3]Soy Complex'!BL420</f>
        <v>203.62111579805338</v>
      </c>
      <c r="AF171" s="47">
        <f>'[3]Soy Complex'!BM420</f>
        <v>373.72544912424399</v>
      </c>
      <c r="AG171" s="47">
        <f>'[3]Soy Complex'!BN420</f>
        <v>555.89193081547523</v>
      </c>
      <c r="AH171" s="47">
        <f>'[9]RD Feedstock Breakdown'!$DS181</f>
        <v>278.4382291666667</v>
      </c>
      <c r="AI171" s="47">
        <f>'[9]RD Feedstock Breakdown'!$DS193</f>
        <v>259.17937499999999</v>
      </c>
      <c r="AJ171" s="47">
        <f>'[9]RD Feedstock Breakdown'!$DS205</f>
        <v>179.78354166666668</v>
      </c>
      <c r="AK171" s="47">
        <f>'[9]RD Feedstock Breakdown'!$DS217</f>
        <v>93.592395833333327</v>
      </c>
      <c r="AL171" s="47">
        <f>'[9]RD Feedstock Breakdown'!$DS229</f>
        <v>176.59239583333334</v>
      </c>
      <c r="AM171" s="47">
        <f>'[9]RD Feedstock Breakdown'!$DS241</f>
        <v>211.59239583333334</v>
      </c>
      <c r="AN171" s="47">
        <f>'[9]RD Feedstock Breakdown'!$DS253</f>
        <v>93.901250000000005</v>
      </c>
      <c r="AO171" s="47">
        <f>'[9]RD Feedstock Breakdown'!$DS265</f>
        <v>113.90125</v>
      </c>
      <c r="AP171" s="47">
        <f>'[9]RD Feedstock Breakdown'!$DS277</f>
        <v>67.401250000000005</v>
      </c>
      <c r="AQ171" s="47">
        <f>'[9]RD Feedstock Breakdown'!$DS289</f>
        <v>223.90124999999998</v>
      </c>
      <c r="AR171" s="47">
        <f>'[9]RD Feedstock Breakdown'!$DS301</f>
        <v>253.90125</v>
      </c>
      <c r="AS171" s="47">
        <f>'[9]RD Feedstock Breakdown'!$DS313</f>
        <v>253.90125</v>
      </c>
      <c r="AT171" s="47">
        <f>'[9]RD Feedstock Breakdown'!$DS325</f>
        <v>253.90125</v>
      </c>
      <c r="AU171" s="47">
        <f>'[9]RD Feedstock Breakdown'!$DS337</f>
        <v>228.90125</v>
      </c>
    </row>
    <row r="172" spans="1:47" hidden="1">
      <c r="A172" s="42" t="s">
        <v>102</v>
      </c>
      <c r="T172" s="46">
        <f>'[3]Soy Complex'!BA421</f>
        <v>0</v>
      </c>
      <c r="U172" s="46">
        <f>'[3]Soy Complex'!BB421</f>
        <v>0</v>
      </c>
      <c r="V172" s="46">
        <f>'[3]Soy Complex'!BC421</f>
        <v>0</v>
      </c>
      <c r="W172" s="46">
        <f>'[3]Soy Complex'!BD421</f>
        <v>0</v>
      </c>
      <c r="X172" s="46">
        <f>'[3]Soy Complex'!BE421</f>
        <v>0</v>
      </c>
      <c r="Y172" s="46">
        <f>'[3]Soy Complex'!BF421</f>
        <v>43.207306171402365</v>
      </c>
      <c r="Z172" s="46">
        <f>'[3]Soy Complex'!BG421</f>
        <v>36.162849437640205</v>
      </c>
      <c r="AA172" s="46">
        <f>'[3]Soy Complex'!BH421</f>
        <v>72.646401512383491</v>
      </c>
      <c r="AB172" s="46">
        <f>'[3]Soy Complex'!BI421</f>
        <v>113.29948778130169</v>
      </c>
      <c r="AC172" s="46">
        <f>'[3]Soy Complex'!BJ421</f>
        <v>108.41118454323085</v>
      </c>
      <c r="AD172" s="46">
        <f>'[3]Soy Complex'!BK421</f>
        <v>384.8622005480392</v>
      </c>
      <c r="AE172" s="47">
        <f>'[3]Soy Complex'!BL421</f>
        <v>384.8622005480392</v>
      </c>
      <c r="AF172" s="47">
        <f>'[3]Soy Complex'!BM421</f>
        <v>425.30358518648586</v>
      </c>
      <c r="AG172" s="47">
        <f>'[3]Soy Complex'!BN421</f>
        <v>533.91926677799847</v>
      </c>
      <c r="AH172" s="47">
        <f>'[9]RD Feedstock Breakdown'!$DS182</f>
        <v>258.4382291666667</v>
      </c>
      <c r="AI172" s="47">
        <f>'[9]RD Feedstock Breakdown'!$DS194</f>
        <v>259.17937499999999</v>
      </c>
      <c r="AJ172" s="47">
        <f>'[9]RD Feedstock Breakdown'!$DS206</f>
        <v>179.78354166666668</v>
      </c>
      <c r="AK172" s="47">
        <f>'[9]RD Feedstock Breakdown'!$DS218</f>
        <v>93.592395833333327</v>
      </c>
      <c r="AL172" s="47">
        <f>'[9]RD Feedstock Breakdown'!$DS230</f>
        <v>176.59239583333334</v>
      </c>
      <c r="AM172" s="47">
        <f>'[9]RD Feedstock Breakdown'!$DS242</f>
        <v>141.59239583333334</v>
      </c>
      <c r="AN172" s="47">
        <f>'[9]RD Feedstock Breakdown'!$DS254</f>
        <v>93.901250000000005</v>
      </c>
      <c r="AO172" s="47">
        <f>'[9]RD Feedstock Breakdown'!$DS266</f>
        <v>63.901250000000005</v>
      </c>
      <c r="AP172" s="47">
        <f>'[9]RD Feedstock Breakdown'!$DS278</f>
        <v>67.401250000000005</v>
      </c>
      <c r="AQ172" s="47">
        <f>'[9]RD Feedstock Breakdown'!$DS290</f>
        <v>223.90124999999998</v>
      </c>
      <c r="AR172" s="47">
        <f>'[9]RD Feedstock Breakdown'!$DS302</f>
        <v>253.90125</v>
      </c>
      <c r="AS172" s="47">
        <f>'[9]RD Feedstock Breakdown'!$DS314</f>
        <v>253.90125</v>
      </c>
      <c r="AT172" s="47">
        <f>'[9]RD Feedstock Breakdown'!$DS326</f>
        <v>253.90125</v>
      </c>
      <c r="AU172" s="47">
        <f>'[9]RD Feedstock Breakdown'!$DS338</f>
        <v>228.90125</v>
      </c>
    </row>
    <row r="173" spans="1:47" hidden="1">
      <c r="A173" s="42" t="s">
        <v>103</v>
      </c>
      <c r="T173" s="46">
        <f>'[3]Soy Complex'!BA422</f>
        <v>0</v>
      </c>
      <c r="U173" s="46">
        <f>'[3]Soy Complex'!BB422</f>
        <v>0</v>
      </c>
      <c r="V173" s="46">
        <f>'[3]Soy Complex'!BC422</f>
        <v>0</v>
      </c>
      <c r="W173" s="46">
        <f>'[3]Soy Complex'!BD422</f>
        <v>0</v>
      </c>
      <c r="X173" s="46">
        <f>'[3]Soy Complex'!BE422</f>
        <v>0</v>
      </c>
      <c r="Y173" s="46">
        <f>'[3]Soy Complex'!BF422</f>
        <v>43.047906052021773</v>
      </c>
      <c r="Z173" s="46">
        <f>'[3]Soy Complex'!BG422</f>
        <v>40.006300452306867</v>
      </c>
      <c r="AA173" s="46">
        <f>'[3]Soy Complex'!BH422</f>
        <v>88.582231066262779</v>
      </c>
      <c r="AB173" s="46">
        <f>'[3]Soy Complex'!BI422</f>
        <v>152.54672970769172</v>
      </c>
      <c r="AC173" s="46">
        <f>'[3]Soy Complex'!BJ422</f>
        <v>128.54105284215927</v>
      </c>
      <c r="AD173" s="46">
        <f>'[3]Soy Complex'!BK422</f>
        <v>380.6223663808434</v>
      </c>
      <c r="AE173" s="47">
        <f>'[3]Soy Complex'!BL422</f>
        <v>380.6223663808434</v>
      </c>
      <c r="AF173" s="47">
        <f>'[3]Soy Complex'!BM422</f>
        <v>518.67887683618949</v>
      </c>
      <c r="AG173" s="47">
        <f>'[3]Soy Complex'!BN422</f>
        <v>681.84632222507878</v>
      </c>
      <c r="AH173" s="47">
        <f>'[9]RD Feedstock Breakdown'!$DS183</f>
        <v>258.4382291666667</v>
      </c>
      <c r="AI173" s="47">
        <f>'[9]RD Feedstock Breakdown'!$DS195</f>
        <v>259.17937499999999</v>
      </c>
      <c r="AJ173" s="47">
        <f>'[9]RD Feedstock Breakdown'!$DS207</f>
        <v>149.78354166666668</v>
      </c>
      <c r="AK173" s="47">
        <f>'[9]RD Feedstock Breakdown'!$DS219</f>
        <v>93.592395833333327</v>
      </c>
      <c r="AL173" s="47">
        <f>'[9]RD Feedstock Breakdown'!$DS231</f>
        <v>126.59239583333334</v>
      </c>
      <c r="AM173" s="47">
        <f>'[9]RD Feedstock Breakdown'!$DS243</f>
        <v>211.59239583333334</v>
      </c>
      <c r="AN173" s="47">
        <f>'[9]RD Feedstock Breakdown'!$DS255</f>
        <v>93.901250000000005</v>
      </c>
      <c r="AO173" s="47">
        <f>'[9]RD Feedstock Breakdown'!$DS267</f>
        <v>63.901250000000005</v>
      </c>
      <c r="AP173" s="47">
        <f>'[9]RD Feedstock Breakdown'!$DS279</f>
        <v>67.401250000000005</v>
      </c>
      <c r="AQ173" s="47">
        <f>'[9]RD Feedstock Breakdown'!$DS291</f>
        <v>223.90124999999998</v>
      </c>
      <c r="AR173" s="47">
        <f>'[9]RD Feedstock Breakdown'!$DS303</f>
        <v>253.90125</v>
      </c>
      <c r="AS173" s="47">
        <f>'[9]RD Feedstock Breakdown'!$DS315</f>
        <v>253.90125</v>
      </c>
      <c r="AT173" s="47">
        <f>'[9]RD Feedstock Breakdown'!$DS327</f>
        <v>228.90125</v>
      </c>
      <c r="AU173" s="47">
        <f>'[9]RD Feedstock Breakdown'!$DS339</f>
        <v>228.90125</v>
      </c>
    </row>
    <row r="174" spans="1:47" hidden="1">
      <c r="A174" s="42" t="s">
        <v>104</v>
      </c>
      <c r="T174" s="46">
        <f>'[3]Soy Complex'!BA423</f>
        <v>0</v>
      </c>
      <c r="U174" s="46">
        <f>'[3]Soy Complex'!BB423</f>
        <v>0</v>
      </c>
      <c r="V174" s="46">
        <f>'[3]Soy Complex'!BC423</f>
        <v>0</v>
      </c>
      <c r="W174" s="46">
        <f>'[3]Soy Complex'!BD423</f>
        <v>0</v>
      </c>
      <c r="X174" s="46">
        <f>'[3]Soy Complex'!BE423</f>
        <v>0</v>
      </c>
      <c r="Y174" s="46">
        <f>'[3]Soy Complex'!BF423</f>
        <v>29.006340470770887</v>
      </c>
      <c r="Z174" s="46">
        <f>'[3]Soy Complex'!BG423</f>
        <v>28.24203843976337</v>
      </c>
      <c r="AA174" s="46">
        <f>'[3]Soy Complex'!BH423</f>
        <v>82.046093698088796</v>
      </c>
      <c r="AB174" s="46">
        <f>'[3]Soy Complex'!BI423</f>
        <v>92.996062818355384</v>
      </c>
      <c r="AC174" s="46">
        <f>'[3]Soy Complex'!BJ423</f>
        <v>125.5018311880204</v>
      </c>
      <c r="AD174" s="46">
        <f>'[3]Soy Complex'!BK423</f>
        <v>208.02023227553957</v>
      </c>
      <c r="AE174" s="47">
        <f>'[3]Soy Complex'!BL423</f>
        <v>364.0711854559508</v>
      </c>
      <c r="AF174" s="47">
        <f>'[3]Soy Complex'!BM423</f>
        <v>387.00395178274596</v>
      </c>
      <c r="AG174" s="47">
        <f>'[3]Soy Complex'!BN423</f>
        <v>623.2372943004674</v>
      </c>
      <c r="AH174" s="47">
        <f>'[9]RD Feedstock Breakdown'!$DS184</f>
        <v>328.43822916666664</v>
      </c>
      <c r="AI174" s="47">
        <f>'[9]RD Feedstock Breakdown'!$DS196</f>
        <v>259.17937499999999</v>
      </c>
      <c r="AJ174" s="47">
        <f>'[9]RD Feedstock Breakdown'!$DS208</f>
        <v>149.78354166666668</v>
      </c>
      <c r="AK174" s="47">
        <f>'[9]RD Feedstock Breakdown'!$DS220</f>
        <v>83.592395833333327</v>
      </c>
      <c r="AL174" s="47">
        <f>'[9]RD Feedstock Breakdown'!$DS232</f>
        <v>126.59239583333334</v>
      </c>
      <c r="AM174" s="47">
        <f>'[9]RD Feedstock Breakdown'!$DS244</f>
        <v>61.592395833333342</v>
      </c>
      <c r="AN174" s="47">
        <f>'[9]RD Feedstock Breakdown'!$DS256</f>
        <v>93.901250000000005</v>
      </c>
      <c r="AO174" s="47">
        <f>'[9]RD Feedstock Breakdown'!$DS268</f>
        <v>66.901250000000005</v>
      </c>
      <c r="AP174" s="47">
        <f>'[9]RD Feedstock Breakdown'!$DS280</f>
        <v>67.401250000000005</v>
      </c>
      <c r="AQ174" s="47">
        <f>'[9]RD Feedstock Breakdown'!$DS292</f>
        <v>223.90124999999998</v>
      </c>
      <c r="AR174" s="47">
        <f>'[9]RD Feedstock Breakdown'!$DS304</f>
        <v>253.90125</v>
      </c>
      <c r="AS174" s="47">
        <f>'[9]RD Feedstock Breakdown'!$DS316</f>
        <v>253.90125</v>
      </c>
      <c r="AT174" s="47">
        <f>'[9]RD Feedstock Breakdown'!$DS328</f>
        <v>228.90125</v>
      </c>
      <c r="AU174" s="114">
        <f>AT174*(SUM($AU$171:$AU$173)/SUM($AT$171:$AT$173))</f>
        <v>213.36574811067206</v>
      </c>
    </row>
    <row r="175" spans="1:47" hidden="1">
      <c r="A175" s="42" t="s">
        <v>105</v>
      </c>
      <c r="T175" s="46">
        <f>'[3]Soy Complex'!BA424</f>
        <v>0</v>
      </c>
      <c r="U175" s="46">
        <f>'[3]Soy Complex'!BB424</f>
        <v>0</v>
      </c>
      <c r="V175" s="46">
        <f>'[3]Soy Complex'!BC424</f>
        <v>0</v>
      </c>
      <c r="W175" s="46">
        <f>'[3]Soy Complex'!BD424</f>
        <v>0</v>
      </c>
      <c r="X175" s="46">
        <f>'[3]Soy Complex'!BE424</f>
        <v>0</v>
      </c>
      <c r="Y175" s="46">
        <f>'[3]Soy Complex'!BF424</f>
        <v>33.129146096521282</v>
      </c>
      <c r="Z175" s="46">
        <f>'[3]Soy Complex'!BG424</f>
        <v>42.629981060204855</v>
      </c>
      <c r="AA175" s="46">
        <f>'[3]Soy Complex'!BH424</f>
        <v>92.624976386730111</v>
      </c>
      <c r="AB175" s="46">
        <f>'[3]Soy Complex'!BI424</f>
        <v>84.721897631859491</v>
      </c>
      <c r="AC175" s="46">
        <f>'[3]Soy Complex'!BJ424</f>
        <v>181.04823570521242</v>
      </c>
      <c r="AD175" s="46">
        <f>'[3]Soy Complex'!BK424</f>
        <v>413.90279755230472</v>
      </c>
      <c r="AE175" s="47">
        <f>'[3]Soy Complex'!BL424</f>
        <v>358.07215459162524</v>
      </c>
      <c r="AF175" s="47">
        <f>'[3]Soy Complex'!BM424</f>
        <v>397.19687310265289</v>
      </c>
      <c r="AG175" s="47">
        <f>'[3]Soy Complex'!BN424</f>
        <v>614.37328519627022</v>
      </c>
      <c r="AH175" s="47">
        <f>'[9]RD Feedstock Breakdown'!$DS185</f>
        <v>329.02807291666664</v>
      </c>
      <c r="AI175" s="47">
        <f>'[9]RD Feedstock Breakdown'!$DS197</f>
        <v>209.17937499999999</v>
      </c>
      <c r="AJ175" s="47">
        <f>'[9]RD Feedstock Breakdown'!$DS209</f>
        <v>150.37338541666668</v>
      </c>
      <c r="AK175" s="47">
        <f>'[9]RD Feedstock Breakdown'!$DS221</f>
        <v>83.592395833333327</v>
      </c>
      <c r="AL175" s="47">
        <f>'[9]RD Feedstock Breakdown'!$DS233</f>
        <v>166.59239583333334</v>
      </c>
      <c r="AM175" s="47">
        <f>'[9]RD Feedstock Breakdown'!$DS245</f>
        <v>62.182239583333342</v>
      </c>
      <c r="AN175" s="47">
        <f>'[9]RD Feedstock Breakdown'!$DS257</f>
        <v>93.901250000000005</v>
      </c>
      <c r="AO175" s="47">
        <f>'[9]RD Feedstock Breakdown'!$DS269</f>
        <v>66.901250000000005</v>
      </c>
      <c r="AP175" s="47">
        <f>'[9]RD Feedstock Breakdown'!$DS281</f>
        <v>67.401250000000005</v>
      </c>
      <c r="AQ175" s="47">
        <f>'[9]RD Feedstock Breakdown'!$DS293</f>
        <v>223.90124999999998</v>
      </c>
      <c r="AR175" s="47">
        <f>'[9]RD Feedstock Breakdown'!$DS305</f>
        <v>253.90125</v>
      </c>
      <c r="AS175" s="47">
        <f>'[9]RD Feedstock Breakdown'!$DS317</f>
        <v>253.90125</v>
      </c>
      <c r="AT175" s="47">
        <f>'[9]RD Feedstock Breakdown'!$DS329</f>
        <v>228.90125</v>
      </c>
      <c r="AU175" s="114">
        <f t="shared" ref="AU175:AU182" si="78">AT175*(SUM($AU$171:$AU$173)/SUM($AT$171:$AT$173))</f>
        <v>213.36574811067206</v>
      </c>
    </row>
    <row r="176" spans="1:47" hidden="1">
      <c r="A176" s="42" t="s">
        <v>106</v>
      </c>
      <c r="T176" s="46">
        <f>'[3]Soy Complex'!BA425</f>
        <v>0</v>
      </c>
      <c r="U176" s="46">
        <f>'[3]Soy Complex'!BB425</f>
        <v>0</v>
      </c>
      <c r="V176" s="46">
        <f>'[3]Soy Complex'!BC425</f>
        <v>0</v>
      </c>
      <c r="W176" s="46">
        <f>'[3]Soy Complex'!BD425</f>
        <v>0</v>
      </c>
      <c r="X176" s="46">
        <f>'[3]Soy Complex'!BE425</f>
        <v>0</v>
      </c>
      <c r="Y176" s="46">
        <f>'[3]Soy Complex'!BF425</f>
        <v>24.662354887155615</v>
      </c>
      <c r="Z176" s="46">
        <f>'[3]Soy Complex'!BG425</f>
        <v>48.193083024176111</v>
      </c>
      <c r="AA176" s="46">
        <f>'[3]Soy Complex'!BH425</f>
        <v>80.477824436988001</v>
      </c>
      <c r="AB176" s="46">
        <f>'[3]Soy Complex'!BI425</f>
        <v>103.78492898255523</v>
      </c>
      <c r="AC176" s="46">
        <f>'[3]Soy Complex'!BJ425</f>
        <v>210.67596120328761</v>
      </c>
      <c r="AD176" s="47">
        <f>'[3]Soy Complex'!BK425</f>
        <v>451.36686552052311</v>
      </c>
      <c r="AE176" s="47">
        <f>'[3]Soy Complex'!BL425</f>
        <v>305.36376124597342</v>
      </c>
      <c r="AF176" s="47">
        <f>'[3]Soy Complex'!BM425</f>
        <v>353.46389456007779</v>
      </c>
      <c r="AG176" s="47">
        <f>'[3]Soy Complex'!BN425</f>
        <v>621.82807044677634</v>
      </c>
      <c r="AH176" s="47">
        <f>'[9]RD Feedstock Breakdown'!$DS186</f>
        <v>230.24708333333334</v>
      </c>
      <c r="AI176" s="47">
        <f>'[9]RD Feedstock Breakdown'!$DS198</f>
        <v>209.17937499999999</v>
      </c>
      <c r="AJ176" s="47">
        <f>'[9]RD Feedstock Breakdown'!$DS210</f>
        <v>151.59239583333334</v>
      </c>
      <c r="AK176" s="47">
        <f>'[9]RD Feedstock Breakdown'!$DS222</f>
        <v>83.592395833333327</v>
      </c>
      <c r="AL176" s="47">
        <f>'[9]RD Feedstock Breakdown'!$DS234</f>
        <v>126.59239583333334</v>
      </c>
      <c r="AM176" s="47">
        <f>'[9]RD Feedstock Breakdown'!$DS246</f>
        <v>63.401250000000005</v>
      </c>
      <c r="AN176" s="47">
        <f>'[9]RD Feedstock Breakdown'!$DS258</f>
        <v>93.901250000000005</v>
      </c>
      <c r="AO176" s="47">
        <f>'[9]RD Feedstock Breakdown'!$DS270</f>
        <v>66.901250000000005</v>
      </c>
      <c r="AP176" s="47">
        <f>'[9]RD Feedstock Breakdown'!$DS282</f>
        <v>67.401250000000005</v>
      </c>
      <c r="AQ176" s="47">
        <f>'[9]RD Feedstock Breakdown'!$DS294</f>
        <v>223.90124999999998</v>
      </c>
      <c r="AR176" s="47">
        <f>'[9]RD Feedstock Breakdown'!$DS306</f>
        <v>253.90125</v>
      </c>
      <c r="AS176" s="47">
        <f>'[9]RD Feedstock Breakdown'!$DS318</f>
        <v>253.90125</v>
      </c>
      <c r="AT176" s="47">
        <f>'[9]RD Feedstock Breakdown'!$DS330</f>
        <v>228.90125</v>
      </c>
      <c r="AU176" s="114">
        <f t="shared" si="78"/>
        <v>213.36574811067206</v>
      </c>
    </row>
    <row r="177" spans="1:47" hidden="1">
      <c r="A177" s="42" t="s">
        <v>107</v>
      </c>
      <c r="T177" s="46">
        <f>'[3]Soy Complex'!BA426</f>
        <v>0</v>
      </c>
      <c r="U177" s="46">
        <f>'[3]Soy Complex'!BB426</f>
        <v>0</v>
      </c>
      <c r="V177" s="46">
        <f>'[3]Soy Complex'!BC426</f>
        <v>0</v>
      </c>
      <c r="W177" s="46">
        <f>'[3]Soy Complex'!BD426</f>
        <v>0</v>
      </c>
      <c r="X177" s="46">
        <f>'[3]Soy Complex'!BE426</f>
        <v>9.9461118527016019</v>
      </c>
      <c r="Y177" s="46">
        <f>'[3]Soy Complex'!BF426</f>
        <v>32.140984194543208</v>
      </c>
      <c r="Z177" s="46">
        <f>'[3]Soy Complex'!BG426</f>
        <v>52.261125581442222</v>
      </c>
      <c r="AA177" s="46">
        <f>'[3]Soy Complex'!BH426</f>
        <v>87.08140509437834</v>
      </c>
      <c r="AB177" s="46">
        <f>'[3]Soy Complex'!BI426</f>
        <v>87.344803597202272</v>
      </c>
      <c r="AC177" s="46">
        <f>'[3]Soy Complex'!BJ426</f>
        <v>122.71813976609135</v>
      </c>
      <c r="AD177" s="47">
        <f>'[3]Soy Complex'!BK426</f>
        <v>350.65289728066853</v>
      </c>
      <c r="AE177" s="47">
        <f>'[3]Soy Complex'!BL426</f>
        <v>318.89915658086483</v>
      </c>
      <c r="AF177" s="47">
        <f>'[3]Soy Complex'!BM426</f>
        <v>465.98542893853823</v>
      </c>
      <c r="AG177" s="47">
        <f>'[3]Soy Complex'!BN426</f>
        <v>644.52615346608411</v>
      </c>
      <c r="AH177" s="47">
        <f>'[9]RD Feedstock Breakdown'!$DS187</f>
        <v>180.24708333333334</v>
      </c>
      <c r="AI177" s="47">
        <f>'[9]RD Feedstock Breakdown'!$DS199</f>
        <v>259.17937499999999</v>
      </c>
      <c r="AJ177" s="47">
        <f>'[9]RD Feedstock Breakdown'!$DS211</f>
        <v>151.59239583333334</v>
      </c>
      <c r="AK177" s="47">
        <f>'[9]RD Feedstock Breakdown'!$DS223</f>
        <v>83.592395833333327</v>
      </c>
      <c r="AL177" s="47">
        <f>'[9]RD Feedstock Breakdown'!$DS235</f>
        <v>126.59239583333334</v>
      </c>
      <c r="AM177" s="47">
        <f>'[9]RD Feedstock Breakdown'!$DS247</f>
        <v>63.401250000000005</v>
      </c>
      <c r="AN177" s="47">
        <f>'[9]RD Feedstock Breakdown'!$DS259</f>
        <v>93.901250000000005</v>
      </c>
      <c r="AO177" s="47">
        <f>'[9]RD Feedstock Breakdown'!$DS271</f>
        <v>66.901250000000005</v>
      </c>
      <c r="AP177" s="47">
        <f>'[9]RD Feedstock Breakdown'!$DS283</f>
        <v>67.401250000000005</v>
      </c>
      <c r="AQ177" s="47">
        <f>'[9]RD Feedstock Breakdown'!$DS295</f>
        <v>223.90124999999998</v>
      </c>
      <c r="AR177" s="47">
        <f>'[9]RD Feedstock Breakdown'!$DS307</f>
        <v>253.90125</v>
      </c>
      <c r="AS177" s="47">
        <f>'[9]RD Feedstock Breakdown'!$DS319</f>
        <v>253.90125</v>
      </c>
      <c r="AT177" s="47">
        <f>'[9]RD Feedstock Breakdown'!$DS331</f>
        <v>228.90125</v>
      </c>
      <c r="AU177" s="114">
        <f t="shared" si="78"/>
        <v>213.36574811067206</v>
      </c>
    </row>
    <row r="178" spans="1:47" hidden="1">
      <c r="A178" s="42" t="s">
        <v>108</v>
      </c>
      <c r="T178" s="46">
        <f>'[3]Soy Complex'!BA427</f>
        <v>0</v>
      </c>
      <c r="U178" s="46">
        <f>'[3]Soy Complex'!BB427</f>
        <v>0</v>
      </c>
      <c r="V178" s="46">
        <f>'[3]Soy Complex'!BC427</f>
        <v>0</v>
      </c>
      <c r="W178" s="46">
        <f>'[3]Soy Complex'!BD427</f>
        <v>0</v>
      </c>
      <c r="X178" s="46">
        <f>'[3]Soy Complex'!BE427</f>
        <v>19.386708795635037</v>
      </c>
      <c r="Y178" s="46">
        <f>'[3]Soy Complex'!BF427</f>
        <v>38.478919110255859</v>
      </c>
      <c r="Z178" s="46">
        <f>'[3]Soy Complex'!BG427</f>
        <v>45.536772461558812</v>
      </c>
      <c r="AA178" s="46">
        <f>'[3]Soy Complex'!BH427</f>
        <v>90.394201272480217</v>
      </c>
      <c r="AB178" s="46">
        <f>'[3]Soy Complex'!BI427</f>
        <v>105.22911798945771</v>
      </c>
      <c r="AC178" s="46">
        <f>'[3]Soy Complex'!BJ427</f>
        <v>190.28012182186785</v>
      </c>
      <c r="AD178" s="47">
        <f>'[3]Soy Complex'!BK427</f>
        <v>461.73628328556157</v>
      </c>
      <c r="AE178" s="47">
        <f>'[3]Soy Complex'!BL427</f>
        <v>434.03828279124673</v>
      </c>
      <c r="AF178" s="47">
        <f>'[3]Soy Complex'!BM427</f>
        <v>477.67173507784355</v>
      </c>
      <c r="AG178" s="47">
        <f>'[3]Soy Complex'!BN427</f>
        <v>634.65747816405258</v>
      </c>
      <c r="AH178" s="47">
        <f>'[9]RD Feedstock Breakdown'!$DS188</f>
        <v>230.24708333333334</v>
      </c>
      <c r="AI178" s="47">
        <f>'[9]RD Feedstock Breakdown'!$DS200</f>
        <v>279.17937499999999</v>
      </c>
      <c r="AJ178" s="47">
        <f>'[9]RD Feedstock Breakdown'!$DS212</f>
        <v>151.59239583333334</v>
      </c>
      <c r="AK178" s="47">
        <f>'[9]RD Feedstock Breakdown'!$DS224</f>
        <v>83.592395833333327</v>
      </c>
      <c r="AL178" s="47">
        <f>'[9]RD Feedstock Breakdown'!$DS236</f>
        <v>126.59239583333334</v>
      </c>
      <c r="AM178" s="47">
        <f>'[9]RD Feedstock Breakdown'!$DS248</f>
        <v>63.401250000000005</v>
      </c>
      <c r="AN178" s="47">
        <f>'[9]RD Feedstock Breakdown'!$DS260</f>
        <v>93.901250000000005</v>
      </c>
      <c r="AO178" s="47">
        <f>'[9]RD Feedstock Breakdown'!$DS272</f>
        <v>66.901250000000005</v>
      </c>
      <c r="AP178" s="47">
        <f>'[9]RD Feedstock Breakdown'!$DS284</f>
        <v>67.401250000000005</v>
      </c>
      <c r="AQ178" s="47">
        <f>'[9]RD Feedstock Breakdown'!$DS296</f>
        <v>223.90124999999998</v>
      </c>
      <c r="AR178" s="47">
        <f>'[9]RD Feedstock Breakdown'!$DS308</f>
        <v>253.90125</v>
      </c>
      <c r="AS178" s="47">
        <f>'[9]RD Feedstock Breakdown'!$DS320</f>
        <v>253.90125</v>
      </c>
      <c r="AT178" s="47">
        <f>'[9]RD Feedstock Breakdown'!$DS332</f>
        <v>228.90125</v>
      </c>
      <c r="AU178" s="114">
        <f t="shared" si="78"/>
        <v>213.36574811067206</v>
      </c>
    </row>
    <row r="179" spans="1:47" hidden="1">
      <c r="A179" s="42" t="s">
        <v>109</v>
      </c>
      <c r="T179" s="46">
        <f>'[3]Soy Complex'!BA428</f>
        <v>0</v>
      </c>
      <c r="U179" s="46">
        <f>'[3]Soy Complex'!BB428</f>
        <v>0</v>
      </c>
      <c r="V179" s="46">
        <f>'[3]Soy Complex'!BC428</f>
        <v>0</v>
      </c>
      <c r="W179" s="46">
        <f>'[3]Soy Complex'!BD428</f>
        <v>0</v>
      </c>
      <c r="X179" s="46">
        <f>'[3]Soy Complex'!BE428</f>
        <v>35.304246779047503</v>
      </c>
      <c r="Y179" s="46">
        <f>'[3]Soy Complex'!BF428</f>
        <v>27.827787629827235</v>
      </c>
      <c r="Z179" s="46">
        <f>'[3]Soy Complex'!BG428</f>
        <v>25.250448195199827</v>
      </c>
      <c r="AA179" s="46">
        <f>'[3]Soy Complex'!BH428</f>
        <v>91.301815925765396</v>
      </c>
      <c r="AB179" s="46">
        <f>'[3]Soy Complex'!BI428</f>
        <v>130.33253253024691</v>
      </c>
      <c r="AC179" s="46">
        <f>'[3]Soy Complex'!BJ428</f>
        <v>222.16149665509272</v>
      </c>
      <c r="AD179" s="47">
        <f>'[3]Soy Complex'!BK428</f>
        <v>354.9491156459776</v>
      </c>
      <c r="AE179" s="47">
        <f>'[3]Soy Complex'!BL428</f>
        <v>523.99847140382985</v>
      </c>
      <c r="AF179" s="47">
        <f>'[3]Soy Complex'!BM428</f>
        <v>492.78412546029449</v>
      </c>
      <c r="AG179" s="47">
        <f>'[3]Soy Complex'!BN428</f>
        <v>650.77384513635411</v>
      </c>
      <c r="AH179" s="47">
        <f>'[9]RD Feedstock Breakdown'!$DS189</f>
        <v>230.24708333333334</v>
      </c>
      <c r="AI179" s="47">
        <f>'[9]RD Feedstock Breakdown'!$DS201</f>
        <v>280.73145833333331</v>
      </c>
      <c r="AJ179" s="47">
        <f>'[9]RD Feedstock Breakdown'!$DS213</f>
        <v>176.59239583333334</v>
      </c>
      <c r="AK179" s="47">
        <f>'[9]RD Feedstock Breakdown'!$DS225</f>
        <v>83.592395833333327</v>
      </c>
      <c r="AL179" s="47">
        <f>'[9]RD Feedstock Breakdown'!$DS237</f>
        <v>126.59239583333334</v>
      </c>
      <c r="AM179" s="47">
        <f>'[9]RD Feedstock Breakdown'!$DS249</f>
        <v>63.401250000000005</v>
      </c>
      <c r="AN179" s="47">
        <f>'[9]RD Feedstock Breakdown'!$DS261</f>
        <v>93.901250000000005</v>
      </c>
      <c r="AO179" s="47">
        <f>'[9]RD Feedstock Breakdown'!$DS273</f>
        <v>116.90125</v>
      </c>
      <c r="AP179" s="47">
        <f>'[9]RD Feedstock Breakdown'!$DS285</f>
        <v>67.401250000000005</v>
      </c>
      <c r="AQ179" s="47">
        <f>'[9]RD Feedstock Breakdown'!$DS297</f>
        <v>223.90124999999998</v>
      </c>
      <c r="AR179" s="47">
        <f>'[9]RD Feedstock Breakdown'!$DS309</f>
        <v>253.90125</v>
      </c>
      <c r="AS179" s="47">
        <f>'[9]RD Feedstock Breakdown'!$DS321</f>
        <v>253.90125</v>
      </c>
      <c r="AT179" s="47">
        <f>'[9]RD Feedstock Breakdown'!$DS333</f>
        <v>228.90125</v>
      </c>
      <c r="AU179" s="114">
        <f t="shared" si="78"/>
        <v>213.36574811067206</v>
      </c>
    </row>
    <row r="180" spans="1:47" hidden="1">
      <c r="A180" s="42" t="s">
        <v>110</v>
      </c>
      <c r="T180" s="46">
        <f>'[3]Soy Complex'!BA429</f>
        <v>0</v>
      </c>
      <c r="U180" s="46">
        <f>'[3]Soy Complex'!BB429</f>
        <v>0</v>
      </c>
      <c r="V180" s="46">
        <f>'[3]Soy Complex'!BC429</f>
        <v>0</v>
      </c>
      <c r="W180" s="46">
        <f>'[3]Soy Complex'!BD429</f>
        <v>0</v>
      </c>
      <c r="X180" s="46">
        <f>'[3]Soy Complex'!BE429</f>
        <v>30.582117140749503</v>
      </c>
      <c r="Y180" s="46">
        <f>'[3]Soy Complex'!BF429</f>
        <v>30.647141806131934</v>
      </c>
      <c r="Z180" s="46">
        <f>'[3]Soy Complex'!BG429</f>
        <v>22.156870289602232</v>
      </c>
      <c r="AA180" s="46">
        <f>'[3]Soy Complex'!BH429</f>
        <v>105.73463388313826</v>
      </c>
      <c r="AB180" s="46">
        <f>'[3]Soy Complex'!BI429</f>
        <v>115.74408021882417</v>
      </c>
      <c r="AC180" s="46">
        <f>'[3]Soy Complex'!BJ429</f>
        <v>204.61977974559909</v>
      </c>
      <c r="AD180" s="47">
        <f>'[3]Soy Complex'!BK429</f>
        <v>302.4419257636124</v>
      </c>
      <c r="AE180" s="47">
        <f>'[3]Soy Complex'!BL429</f>
        <v>564.93434700202397</v>
      </c>
      <c r="AF180" s="47">
        <f>'[3]Soy Complex'!BM429</f>
        <v>506.65459746386932</v>
      </c>
      <c r="AG180" s="47">
        <f>'[3]Soy Complex'!BN429</f>
        <v>654.80802579293447</v>
      </c>
      <c r="AH180" s="47">
        <f>'[9]RD Feedstock Breakdown'!$DS190</f>
        <v>230.24708333333334</v>
      </c>
      <c r="AI180" s="47">
        <f>'[9]RD Feedstock Breakdown'!$DS202</f>
        <v>282.28354166666668</v>
      </c>
      <c r="AJ180" s="47">
        <f>'[9]RD Feedstock Breakdown'!$DS214</f>
        <v>176.59239583333334</v>
      </c>
      <c r="AK180" s="47">
        <f>'[9]RD Feedstock Breakdown'!$DS226</f>
        <v>83.592395833333327</v>
      </c>
      <c r="AL180" s="47">
        <f>'[9]RD Feedstock Breakdown'!$DS238</f>
        <v>126.59239583333334</v>
      </c>
      <c r="AM180" s="47">
        <f>'[9]RD Feedstock Breakdown'!$DS250</f>
        <v>63.401250000000005</v>
      </c>
      <c r="AN180" s="47">
        <f>'[9]RD Feedstock Breakdown'!$DS262</f>
        <v>93.901250000000005</v>
      </c>
      <c r="AO180" s="47">
        <f>'[9]RD Feedstock Breakdown'!$DS274</f>
        <v>116.90125</v>
      </c>
      <c r="AP180" s="47">
        <f>'[9]RD Feedstock Breakdown'!$DS286</f>
        <v>67.401250000000005</v>
      </c>
      <c r="AQ180" s="47">
        <f>'[9]RD Feedstock Breakdown'!$DS298</f>
        <v>223.90124999999998</v>
      </c>
      <c r="AR180" s="47">
        <f>'[9]RD Feedstock Breakdown'!$DS310</f>
        <v>253.90125</v>
      </c>
      <c r="AS180" s="47">
        <f>'[9]RD Feedstock Breakdown'!$DS322</f>
        <v>253.90125</v>
      </c>
      <c r="AT180" s="47">
        <f>'[9]RD Feedstock Breakdown'!$DS334</f>
        <v>228.90125</v>
      </c>
      <c r="AU180" s="114">
        <f t="shared" si="78"/>
        <v>213.36574811067206</v>
      </c>
    </row>
    <row r="181" spans="1:47" hidden="1">
      <c r="A181" s="42" t="s">
        <v>111</v>
      </c>
      <c r="T181" s="46">
        <f>'[3]Soy Complex'!BA430</f>
        <v>0</v>
      </c>
      <c r="U181" s="46">
        <f>'[3]Soy Complex'!BB430</f>
        <v>0</v>
      </c>
      <c r="V181" s="46">
        <f>'[3]Soy Complex'!BC430</f>
        <v>0</v>
      </c>
      <c r="W181" s="46">
        <f>'[3]Soy Complex'!BD430</f>
        <v>0</v>
      </c>
      <c r="X181" s="46">
        <f>'[3]Soy Complex'!BE430</f>
        <v>38.958982120758208</v>
      </c>
      <c r="Y181" s="46">
        <f>'[3]Soy Complex'!BF430</f>
        <v>38.810054816326776</v>
      </c>
      <c r="Z181" s="46">
        <f>'[3]Soy Complex'!BG430</f>
        <v>31.863051801346842</v>
      </c>
      <c r="AA181" s="46">
        <f>'[3]Soy Complex'!BH430</f>
        <v>65.056407189200584</v>
      </c>
      <c r="AB181" s="46">
        <f>'[3]Soy Complex'!BI430</f>
        <v>116.79291156878769</v>
      </c>
      <c r="AC181" s="46">
        <f>'[3]Soy Complex'!BJ430</f>
        <v>253.89993195054592</v>
      </c>
      <c r="AD181" s="47">
        <f>'[3]Soy Complex'!BK430</f>
        <v>402.84369254005657</v>
      </c>
      <c r="AE181" s="47">
        <f>'[3]Soy Complex'!BL430</f>
        <v>528.73605194258005</v>
      </c>
      <c r="AF181" s="47">
        <f>'[3]Soy Complex'!BM430</f>
        <v>526.12381413628475</v>
      </c>
      <c r="AG181" s="47">
        <f>'[3]Soy Complex'!BN430</f>
        <v>671.22430852685034</v>
      </c>
      <c r="AH181" s="47">
        <f>'[9]RD Feedstock Breakdown'!$DS191</f>
        <v>230.24708333333334</v>
      </c>
      <c r="AI181" s="47">
        <f>'[9]RD Feedstock Breakdown'!$DS203</f>
        <v>282.28354166666668</v>
      </c>
      <c r="AJ181" s="47">
        <f>'[9]RD Feedstock Breakdown'!$DS215</f>
        <v>151.59239583333334</v>
      </c>
      <c r="AK181" s="47">
        <f>'[9]RD Feedstock Breakdown'!$DS227</f>
        <v>83.592395833333327</v>
      </c>
      <c r="AL181" s="47">
        <f>'[9]RD Feedstock Breakdown'!$DS239</f>
        <v>126.59239583333334</v>
      </c>
      <c r="AM181" s="47">
        <f>'[9]RD Feedstock Breakdown'!$DS251</f>
        <v>63.401250000000005</v>
      </c>
      <c r="AN181" s="47">
        <f>'[9]RD Feedstock Breakdown'!$DS263</f>
        <v>93.901250000000005</v>
      </c>
      <c r="AO181" s="47">
        <f>'[9]RD Feedstock Breakdown'!$DS275</f>
        <v>66.901250000000005</v>
      </c>
      <c r="AP181" s="47">
        <f>'[9]RD Feedstock Breakdown'!$DS287</f>
        <v>67.401250000000005</v>
      </c>
      <c r="AQ181" s="47">
        <f>'[9]RD Feedstock Breakdown'!$DS299</f>
        <v>223.90124999999998</v>
      </c>
      <c r="AR181" s="47">
        <f>'[9]RD Feedstock Breakdown'!$DS311</f>
        <v>253.90125</v>
      </c>
      <c r="AS181" s="47">
        <f>'[9]RD Feedstock Breakdown'!$DS323</f>
        <v>253.90125</v>
      </c>
      <c r="AT181" s="47">
        <f>'[9]RD Feedstock Breakdown'!$DS335</f>
        <v>228.90125</v>
      </c>
      <c r="AU181" s="114">
        <f t="shared" si="78"/>
        <v>213.36574811067206</v>
      </c>
    </row>
    <row r="182" spans="1:47" hidden="1">
      <c r="A182" s="42" t="s">
        <v>112</v>
      </c>
      <c r="T182" s="46">
        <f>'[3]Soy Complex'!BA431</f>
        <v>0</v>
      </c>
      <c r="U182" s="46">
        <f>'[3]Soy Complex'!BB431</f>
        <v>0</v>
      </c>
      <c r="V182" s="46">
        <f>'[3]Soy Complex'!BC431</f>
        <v>0</v>
      </c>
      <c r="W182" s="46">
        <f>'[3]Soy Complex'!BD431</f>
        <v>0</v>
      </c>
      <c r="X182" s="46">
        <f>'[3]Soy Complex'!BE431</f>
        <v>30.206894391230755</v>
      </c>
      <c r="Y182" s="46">
        <f>'[3]Soy Complex'!BF431</f>
        <v>34.568675271818044</v>
      </c>
      <c r="Z182" s="46">
        <f>'[3]Soy Complex'!BG431</f>
        <v>61.759231954687806</v>
      </c>
      <c r="AA182" s="46">
        <f>'[3]Soy Complex'!BH431</f>
        <v>92.202716141610779</v>
      </c>
      <c r="AB182" s="46">
        <f>'[3]Soy Complex'!BI431</f>
        <v>136.95908581193558</v>
      </c>
      <c r="AC182" s="46">
        <f>'[3]Soy Complex'!BJ431</f>
        <v>166.76707287513659</v>
      </c>
      <c r="AD182" s="47">
        <f>'[3]Soy Complex'!BK431</f>
        <v>427.88658901353944</v>
      </c>
      <c r="AE182" s="47">
        <f>'[3]Soy Complex'!BL431</f>
        <v>545.17145847429776</v>
      </c>
      <c r="AF182" s="47">
        <f>'[3]Soy Complex'!BM431</f>
        <v>541.5063570533755</v>
      </c>
      <c r="AG182" s="47">
        <f>'[3]Soy Complex'!BN431</f>
        <v>670.74197901026707</v>
      </c>
      <c r="AH182" s="47">
        <f>'[9]RD Feedstock Breakdown'!$DS192</f>
        <v>234.17937499999999</v>
      </c>
      <c r="AI182" s="47">
        <f>'[9]RD Feedstock Breakdown'!$DS204</f>
        <v>282.28354166666668</v>
      </c>
      <c r="AJ182" s="47">
        <f>'[9]RD Feedstock Breakdown'!$DS216</f>
        <v>151.59239583333334</v>
      </c>
      <c r="AK182" s="47">
        <f>'[9]RD Feedstock Breakdown'!$DS228</f>
        <v>178.59239583333334</v>
      </c>
      <c r="AL182" s="47">
        <f>'[9]RD Feedstock Breakdown'!$DS240</f>
        <v>126.59239583333334</v>
      </c>
      <c r="AM182" s="47">
        <f>'[9]RD Feedstock Breakdown'!$DS252</f>
        <v>63.401250000000005</v>
      </c>
      <c r="AN182" s="47">
        <f>'[9]RD Feedstock Breakdown'!$DS264</f>
        <v>93.901250000000005</v>
      </c>
      <c r="AO182" s="47">
        <f>'[9]RD Feedstock Breakdown'!$DS276</f>
        <v>66.901250000000005</v>
      </c>
      <c r="AP182" s="47">
        <f>'[9]RD Feedstock Breakdown'!$DS288</f>
        <v>67.401250000000005</v>
      </c>
      <c r="AQ182" s="47">
        <f>'[9]RD Feedstock Breakdown'!$DS300</f>
        <v>223.90124999999998</v>
      </c>
      <c r="AR182" s="47">
        <f>'[9]RD Feedstock Breakdown'!$DS312</f>
        <v>253.90125</v>
      </c>
      <c r="AS182" s="47">
        <f>'[9]RD Feedstock Breakdown'!$DS324</f>
        <v>253.90125</v>
      </c>
      <c r="AT182" s="47">
        <f>'[9]RD Feedstock Breakdown'!$DS336</f>
        <v>228.90125</v>
      </c>
      <c r="AU182" s="114">
        <f t="shared" si="78"/>
        <v>213.36574811067206</v>
      </c>
    </row>
    <row r="183" spans="1:47" hidden="1">
      <c r="A183" s="42" t="s">
        <v>113</v>
      </c>
      <c r="T183" s="46">
        <f>SUM(T171:T182)</f>
        <v>0</v>
      </c>
      <c r="U183" s="46">
        <f>SUM(U171:U182)</f>
        <v>0</v>
      </c>
      <c r="V183" s="46">
        <f>SUM(V171:V182)</f>
        <v>0</v>
      </c>
      <c r="W183" s="46">
        <f>SUM(W171:W182)</f>
        <v>0</v>
      </c>
      <c r="X183" s="46">
        <f t="shared" ref="X183:AU183" si="79">SUM(X171:X182)</f>
        <v>164.3850610801226</v>
      </c>
      <c r="Y183" s="46">
        <f t="shared" si="79"/>
        <v>407.73231625930111</v>
      </c>
      <c r="Z183" s="46">
        <f t="shared" si="79"/>
        <v>474.13629381384726</v>
      </c>
      <c r="AA183" s="46">
        <f t="shared" si="79"/>
        <v>1024.9313559986965</v>
      </c>
      <c r="AB183" s="46">
        <f t="shared" si="79"/>
        <v>1373.422357771215</v>
      </c>
      <c r="AC183" s="46">
        <f t="shared" si="79"/>
        <v>1967.139675067556</v>
      </c>
      <c r="AD183" s="47">
        <f t="shared" si="79"/>
        <v>4320.4791551457183</v>
      </c>
      <c r="AE183" s="47">
        <f t="shared" si="79"/>
        <v>4912.3905522153282</v>
      </c>
      <c r="AF183" s="47">
        <f t="shared" si="79"/>
        <v>5466.0986887226018</v>
      </c>
      <c r="AG183" s="47">
        <f t="shared" si="79"/>
        <v>7557.8279598586078</v>
      </c>
      <c r="AH183" s="47">
        <f t="shared" si="79"/>
        <v>3018.4428645833332</v>
      </c>
      <c r="AI183" s="47">
        <f t="shared" si="79"/>
        <v>3121.0170833333332</v>
      </c>
      <c r="AJ183" s="47">
        <f t="shared" si="79"/>
        <v>1920.6543229166664</v>
      </c>
      <c r="AK183" s="47">
        <f t="shared" si="79"/>
        <v>1128.1087499999996</v>
      </c>
      <c r="AL183" s="47">
        <f t="shared" si="79"/>
        <v>1659.1087499999996</v>
      </c>
      <c r="AM183" s="47">
        <f t="shared" si="79"/>
        <v>1132.3605729166666</v>
      </c>
      <c r="AN183" s="47">
        <f t="shared" si="79"/>
        <v>1126.8150000000001</v>
      </c>
      <c r="AO183" s="47">
        <f t="shared" si="79"/>
        <v>943.81500000000005</v>
      </c>
      <c r="AP183" s="47">
        <f t="shared" si="79"/>
        <v>808.81500000000005</v>
      </c>
      <c r="AQ183" s="47">
        <f t="shared" si="79"/>
        <v>2686.8149999999991</v>
      </c>
      <c r="AR183" s="47">
        <f t="shared" si="79"/>
        <v>3046.8149999999991</v>
      </c>
      <c r="AS183" s="47">
        <f t="shared" si="79"/>
        <v>3046.8149999999991</v>
      </c>
      <c r="AT183" s="47">
        <f t="shared" si="79"/>
        <v>2796.8149999999991</v>
      </c>
      <c r="AU183" s="47">
        <f t="shared" si="79"/>
        <v>2606.9954829960484</v>
      </c>
    </row>
    <row r="184" spans="1:47" hidden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9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</row>
    <row r="185" spans="1:47" hidden="1">
      <c r="A185" s="42" t="s">
        <v>177</v>
      </c>
    </row>
    <row r="186" spans="1:47" ht="15.75" hidden="1" thickBot="1">
      <c r="A186" s="44"/>
      <c r="B186" s="44" t="str">
        <f t="shared" ref="B186:AU186" si="80">B2</f>
        <v xml:space="preserve">93/94 </v>
      </c>
      <c r="C186" s="44" t="str">
        <f t="shared" si="80"/>
        <v xml:space="preserve">94/95 </v>
      </c>
      <c r="D186" s="44" t="str">
        <f t="shared" si="80"/>
        <v xml:space="preserve">95/96 </v>
      </c>
      <c r="E186" s="44" t="str">
        <f t="shared" si="80"/>
        <v xml:space="preserve">96/97 </v>
      </c>
      <c r="F186" s="44" t="str">
        <f t="shared" si="80"/>
        <v xml:space="preserve">97/98 </v>
      </c>
      <c r="G186" s="44" t="str">
        <f t="shared" si="80"/>
        <v xml:space="preserve">98/99 </v>
      </c>
      <c r="H186" s="44" t="str">
        <f t="shared" si="80"/>
        <v xml:space="preserve">99/00 </v>
      </c>
      <c r="I186" s="44" t="str">
        <f t="shared" si="80"/>
        <v xml:space="preserve">00/01 </v>
      </c>
      <c r="J186" s="44" t="str">
        <f t="shared" si="80"/>
        <v xml:space="preserve">01/02 </v>
      </c>
      <c r="K186" s="44" t="str">
        <f t="shared" si="80"/>
        <v xml:space="preserve">02/03 </v>
      </c>
      <c r="L186" s="44" t="str">
        <f t="shared" si="80"/>
        <v xml:space="preserve">03/04 </v>
      </c>
      <c r="M186" s="44" t="str">
        <f t="shared" si="80"/>
        <v xml:space="preserve">04/05 </v>
      </c>
      <c r="N186" s="44" t="str">
        <f t="shared" si="80"/>
        <v xml:space="preserve">05/06 </v>
      </c>
      <c r="O186" s="44" t="str">
        <f t="shared" si="80"/>
        <v xml:space="preserve">06/07 </v>
      </c>
      <c r="P186" s="44" t="str">
        <f t="shared" si="80"/>
        <v xml:space="preserve">07/08 </v>
      </c>
      <c r="Q186" s="44" t="str">
        <f t="shared" si="80"/>
        <v xml:space="preserve">08/09 </v>
      </c>
      <c r="R186" s="44" t="str">
        <f t="shared" si="80"/>
        <v xml:space="preserve">09/10 </v>
      </c>
      <c r="S186" s="44" t="str">
        <f t="shared" si="80"/>
        <v xml:space="preserve">10/11 </v>
      </c>
      <c r="T186" s="44" t="str">
        <f t="shared" si="80"/>
        <v xml:space="preserve">11/12 </v>
      </c>
      <c r="U186" s="44" t="str">
        <f t="shared" si="80"/>
        <v xml:space="preserve">12/13 </v>
      </c>
      <c r="V186" s="44" t="str">
        <f t="shared" si="80"/>
        <v xml:space="preserve">13/14 </v>
      </c>
      <c r="W186" s="44" t="str">
        <f t="shared" si="80"/>
        <v xml:space="preserve">14/15 </v>
      </c>
      <c r="X186" s="44" t="str">
        <f t="shared" si="80"/>
        <v xml:space="preserve">15/16 </v>
      </c>
      <c r="Y186" s="44" t="str">
        <f t="shared" si="80"/>
        <v xml:space="preserve">16/17 </v>
      </c>
      <c r="Z186" s="44" t="str">
        <f t="shared" si="80"/>
        <v xml:space="preserve">17/18 </v>
      </c>
      <c r="AA186" s="44" t="str">
        <f t="shared" si="80"/>
        <v>18/19</v>
      </c>
      <c r="AB186" s="44" t="str">
        <f t="shared" si="80"/>
        <v>19/20</v>
      </c>
      <c r="AC186" s="44" t="str">
        <f t="shared" si="80"/>
        <v>20/21</v>
      </c>
      <c r="AD186" s="44" t="str">
        <f t="shared" si="80"/>
        <v>21/22</v>
      </c>
      <c r="AE186" s="44" t="str">
        <f t="shared" si="80"/>
        <v>22/23</v>
      </c>
      <c r="AF186" s="44" t="str">
        <f t="shared" si="80"/>
        <v>23/24</v>
      </c>
      <c r="AG186" s="44" t="str">
        <f t="shared" si="80"/>
        <v>24/25</v>
      </c>
      <c r="AH186" s="44" t="str">
        <f t="shared" si="80"/>
        <v>25/26</v>
      </c>
      <c r="AI186" s="44" t="str">
        <f t="shared" si="80"/>
        <v>26/27</v>
      </c>
      <c r="AJ186" s="44" t="str">
        <f t="shared" si="80"/>
        <v>27/28</v>
      </c>
      <c r="AK186" s="44" t="str">
        <f t="shared" si="80"/>
        <v>28/29</v>
      </c>
      <c r="AL186" s="44" t="str">
        <f t="shared" si="80"/>
        <v>29/30</v>
      </c>
      <c r="AM186" s="44" t="str">
        <f t="shared" si="80"/>
        <v>30/31</v>
      </c>
      <c r="AN186" s="44" t="str">
        <f t="shared" si="80"/>
        <v>31/32</v>
      </c>
      <c r="AO186" s="44" t="str">
        <f t="shared" si="80"/>
        <v>32/33</v>
      </c>
      <c r="AP186" s="44" t="str">
        <f t="shared" si="80"/>
        <v>33/34</v>
      </c>
      <c r="AQ186" s="44" t="str">
        <f t="shared" si="80"/>
        <v>34/35</v>
      </c>
      <c r="AR186" s="44" t="str">
        <f t="shared" si="80"/>
        <v>35/36</v>
      </c>
      <c r="AS186" s="44" t="str">
        <f t="shared" si="80"/>
        <v>36/37</v>
      </c>
      <c r="AT186" s="44" t="str">
        <f t="shared" si="80"/>
        <v>37/38</v>
      </c>
      <c r="AU186" s="44" t="str">
        <f t="shared" si="80"/>
        <v>38/39</v>
      </c>
    </row>
    <row r="187" spans="1:47" hidden="1">
      <c r="A187" s="42" t="s">
        <v>101</v>
      </c>
      <c r="N187" s="46"/>
      <c r="O187" s="46"/>
      <c r="P187" s="46"/>
      <c r="Q187" s="46"/>
      <c r="R187" s="46"/>
      <c r="S187" s="46"/>
      <c r="T187" s="46">
        <f>'[3]Soy Complex'!BA436</f>
        <v>4.2415155737704913</v>
      </c>
      <c r="U187" s="46">
        <f>'[3]Soy Complex'!BB436</f>
        <v>4.1290819672131143</v>
      </c>
      <c r="V187" s="46">
        <f>'[3]Soy Complex'!BC436</f>
        <v>29.060771311475406</v>
      </c>
      <c r="W187" s="46">
        <f>'[3]Soy Complex'!BD436</f>
        <v>3.1077442622950811</v>
      </c>
      <c r="X187" s="46">
        <f>'[3]Soy Complex'!BE436</f>
        <v>1.3893491803278686</v>
      </c>
      <c r="Y187" s="46">
        <f>'[3]Soy Complex'!BF436</f>
        <v>1.9594180327868851</v>
      </c>
      <c r="Z187" s="46">
        <f>'[3]Soy Complex'!BG436</f>
        <v>1.1993127049180325</v>
      </c>
      <c r="AA187" s="46">
        <f>'[3]Soy Complex'!BH436</f>
        <v>6.8709901477832522</v>
      </c>
      <c r="AB187" s="46">
        <f>'[3]Soy Complex'!BI436</f>
        <v>4.3820556650246312</v>
      </c>
      <c r="AC187" s="46">
        <f>'[3]Soy Complex'!BJ436</f>
        <v>9.8874492610837432</v>
      </c>
      <c r="AD187" s="46">
        <f>'[3]Soy Complex'!BK436</f>
        <v>8.0244130049261084</v>
      </c>
      <c r="AE187" s="47">
        <f>'[3]Soy Complex'!BL436</f>
        <v>28.033793103448271</v>
      </c>
      <c r="AF187" s="47">
        <f>'[3]Soy Complex'!BM436</f>
        <v>37.372554401270428</v>
      </c>
      <c r="AG187" s="47">
        <f>'[3]Soy Complex'!BN436</f>
        <v>32.755081197795512</v>
      </c>
      <c r="AH187" s="47">
        <f>'[9]Co-Pro Feedstock Breakdown'!$AD237</f>
        <v>0</v>
      </c>
      <c r="AI187" s="47">
        <f>'[9]Co-Pro Feedstock Breakdown'!$AD249</f>
        <v>0</v>
      </c>
      <c r="AJ187" s="47">
        <f>'[9]Co-Pro Feedstock Breakdown'!$AD261</f>
        <v>0</v>
      </c>
      <c r="AK187" s="47">
        <f>'[9]Co-Pro Feedstock Breakdown'!$AD273</f>
        <v>0</v>
      </c>
      <c r="AL187" s="47">
        <f>'[9]Co-Pro Feedstock Breakdown'!$AD285</f>
        <v>0</v>
      </c>
      <c r="AM187" s="47">
        <f>'[9]Co-Pro Feedstock Breakdown'!$AD297</f>
        <v>0</v>
      </c>
      <c r="AN187" s="47">
        <f>'[9]Co-Pro Feedstock Breakdown'!$AD309</f>
        <v>0</v>
      </c>
      <c r="AO187" s="47">
        <f>'[9]Co-Pro Feedstock Breakdown'!$AD321</f>
        <v>0</v>
      </c>
      <c r="AP187" s="47">
        <f>'[9]Co-Pro Feedstock Breakdown'!$AD333</f>
        <v>0</v>
      </c>
      <c r="AQ187" s="47">
        <f>'[9]Co-Pro Feedstock Breakdown'!$AD345</f>
        <v>0</v>
      </c>
      <c r="AR187" s="47">
        <f>'[9]Co-Pro Feedstock Breakdown'!$AD357</f>
        <v>0</v>
      </c>
      <c r="AS187" s="47">
        <f>'[9]Co-Pro Feedstock Breakdown'!$AD369</f>
        <v>0</v>
      </c>
      <c r="AT187" s="47">
        <f>'[9]Co-Pro Feedstock Breakdown'!$AD381</f>
        <v>0</v>
      </c>
      <c r="AU187" s="47">
        <f>'[9]Co-Pro Feedstock Breakdown'!$AD393</f>
        <v>0</v>
      </c>
    </row>
    <row r="188" spans="1:47" hidden="1">
      <c r="A188" s="42" t="s">
        <v>102</v>
      </c>
      <c r="N188" s="46"/>
      <c r="O188" s="46"/>
      <c r="P188" s="46"/>
      <c r="Q188" s="46"/>
      <c r="R188" s="46"/>
      <c r="S188" s="46"/>
      <c r="T188" s="46">
        <f>'[3]Soy Complex'!BA437</f>
        <v>5.6564299180327859</v>
      </c>
      <c r="U188" s="46">
        <f>'[3]Soy Complex'!BB437</f>
        <v>7.0270745901639344</v>
      </c>
      <c r="V188" s="46">
        <f>'[3]Soy Complex'!BC437</f>
        <v>16.304960655737702</v>
      </c>
      <c r="W188" s="46">
        <f>'[3]Soy Complex'!BD437</f>
        <v>1.9158418032786881</v>
      </c>
      <c r="X188" s="46">
        <f>'[3]Soy Complex'!BE437</f>
        <v>1.1482893442622948</v>
      </c>
      <c r="Y188" s="46">
        <f>'[3]Soy Complex'!BF437</f>
        <v>1.4146377049180325</v>
      </c>
      <c r="Z188" s="46">
        <f>'[3]Soy Complex'!BG437</f>
        <v>2.2038012295081963</v>
      </c>
      <c r="AA188" s="46">
        <f>'[3]Soy Complex'!BH437</f>
        <v>7.6559874384236473</v>
      </c>
      <c r="AB188" s="46">
        <f>'[3]Soy Complex'!BI437</f>
        <v>5.3084549261083742</v>
      </c>
      <c r="AC188" s="46">
        <f>'[3]Soy Complex'!BJ437</f>
        <v>13.488540937931033</v>
      </c>
      <c r="AD188" s="46">
        <f>'[3]Soy Complex'!BK437</f>
        <v>1.1880953694581282</v>
      </c>
      <c r="AE188" s="47">
        <f>'[3]Soy Complex'!BL437</f>
        <v>41.191857953639214</v>
      </c>
      <c r="AF188" s="47">
        <f>'[3]Soy Complex'!BM437</f>
        <v>23.912414813514243</v>
      </c>
      <c r="AG188" s="47">
        <f>'[3]Soy Complex'!BN437</f>
        <v>29.454611334890192</v>
      </c>
      <c r="AH188" s="47">
        <f>'[9]Co-Pro Feedstock Breakdown'!$AD238</f>
        <v>0</v>
      </c>
      <c r="AI188" s="47">
        <f>'[9]Co-Pro Feedstock Breakdown'!$AD250</f>
        <v>0</v>
      </c>
      <c r="AJ188" s="47">
        <f>'[9]Co-Pro Feedstock Breakdown'!$AD262</f>
        <v>0</v>
      </c>
      <c r="AK188" s="47">
        <f>'[9]Co-Pro Feedstock Breakdown'!$AD274</f>
        <v>0</v>
      </c>
      <c r="AL188" s="47">
        <f>'[9]Co-Pro Feedstock Breakdown'!$AD286</f>
        <v>0</v>
      </c>
      <c r="AM188" s="47">
        <f>'[9]Co-Pro Feedstock Breakdown'!$AD298</f>
        <v>0</v>
      </c>
      <c r="AN188" s="47">
        <f>'[9]Co-Pro Feedstock Breakdown'!$AD310</f>
        <v>0</v>
      </c>
      <c r="AO188" s="47">
        <f>'[9]Co-Pro Feedstock Breakdown'!$AD322</f>
        <v>0</v>
      </c>
      <c r="AP188" s="47">
        <f>'[9]Co-Pro Feedstock Breakdown'!$AD334</f>
        <v>0</v>
      </c>
      <c r="AQ188" s="47">
        <f>'[9]Co-Pro Feedstock Breakdown'!$AD346</f>
        <v>0</v>
      </c>
      <c r="AR188" s="47">
        <f>'[9]Co-Pro Feedstock Breakdown'!$AD358</f>
        <v>0</v>
      </c>
      <c r="AS188" s="47">
        <f>'[9]Co-Pro Feedstock Breakdown'!$AD370</f>
        <v>0</v>
      </c>
      <c r="AT188" s="47">
        <f>'[9]Co-Pro Feedstock Breakdown'!$AD382</f>
        <v>0</v>
      </c>
      <c r="AU188" s="47">
        <f>'[9]Co-Pro Feedstock Breakdown'!$AD394</f>
        <v>0</v>
      </c>
    </row>
    <row r="189" spans="1:47" hidden="1">
      <c r="A189" s="42" t="s">
        <v>103</v>
      </c>
      <c r="N189" s="46"/>
      <c r="O189" s="46"/>
      <c r="P189" s="46"/>
      <c r="Q189" s="46"/>
      <c r="R189" s="46"/>
      <c r="S189" s="46"/>
      <c r="T189" s="46">
        <f>'[3]Soy Complex'!BA438</f>
        <v>3.4817827868852449</v>
      </c>
      <c r="U189" s="46">
        <f>'[3]Soy Complex'!BB438</f>
        <v>8.0349602459016385</v>
      </c>
      <c r="V189" s="46">
        <f>'[3]Soy Complex'!BC438</f>
        <v>2.0980475409836066</v>
      </c>
      <c r="W189" s="46">
        <f>'[3]Soy Complex'!BD438</f>
        <v>2.916287704918032</v>
      </c>
      <c r="X189" s="46">
        <f>'[3]Soy Complex'!BE438</f>
        <v>1.1022971311475409</v>
      </c>
      <c r="Y189" s="46">
        <f>'[3]Soy Complex'!BF438</f>
        <v>1.0283311475409835</v>
      </c>
      <c r="Z189" s="46">
        <f>'[3]Soy Complex'!BG438</f>
        <v>2.0112639344262293</v>
      </c>
      <c r="AA189" s="46">
        <f>'[3]Soy Complex'!BH438</f>
        <v>5.2548029556650251</v>
      </c>
      <c r="AB189" s="46">
        <f>'[3]Soy Complex'!BI438</f>
        <v>6.7003559113300497</v>
      </c>
      <c r="AC189" s="46">
        <f>'[3]Soy Complex'!BJ438</f>
        <v>18.426394380295566</v>
      </c>
      <c r="AD189" s="46">
        <f>'[3]Soy Complex'!BK438</f>
        <v>17.423022660098525</v>
      </c>
      <c r="AE189" s="47">
        <f>'[3]Soy Complex'!BL438</f>
        <v>48.2644469130028</v>
      </c>
      <c r="AF189" s="47">
        <f>'[3]Soy Complex'!BM438</f>
        <v>19.245093605024735</v>
      </c>
      <c r="AG189" s="47">
        <f>'[3]Soy Complex'!BN438</f>
        <v>15.888561340275697</v>
      </c>
      <c r="AH189" s="47">
        <f>'[9]Co-Pro Feedstock Breakdown'!$AD239</f>
        <v>0</v>
      </c>
      <c r="AI189" s="47">
        <f>'[9]Co-Pro Feedstock Breakdown'!$AD251</f>
        <v>0</v>
      </c>
      <c r="AJ189" s="47">
        <f>'[9]Co-Pro Feedstock Breakdown'!$AD263</f>
        <v>0</v>
      </c>
      <c r="AK189" s="47">
        <f>'[9]Co-Pro Feedstock Breakdown'!$AD275</f>
        <v>0</v>
      </c>
      <c r="AL189" s="47">
        <f>'[9]Co-Pro Feedstock Breakdown'!$AD287</f>
        <v>0</v>
      </c>
      <c r="AM189" s="47">
        <f>'[9]Co-Pro Feedstock Breakdown'!$AD299</f>
        <v>0</v>
      </c>
      <c r="AN189" s="47">
        <f>'[9]Co-Pro Feedstock Breakdown'!$AD311</f>
        <v>0</v>
      </c>
      <c r="AO189" s="47">
        <f>'[9]Co-Pro Feedstock Breakdown'!$AD323</f>
        <v>0</v>
      </c>
      <c r="AP189" s="47">
        <f>'[9]Co-Pro Feedstock Breakdown'!$AD335</f>
        <v>0</v>
      </c>
      <c r="AQ189" s="47">
        <f>'[9]Co-Pro Feedstock Breakdown'!$AD347</f>
        <v>0</v>
      </c>
      <c r="AR189" s="47">
        <f>'[9]Co-Pro Feedstock Breakdown'!$AD359</f>
        <v>0</v>
      </c>
      <c r="AS189" s="47">
        <f>'[9]Co-Pro Feedstock Breakdown'!$AD371</f>
        <v>0</v>
      </c>
      <c r="AT189" s="47">
        <f>'[9]Co-Pro Feedstock Breakdown'!$AD383</f>
        <v>0</v>
      </c>
      <c r="AU189" s="47">
        <f>'[9]Co-Pro Feedstock Breakdown'!$AD395</f>
        <v>0</v>
      </c>
    </row>
    <row r="190" spans="1:47" hidden="1">
      <c r="A190" s="42" t="s">
        <v>104</v>
      </c>
      <c r="N190" s="46"/>
      <c r="O190" s="46"/>
      <c r="P190" s="46"/>
      <c r="Q190" s="46"/>
      <c r="R190" s="46"/>
      <c r="S190" s="46"/>
      <c r="T190" s="46">
        <f>'[3]Soy Complex'!BA439</f>
        <v>1.8912282786885242</v>
      </c>
      <c r="U190" s="46">
        <f>'[3]Soy Complex'!BB439</f>
        <v>1.4893450819672127</v>
      </c>
      <c r="V190" s="46">
        <f>'[3]Soy Complex'!BC439</f>
        <v>0.86406639344262282</v>
      </c>
      <c r="W190" s="46">
        <f>'[3]Soy Complex'!BD439</f>
        <v>0.61247950819672126</v>
      </c>
      <c r="X190" s="46">
        <f>'[3]Soy Complex'!BE439</f>
        <v>0.86795040983606542</v>
      </c>
      <c r="Y190" s="46">
        <f>'[3]Soy Complex'!BF439</f>
        <v>1.6583643442622948</v>
      </c>
      <c r="Z190" s="46">
        <f>'[3]Soy Complex'!BG439</f>
        <v>1.1868676229508193</v>
      </c>
      <c r="AA190" s="46">
        <f>'[3]Soy Complex'!BH439</f>
        <v>6.6093472906403949</v>
      </c>
      <c r="AB190" s="46">
        <f>'[3]Soy Complex'!BI439</f>
        <v>9.1530777694581271</v>
      </c>
      <c r="AC190" s="46">
        <f>'[3]Soy Complex'!BJ439</f>
        <v>42.873635467980293</v>
      </c>
      <c r="AD190" s="46">
        <f>'[3]Soy Complex'!BK439</f>
        <v>6.337819113300494</v>
      </c>
      <c r="AE190" s="47">
        <f>'[3]Soy Complex'!BL439</f>
        <v>19.724495524213854</v>
      </c>
      <c r="AF190" s="47">
        <f>'[3]Soy Complex'!BM439</f>
        <v>28.141952312384138</v>
      </c>
      <c r="AG190" s="47">
        <f>'[3]Soy Complex'!BN439</f>
        <v>36.965510419834615</v>
      </c>
      <c r="AH190" s="47">
        <f>'[9]Co-Pro Feedstock Breakdown'!$AD240</f>
        <v>0</v>
      </c>
      <c r="AI190" s="47">
        <f>'[9]Co-Pro Feedstock Breakdown'!$AD252</f>
        <v>0</v>
      </c>
      <c r="AJ190" s="47">
        <f>'[9]Co-Pro Feedstock Breakdown'!$AD264</f>
        <v>0</v>
      </c>
      <c r="AK190" s="47">
        <f>'[9]Co-Pro Feedstock Breakdown'!$AD276</f>
        <v>0</v>
      </c>
      <c r="AL190" s="47">
        <f>'[9]Co-Pro Feedstock Breakdown'!$AD288</f>
        <v>0</v>
      </c>
      <c r="AM190" s="47">
        <f>'[9]Co-Pro Feedstock Breakdown'!$AD300</f>
        <v>0</v>
      </c>
      <c r="AN190" s="47">
        <f>'[9]Co-Pro Feedstock Breakdown'!$AD312</f>
        <v>0</v>
      </c>
      <c r="AO190" s="47">
        <f>'[9]Co-Pro Feedstock Breakdown'!$AD324</f>
        <v>0</v>
      </c>
      <c r="AP190" s="47">
        <f>'[9]Co-Pro Feedstock Breakdown'!$AD336</f>
        <v>0</v>
      </c>
      <c r="AQ190" s="47">
        <f>'[9]Co-Pro Feedstock Breakdown'!$AD348</f>
        <v>0</v>
      </c>
      <c r="AR190" s="47">
        <f>'[9]Co-Pro Feedstock Breakdown'!$AD360</f>
        <v>0</v>
      </c>
      <c r="AS190" s="47">
        <f>'[9]Co-Pro Feedstock Breakdown'!$AD372</f>
        <v>0</v>
      </c>
      <c r="AT190" s="47">
        <f>'[9]Co-Pro Feedstock Breakdown'!$AD384</f>
        <v>0</v>
      </c>
      <c r="AU190" s="47">
        <f>'[9]Co-Pro Feedstock Breakdown'!$AD396</f>
        <v>0</v>
      </c>
    </row>
    <row r="191" spans="1:47" hidden="1">
      <c r="A191" s="42" t="s">
        <v>105</v>
      </c>
      <c r="N191" s="46"/>
      <c r="O191" s="46"/>
      <c r="P191" s="46"/>
      <c r="Q191" s="46"/>
      <c r="R191" s="46"/>
      <c r="S191" s="46"/>
      <c r="T191" s="46">
        <f>'[3]Soy Complex'!BA440</f>
        <v>6.3548889344262278</v>
      </c>
      <c r="U191" s="46">
        <f>'[3]Soy Complex'!BB440</f>
        <v>2.1508524590163929</v>
      </c>
      <c r="V191" s="46">
        <f>'[3]Soy Complex'!BC440</f>
        <v>1.9302086065573771</v>
      </c>
      <c r="W191" s="46">
        <f>'[3]Soy Complex'!BD440</f>
        <v>1.4410991803278685</v>
      </c>
      <c r="X191" s="46">
        <f>'[3]Soy Complex'!BE440</f>
        <v>1.1153028688524589</v>
      </c>
      <c r="Y191" s="46">
        <f>'[3]Soy Complex'!BF440</f>
        <v>1.3186475409836065</v>
      </c>
      <c r="Z191" s="46">
        <f>'[3]Soy Complex'!BG440</f>
        <v>5.3123422131147535</v>
      </c>
      <c r="AA191" s="46">
        <f>'[3]Soy Complex'!BH440</f>
        <v>5.2051300492610837</v>
      </c>
      <c r="AB191" s="46">
        <f>'[3]Soy Complex'!BI440</f>
        <v>7.6239243073891618</v>
      </c>
      <c r="AC191" s="46">
        <f>'[3]Soy Complex'!BJ440</f>
        <v>8.8313733990147778</v>
      </c>
      <c r="AD191" s="46">
        <f>'[3]Soy Complex'!BK440</f>
        <v>7.4322317241379316</v>
      </c>
      <c r="AE191" s="47">
        <f>'[3]Soy Complex'!BL440</f>
        <v>11.314392063035188</v>
      </c>
      <c r="AF191" s="47">
        <f>'[3]Soy Complex'!BM440</f>
        <v>21.262546578955302</v>
      </c>
      <c r="AG191" s="47">
        <f>'[3]Soy Complex'!BN440</f>
        <v>26.824840674015007</v>
      </c>
      <c r="AH191" s="47">
        <f>'[9]Co-Pro Feedstock Breakdown'!$AD241</f>
        <v>0</v>
      </c>
      <c r="AI191" s="47">
        <f>'[9]Co-Pro Feedstock Breakdown'!$AD253</f>
        <v>0</v>
      </c>
      <c r="AJ191" s="47">
        <f>'[9]Co-Pro Feedstock Breakdown'!$AD265</f>
        <v>0</v>
      </c>
      <c r="AK191" s="47">
        <f>'[9]Co-Pro Feedstock Breakdown'!$AD277</f>
        <v>0</v>
      </c>
      <c r="AL191" s="47">
        <f>'[9]Co-Pro Feedstock Breakdown'!$AD289</f>
        <v>0</v>
      </c>
      <c r="AM191" s="47">
        <f>'[9]Co-Pro Feedstock Breakdown'!$AD301</f>
        <v>0</v>
      </c>
      <c r="AN191" s="47">
        <f>'[9]Co-Pro Feedstock Breakdown'!$AD313</f>
        <v>0</v>
      </c>
      <c r="AO191" s="47">
        <f>'[9]Co-Pro Feedstock Breakdown'!$AD325</f>
        <v>0</v>
      </c>
      <c r="AP191" s="47">
        <f>'[9]Co-Pro Feedstock Breakdown'!$AD337</f>
        <v>0</v>
      </c>
      <c r="AQ191" s="47">
        <f>'[9]Co-Pro Feedstock Breakdown'!$AD349</f>
        <v>0</v>
      </c>
      <c r="AR191" s="47">
        <f>'[9]Co-Pro Feedstock Breakdown'!$AD361</f>
        <v>0</v>
      </c>
      <c r="AS191" s="47">
        <f>'[9]Co-Pro Feedstock Breakdown'!$AD373</f>
        <v>0</v>
      </c>
      <c r="AT191" s="47">
        <f>'[9]Co-Pro Feedstock Breakdown'!$AD385</f>
        <v>0</v>
      </c>
      <c r="AU191" s="47">
        <f>'[9]Co-Pro Feedstock Breakdown'!$AD397</f>
        <v>0</v>
      </c>
    </row>
    <row r="192" spans="1:47" hidden="1">
      <c r="A192" s="42" t="s">
        <v>106</v>
      </c>
      <c r="N192" s="46"/>
      <c r="O192" s="46"/>
      <c r="P192" s="46"/>
      <c r="Q192" s="46"/>
      <c r="R192" s="46"/>
      <c r="S192" s="46"/>
      <c r="T192" s="46">
        <f>'[3]Soy Complex'!BA441</f>
        <v>2.3964860655737699</v>
      </c>
      <c r="U192" s="46">
        <f>'[3]Soy Complex'!BB441</f>
        <v>2.5615549180327863</v>
      </c>
      <c r="V192" s="46">
        <f>'[3]Soy Complex'!BC441</f>
        <v>2.7240344262295078</v>
      </c>
      <c r="W192" s="46">
        <f>'[3]Soy Complex'!BD441</f>
        <v>2.5872897540983604</v>
      </c>
      <c r="X192" s="46">
        <f>'[3]Soy Complex'!BE441</f>
        <v>1.6735684426229505</v>
      </c>
      <c r="Y192" s="46">
        <f>'[3]Soy Complex'!BF441</f>
        <v>1.6891118852459013</v>
      </c>
      <c r="Z192" s="46">
        <f>'[3]Soy Complex'!BG441</f>
        <v>8.3802430327868844</v>
      </c>
      <c r="AA192" s="46">
        <f>'[3]Soy Complex'!BH441</f>
        <v>6.3736714285714289</v>
      </c>
      <c r="AB192" s="46">
        <f>'[3]Soy Complex'!BI441</f>
        <v>8.1011595862068972</v>
      </c>
      <c r="AC192" s="46">
        <f>'[3]Soy Complex'!BJ441</f>
        <v>8.0120039408867001</v>
      </c>
      <c r="AD192" s="47">
        <f>'[3]Soy Complex'!BK441</f>
        <v>7.5328630541871933</v>
      </c>
      <c r="AE192" s="47">
        <f>'[3]Soy Complex'!BL441</f>
        <v>52.764776131539165</v>
      </c>
      <c r="AF192" s="47">
        <f>'[3]Soy Complex'!BM441</f>
        <v>29.078230045429116</v>
      </c>
      <c r="AG192" s="47">
        <f>'[3]Soy Complex'!BN441</f>
        <v>39.788713000073272</v>
      </c>
      <c r="AH192" s="47">
        <f>'[9]Co-Pro Feedstock Breakdown'!$AD242</f>
        <v>0</v>
      </c>
      <c r="AI192" s="47">
        <f>'[9]Co-Pro Feedstock Breakdown'!$AD254</f>
        <v>0</v>
      </c>
      <c r="AJ192" s="47">
        <f>'[9]Co-Pro Feedstock Breakdown'!$AD266</f>
        <v>0</v>
      </c>
      <c r="AK192" s="47">
        <f>'[9]Co-Pro Feedstock Breakdown'!$AD278</f>
        <v>0</v>
      </c>
      <c r="AL192" s="47">
        <f>'[9]Co-Pro Feedstock Breakdown'!$AD290</f>
        <v>0</v>
      </c>
      <c r="AM192" s="47">
        <f>'[9]Co-Pro Feedstock Breakdown'!$AD302</f>
        <v>0</v>
      </c>
      <c r="AN192" s="47">
        <f>'[9]Co-Pro Feedstock Breakdown'!$AD314</f>
        <v>0</v>
      </c>
      <c r="AO192" s="47">
        <f>'[9]Co-Pro Feedstock Breakdown'!$AD326</f>
        <v>0</v>
      </c>
      <c r="AP192" s="47">
        <f>'[9]Co-Pro Feedstock Breakdown'!$AD338</f>
        <v>0</v>
      </c>
      <c r="AQ192" s="47">
        <f>'[9]Co-Pro Feedstock Breakdown'!$AD350</f>
        <v>0</v>
      </c>
      <c r="AR192" s="47">
        <f>'[9]Co-Pro Feedstock Breakdown'!$AD362</f>
        <v>0</v>
      </c>
      <c r="AS192" s="47">
        <f>'[9]Co-Pro Feedstock Breakdown'!$AD374</f>
        <v>0</v>
      </c>
      <c r="AT192" s="47">
        <f>'[9]Co-Pro Feedstock Breakdown'!$AD386</f>
        <v>0</v>
      </c>
      <c r="AU192" s="47">
        <f>'[9]Co-Pro Feedstock Breakdown'!$AD398</f>
        <v>0</v>
      </c>
    </row>
    <row r="193" spans="1:47" hidden="1">
      <c r="A193" s="42" t="s">
        <v>107</v>
      </c>
      <c r="N193" s="46"/>
      <c r="O193" s="46"/>
      <c r="P193" s="46"/>
      <c r="Q193" s="46"/>
      <c r="R193" s="46"/>
      <c r="S193" s="46"/>
      <c r="T193" s="46">
        <f>'[3]Soy Complex'!BA442</f>
        <v>1.3658680327868851</v>
      </c>
      <c r="U193" s="46">
        <f>'[3]Soy Complex'!BB442</f>
        <v>2.3975262295081965</v>
      </c>
      <c r="V193" s="46">
        <f>'[3]Soy Complex'!BC442</f>
        <v>3.3894258196721307</v>
      </c>
      <c r="W193" s="46">
        <f>'[3]Soy Complex'!BD442</f>
        <v>2.0584622950819669</v>
      </c>
      <c r="X193" s="46">
        <f>'[3]Soy Complex'!BE442</f>
        <v>1.4421172131147537</v>
      </c>
      <c r="Y193" s="46">
        <f>'[3]Soy Complex'!BF442</f>
        <v>1.2358918032786883</v>
      </c>
      <c r="Z193" s="46">
        <f>'[3]Soy Complex'!BG442</f>
        <v>1.0364993296089384</v>
      </c>
      <c r="AA193" s="46">
        <f>'[3]Soy Complex'!BH442</f>
        <v>6.6406566502463065</v>
      </c>
      <c r="AB193" s="46">
        <f>'[3]Soy Complex'!BI442</f>
        <v>7.0086683546798021</v>
      </c>
      <c r="AC193" s="46">
        <f>'[3]Soy Complex'!BJ442</f>
        <v>6.0216000000000003</v>
      </c>
      <c r="AD193" s="47">
        <f>'[3]Soy Complex'!BK442</f>
        <v>8.3427310344827585</v>
      </c>
      <c r="AE193" s="47">
        <f>'[3]Soy Complex'!BL442</f>
        <v>26.346982404475785</v>
      </c>
      <c r="AF193" s="47">
        <f>'[3]Soy Complex'!BM442</f>
        <v>27.879928707455061</v>
      </c>
      <c r="AG193" s="47">
        <f>'[3]Soy Complex'!BN442</f>
        <v>31.540503425381612</v>
      </c>
      <c r="AH193" s="47">
        <f>'[9]Co-Pro Feedstock Breakdown'!$AD243</f>
        <v>0</v>
      </c>
      <c r="AI193" s="47">
        <f>'[9]Co-Pro Feedstock Breakdown'!$AD255</f>
        <v>0</v>
      </c>
      <c r="AJ193" s="47">
        <f>'[9]Co-Pro Feedstock Breakdown'!$AD267</f>
        <v>0</v>
      </c>
      <c r="AK193" s="47">
        <f>'[9]Co-Pro Feedstock Breakdown'!$AD279</f>
        <v>0</v>
      </c>
      <c r="AL193" s="47">
        <f>'[9]Co-Pro Feedstock Breakdown'!$AD291</f>
        <v>0</v>
      </c>
      <c r="AM193" s="47">
        <f>'[9]Co-Pro Feedstock Breakdown'!$AD303</f>
        <v>0</v>
      </c>
      <c r="AN193" s="47">
        <f>'[9]Co-Pro Feedstock Breakdown'!$AD315</f>
        <v>0</v>
      </c>
      <c r="AO193" s="47">
        <f>'[9]Co-Pro Feedstock Breakdown'!$AD327</f>
        <v>0</v>
      </c>
      <c r="AP193" s="47">
        <f>'[9]Co-Pro Feedstock Breakdown'!$AD339</f>
        <v>0</v>
      </c>
      <c r="AQ193" s="47">
        <f>'[9]Co-Pro Feedstock Breakdown'!$AD351</f>
        <v>0</v>
      </c>
      <c r="AR193" s="47">
        <f>'[9]Co-Pro Feedstock Breakdown'!$AD363</f>
        <v>0</v>
      </c>
      <c r="AS193" s="47">
        <f>'[9]Co-Pro Feedstock Breakdown'!$AD375</f>
        <v>0</v>
      </c>
      <c r="AT193" s="47">
        <f>'[9]Co-Pro Feedstock Breakdown'!$AD387</f>
        <v>0</v>
      </c>
      <c r="AU193" s="47">
        <f>'[9]Co-Pro Feedstock Breakdown'!$AD399</f>
        <v>0</v>
      </c>
    </row>
    <row r="194" spans="1:47" hidden="1">
      <c r="A194" s="42" t="s">
        <v>108</v>
      </c>
      <c r="N194" s="46"/>
      <c r="O194" s="46"/>
      <c r="P194" s="46"/>
      <c r="Q194" s="46"/>
      <c r="R194" s="46"/>
      <c r="S194" s="46"/>
      <c r="T194" s="46">
        <f>'[3]Soy Complex'!BA443</f>
        <v>1.5067696721311472</v>
      </c>
      <c r="U194" s="46">
        <f>'[3]Soy Complex'!BB443</f>
        <v>6.734242622950819</v>
      </c>
      <c r="V194" s="46">
        <f>'[3]Soy Complex'!BC443</f>
        <v>2.8094016393442622</v>
      </c>
      <c r="W194" s="46">
        <f>'[3]Soy Complex'!BD443</f>
        <v>1.2580413934426229</v>
      </c>
      <c r="X194" s="46">
        <f>'[3]Soy Complex'!BE443</f>
        <v>1.140141393442623</v>
      </c>
      <c r="Y194" s="46">
        <f>'[3]Soy Complex'!BF443</f>
        <v>1.3549573770491801</v>
      </c>
      <c r="Z194" s="46">
        <f>'[3]Soy Complex'!BG443</f>
        <v>0.43263150837988829</v>
      </c>
      <c r="AA194" s="46">
        <f>'[3]Soy Complex'!BH443</f>
        <v>7.6882078817733994</v>
      </c>
      <c r="AB194" s="46">
        <f>'[3]Soy Complex'!BI443</f>
        <v>9.6779578995073887</v>
      </c>
      <c r="AC194" s="46">
        <f>'[3]Soy Complex'!BJ443</f>
        <v>4.392325123152709</v>
      </c>
      <c r="AD194" s="47">
        <f>'[3]Soy Complex'!BK443</f>
        <v>13.688070935960591</v>
      </c>
      <c r="AE194" s="47">
        <f>'[3]Soy Complex'!BL443</f>
        <v>38.500020123048138</v>
      </c>
      <c r="AF194" s="47">
        <f>'[3]Soy Complex'!BM443</f>
        <v>35.395513134660213</v>
      </c>
      <c r="AG194" s="47">
        <f>'[3]Soy Complex'!BN443</f>
        <v>42.385387653831039</v>
      </c>
      <c r="AH194" s="47">
        <f>'[9]Co-Pro Feedstock Breakdown'!$AD244</f>
        <v>0</v>
      </c>
      <c r="AI194" s="47">
        <f>'[9]Co-Pro Feedstock Breakdown'!$AD256</f>
        <v>0</v>
      </c>
      <c r="AJ194" s="47">
        <f>'[9]Co-Pro Feedstock Breakdown'!$AD268</f>
        <v>0</v>
      </c>
      <c r="AK194" s="47">
        <f>'[9]Co-Pro Feedstock Breakdown'!$AD280</f>
        <v>0</v>
      </c>
      <c r="AL194" s="47">
        <f>'[9]Co-Pro Feedstock Breakdown'!$AD292</f>
        <v>0</v>
      </c>
      <c r="AM194" s="47">
        <f>'[9]Co-Pro Feedstock Breakdown'!$AD304</f>
        <v>0</v>
      </c>
      <c r="AN194" s="47">
        <f>'[9]Co-Pro Feedstock Breakdown'!$AD316</f>
        <v>0</v>
      </c>
      <c r="AO194" s="47">
        <f>'[9]Co-Pro Feedstock Breakdown'!$AD328</f>
        <v>0</v>
      </c>
      <c r="AP194" s="47">
        <f>'[9]Co-Pro Feedstock Breakdown'!$AD340</f>
        <v>0</v>
      </c>
      <c r="AQ194" s="47">
        <f>'[9]Co-Pro Feedstock Breakdown'!$AD352</f>
        <v>0</v>
      </c>
      <c r="AR194" s="47">
        <f>'[9]Co-Pro Feedstock Breakdown'!$AD364</f>
        <v>0</v>
      </c>
      <c r="AS194" s="47">
        <f>'[9]Co-Pro Feedstock Breakdown'!$AD376</f>
        <v>0</v>
      </c>
      <c r="AT194" s="47">
        <f>'[9]Co-Pro Feedstock Breakdown'!$AD388</f>
        <v>0</v>
      </c>
      <c r="AU194" s="47">
        <f>'[9]Co-Pro Feedstock Breakdown'!$AD400</f>
        <v>0</v>
      </c>
    </row>
    <row r="195" spans="1:47" hidden="1">
      <c r="A195" s="42" t="s">
        <v>109</v>
      </c>
      <c r="N195" s="46"/>
      <c r="O195" s="46"/>
      <c r="P195" s="46"/>
      <c r="Q195" s="46"/>
      <c r="R195" s="46"/>
      <c r="S195" s="46"/>
      <c r="T195" s="46">
        <f>'[3]Soy Complex'!BA444</f>
        <v>1.8827483606557376</v>
      </c>
      <c r="U195" s="46">
        <f>'[3]Soy Complex'!BB444</f>
        <v>20.8634606557377</v>
      </c>
      <c r="V195" s="46">
        <f>'[3]Soy Complex'!BC444</f>
        <v>2.8656258196721311</v>
      </c>
      <c r="W195" s="46">
        <f>'[3]Soy Complex'!BD444</f>
        <v>2.0067307377049177</v>
      </c>
      <c r="X195" s="46">
        <f>'[3]Soy Complex'!BE444</f>
        <v>1.9405733606557376</v>
      </c>
      <c r="Y195" s="46">
        <f>'[3]Soy Complex'!BF444</f>
        <v>1.3727471311475408</v>
      </c>
      <c r="Z195" s="46">
        <f>'[3]Soy Complex'!BG444</f>
        <v>0.93590547486033526</v>
      </c>
      <c r="AA195" s="46">
        <f>'[3]Soy Complex'!BH444</f>
        <v>5.487311083743843</v>
      </c>
      <c r="AB195" s="46">
        <f>'[3]Soy Complex'!BI444</f>
        <v>7.6244859586206886</v>
      </c>
      <c r="AC195" s="46">
        <f>'[3]Soy Complex'!BJ444</f>
        <v>8.2788965517241362</v>
      </c>
      <c r="AD195" s="47">
        <f>'[3]Soy Complex'!BK444</f>
        <v>27.05991133004926</v>
      </c>
      <c r="AE195" s="47">
        <f>'[3]Soy Complex'!BL444</f>
        <v>52.811228876735974</v>
      </c>
      <c r="AF195" s="47">
        <f>'[3]Soy Complex'!BM444</f>
        <v>41.93810780570962</v>
      </c>
      <c r="AG195" s="47">
        <f>'[3]Soy Complex'!BN444</f>
        <v>43.596129559874271</v>
      </c>
      <c r="AH195" s="47">
        <f>'[9]Co-Pro Feedstock Breakdown'!$AD245</f>
        <v>0</v>
      </c>
      <c r="AI195" s="47">
        <f>'[9]Co-Pro Feedstock Breakdown'!$AD257</f>
        <v>0</v>
      </c>
      <c r="AJ195" s="47">
        <f>'[9]Co-Pro Feedstock Breakdown'!$AD269</f>
        <v>0</v>
      </c>
      <c r="AK195" s="47">
        <f>'[9]Co-Pro Feedstock Breakdown'!$AD281</f>
        <v>0</v>
      </c>
      <c r="AL195" s="47">
        <f>'[9]Co-Pro Feedstock Breakdown'!$AD293</f>
        <v>0</v>
      </c>
      <c r="AM195" s="47">
        <f>'[9]Co-Pro Feedstock Breakdown'!$AD305</f>
        <v>0</v>
      </c>
      <c r="AN195" s="47">
        <f>'[9]Co-Pro Feedstock Breakdown'!$AD317</f>
        <v>0</v>
      </c>
      <c r="AO195" s="47">
        <f>'[9]Co-Pro Feedstock Breakdown'!$AD329</f>
        <v>0</v>
      </c>
      <c r="AP195" s="47">
        <f>'[9]Co-Pro Feedstock Breakdown'!$AD341</f>
        <v>0</v>
      </c>
      <c r="AQ195" s="47">
        <f>'[9]Co-Pro Feedstock Breakdown'!$AD353</f>
        <v>0</v>
      </c>
      <c r="AR195" s="47">
        <f>'[9]Co-Pro Feedstock Breakdown'!$AD365</f>
        <v>0</v>
      </c>
      <c r="AS195" s="47">
        <f>'[9]Co-Pro Feedstock Breakdown'!$AD377</f>
        <v>0</v>
      </c>
      <c r="AT195" s="47">
        <f>'[9]Co-Pro Feedstock Breakdown'!$AD389</f>
        <v>0</v>
      </c>
      <c r="AU195" s="47">
        <f>'[9]Co-Pro Feedstock Breakdown'!$AD401</f>
        <v>0</v>
      </c>
    </row>
    <row r="196" spans="1:47" hidden="1">
      <c r="A196" s="42" t="s">
        <v>110</v>
      </c>
      <c r="N196" s="46"/>
      <c r="O196" s="46"/>
      <c r="P196" s="46"/>
      <c r="Q196" s="46"/>
      <c r="R196" s="46"/>
      <c r="S196" s="46"/>
      <c r="T196" s="46">
        <f>'[3]Soy Complex'!BA445</f>
        <v>2.0451172131147537</v>
      </c>
      <c r="U196" s="46">
        <f>'[3]Soy Complex'!BB445</f>
        <v>16.072900819672128</v>
      </c>
      <c r="V196" s="46">
        <f>'[3]Soy Complex'!BC445</f>
        <v>5.1059286885245889</v>
      </c>
      <c r="W196" s="46">
        <f>'[3]Soy Complex'!BD445</f>
        <v>1.7564090163934425</v>
      </c>
      <c r="X196" s="46">
        <f>'[3]Soy Complex'!BE445</f>
        <v>1.5683348360655733</v>
      </c>
      <c r="Y196" s="46">
        <f>'[3]Soy Complex'!BF445</f>
        <v>1.9047319672131147</v>
      </c>
      <c r="Z196" s="46">
        <f>'[3]Soy Complex'!BG445</f>
        <v>9.1795821574874825</v>
      </c>
      <c r="AA196" s="46">
        <f>'[3]Soy Complex'!BH445</f>
        <v>6.878651231527094</v>
      </c>
      <c r="AB196" s="46">
        <f>'[3]Soy Complex'!BI445</f>
        <v>8.2420385418719206</v>
      </c>
      <c r="AC196" s="46">
        <f>'[3]Soy Complex'!BJ445</f>
        <v>10.334126108374386</v>
      </c>
      <c r="AD196" s="47">
        <f>'[3]Soy Complex'!BK445</f>
        <v>14.147973399014777</v>
      </c>
      <c r="AE196" s="47">
        <f>'[3]Soy Complex'!BL445</f>
        <v>23.921891393826002</v>
      </c>
      <c r="AF196" s="47">
        <f>'[3]Soy Complex'!BM445</f>
        <v>27.366058572314493</v>
      </c>
      <c r="AG196" s="47">
        <f>'[3]Soy Complex'!BN445</f>
        <v>33.273546864791982</v>
      </c>
      <c r="AH196" s="47">
        <f>'[9]Co-Pro Feedstock Breakdown'!$AD246</f>
        <v>0</v>
      </c>
      <c r="AI196" s="47">
        <f>'[9]Co-Pro Feedstock Breakdown'!$AD258</f>
        <v>0</v>
      </c>
      <c r="AJ196" s="47">
        <f>'[9]Co-Pro Feedstock Breakdown'!$AD270</f>
        <v>0</v>
      </c>
      <c r="AK196" s="47">
        <f>'[9]Co-Pro Feedstock Breakdown'!$AD282</f>
        <v>0</v>
      </c>
      <c r="AL196" s="47">
        <f>'[9]Co-Pro Feedstock Breakdown'!$AD294</f>
        <v>0</v>
      </c>
      <c r="AM196" s="47">
        <f>'[9]Co-Pro Feedstock Breakdown'!$AD306</f>
        <v>0</v>
      </c>
      <c r="AN196" s="47">
        <f>'[9]Co-Pro Feedstock Breakdown'!$AD318</f>
        <v>0</v>
      </c>
      <c r="AO196" s="47">
        <f>'[9]Co-Pro Feedstock Breakdown'!$AD330</f>
        <v>0</v>
      </c>
      <c r="AP196" s="47">
        <f>'[9]Co-Pro Feedstock Breakdown'!$AD342</f>
        <v>0</v>
      </c>
      <c r="AQ196" s="47">
        <f>'[9]Co-Pro Feedstock Breakdown'!$AD354</f>
        <v>0</v>
      </c>
      <c r="AR196" s="47">
        <f>'[9]Co-Pro Feedstock Breakdown'!$AD366</f>
        <v>0</v>
      </c>
      <c r="AS196" s="47">
        <f>'[9]Co-Pro Feedstock Breakdown'!$AD378</f>
        <v>0</v>
      </c>
      <c r="AT196" s="47">
        <f>'[9]Co-Pro Feedstock Breakdown'!$AD390</f>
        <v>0</v>
      </c>
      <c r="AU196" s="47">
        <f>'[9]Co-Pro Feedstock Breakdown'!$AD402</f>
        <v>0</v>
      </c>
    </row>
    <row r="197" spans="1:47" hidden="1">
      <c r="A197" s="42" t="s">
        <v>111</v>
      </c>
      <c r="N197" s="46"/>
      <c r="O197" s="46"/>
      <c r="P197" s="46"/>
      <c r="Q197" s="46"/>
      <c r="R197" s="46"/>
      <c r="S197" s="46"/>
      <c r="T197" s="46">
        <f>'[3]Soy Complex'!BA446</f>
        <v>4.5499721311475403</v>
      </c>
      <c r="U197" s="46">
        <f>'[3]Soy Complex'!BB446</f>
        <v>23.482740983606554</v>
      </c>
      <c r="V197" s="46">
        <f>'[3]Soy Complex'!BC446</f>
        <v>1.8022168032786883</v>
      </c>
      <c r="W197" s="46">
        <f>'[3]Soy Complex'!BD446</f>
        <v>1.6415262295081963</v>
      </c>
      <c r="X197" s="46">
        <f>'[3]Soy Complex'!BE446</f>
        <v>1.7513668032786882</v>
      </c>
      <c r="Y197" s="46">
        <f>'[3]Soy Complex'!BF446</f>
        <v>1.6237991803278686</v>
      </c>
      <c r="Z197" s="46">
        <f>'[3]Soy Complex'!BG446</f>
        <v>7.8841388711879832</v>
      </c>
      <c r="AA197" s="46">
        <f>'[3]Soy Complex'!BH446</f>
        <v>8.0097495073891629</v>
      </c>
      <c r="AB197" s="46">
        <f>'[3]Soy Complex'!BI446</f>
        <v>8.3557945182266007</v>
      </c>
      <c r="AC197" s="46">
        <f>'[3]Soy Complex'!BJ446</f>
        <v>15.252604926108374</v>
      </c>
      <c r="AD197" s="47">
        <f>'[3]Soy Complex'!BK446</f>
        <v>21.433720197044337</v>
      </c>
      <c r="AE197" s="47">
        <f>'[3]Soy Complex'!BL446</f>
        <v>43.692452071365082</v>
      </c>
      <c r="AF197" s="47">
        <f>'[3]Soy Complex'!BM446</f>
        <v>40.444798206658412</v>
      </c>
      <c r="AG197" s="47">
        <f>'[3]Soy Complex'!BN446</f>
        <v>49.589648898961599</v>
      </c>
      <c r="AH197" s="47">
        <f>'[9]Co-Pro Feedstock Breakdown'!$AD247</f>
        <v>0</v>
      </c>
      <c r="AI197" s="47">
        <f>'[9]Co-Pro Feedstock Breakdown'!$AD259</f>
        <v>0</v>
      </c>
      <c r="AJ197" s="47">
        <f>'[9]Co-Pro Feedstock Breakdown'!$AD271</f>
        <v>0</v>
      </c>
      <c r="AK197" s="47">
        <f>'[9]Co-Pro Feedstock Breakdown'!$AD283</f>
        <v>0</v>
      </c>
      <c r="AL197" s="47">
        <f>'[9]Co-Pro Feedstock Breakdown'!$AD295</f>
        <v>0</v>
      </c>
      <c r="AM197" s="47">
        <f>'[9]Co-Pro Feedstock Breakdown'!$AD307</f>
        <v>0</v>
      </c>
      <c r="AN197" s="47">
        <f>'[9]Co-Pro Feedstock Breakdown'!$AD319</f>
        <v>0</v>
      </c>
      <c r="AO197" s="47">
        <f>'[9]Co-Pro Feedstock Breakdown'!$AD331</f>
        <v>0</v>
      </c>
      <c r="AP197" s="47">
        <f>'[9]Co-Pro Feedstock Breakdown'!$AD343</f>
        <v>0</v>
      </c>
      <c r="AQ197" s="47">
        <f>'[9]Co-Pro Feedstock Breakdown'!$AD355</f>
        <v>0</v>
      </c>
      <c r="AR197" s="47">
        <f>'[9]Co-Pro Feedstock Breakdown'!$AD367</f>
        <v>0</v>
      </c>
      <c r="AS197" s="47">
        <f>'[9]Co-Pro Feedstock Breakdown'!$AD379</f>
        <v>0</v>
      </c>
      <c r="AT197" s="47">
        <f>'[9]Co-Pro Feedstock Breakdown'!$AD391</f>
        <v>0</v>
      </c>
      <c r="AU197" s="47">
        <f>'[9]Co-Pro Feedstock Breakdown'!$AD403</f>
        <v>0</v>
      </c>
    </row>
    <row r="198" spans="1:47" hidden="1">
      <c r="A198" s="42" t="s">
        <v>112</v>
      </c>
      <c r="N198" s="46"/>
      <c r="O198" s="46"/>
      <c r="P198" s="46"/>
      <c r="Q198" s="46"/>
      <c r="R198" s="46"/>
      <c r="S198" s="46"/>
      <c r="T198" s="46">
        <f>'[3]Soy Complex'!BA447</f>
        <v>3.8365266393442616</v>
      </c>
      <c r="U198" s="46">
        <f>'[3]Soy Complex'!BB447</f>
        <v>29.040145081967211</v>
      </c>
      <c r="V198" s="46">
        <f>'[3]Soy Complex'!BC447</f>
        <v>2.3090385245901635</v>
      </c>
      <c r="W198" s="46">
        <f>'[3]Soy Complex'!BD447</f>
        <v>1.366048770491803</v>
      </c>
      <c r="X198" s="46">
        <f>'[3]Soy Complex'!BE447</f>
        <v>1.3089725409836064</v>
      </c>
      <c r="Y198" s="46">
        <f>'[3]Soy Complex'!BF447</f>
        <v>1.4130811475409835</v>
      </c>
      <c r="Z198" s="46">
        <f>'[3]Soy Complex'!BG447</f>
        <v>8.0471815270935956</v>
      </c>
      <c r="AA198" s="46">
        <f>'[3]Soy Complex'!BH447</f>
        <v>6.7371672413793107</v>
      </c>
      <c r="AB198" s="46">
        <f>'[3]Soy Complex'!BI447</f>
        <v>7.4618549556650242</v>
      </c>
      <c r="AC198" s="46">
        <f>'[3]Soy Complex'!BJ447</f>
        <v>11.477156650246306</v>
      </c>
      <c r="AD198" s="47">
        <f>'[3]Soy Complex'!BK447</f>
        <v>65.731256157635471</v>
      </c>
      <c r="AE198" s="47">
        <f>'[3]Soy Complex'!BL447</f>
        <v>40.045928790127995</v>
      </c>
      <c r="AF198" s="47">
        <f>'[3]Soy Complex'!BM447</f>
        <v>38.802275907913604</v>
      </c>
      <c r="AG198" s="47">
        <f>'[3]Soy Complex'!BN447</f>
        <v>46.985325033684695</v>
      </c>
      <c r="AH198" s="47">
        <f>'[9]Co-Pro Feedstock Breakdown'!$AD248</f>
        <v>0</v>
      </c>
      <c r="AI198" s="47">
        <f>'[9]Co-Pro Feedstock Breakdown'!$AD260</f>
        <v>0</v>
      </c>
      <c r="AJ198" s="47">
        <f>'[9]Co-Pro Feedstock Breakdown'!$AD272</f>
        <v>0</v>
      </c>
      <c r="AK198" s="47">
        <f>'[9]Co-Pro Feedstock Breakdown'!$AD284</f>
        <v>0</v>
      </c>
      <c r="AL198" s="47">
        <f>'[9]Co-Pro Feedstock Breakdown'!$AD296</f>
        <v>0</v>
      </c>
      <c r="AM198" s="47">
        <f>'[9]Co-Pro Feedstock Breakdown'!$AD308</f>
        <v>0</v>
      </c>
      <c r="AN198" s="47">
        <f>'[9]Co-Pro Feedstock Breakdown'!$AD320</f>
        <v>0</v>
      </c>
      <c r="AO198" s="47">
        <f>'[9]Co-Pro Feedstock Breakdown'!$AD332</f>
        <v>0</v>
      </c>
      <c r="AP198" s="47">
        <f>'[9]Co-Pro Feedstock Breakdown'!$AD344</f>
        <v>0</v>
      </c>
      <c r="AQ198" s="47">
        <f>'[9]Co-Pro Feedstock Breakdown'!$AD356</f>
        <v>0</v>
      </c>
      <c r="AR198" s="47">
        <f>'[9]Co-Pro Feedstock Breakdown'!$AD368</f>
        <v>0</v>
      </c>
      <c r="AS198" s="47">
        <f>'[9]Co-Pro Feedstock Breakdown'!$AD380</f>
        <v>0</v>
      </c>
      <c r="AT198" s="47">
        <f>'[9]Co-Pro Feedstock Breakdown'!$AD392</f>
        <v>0</v>
      </c>
      <c r="AU198" s="47">
        <f>'[9]Co-Pro Feedstock Breakdown'!$AD404</f>
        <v>0</v>
      </c>
    </row>
    <row r="199" spans="1:47" hidden="1">
      <c r="A199" s="42" t="s">
        <v>113</v>
      </c>
      <c r="N199" s="46"/>
      <c r="O199" s="46"/>
      <c r="P199" s="46"/>
      <c r="Q199" s="46"/>
      <c r="R199" s="46"/>
      <c r="S199" s="46"/>
      <c r="T199" s="46">
        <f t="shared" ref="T199:AU199" si="81">SUM(T187:T198)</f>
        <v>39.209333606557365</v>
      </c>
      <c r="U199" s="46">
        <f t="shared" si="81"/>
        <v>123.98388565573768</v>
      </c>
      <c r="V199" s="46">
        <f t="shared" si="81"/>
        <v>71.26372622950818</v>
      </c>
      <c r="W199" s="46">
        <f t="shared" si="81"/>
        <v>22.667960655737701</v>
      </c>
      <c r="X199" s="46">
        <f t="shared" si="81"/>
        <v>16.448263524590161</v>
      </c>
      <c r="Y199" s="46">
        <f t="shared" si="81"/>
        <v>17.973719262295081</v>
      </c>
      <c r="Z199" s="46">
        <f t="shared" si="81"/>
        <v>47.809769606323144</v>
      </c>
      <c r="AA199" s="46">
        <f t="shared" si="81"/>
        <v>79.41167290640395</v>
      </c>
      <c r="AB199" s="46">
        <f t="shared" si="81"/>
        <v>89.639828394088667</v>
      </c>
      <c r="AC199" s="46">
        <f t="shared" si="81"/>
        <v>157.27610674679804</v>
      </c>
      <c r="AD199" s="47">
        <f t="shared" si="81"/>
        <v>198.34210798029557</v>
      </c>
      <c r="AE199" s="47">
        <f t="shared" si="81"/>
        <v>426.61226534845758</v>
      </c>
      <c r="AF199" s="47">
        <f t="shared" si="81"/>
        <v>370.83947409128933</v>
      </c>
      <c r="AG199" s="47">
        <f t="shared" si="81"/>
        <v>429.04785940340946</v>
      </c>
      <c r="AH199" s="47">
        <f t="shared" si="81"/>
        <v>0</v>
      </c>
      <c r="AI199" s="47">
        <f t="shared" si="81"/>
        <v>0</v>
      </c>
      <c r="AJ199" s="47">
        <f t="shared" si="81"/>
        <v>0</v>
      </c>
      <c r="AK199" s="47">
        <f t="shared" si="81"/>
        <v>0</v>
      </c>
      <c r="AL199" s="47">
        <f t="shared" si="81"/>
        <v>0</v>
      </c>
      <c r="AM199" s="47">
        <f t="shared" si="81"/>
        <v>0</v>
      </c>
      <c r="AN199" s="47">
        <f t="shared" si="81"/>
        <v>0</v>
      </c>
      <c r="AO199" s="47">
        <f t="shared" si="81"/>
        <v>0</v>
      </c>
      <c r="AP199" s="47">
        <f t="shared" si="81"/>
        <v>0</v>
      </c>
      <c r="AQ199" s="47">
        <f t="shared" si="81"/>
        <v>0</v>
      </c>
      <c r="AR199" s="47">
        <f t="shared" si="81"/>
        <v>0</v>
      </c>
      <c r="AS199" s="47">
        <f t="shared" si="81"/>
        <v>0</v>
      </c>
      <c r="AT199" s="47">
        <f t="shared" si="81"/>
        <v>0</v>
      </c>
      <c r="AU199" s="47">
        <f t="shared" si="81"/>
        <v>0</v>
      </c>
    </row>
    <row r="200" spans="1:47" hidden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</row>
    <row r="201" spans="1:47" hidden="1">
      <c r="A201" s="42" t="s">
        <v>178</v>
      </c>
      <c r="AE201" s="11" t="s">
        <v>249</v>
      </c>
    </row>
    <row r="202" spans="1:47" ht="15.75" hidden="1" thickBot="1">
      <c r="A202" s="44"/>
      <c r="B202" s="44" t="str">
        <f t="shared" ref="B202:AU202" si="82">B2</f>
        <v xml:space="preserve">93/94 </v>
      </c>
      <c r="C202" s="44" t="str">
        <f t="shared" si="82"/>
        <v xml:space="preserve">94/95 </v>
      </c>
      <c r="D202" s="44" t="str">
        <f t="shared" si="82"/>
        <v xml:space="preserve">95/96 </v>
      </c>
      <c r="E202" s="44" t="str">
        <f t="shared" si="82"/>
        <v xml:space="preserve">96/97 </v>
      </c>
      <c r="F202" s="44" t="str">
        <f t="shared" si="82"/>
        <v xml:space="preserve">97/98 </v>
      </c>
      <c r="G202" s="44" t="str">
        <f t="shared" si="82"/>
        <v xml:space="preserve">98/99 </v>
      </c>
      <c r="H202" s="44" t="str">
        <f t="shared" si="82"/>
        <v xml:space="preserve">99/00 </v>
      </c>
      <c r="I202" s="44" t="str">
        <f t="shared" si="82"/>
        <v xml:space="preserve">00/01 </v>
      </c>
      <c r="J202" s="44" t="str">
        <f t="shared" si="82"/>
        <v xml:space="preserve">01/02 </v>
      </c>
      <c r="K202" s="44" t="str">
        <f t="shared" si="82"/>
        <v xml:space="preserve">02/03 </v>
      </c>
      <c r="L202" s="44" t="str">
        <f t="shared" si="82"/>
        <v xml:space="preserve">03/04 </v>
      </c>
      <c r="M202" s="44" t="str">
        <f t="shared" si="82"/>
        <v xml:space="preserve">04/05 </v>
      </c>
      <c r="N202" s="44" t="str">
        <f t="shared" si="82"/>
        <v xml:space="preserve">05/06 </v>
      </c>
      <c r="O202" s="44" t="str">
        <f t="shared" si="82"/>
        <v xml:space="preserve">06/07 </v>
      </c>
      <c r="P202" s="44" t="str">
        <f t="shared" si="82"/>
        <v xml:space="preserve">07/08 </v>
      </c>
      <c r="Q202" s="44" t="str">
        <f t="shared" si="82"/>
        <v xml:space="preserve">08/09 </v>
      </c>
      <c r="R202" s="44" t="str">
        <f t="shared" si="82"/>
        <v xml:space="preserve">09/10 </v>
      </c>
      <c r="S202" s="44" t="str">
        <f t="shared" si="82"/>
        <v xml:space="preserve">10/11 </v>
      </c>
      <c r="T202" s="44" t="str">
        <f t="shared" si="82"/>
        <v xml:space="preserve">11/12 </v>
      </c>
      <c r="U202" s="44" t="str">
        <f t="shared" si="82"/>
        <v xml:space="preserve">12/13 </v>
      </c>
      <c r="V202" s="44" t="str">
        <f t="shared" si="82"/>
        <v xml:space="preserve">13/14 </v>
      </c>
      <c r="W202" s="44" t="str">
        <f t="shared" si="82"/>
        <v xml:space="preserve">14/15 </v>
      </c>
      <c r="X202" s="44" t="str">
        <f t="shared" si="82"/>
        <v xml:space="preserve">15/16 </v>
      </c>
      <c r="Y202" s="44" t="str">
        <f t="shared" si="82"/>
        <v xml:space="preserve">16/17 </v>
      </c>
      <c r="Z202" s="44" t="str">
        <f t="shared" si="82"/>
        <v xml:space="preserve">17/18 </v>
      </c>
      <c r="AA202" s="44" t="str">
        <f t="shared" si="82"/>
        <v>18/19</v>
      </c>
      <c r="AB202" s="44" t="str">
        <f t="shared" si="82"/>
        <v>19/20</v>
      </c>
      <c r="AC202" s="44" t="str">
        <f t="shared" si="82"/>
        <v>20/21</v>
      </c>
      <c r="AD202" s="44" t="str">
        <f t="shared" si="82"/>
        <v>21/22</v>
      </c>
      <c r="AE202" s="44" t="str">
        <f t="shared" si="82"/>
        <v>22/23</v>
      </c>
      <c r="AF202" s="44" t="str">
        <f t="shared" si="82"/>
        <v>23/24</v>
      </c>
      <c r="AG202" s="44" t="str">
        <f t="shared" si="82"/>
        <v>24/25</v>
      </c>
      <c r="AH202" s="44" t="str">
        <f t="shared" si="82"/>
        <v>25/26</v>
      </c>
      <c r="AI202" s="44" t="str">
        <f t="shared" si="82"/>
        <v>26/27</v>
      </c>
      <c r="AJ202" s="44" t="str">
        <f t="shared" si="82"/>
        <v>27/28</v>
      </c>
      <c r="AK202" s="44" t="str">
        <f t="shared" si="82"/>
        <v>28/29</v>
      </c>
      <c r="AL202" s="44" t="str">
        <f t="shared" si="82"/>
        <v>29/30</v>
      </c>
      <c r="AM202" s="44" t="str">
        <f t="shared" si="82"/>
        <v>30/31</v>
      </c>
      <c r="AN202" s="44" t="str">
        <f t="shared" si="82"/>
        <v>31/32</v>
      </c>
      <c r="AO202" s="44" t="str">
        <f t="shared" si="82"/>
        <v>32/33</v>
      </c>
      <c r="AP202" s="44" t="str">
        <f t="shared" si="82"/>
        <v>33/34</v>
      </c>
      <c r="AQ202" s="44" t="str">
        <f t="shared" si="82"/>
        <v>34/35</v>
      </c>
      <c r="AR202" s="44" t="str">
        <f t="shared" si="82"/>
        <v>35/36</v>
      </c>
      <c r="AS202" s="44" t="str">
        <f t="shared" si="82"/>
        <v>36/37</v>
      </c>
      <c r="AT202" s="44" t="str">
        <f t="shared" si="82"/>
        <v>37/38</v>
      </c>
      <c r="AU202" s="44" t="str">
        <f t="shared" si="82"/>
        <v>38/39</v>
      </c>
    </row>
    <row r="203" spans="1:47" hidden="1">
      <c r="A203" s="42" t="s">
        <v>101</v>
      </c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>
        <f t="shared" ref="R203:AD214" si="83">R75-R139</f>
        <v>-244</v>
      </c>
      <c r="S203" s="66">
        <f t="shared" si="83"/>
        <v>-105</v>
      </c>
      <c r="T203" s="66">
        <f t="shared" si="83"/>
        <v>-531.24151557377047</v>
      </c>
      <c r="U203" s="66">
        <f t="shared" si="83"/>
        <v>-311.1290819672131</v>
      </c>
      <c r="V203" s="66">
        <f t="shared" si="83"/>
        <v>-580.06077131147538</v>
      </c>
      <c r="W203" s="66">
        <f t="shared" si="83"/>
        <v>-461.91774426229506</v>
      </c>
      <c r="X203" s="66">
        <f t="shared" si="83"/>
        <v>1120.9406508196721</v>
      </c>
      <c r="Y203" s="66">
        <f t="shared" si="83"/>
        <v>1019.4158822146869</v>
      </c>
      <c r="Z203" s="66">
        <f t="shared" si="83"/>
        <v>935.42814617916395</v>
      </c>
      <c r="AA203" s="66">
        <f t="shared" si="83"/>
        <v>823.80136046054702</v>
      </c>
      <c r="AB203" s="66">
        <f t="shared" si="83"/>
        <v>929.41922520197841</v>
      </c>
      <c r="AC203" s="66">
        <f t="shared" si="83"/>
        <v>809.72668396760423</v>
      </c>
      <c r="AD203" s="66">
        <f t="shared" si="83"/>
        <v>853.37529882080264</v>
      </c>
      <c r="AE203" s="82">
        <f>(SUM(Z203:AD203)/SUM(Z$215:AD$215))*AE$215-50-25+25</f>
        <v>36.902930371304947</v>
      </c>
      <c r="AF203" s="82">
        <f>(SUM(AA203:AE203)/SUM(AA$215:AE$215))*AF$215+25</f>
        <v>111.84133905809205</v>
      </c>
      <c r="AG203" s="82">
        <f>(SUM(AB203:AF203)/SUM(AB$215:AF$215))*AG$215-25+10</f>
        <v>77.478272381991516</v>
      </c>
      <c r="AH203" s="82">
        <f>(SUM(AC203:AG203)/SUM(AC$215:AG$215))*AH$215-25</f>
        <v>73.495072373146186</v>
      </c>
      <c r="AI203" s="82">
        <f>(SUM(AD203:AH203)/SUM(AD$215:AH$215))*AI$215-25+5+10</f>
        <v>177.1904079554119</v>
      </c>
      <c r="AJ203" s="82">
        <f>(SUM(AE203:AI203)/SUM(AE$215:AI$215))*AJ$215</f>
        <v>83.375528346144506</v>
      </c>
      <c r="AK203" s="82">
        <f>(SUM(AF203:AJ203)/SUM(AF$215:AJ$215))*AK$215-50+45+10</f>
        <v>92.866819435329063</v>
      </c>
      <c r="AL203" s="82">
        <f>(SUM(AG203:AK203)/SUM(AG$215:AK$215))*AL$215-50</f>
        <v>39.241079317819484</v>
      </c>
      <c r="AM203" s="82">
        <f>(SUM(AH203:AL203)/SUM(AH$215:AL$215))*AM$215-50+20</f>
        <v>48.947960128910267</v>
      </c>
      <c r="AN203" s="82">
        <f>(SUM(AI203:AM203)/SUM(AI$215:AM$215))*AN$215-25+50-25</f>
        <v>75.490905159592344</v>
      </c>
      <c r="AO203" s="82">
        <f>(SUM(AJ203:AN203)/SUM(AJ$215:AN$215))*AO$215</f>
        <v>57.665388887215336</v>
      </c>
      <c r="AP203" s="82">
        <f t="shared" ref="AF203:AU213" si="84">(SUM(AK203:AO203)/SUM(AK$215:AO$215))*AP$215</f>
        <v>56.321046279702486</v>
      </c>
      <c r="AQ203" s="82">
        <f t="shared" si="84"/>
        <v>51.722168781289788</v>
      </c>
      <c r="AR203" s="82">
        <f t="shared" si="84"/>
        <v>56.253080770382596</v>
      </c>
      <c r="AS203" s="82">
        <f t="shared" si="84"/>
        <v>58.870825080056967</v>
      </c>
      <c r="AT203" s="82">
        <f t="shared" si="84"/>
        <v>56.166501959729445</v>
      </c>
      <c r="AU203" s="82">
        <f t="shared" si="84"/>
        <v>55.866724574232258</v>
      </c>
    </row>
    <row r="204" spans="1:47" hidden="1">
      <c r="A204" s="42" t="s">
        <v>102</v>
      </c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>
        <f t="shared" si="83"/>
        <v>-237</v>
      </c>
      <c r="S204" s="66">
        <f t="shared" si="83"/>
        <v>-73</v>
      </c>
      <c r="T204" s="66">
        <f t="shared" si="83"/>
        <v>-543.65642991803281</v>
      </c>
      <c r="U204" s="66">
        <f t="shared" si="83"/>
        <v>-253.02707459016392</v>
      </c>
      <c r="V204" s="66">
        <f t="shared" si="83"/>
        <v>-551.30496065573766</v>
      </c>
      <c r="W204" s="66">
        <f t="shared" si="83"/>
        <v>-449.03584180327869</v>
      </c>
      <c r="X204" s="66">
        <f t="shared" si="83"/>
        <v>925.64471065573753</v>
      </c>
      <c r="Y204" s="66">
        <f t="shared" si="83"/>
        <v>823.16805612367943</v>
      </c>
      <c r="Z204" s="66">
        <f t="shared" si="83"/>
        <v>855.86534933285157</v>
      </c>
      <c r="AA204" s="66">
        <f t="shared" si="83"/>
        <v>765.39861104919294</v>
      </c>
      <c r="AB204" s="66">
        <f t="shared" si="83"/>
        <v>755.26305729259002</v>
      </c>
      <c r="AC204" s="66">
        <f t="shared" si="83"/>
        <v>742.19427451883814</v>
      </c>
      <c r="AD204" s="66">
        <f t="shared" si="83"/>
        <v>806.7416094913508</v>
      </c>
      <c r="AE204" s="82">
        <f>(SUM(Z204:AD204)/SUM(Z$215:AD$215))*AE$215-50+35-25-60</f>
        <v>-21.609887240690966</v>
      </c>
      <c r="AF204" s="82">
        <f>(SUM(AA204:AE204)/SUM(AA$215:AE$215))*AF$215+25+35-75+10+10</f>
        <v>81.650462114648207</v>
      </c>
      <c r="AG204" s="82">
        <f>(SUM(AB204:AF204)/SUM(AB$215:AF$215))*AG$215+25-50</f>
        <v>54.759070310496071</v>
      </c>
      <c r="AH204" s="82">
        <f>(SUM(AC204:AG204)/SUM(AC$215:AG$215))*AH$215-25+40-25+15</f>
        <v>91.734570596077219</v>
      </c>
      <c r="AI204" s="82">
        <f>(SUM(AD204:AH204)/SUM(AD$215:AH$215))*AI$215-25+45-20</f>
        <v>164.49282877790282</v>
      </c>
      <c r="AJ204" s="82">
        <f>(SUM(AE204:AI204)/SUM(AE$215:AI$215))*AJ$215-25+40-15-20</f>
        <v>44.864867929796034</v>
      </c>
      <c r="AK204" s="82">
        <f>(SUM(AF204:AJ204)/SUM(AF$215:AJ$215))*AK$215-25+55-15</f>
        <v>88.449207253760349</v>
      </c>
      <c r="AL204" s="82">
        <f>(SUM(AG204:AK204)/SUM(AG$215:AK$215))*AL$215-25+55</f>
        <v>108.6070194766519</v>
      </c>
      <c r="AM204" s="82">
        <f>(SUM(AH204:AL204)/SUM(AH$215:AL$215))*AM$215-25+50-15</f>
        <v>94.363857860628656</v>
      </c>
      <c r="AN204" s="82">
        <f>(SUM(AI204:AM204)/SUM(AI$215:AM$215))*AN$215-15+55-65-15</f>
        <v>45.603039538246108</v>
      </c>
      <c r="AO204" s="82">
        <f>(SUM(AJ204:AN204)/SUM(AJ$215:AN$215))*AO$215</f>
        <v>64.784570081451591</v>
      </c>
      <c r="AP204" s="82">
        <f t="shared" si="84"/>
        <v>72.02213386796258</v>
      </c>
      <c r="AQ204" s="82">
        <f t="shared" si="84"/>
        <v>71.786586232096809</v>
      </c>
      <c r="AR204" s="82">
        <f t="shared" si="84"/>
        <v>67.577995551299267</v>
      </c>
      <c r="AS204" s="82">
        <f t="shared" si="84"/>
        <v>63.684501876563232</v>
      </c>
      <c r="AT204" s="82">
        <f t="shared" si="84"/>
        <v>67.971157521874687</v>
      </c>
      <c r="AU204" s="82">
        <f t="shared" si="84"/>
        <v>68.608475009959307</v>
      </c>
    </row>
    <row r="205" spans="1:47" hidden="1">
      <c r="A205" s="42" t="s">
        <v>103</v>
      </c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>
        <f t="shared" si="83"/>
        <v>-241</v>
      </c>
      <c r="S205" s="66">
        <f t="shared" si="83"/>
        <v>-63</v>
      </c>
      <c r="T205" s="66">
        <f t="shared" si="83"/>
        <v>-595.48178278688522</v>
      </c>
      <c r="U205" s="66">
        <f t="shared" si="83"/>
        <v>-281.03496024590163</v>
      </c>
      <c r="V205" s="66">
        <f t="shared" si="83"/>
        <v>-561.09804754098366</v>
      </c>
      <c r="W205" s="66">
        <f t="shared" si="83"/>
        <v>-534.22628770491792</v>
      </c>
      <c r="X205" s="66">
        <f t="shared" si="83"/>
        <v>900.60270286885236</v>
      </c>
      <c r="Y205" s="66">
        <f t="shared" si="83"/>
        <v>722.38876280043723</v>
      </c>
      <c r="Z205" s="66">
        <f t="shared" si="83"/>
        <v>667.5324356132669</v>
      </c>
      <c r="AA205" s="66">
        <f t="shared" si="83"/>
        <v>660.53796597807218</v>
      </c>
      <c r="AB205" s="66">
        <f t="shared" si="83"/>
        <v>706.76291438097826</v>
      </c>
      <c r="AC205" s="66">
        <f t="shared" si="83"/>
        <v>723.47855277754502</v>
      </c>
      <c r="AD205" s="66">
        <f t="shared" si="83"/>
        <v>737.05061328929355</v>
      </c>
      <c r="AE205" s="82">
        <f>(SUM(Z205:AD205)/SUM(Z$215:AD$215))*AE$215-25-25</f>
        <v>19.801158733178994</v>
      </c>
      <c r="AF205" s="82">
        <f>(SUM(AA205:AE205)/SUM(AA$215:AE$215))*AF$215+20+25</f>
        <v>116.61191966292493</v>
      </c>
      <c r="AG205" s="82">
        <f>(SUM(AB205:AF205)/SUM(AB$215:AF$215))*AG$215+25-15+25</f>
        <v>112.71690663390022</v>
      </c>
      <c r="AH205" s="82">
        <f>(SUM(AC205:AG205)/SUM(AC$215:AG$215))*AH$215-25+25</f>
        <v>89.128680450683774</v>
      </c>
      <c r="AI205" s="82">
        <f>(SUM(AD205:AH205)/SUM(AD$215:AH$215))*AI$215-15+50</f>
        <v>209.56319460551651</v>
      </c>
      <c r="AJ205" s="82">
        <f>(SUM(AE205:AI205)/SUM(AE$215:AI$215))*AJ$215</f>
        <v>95.773052462623156</v>
      </c>
      <c r="AK205" s="82">
        <f>(SUM(AF205:AJ205)/SUM(AF$215:AJ$215))*AK$215-25+15</f>
        <v>94.724498815765827</v>
      </c>
      <c r="AL205" s="82">
        <f>(SUM(AG205:AK205)/SUM(AG$215:AK$215))*AL$215-50+25</f>
        <v>81.491120448271232</v>
      </c>
      <c r="AM205" s="82">
        <f>(SUM(AH205:AL205)/SUM(AH$215:AL$215))*AM$215-50+50</f>
        <v>96.647511955161846</v>
      </c>
      <c r="AN205" s="82">
        <f>(SUM(AI205:AM205)/SUM(AI$215:AM$215))*AN$215-25+65-50</f>
        <v>88.837500561938214</v>
      </c>
      <c r="AO205" s="82">
        <f>(SUM(AJ205:AN205)/SUM(AJ$215:AN$215))*AO$215</f>
        <v>77.607142862780762</v>
      </c>
      <c r="AP205" s="82">
        <f t="shared" si="84"/>
        <v>78.743846398438109</v>
      </c>
      <c r="AQ205" s="82">
        <f t="shared" si="84"/>
        <v>78.855052179462874</v>
      </c>
      <c r="AR205" s="82">
        <f t="shared" si="84"/>
        <v>81.562551277529124</v>
      </c>
      <c r="AS205" s="82">
        <f t="shared" si="84"/>
        <v>80.276205961696164</v>
      </c>
      <c r="AT205" s="82">
        <f t="shared" si="84"/>
        <v>79.408959735981398</v>
      </c>
      <c r="AU205" s="82">
        <f t="shared" si="84"/>
        <v>79.769323110621542</v>
      </c>
    </row>
    <row r="206" spans="1:47" hidden="1">
      <c r="A206" s="42" t="s">
        <v>104</v>
      </c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>
        <f t="shared" si="83"/>
        <v>-90</v>
      </c>
      <c r="S206" s="66">
        <f t="shared" si="83"/>
        <v>-150</v>
      </c>
      <c r="T206" s="66">
        <f t="shared" si="83"/>
        <v>-307.89122827868852</v>
      </c>
      <c r="U206" s="66">
        <f t="shared" si="83"/>
        <v>-314.4893450819672</v>
      </c>
      <c r="V206" s="66">
        <f t="shared" si="83"/>
        <v>-241.86406639344261</v>
      </c>
      <c r="W206" s="66">
        <f t="shared" si="83"/>
        <v>-306.61247950819671</v>
      </c>
      <c r="X206" s="66">
        <f t="shared" si="83"/>
        <v>890.11004959016395</v>
      </c>
      <c r="Y206" s="66">
        <f t="shared" si="83"/>
        <v>841.27729518496676</v>
      </c>
      <c r="Z206" s="66">
        <f t="shared" si="83"/>
        <v>839.44309393728577</v>
      </c>
      <c r="AA206" s="66">
        <f t="shared" si="83"/>
        <v>700.35255901127084</v>
      </c>
      <c r="AB206" s="66">
        <f t="shared" si="83"/>
        <v>805.31485941218637</v>
      </c>
      <c r="AC206" s="66">
        <f t="shared" si="83"/>
        <v>875.25266140340432</v>
      </c>
      <c r="AD206" s="114">
        <f t="shared" si="83"/>
        <v>872.22094861115988</v>
      </c>
      <c r="AE206" s="82">
        <f t="shared" ref="AE206:AT206" si="85">(SUM(Z206:AD206)/SUM(Z$215:AD$215))*AE$215</f>
        <v>81.727464725819161</v>
      </c>
      <c r="AF206" s="82">
        <f t="shared" si="85"/>
        <v>83.864909959619638</v>
      </c>
      <c r="AG206" s="82">
        <f t="shared" si="85"/>
        <v>91.70624523985073</v>
      </c>
      <c r="AH206" s="82">
        <f t="shared" si="85"/>
        <v>104.51364141447662</v>
      </c>
      <c r="AI206" s="82">
        <f t="shared" si="85"/>
        <v>200.33006655047498</v>
      </c>
      <c r="AJ206" s="82">
        <f t="shared" si="85"/>
        <v>98.276630750042173</v>
      </c>
      <c r="AK206" s="82">
        <f t="shared" si="85"/>
        <v>97.152586569581558</v>
      </c>
      <c r="AL206" s="82">
        <f t="shared" si="85"/>
        <v>104.7347763235523</v>
      </c>
      <c r="AM206" s="82">
        <f t="shared" si="85"/>
        <v>102.46098172395709</v>
      </c>
      <c r="AN206" s="82">
        <f t="shared" si="85"/>
        <v>103.06923793463386</v>
      </c>
      <c r="AO206" s="82">
        <f t="shared" si="85"/>
        <v>85.787411185121186</v>
      </c>
      <c r="AP206" s="82">
        <f t="shared" si="85"/>
        <v>88.404668688679934</v>
      </c>
      <c r="AQ206" s="82">
        <f t="shared" si="85"/>
        <v>90.242004326107278</v>
      </c>
      <c r="AR206" s="82">
        <f t="shared" si="85"/>
        <v>91.115528299096809</v>
      </c>
      <c r="AS206" s="82">
        <f t="shared" si="85"/>
        <v>90.768314148324407</v>
      </c>
      <c r="AT206" s="82">
        <f t="shared" si="85"/>
        <v>89.263585329465926</v>
      </c>
      <c r="AU206" s="82">
        <f t="shared" si="84"/>
        <v>89.958820158334859</v>
      </c>
    </row>
    <row r="207" spans="1:47" hidden="1">
      <c r="A207" s="42" t="s">
        <v>105</v>
      </c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>
        <f t="shared" si="83"/>
        <v>-102</v>
      </c>
      <c r="S207" s="66">
        <f t="shared" si="83"/>
        <v>-150</v>
      </c>
      <c r="T207" s="66">
        <f t="shared" si="83"/>
        <v>-327.35488893442624</v>
      </c>
      <c r="U207" s="66">
        <f t="shared" si="83"/>
        <v>-289.15085245901639</v>
      </c>
      <c r="V207" s="66">
        <f t="shared" si="83"/>
        <v>-278.93020860655736</v>
      </c>
      <c r="W207" s="66">
        <f t="shared" si="83"/>
        <v>-312.44109918032785</v>
      </c>
      <c r="X207" s="66">
        <f t="shared" si="83"/>
        <v>919.16869713114761</v>
      </c>
      <c r="Y207" s="66">
        <f t="shared" si="83"/>
        <v>811.15920636249507</v>
      </c>
      <c r="Z207" s="66">
        <f t="shared" si="83"/>
        <v>759.07567672668029</v>
      </c>
      <c r="AA207" s="66">
        <f t="shared" si="83"/>
        <v>639.59589356400886</v>
      </c>
      <c r="AB207" s="66">
        <f t="shared" si="83"/>
        <v>742.9091780607514</v>
      </c>
      <c r="AC207" s="66">
        <f t="shared" si="83"/>
        <v>882.66660141141608</v>
      </c>
      <c r="AD207" s="82">
        <f t="shared" ref="AD207:AS213" si="86">(SUM(Y207:AC207)/SUM(Y$215:AC$215))*AD$215</f>
        <v>71.682969895697568</v>
      </c>
      <c r="AE207" s="82">
        <f>(SUM(Z207:AD207)/SUM(Z$215:AD$215))*AE$215-25-25</f>
        <v>11.824639012340221</v>
      </c>
      <c r="AF207" s="82">
        <f t="shared" si="84"/>
        <v>59.06433099477502</v>
      </c>
      <c r="AG207" s="82">
        <f t="shared" si="84"/>
        <v>59.649547900725523</v>
      </c>
      <c r="AH207" s="82">
        <f t="shared" si="84"/>
        <v>56.557848835750399</v>
      </c>
      <c r="AI207" s="82">
        <f t="shared" si="84"/>
        <v>42.009632571313105</v>
      </c>
      <c r="AJ207" s="82">
        <f t="shared" si="84"/>
        <v>40.053496383724514</v>
      </c>
      <c r="AK207" s="82">
        <f t="shared" si="84"/>
        <v>43.202202217406104</v>
      </c>
      <c r="AL207" s="82">
        <f t="shared" si="84"/>
        <v>42.722098014655003</v>
      </c>
      <c r="AM207" s="82">
        <f t="shared" si="84"/>
        <v>38.027829342579288</v>
      </c>
      <c r="AN207" s="82">
        <f t="shared" si="84"/>
        <v>35.21628350934666</v>
      </c>
      <c r="AO207" s="82">
        <f t="shared" si="84"/>
        <v>33.796573927558214</v>
      </c>
      <c r="AP207" s="82">
        <f t="shared" si="84"/>
        <v>34.588063709616605</v>
      </c>
      <c r="AQ207" s="82">
        <f t="shared" si="84"/>
        <v>34.339863936974119</v>
      </c>
      <c r="AR207" s="82">
        <f t="shared" si="84"/>
        <v>34.116364021381862</v>
      </c>
      <c r="AS207" s="82">
        <f t="shared" si="84"/>
        <v>34.052977427007001</v>
      </c>
      <c r="AT207" s="82">
        <f t="shared" si="84"/>
        <v>34.178768604507553</v>
      </c>
      <c r="AU207" s="82">
        <f t="shared" si="84"/>
        <v>34.25520753989742</v>
      </c>
    </row>
    <row r="208" spans="1:47" hidden="1">
      <c r="A208" s="42" t="s">
        <v>106</v>
      </c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>
        <f t="shared" si="83"/>
        <v>-112</v>
      </c>
      <c r="S208" s="66">
        <f t="shared" si="83"/>
        <v>-190</v>
      </c>
      <c r="T208" s="66">
        <f t="shared" si="83"/>
        <v>-390.39648606557375</v>
      </c>
      <c r="U208" s="66">
        <f t="shared" si="83"/>
        <v>-445.56155491803281</v>
      </c>
      <c r="V208" s="66">
        <f t="shared" si="83"/>
        <v>-381.72403442622948</v>
      </c>
      <c r="W208" s="66">
        <f t="shared" si="83"/>
        <v>-383.58728975409838</v>
      </c>
      <c r="X208" s="66">
        <f t="shared" si="83"/>
        <v>938.75243155737701</v>
      </c>
      <c r="Y208" s="66">
        <f t="shared" si="83"/>
        <v>978.97153322759846</v>
      </c>
      <c r="Z208" s="66">
        <f t="shared" si="83"/>
        <v>746.79967394303696</v>
      </c>
      <c r="AA208" s="66">
        <f t="shared" si="83"/>
        <v>762.88250413444041</v>
      </c>
      <c r="AB208" s="66">
        <f t="shared" si="83"/>
        <v>815.55291143123793</v>
      </c>
      <c r="AC208" s="66">
        <f t="shared" si="83"/>
        <v>1059.571877494373</v>
      </c>
      <c r="AD208" s="82">
        <f t="shared" si="86"/>
        <v>81.558134264529627</v>
      </c>
      <c r="AE208" s="82">
        <f>(SUM(Z208:AD208)/SUM(Z$215:AD$215))*AE$215-50</f>
        <v>19.222091243474821</v>
      </c>
      <c r="AF208" s="82">
        <f t="shared" si="84"/>
        <v>68.874730477102403</v>
      </c>
      <c r="AG208" s="82">
        <f t="shared" si="84"/>
        <v>68.981898969165442</v>
      </c>
      <c r="AH208" s="82">
        <f t="shared" si="84"/>
        <v>67.678771641978798</v>
      </c>
      <c r="AI208" s="82">
        <f t="shared" si="84"/>
        <v>49.726562759131674</v>
      </c>
      <c r="AJ208" s="82">
        <f t="shared" si="84"/>
        <v>47.986722917981332</v>
      </c>
      <c r="AK208" s="82">
        <f t="shared" si="84"/>
        <v>50.910363471556735</v>
      </c>
      <c r="AL208" s="82">
        <f t="shared" si="84"/>
        <v>50.473379649813239</v>
      </c>
      <c r="AM208" s="82">
        <f t="shared" si="84"/>
        <v>45.179772655239496</v>
      </c>
      <c r="AN208" s="82">
        <f t="shared" si="84"/>
        <v>41.756718197217516</v>
      </c>
      <c r="AO208" s="82">
        <f t="shared" si="84"/>
        <v>40.08778732986034</v>
      </c>
      <c r="AP208" s="82">
        <f t="shared" si="84"/>
        <v>40.941060422359044</v>
      </c>
      <c r="AQ208" s="82">
        <f t="shared" si="84"/>
        <v>40.689565165051988</v>
      </c>
      <c r="AR208" s="82">
        <f t="shared" si="84"/>
        <v>40.453501751273869</v>
      </c>
      <c r="AS208" s="82">
        <f t="shared" si="84"/>
        <v>40.360875254682206</v>
      </c>
      <c r="AT208" s="82">
        <f t="shared" si="84"/>
        <v>40.50655798464549</v>
      </c>
      <c r="AU208" s="82">
        <f t="shared" si="84"/>
        <v>40.590312115602522</v>
      </c>
    </row>
    <row r="209" spans="1:47" hidden="1">
      <c r="A209" s="42" t="s">
        <v>107</v>
      </c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>
        <f t="shared" si="83"/>
        <v>-127</v>
      </c>
      <c r="S209" s="66">
        <f t="shared" si="83"/>
        <v>-236</v>
      </c>
      <c r="T209" s="66">
        <f t="shared" si="83"/>
        <v>-351.36586803278686</v>
      </c>
      <c r="U209" s="66">
        <f t="shared" si="83"/>
        <v>-425.39752622950817</v>
      </c>
      <c r="V209" s="66">
        <f t="shared" si="83"/>
        <v>-363.38942581967211</v>
      </c>
      <c r="W209" s="66">
        <f t="shared" si="83"/>
        <v>-386.65846229508202</v>
      </c>
      <c r="X209" s="66">
        <f t="shared" si="83"/>
        <v>933.30277093418363</v>
      </c>
      <c r="Y209" s="66">
        <f t="shared" si="83"/>
        <v>985.35212400217824</v>
      </c>
      <c r="Z209" s="66">
        <f t="shared" si="83"/>
        <v>857.58037508894904</v>
      </c>
      <c r="AA209" s="66">
        <f t="shared" si="83"/>
        <v>803.26793825537527</v>
      </c>
      <c r="AB209" s="66">
        <f t="shared" si="83"/>
        <v>510.90452804811798</v>
      </c>
      <c r="AC209" s="66">
        <f t="shared" si="83"/>
        <v>962.77829847599082</v>
      </c>
      <c r="AD209" s="82">
        <f t="shared" si="86"/>
        <v>76.999781810920283</v>
      </c>
      <c r="AE209" s="82">
        <f t="shared" si="86"/>
        <v>64.133142354344798</v>
      </c>
      <c r="AF209" s="82">
        <f t="shared" si="86"/>
        <v>60.809705469310472</v>
      </c>
      <c r="AG209" s="82">
        <f t="shared" si="86"/>
        <v>56.52825259766405</v>
      </c>
      <c r="AH209" s="82">
        <f t="shared" si="86"/>
        <v>63.666683448669225</v>
      </c>
      <c r="AI209" s="82">
        <f t="shared" si="86"/>
        <v>52.295059363783906</v>
      </c>
      <c r="AJ209" s="82">
        <f t="shared" si="86"/>
        <v>51.998748817093087</v>
      </c>
      <c r="AK209" s="82">
        <f t="shared" si="86"/>
        <v>47.89682002204362</v>
      </c>
      <c r="AL209" s="82">
        <f t="shared" si="86"/>
        <v>48.19129213640646</v>
      </c>
      <c r="AM209" s="82">
        <f t="shared" si="86"/>
        <v>44.717908706031629</v>
      </c>
      <c r="AN209" s="82">
        <f t="shared" si="86"/>
        <v>41.897406674420289</v>
      </c>
      <c r="AO209" s="82">
        <f t="shared" si="86"/>
        <v>39.815547774677746</v>
      </c>
      <c r="AP209" s="82">
        <f t="shared" si="86"/>
        <v>39.885476707151092</v>
      </c>
      <c r="AQ209" s="82">
        <f t="shared" si="86"/>
        <v>39.95730399975546</v>
      </c>
      <c r="AR209" s="82">
        <f t="shared" si="86"/>
        <v>39.99182891202743</v>
      </c>
      <c r="AS209" s="82">
        <f t="shared" si="86"/>
        <v>39.889622055131326</v>
      </c>
      <c r="AT209" s="82">
        <f t="shared" si="84"/>
        <v>39.907955889748614</v>
      </c>
      <c r="AU209" s="82">
        <f t="shared" si="84"/>
        <v>39.926437512762789</v>
      </c>
    </row>
    <row r="210" spans="1:47" hidden="1">
      <c r="A210" s="42" t="s">
        <v>108</v>
      </c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>
        <f t="shared" si="83"/>
        <v>-98</v>
      </c>
      <c r="S210" s="66">
        <f t="shared" si="83"/>
        <v>-264</v>
      </c>
      <c r="T210" s="66">
        <f t="shared" si="83"/>
        <v>-430.50676967213116</v>
      </c>
      <c r="U210" s="66">
        <f t="shared" si="83"/>
        <v>-422.73424262295083</v>
      </c>
      <c r="V210" s="66">
        <f t="shared" si="83"/>
        <v>-366.80940163934429</v>
      </c>
      <c r="W210" s="66">
        <f t="shared" si="83"/>
        <v>903.97595860655724</v>
      </c>
      <c r="X210" s="66">
        <f t="shared" si="83"/>
        <v>853.98614981092226</v>
      </c>
      <c r="Y210" s="66">
        <f t="shared" si="83"/>
        <v>1019.5541235126948</v>
      </c>
      <c r="Z210" s="66">
        <f t="shared" si="83"/>
        <v>903.99059603006117</v>
      </c>
      <c r="AA210" s="66">
        <f t="shared" si="83"/>
        <v>788.62459084574641</v>
      </c>
      <c r="AB210" s="66">
        <f t="shared" si="83"/>
        <v>592.85992411103484</v>
      </c>
      <c r="AC210" s="66">
        <f t="shared" si="83"/>
        <v>863.01713706429234</v>
      </c>
      <c r="AD210" s="82">
        <f t="shared" si="86"/>
        <v>77.89994051595832</v>
      </c>
      <c r="AE210" s="82">
        <f t="shared" si="86"/>
        <v>64.429916624349005</v>
      </c>
      <c r="AF210" s="82">
        <f t="shared" si="86"/>
        <v>60.023779053037465</v>
      </c>
      <c r="AG210" s="82">
        <f t="shared" si="86"/>
        <v>55.941429739880881</v>
      </c>
      <c r="AH210" s="82">
        <f t="shared" si="86"/>
        <v>58.456726279211985</v>
      </c>
      <c r="AI210" s="82">
        <f t="shared" si="86"/>
        <v>51.420745489032086</v>
      </c>
      <c r="AJ210" s="82">
        <f t="shared" si="86"/>
        <v>50.746957549914576</v>
      </c>
      <c r="AK210" s="82">
        <f t="shared" si="86"/>
        <v>46.43475676317351</v>
      </c>
      <c r="AL210" s="82">
        <f t="shared" si="86"/>
        <v>46.530878183753082</v>
      </c>
      <c r="AM210" s="82">
        <f t="shared" si="86"/>
        <v>42.946704431990241</v>
      </c>
      <c r="AN210" s="82">
        <f t="shared" si="86"/>
        <v>40.697443148352733</v>
      </c>
      <c r="AO210" s="82">
        <f t="shared" si="86"/>
        <v>38.569446977379449</v>
      </c>
      <c r="AP210" s="82">
        <f t="shared" si="86"/>
        <v>38.569861892342743</v>
      </c>
      <c r="AQ210" s="82">
        <f t="shared" si="86"/>
        <v>38.617376059240655</v>
      </c>
      <c r="AR210" s="82">
        <f t="shared" si="86"/>
        <v>38.659345078334802</v>
      </c>
      <c r="AS210" s="82">
        <f t="shared" si="86"/>
        <v>38.616208228722471</v>
      </c>
      <c r="AT210" s="82">
        <f t="shared" si="84"/>
        <v>38.606447647204028</v>
      </c>
      <c r="AU210" s="82">
        <f t="shared" si="84"/>
        <v>38.613847781168936</v>
      </c>
    </row>
    <row r="211" spans="1:47" hidden="1">
      <c r="A211" s="42" t="s">
        <v>109</v>
      </c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>
        <f t="shared" si="83"/>
        <v>-89</v>
      </c>
      <c r="S211" s="66">
        <f t="shared" si="83"/>
        <v>-311</v>
      </c>
      <c r="T211" s="66">
        <f t="shared" si="83"/>
        <v>-370.88274836065574</v>
      </c>
      <c r="U211" s="66">
        <f t="shared" si="83"/>
        <v>-506.8634606557377</v>
      </c>
      <c r="V211" s="66">
        <f t="shared" si="83"/>
        <v>-469.47562581967213</v>
      </c>
      <c r="W211" s="66">
        <f t="shared" si="83"/>
        <v>972.36526926229521</v>
      </c>
      <c r="X211" s="66">
        <f t="shared" si="83"/>
        <v>826.82217986029673</v>
      </c>
      <c r="Y211" s="66">
        <f t="shared" si="83"/>
        <v>792.3124652390253</v>
      </c>
      <c r="Z211" s="66">
        <f t="shared" si="83"/>
        <v>835.50064632993985</v>
      </c>
      <c r="AA211" s="66">
        <f t="shared" si="83"/>
        <v>764.6908729904909</v>
      </c>
      <c r="AB211" s="66">
        <f t="shared" si="83"/>
        <v>737.16698151113235</v>
      </c>
      <c r="AC211" s="66">
        <f t="shared" si="83"/>
        <v>927.7372789808926</v>
      </c>
      <c r="AD211" s="82">
        <f t="shared" si="86"/>
        <v>75.832136392446301</v>
      </c>
      <c r="AE211" s="82">
        <f t="shared" si="86"/>
        <v>66.717154799659184</v>
      </c>
      <c r="AF211" s="82">
        <f t="shared" si="86"/>
        <v>64.684008086275369</v>
      </c>
      <c r="AG211" s="82">
        <f t="shared" si="86"/>
        <v>63.157708954174382</v>
      </c>
      <c r="AH211" s="82">
        <f t="shared" si="86"/>
        <v>62.461335162311279</v>
      </c>
      <c r="AI211" s="82">
        <f t="shared" si="86"/>
        <v>54.034471330335471</v>
      </c>
      <c r="AJ211" s="82">
        <f t="shared" si="86"/>
        <v>54.380188519712526</v>
      </c>
      <c r="AK211" s="82">
        <f t="shared" si="86"/>
        <v>50.149688884778158</v>
      </c>
      <c r="AL211" s="82">
        <f t="shared" si="86"/>
        <v>50.278600273693634</v>
      </c>
      <c r="AM211" s="82">
        <f t="shared" si="86"/>
        <v>45.946693286995583</v>
      </c>
      <c r="AN211" s="82">
        <f t="shared" si="86"/>
        <v>43.553785007780405</v>
      </c>
      <c r="AO211" s="82">
        <f t="shared" si="86"/>
        <v>41.445269316841483</v>
      </c>
      <c r="AP211" s="82">
        <f t="shared" si="86"/>
        <v>41.472704704072605</v>
      </c>
      <c r="AQ211" s="82">
        <f t="shared" si="86"/>
        <v>41.4827843058656</v>
      </c>
      <c r="AR211" s="82">
        <f t="shared" si="86"/>
        <v>41.470647916424056</v>
      </c>
      <c r="AS211" s="82">
        <f t="shared" si="86"/>
        <v>41.448735768423944</v>
      </c>
      <c r="AT211" s="82">
        <f t="shared" si="84"/>
        <v>41.464028402325539</v>
      </c>
      <c r="AU211" s="82">
        <f t="shared" si="84"/>
        <v>41.467780219422345</v>
      </c>
    </row>
    <row r="212" spans="1:47" hidden="1">
      <c r="A212" s="42" t="s">
        <v>110</v>
      </c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>
        <f t="shared" si="83"/>
        <v>-96</v>
      </c>
      <c r="S212" s="66">
        <f t="shared" si="83"/>
        <v>-367</v>
      </c>
      <c r="T212" s="66">
        <f t="shared" si="83"/>
        <v>-349.04511721311474</v>
      </c>
      <c r="U212" s="66">
        <f t="shared" si="83"/>
        <v>-496.0729008196721</v>
      </c>
      <c r="V212" s="66">
        <f t="shared" si="83"/>
        <v>-439.73592868852461</v>
      </c>
      <c r="W212" s="66">
        <f t="shared" si="83"/>
        <v>962.82559098360662</v>
      </c>
      <c r="X212" s="66">
        <f t="shared" si="83"/>
        <v>851.05254802318507</v>
      </c>
      <c r="Y212" s="66">
        <f t="shared" si="83"/>
        <v>711.02812622665499</v>
      </c>
      <c r="Z212" s="66">
        <f t="shared" si="83"/>
        <v>785.53154755291018</v>
      </c>
      <c r="AA212" s="66">
        <f t="shared" si="83"/>
        <v>781.86571488533468</v>
      </c>
      <c r="AB212" s="66">
        <f t="shared" si="83"/>
        <v>768.87988123930381</v>
      </c>
      <c r="AC212" s="66">
        <f t="shared" si="83"/>
        <v>793.68788578683382</v>
      </c>
      <c r="AD212" s="82">
        <f t="shared" si="86"/>
        <v>71.787382307426597</v>
      </c>
      <c r="AE212" s="82">
        <f t="shared" si="86"/>
        <v>63.937868952590982</v>
      </c>
      <c r="AF212" s="82">
        <f t="shared" si="86"/>
        <v>62.370761926405144</v>
      </c>
      <c r="AG212" s="82">
        <f t="shared" si="86"/>
        <v>59.397072622408459</v>
      </c>
      <c r="AH212" s="82">
        <f t="shared" si="86"/>
        <v>54.800614995732722</v>
      </c>
      <c r="AI212" s="82">
        <f t="shared" si="86"/>
        <v>50.697029351390249</v>
      </c>
      <c r="AJ212" s="82">
        <f t="shared" si="86"/>
        <v>50.90967619729502</v>
      </c>
      <c r="AK212" s="82">
        <f t="shared" si="86"/>
        <v>46.700938446308953</v>
      </c>
      <c r="AL212" s="82">
        <f t="shared" si="86"/>
        <v>46.443250977708573</v>
      </c>
      <c r="AM212" s="82">
        <f t="shared" si="86"/>
        <v>42.262755720460852</v>
      </c>
      <c r="AN212" s="82">
        <f t="shared" si="86"/>
        <v>40.51515396464336</v>
      </c>
      <c r="AO212" s="82">
        <f t="shared" si="86"/>
        <v>38.480390453767129</v>
      </c>
      <c r="AP212" s="82">
        <f t="shared" si="86"/>
        <v>38.430634921649897</v>
      </c>
      <c r="AQ212" s="82">
        <f t="shared" si="86"/>
        <v>38.397171909082026</v>
      </c>
      <c r="AR212" s="82">
        <f t="shared" si="86"/>
        <v>38.404449310433293</v>
      </c>
      <c r="AS212" s="82">
        <f t="shared" si="86"/>
        <v>38.440918860749356</v>
      </c>
      <c r="AT212" s="82">
        <f t="shared" si="84"/>
        <v>38.430713091136333</v>
      </c>
      <c r="AU212" s="82">
        <f t="shared" si="84"/>
        <v>38.420777618610181</v>
      </c>
    </row>
    <row r="213" spans="1:47" hidden="1">
      <c r="A213" s="42" t="s">
        <v>111</v>
      </c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>
        <f t="shared" si="83"/>
        <v>-84</v>
      </c>
      <c r="S213" s="66">
        <f t="shared" si="83"/>
        <v>-398</v>
      </c>
      <c r="T213" s="66">
        <f t="shared" si="83"/>
        <v>-389.54997213114751</v>
      </c>
      <c r="U213" s="66">
        <f t="shared" si="83"/>
        <v>-536.4827409836065</v>
      </c>
      <c r="V213" s="66">
        <f t="shared" si="83"/>
        <v>-449.61221680327867</v>
      </c>
      <c r="W213" s="66">
        <f t="shared" si="83"/>
        <v>929.2784737704917</v>
      </c>
      <c r="X213" s="66">
        <f t="shared" si="83"/>
        <v>934.01465107596323</v>
      </c>
      <c r="Y213" s="66">
        <f t="shared" si="83"/>
        <v>803.43814600334531</v>
      </c>
      <c r="Z213" s="66">
        <f t="shared" si="83"/>
        <v>788.17480932746514</v>
      </c>
      <c r="AA213" s="66">
        <f t="shared" si="83"/>
        <v>795.69884330341017</v>
      </c>
      <c r="AB213" s="66">
        <f t="shared" si="83"/>
        <v>739.54229391298566</v>
      </c>
      <c r="AC213" s="66">
        <f t="shared" si="83"/>
        <v>770.05600618730625</v>
      </c>
      <c r="AD213" s="82">
        <f t="shared" si="86"/>
        <v>72.832458621029758</v>
      </c>
      <c r="AE213" s="82">
        <f t="shared" si="86"/>
        <v>63.229984858515671</v>
      </c>
      <c r="AF213" s="82">
        <f t="shared" si="86"/>
        <v>61.395045217742208</v>
      </c>
      <c r="AG213" s="82">
        <f t="shared" si="86"/>
        <v>57.588574148706307</v>
      </c>
      <c r="AH213" s="82">
        <f t="shared" si="86"/>
        <v>53.44105851835284</v>
      </c>
      <c r="AI213" s="82">
        <f t="shared" si="86"/>
        <v>50.079078143562789</v>
      </c>
      <c r="AJ213" s="82">
        <f t="shared" si="86"/>
        <v>49.953451203999961</v>
      </c>
      <c r="AK213" s="82">
        <f t="shared" si="86"/>
        <v>45.74099099521441</v>
      </c>
      <c r="AL213" s="82">
        <f t="shared" si="86"/>
        <v>45.434403994047962</v>
      </c>
      <c r="AM213" s="82">
        <f t="shared" si="86"/>
        <v>41.4324890319253</v>
      </c>
      <c r="AN213" s="82">
        <f t="shared" si="86"/>
        <v>39.767592028846231</v>
      </c>
      <c r="AO213" s="82">
        <f t="shared" si="86"/>
        <v>37.716514444880744</v>
      </c>
      <c r="AP213" s="82">
        <f t="shared" si="86"/>
        <v>37.657998296258285</v>
      </c>
      <c r="AQ213" s="82">
        <f t="shared" si="86"/>
        <v>37.629127040423647</v>
      </c>
      <c r="AR213" s="82">
        <f t="shared" si="86"/>
        <v>37.651741795962749</v>
      </c>
      <c r="AS213" s="82">
        <f t="shared" si="86"/>
        <v>37.687880192927722</v>
      </c>
      <c r="AT213" s="82">
        <f t="shared" si="84"/>
        <v>37.668652354090625</v>
      </c>
      <c r="AU213" s="82">
        <f t="shared" si="84"/>
        <v>37.659079935932603</v>
      </c>
    </row>
    <row r="214" spans="1:47" hidden="1">
      <c r="A214" s="42" t="s">
        <v>112</v>
      </c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>
        <f t="shared" si="83"/>
        <v>-102</v>
      </c>
      <c r="S214" s="66">
        <f t="shared" si="83"/>
        <v>-430</v>
      </c>
      <c r="T214" s="66">
        <f t="shared" si="83"/>
        <v>-325.83652663934424</v>
      </c>
      <c r="U214" s="66">
        <f t="shared" si="83"/>
        <v>-531.04014508196724</v>
      </c>
      <c r="V214" s="66">
        <f t="shared" si="83"/>
        <v>-397.51903852459014</v>
      </c>
      <c r="W214" s="66">
        <f t="shared" si="83"/>
        <v>953.02595122950822</v>
      </c>
      <c r="X214" s="66">
        <f t="shared" si="83"/>
        <v>819.89213306778561</v>
      </c>
      <c r="Y214" s="66">
        <f t="shared" si="83"/>
        <v>737.65424358064104</v>
      </c>
      <c r="Z214" s="66">
        <f t="shared" si="83"/>
        <v>785.39958651821848</v>
      </c>
      <c r="AA214" s="66">
        <f t="shared" si="83"/>
        <v>796.21511661700981</v>
      </c>
      <c r="AB214" s="66">
        <f t="shared" si="83"/>
        <v>683.72305923239946</v>
      </c>
      <c r="AC214" s="66">
        <f t="shared" si="83"/>
        <v>867.17621561813394</v>
      </c>
      <c r="AD214" s="82">
        <f>AD215-SUM(AD203:AD213)</f>
        <v>-2897.9812740206157</v>
      </c>
      <c r="AE214" s="82">
        <f>AE215-SUM(AE203:AE213)</f>
        <v>304.68353556511323</v>
      </c>
      <c r="AF214" s="82">
        <f>AF215-SUM(AF203:AF213)</f>
        <v>-81.190992019933105</v>
      </c>
      <c r="AG214" s="82">
        <f t="shared" ref="AG214:AU214" si="87">AG215-SUM(AG203:AG213)</f>
        <v>-32.904979498963598</v>
      </c>
      <c r="AH214" s="82">
        <f t="shared" si="87"/>
        <v>-75.935003716391066</v>
      </c>
      <c r="AI214" s="82">
        <f t="shared" si="87"/>
        <v>-476.83907689785542</v>
      </c>
      <c r="AJ214" s="82">
        <f t="shared" si="87"/>
        <v>-43.31932107832688</v>
      </c>
      <c r="AK214" s="82">
        <f t="shared" si="87"/>
        <v>-129.22887287491812</v>
      </c>
      <c r="AL214" s="82">
        <f t="shared" si="87"/>
        <v>-89.147898796372829</v>
      </c>
      <c r="AM214" s="82">
        <f t="shared" si="87"/>
        <v>-117.93446484388028</v>
      </c>
      <c r="AN214" s="82">
        <f t="shared" si="87"/>
        <v>-96.405065725017721</v>
      </c>
      <c r="AO214" s="82">
        <f t="shared" si="87"/>
        <v>-80.756043241533916</v>
      </c>
      <c r="AP214" s="82">
        <f t="shared" si="87"/>
        <v>-92.037495888233366</v>
      </c>
      <c r="AQ214" s="82">
        <f t="shared" si="87"/>
        <v>-88.719003935350315</v>
      </c>
      <c r="AR214" s="82">
        <f t="shared" si="87"/>
        <v>-92.257034684145765</v>
      </c>
      <c r="AS214" s="82">
        <f t="shared" si="87"/>
        <v>-89.097064854284895</v>
      </c>
      <c r="AT214" s="82">
        <f t="shared" si="87"/>
        <v>-88.573328520709538</v>
      </c>
      <c r="AU214" s="82">
        <f t="shared" si="87"/>
        <v>-90.136785576544753</v>
      </c>
    </row>
    <row r="215" spans="1:47" hidden="1">
      <c r="A215" s="42" t="s">
        <v>113</v>
      </c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>
        <f t="shared" ref="R215:AC215" si="88">SUM(R203:R214)</f>
        <v>-1622</v>
      </c>
      <c r="S215" s="66">
        <f t="shared" si="88"/>
        <v>-2737</v>
      </c>
      <c r="T215" s="66">
        <f t="shared" si="88"/>
        <v>-4913.2093336065564</v>
      </c>
      <c r="U215" s="66">
        <f t="shared" si="88"/>
        <v>-4812.9838856557371</v>
      </c>
      <c r="V215" s="66">
        <f t="shared" si="88"/>
        <v>-5081.5237262295086</v>
      </c>
      <c r="W215" s="66">
        <f t="shared" si="88"/>
        <v>1886.9920393442621</v>
      </c>
      <c r="X215" s="66">
        <f t="shared" si="88"/>
        <v>10914.289675395286</v>
      </c>
      <c r="Y215" s="66">
        <f t="shared" si="88"/>
        <v>10245.719964478403</v>
      </c>
      <c r="Z215" s="66">
        <f t="shared" si="88"/>
        <v>9760.3219365798304</v>
      </c>
      <c r="AA215" s="66">
        <f t="shared" si="88"/>
        <v>9082.9319710948985</v>
      </c>
      <c r="AB215" s="66">
        <f t="shared" si="88"/>
        <v>8788.2988138346973</v>
      </c>
      <c r="AC215" s="66">
        <f t="shared" si="88"/>
        <v>10277.343473686629</v>
      </c>
      <c r="AD215" s="82">
        <f>500+250+75+150-150+75</f>
        <v>900</v>
      </c>
      <c r="AE215" s="82">
        <v>775</v>
      </c>
      <c r="AF215" s="82">
        <v>750</v>
      </c>
      <c r="AG215" s="82">
        <v>725</v>
      </c>
      <c r="AH215" s="82">
        <v>700</v>
      </c>
      <c r="AI215" s="82">
        <v>625</v>
      </c>
      <c r="AJ215" s="82">
        <v>625</v>
      </c>
      <c r="AK215" s="82">
        <v>575</v>
      </c>
      <c r="AL215" s="82">
        <v>575</v>
      </c>
      <c r="AM215" s="82">
        <v>525</v>
      </c>
      <c r="AN215" s="82">
        <v>500</v>
      </c>
      <c r="AO215" s="82">
        <v>475</v>
      </c>
      <c r="AP215" s="82">
        <v>475</v>
      </c>
      <c r="AQ215" s="82">
        <v>475</v>
      </c>
      <c r="AR215" s="82">
        <v>475</v>
      </c>
      <c r="AS215" s="82">
        <v>475</v>
      </c>
      <c r="AT215" s="82">
        <v>475</v>
      </c>
      <c r="AU215" s="82">
        <v>475</v>
      </c>
    </row>
    <row r="216" spans="1:47" hidden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9"/>
      <c r="U216" s="49"/>
      <c r="V216" s="49"/>
      <c r="W216" s="49"/>
      <c r="X216" s="49"/>
      <c r="Y216" s="49"/>
      <c r="Z216" s="49"/>
      <c r="AA216" s="49"/>
      <c r="AB216" s="49">
        <f>AB17</f>
        <v>8523.1571358346937</v>
      </c>
      <c r="AC216" s="49">
        <f>AC17</f>
        <v>10239.693496686634</v>
      </c>
      <c r="AD216" s="49">
        <f>AD17</f>
        <v>8833.9522492704</v>
      </c>
      <c r="AE216" s="49">
        <f t="shared" ref="AE216:AQ216" si="89">AE17</f>
        <v>8264.8151009255871</v>
      </c>
      <c r="AF216" s="49">
        <f t="shared" si="89"/>
        <v>8190.6366921909848</v>
      </c>
      <c r="AG216" s="49">
        <f t="shared" si="89"/>
        <v>9447.5308673571271</v>
      </c>
      <c r="AH216" s="49">
        <f t="shared" si="89"/>
        <v>20537.207090333704</v>
      </c>
      <c r="AI216" s="49">
        <f t="shared" si="89"/>
        <v>21201.328371445728</v>
      </c>
      <c r="AJ216" s="49">
        <f t="shared" si="89"/>
        <v>24217.338297000839</v>
      </c>
      <c r="AK216" s="49">
        <f t="shared" si="89"/>
        <v>26696.736682718205</v>
      </c>
      <c r="AL216" s="49">
        <f t="shared" si="89"/>
        <v>28926.117827968446</v>
      </c>
      <c r="AM216" s="49">
        <f t="shared" si="89"/>
        <v>30295.127699426623</v>
      </c>
      <c r="AN216" s="49">
        <f t="shared" si="89"/>
        <v>30912.580353746867</v>
      </c>
      <c r="AO216" s="49">
        <f t="shared" si="89"/>
        <v>32886.464886747504</v>
      </c>
      <c r="AP216" s="49">
        <f t="shared" si="89"/>
        <v>34838.579117429457</v>
      </c>
      <c r="AQ216" s="49">
        <f t="shared" si="89"/>
        <v>29801.832174675339</v>
      </c>
      <c r="AR216" s="48"/>
      <c r="AS216" s="48"/>
      <c r="AT216" s="48"/>
      <c r="AU216" s="48"/>
    </row>
    <row r="217" spans="1:47" ht="15.75" thickBot="1">
      <c r="A217" s="42" t="s">
        <v>179</v>
      </c>
    </row>
    <row r="218" spans="1:47" ht="15.75" thickBot="1">
      <c r="A218" s="44"/>
      <c r="B218" s="44" t="str">
        <f>B$2</f>
        <v xml:space="preserve">93/94 </v>
      </c>
      <c r="C218" s="44" t="str">
        <f t="shared" ref="C218:AU218" si="90">C$2</f>
        <v xml:space="preserve">94/95 </v>
      </c>
      <c r="D218" s="44" t="str">
        <f t="shared" si="90"/>
        <v xml:space="preserve">95/96 </v>
      </c>
      <c r="E218" s="44" t="str">
        <f t="shared" si="90"/>
        <v xml:space="preserve">96/97 </v>
      </c>
      <c r="F218" s="44" t="str">
        <f t="shared" si="90"/>
        <v xml:space="preserve">97/98 </v>
      </c>
      <c r="G218" s="44" t="str">
        <f t="shared" si="90"/>
        <v xml:space="preserve">98/99 </v>
      </c>
      <c r="H218" s="44" t="str">
        <f t="shared" si="90"/>
        <v xml:space="preserve">99/00 </v>
      </c>
      <c r="I218" s="44" t="str">
        <f t="shared" si="90"/>
        <v xml:space="preserve">00/01 </v>
      </c>
      <c r="J218" s="44" t="str">
        <f t="shared" si="90"/>
        <v xml:space="preserve">01/02 </v>
      </c>
      <c r="K218" s="44" t="str">
        <f t="shared" si="90"/>
        <v xml:space="preserve">02/03 </v>
      </c>
      <c r="L218" s="44" t="str">
        <f t="shared" si="90"/>
        <v xml:space="preserve">03/04 </v>
      </c>
      <c r="M218" s="44" t="str">
        <f t="shared" si="90"/>
        <v xml:space="preserve">04/05 </v>
      </c>
      <c r="N218" s="44" t="str">
        <f t="shared" si="90"/>
        <v xml:space="preserve">05/06 </v>
      </c>
      <c r="O218" s="44" t="str">
        <f t="shared" si="90"/>
        <v xml:space="preserve">06/07 </v>
      </c>
      <c r="P218" s="44" t="str">
        <f t="shared" si="90"/>
        <v xml:space="preserve">07/08 </v>
      </c>
      <c r="Q218" s="44" t="str">
        <f t="shared" si="90"/>
        <v xml:space="preserve">08/09 </v>
      </c>
      <c r="R218" s="44" t="str">
        <f t="shared" si="90"/>
        <v xml:space="preserve">09/10 </v>
      </c>
      <c r="S218" s="44" t="str">
        <f t="shared" si="90"/>
        <v xml:space="preserve">10/11 </v>
      </c>
      <c r="T218" s="44" t="str">
        <f t="shared" si="90"/>
        <v xml:space="preserve">11/12 </v>
      </c>
      <c r="U218" s="44" t="str">
        <f t="shared" si="90"/>
        <v xml:space="preserve">12/13 </v>
      </c>
      <c r="V218" s="44" t="str">
        <f t="shared" si="90"/>
        <v xml:space="preserve">13/14 </v>
      </c>
      <c r="W218" s="44" t="str">
        <f t="shared" si="90"/>
        <v xml:space="preserve">14/15 </v>
      </c>
      <c r="X218" s="44" t="str">
        <f t="shared" si="90"/>
        <v xml:space="preserve">15/16 </v>
      </c>
      <c r="Y218" s="44" t="str">
        <f t="shared" si="90"/>
        <v xml:space="preserve">16/17 </v>
      </c>
      <c r="Z218" s="44" t="str">
        <f t="shared" si="90"/>
        <v xml:space="preserve">17/18 </v>
      </c>
      <c r="AA218" s="44" t="str">
        <f t="shared" si="90"/>
        <v>18/19</v>
      </c>
      <c r="AB218" s="44" t="str">
        <f t="shared" si="90"/>
        <v>19/20</v>
      </c>
      <c r="AC218" s="44" t="str">
        <f t="shared" si="90"/>
        <v>20/21</v>
      </c>
      <c r="AD218" s="44" t="str">
        <f t="shared" si="90"/>
        <v>21/22</v>
      </c>
      <c r="AE218" s="44" t="str">
        <f t="shared" si="90"/>
        <v>22/23</v>
      </c>
      <c r="AF218" s="44" t="str">
        <f t="shared" si="90"/>
        <v>23/24</v>
      </c>
      <c r="AG218" s="44" t="str">
        <f t="shared" si="90"/>
        <v>24/25</v>
      </c>
      <c r="AH218" s="44" t="str">
        <f t="shared" si="90"/>
        <v>25/26</v>
      </c>
      <c r="AI218" s="44" t="str">
        <f t="shared" si="90"/>
        <v>26/27</v>
      </c>
      <c r="AJ218" s="44" t="str">
        <f t="shared" si="90"/>
        <v>27/28</v>
      </c>
      <c r="AK218" s="44" t="str">
        <f t="shared" si="90"/>
        <v>28/29</v>
      </c>
      <c r="AL218" s="44" t="str">
        <f t="shared" si="90"/>
        <v>29/30</v>
      </c>
      <c r="AM218" s="44" t="str">
        <f t="shared" si="90"/>
        <v>30/31</v>
      </c>
      <c r="AN218" s="44" t="str">
        <f t="shared" si="90"/>
        <v>31/32</v>
      </c>
      <c r="AO218" s="44" t="str">
        <f t="shared" si="90"/>
        <v>32/33</v>
      </c>
      <c r="AP218" s="44" t="str">
        <f t="shared" si="90"/>
        <v>33/34</v>
      </c>
      <c r="AQ218" s="44" t="str">
        <f t="shared" si="90"/>
        <v>34/35</v>
      </c>
      <c r="AR218" s="44" t="str">
        <f t="shared" si="90"/>
        <v>35/36</v>
      </c>
      <c r="AS218" s="44" t="str">
        <f t="shared" si="90"/>
        <v>36/37</v>
      </c>
      <c r="AT218" s="44" t="str">
        <f t="shared" si="90"/>
        <v>37/38</v>
      </c>
      <c r="AU218" s="44" t="str">
        <f t="shared" si="90"/>
        <v>38/39</v>
      </c>
    </row>
    <row r="219" spans="1:47">
      <c r="A219" s="42" t="s">
        <v>101</v>
      </c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>
        <f>'[4]NASS Crush'!$T10</f>
        <v>370.50799999999998</v>
      </c>
      <c r="Y219" s="66">
        <f>'[4]NASS Crush'!$T22</f>
        <v>357.82799999999997</v>
      </c>
      <c r="Z219" s="66">
        <f>'[4]NASS Crush'!$T34</f>
        <v>325.863</v>
      </c>
      <c r="AA219" s="66">
        <f>'[4]NASS Crush'!$T46</f>
        <v>346.86700000000002</v>
      </c>
      <c r="AB219" s="66">
        <f>'[4]NASS Crush'!$T58</f>
        <v>349.029</v>
      </c>
      <c r="AC219" s="66">
        <f>'[4]NASS Crush'!$T70</f>
        <v>399.54700000000003</v>
      </c>
      <c r="AD219" s="66">
        <f>'[4]NASS Crush'!$T82</f>
        <v>426.11700000000002</v>
      </c>
      <c r="AE219" s="47">
        <f>AD230+AE27+AE43-AE59-AE75-AE123</f>
        <v>-205.54646526846699</v>
      </c>
      <c r="AF219" s="47">
        <f t="shared" ref="AF219:AU219" si="91">AE230+AF27+AF43-AF59-AF75-AF123</f>
        <v>-1554.6587903779625</v>
      </c>
      <c r="AG219" s="47">
        <f t="shared" si="91"/>
        <v>-2350.7533297994528</v>
      </c>
      <c r="AH219" s="47">
        <f t="shared" si="91"/>
        <v>-4246.6972174220791</v>
      </c>
      <c r="AI219" s="47">
        <f t="shared" si="91"/>
        <v>-5558.4930886829925</v>
      </c>
      <c r="AJ219" s="47">
        <f t="shared" si="91"/>
        <v>-6272.2145988932762</v>
      </c>
      <c r="AK219" s="47">
        <f t="shared" si="91"/>
        <v>-8389.2330214718349</v>
      </c>
      <c r="AL219" s="47">
        <f t="shared" si="91"/>
        <v>-11545.025971456309</v>
      </c>
      <c r="AM219" s="47">
        <f t="shared" si="91"/>
        <v>-16019.03889851074</v>
      </c>
      <c r="AN219" s="47">
        <f t="shared" si="91"/>
        <v>-20124.096267759571</v>
      </c>
      <c r="AO219" s="47">
        <f t="shared" si="91"/>
        <v>-24258.707407089049</v>
      </c>
      <c r="AP219" s="47">
        <f t="shared" si="91"/>
        <v>-29923.255858673379</v>
      </c>
      <c r="AQ219" s="47">
        <f t="shared" si="91"/>
        <v>-36275.668253424214</v>
      </c>
      <c r="AR219" s="47">
        <f t="shared" si="91"/>
        <v>-39403.457272690539</v>
      </c>
      <c r="AS219" s="47">
        <f t="shared" si="91"/>
        <v>-41064.828692279894</v>
      </c>
      <c r="AT219" s="47">
        <f t="shared" si="91"/>
        <v>-42777.87888603445</v>
      </c>
      <c r="AU219" s="47">
        <f t="shared" si="91"/>
        <v>-54503.4664489477</v>
      </c>
    </row>
    <row r="220" spans="1:47">
      <c r="A220" s="42" t="s">
        <v>102</v>
      </c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>
        <f>'[4]NASS Crush'!$T11</f>
        <v>420.67700000000002</v>
      </c>
      <c r="Y220" s="66">
        <f>'[4]NASS Crush'!$T23</f>
        <v>307.51</v>
      </c>
      <c r="Z220" s="66">
        <f>'[4]NASS Crush'!$T35</f>
        <v>311.358</v>
      </c>
      <c r="AA220" s="66">
        <f>'[4]NASS Crush'!$T47</f>
        <v>317.91000000000003</v>
      </c>
      <c r="AB220" s="66">
        <f>'[4]NASS Crush'!$T59</f>
        <v>357.435</v>
      </c>
      <c r="AC220" s="66">
        <f>'[4]NASS Crush'!$T71</f>
        <v>432.56200000000001</v>
      </c>
      <c r="AD220" s="66">
        <f>'[4]NASS Crush'!$T83</f>
        <v>465.19099999999997</v>
      </c>
      <c r="AE220" s="47">
        <f t="shared" ref="AE220:AU230" si="92">AE219+AE28+AE44-AE60-AE76-AE124</f>
        <v>-329.18959442921391</v>
      </c>
      <c r="AF220" s="47">
        <f t="shared" si="92"/>
        <v>-1581.8927672570621</v>
      </c>
      <c r="AG220" s="47">
        <f t="shared" si="92"/>
        <v>-2441.4811810623178</v>
      </c>
      <c r="AH220" s="47">
        <f t="shared" si="92"/>
        <v>-4318.7371044567726</v>
      </c>
      <c r="AI220" s="47">
        <f t="shared" si="92"/>
        <v>-5562.7319970488597</v>
      </c>
      <c r="AJ220" s="47">
        <f t="shared" si="92"/>
        <v>-6380.2621795077957</v>
      </c>
      <c r="AK220" s="47">
        <f t="shared" si="92"/>
        <v>-8608.7476914725703</v>
      </c>
      <c r="AL220" s="47">
        <f t="shared" si="92"/>
        <v>-11860.392171181276</v>
      </c>
      <c r="AM220" s="47">
        <f t="shared" si="92"/>
        <v>-16336.41615314427</v>
      </c>
      <c r="AN220" s="47">
        <f t="shared" si="92"/>
        <v>-20376.538813032581</v>
      </c>
      <c r="AO220" s="47">
        <f t="shared" si="92"/>
        <v>-24664.729476252494</v>
      </c>
      <c r="AP220" s="47">
        <f t="shared" si="92"/>
        <v>-30415.725119881918</v>
      </c>
      <c r="AQ220" s="47">
        <f t="shared" si="92"/>
        <v>-36489.477325226515</v>
      </c>
      <c r="AR220" s="47">
        <f t="shared" si="92"/>
        <v>-39495.9808416206</v>
      </c>
      <c r="AS220" s="47">
        <f t="shared" si="92"/>
        <v>-41084.307004083093</v>
      </c>
      <c r="AT220" s="47">
        <f t="shared" si="92"/>
        <v>-43574.208722838048</v>
      </c>
      <c r="AU220" s="47">
        <f t="shared" si="92"/>
        <v>-56396.287209061746</v>
      </c>
    </row>
    <row r="221" spans="1:47">
      <c r="A221" s="42" t="s">
        <v>103</v>
      </c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>
        <f>'[4]NASS Crush'!$T12</f>
        <v>395.661</v>
      </c>
      <c r="Y221" s="66">
        <f>'[4]NASS Crush'!$T24</f>
        <v>366.91899999999998</v>
      </c>
      <c r="Z221" s="66">
        <f>'[4]NASS Crush'!$T36</f>
        <v>367.13</v>
      </c>
      <c r="AA221" s="66">
        <f>'[4]NASS Crush'!$T48</f>
        <v>344.07799999999997</v>
      </c>
      <c r="AB221" s="66">
        <f>'[4]NASS Crush'!$T60</f>
        <v>384.64100000000002</v>
      </c>
      <c r="AC221" s="66">
        <f>'[4]NASS Crush'!$T72</f>
        <v>393.48099999999999</v>
      </c>
      <c r="AD221" s="66">
        <f>'[4]NASS Crush'!$T84</f>
        <v>430.197</v>
      </c>
      <c r="AE221" s="47">
        <f t="shared" si="92"/>
        <v>-503.1783055513655</v>
      </c>
      <c r="AF221" s="47">
        <f t="shared" si="92"/>
        <v>-1663.8703107348629</v>
      </c>
      <c r="AG221" s="47">
        <f t="shared" si="92"/>
        <v>-2560.2635695718909</v>
      </c>
      <c r="AH221" s="47">
        <f t="shared" si="92"/>
        <v>-4449.9995929581519</v>
      </c>
      <c r="AI221" s="47">
        <f t="shared" si="92"/>
        <v>-5612.4658523527123</v>
      </c>
      <c r="AJ221" s="47">
        <f t="shared" si="92"/>
        <v>-6539.615944134016</v>
      </c>
      <c r="AK221" s="47">
        <f t="shared" si="92"/>
        <v>-8872.2341189477465</v>
      </c>
      <c r="AL221" s="47">
        <f t="shared" si="92"/>
        <v>-12221.431246278982</v>
      </c>
      <c r="AM221" s="47">
        <f t="shared" si="92"/>
        <v>-16691.627717617241</v>
      </c>
      <c r="AN221" s="47">
        <f t="shared" si="92"/>
        <v>-20687.354986302995</v>
      </c>
      <c r="AO221" s="47">
        <f t="shared" si="92"/>
        <v>-25121.635328084551</v>
      </c>
      <c r="AP221" s="47">
        <f t="shared" si="92"/>
        <v>-30971.433609578264</v>
      </c>
      <c r="AQ221" s="47">
        <f t="shared" si="92"/>
        <v>-36758.830918312422</v>
      </c>
      <c r="AR221" s="47">
        <f t="shared" si="92"/>
        <v>-39635.560704212192</v>
      </c>
      <c r="AS221" s="47">
        <f t="shared" si="92"/>
        <v>-41159.763671598048</v>
      </c>
      <c r="AT221" s="47">
        <f t="shared" si="92"/>
        <v>-44438.289075126078</v>
      </c>
      <c r="AU221" s="47">
        <f t="shared" si="92"/>
        <v>-58371.191588358772</v>
      </c>
    </row>
    <row r="222" spans="1:47">
      <c r="A222" s="42" t="s">
        <v>104</v>
      </c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>
        <f>'[4]NASS Crush'!$T13</f>
        <v>386.33800000000002</v>
      </c>
      <c r="Y222" s="66">
        <f>'[4]NASS Crush'!$T25</f>
        <v>394.66399999999999</v>
      </c>
      <c r="Z222" s="66">
        <f>'[4]NASS Crush'!$T37</f>
        <v>353.05599999999998</v>
      </c>
      <c r="AA222" s="66">
        <f>'[4]NASS Crush'!$T49</f>
        <v>345.22699999999998</v>
      </c>
      <c r="AB222" s="66">
        <f>'[4]NASS Crush'!$T61</f>
        <v>366.733</v>
      </c>
      <c r="AC222" s="66">
        <f>'[4]NASS Crush'!$T73</f>
        <v>423.92200000000003</v>
      </c>
      <c r="AD222" s="66">
        <f>'[4]NASS Crush'!$T85</f>
        <v>386.2</v>
      </c>
      <c r="AE222" s="47">
        <f t="shared" si="92"/>
        <v>-638.2803993683998</v>
      </c>
      <c r="AF222" s="47">
        <f t="shared" si="92"/>
        <v>-1777.2538249708093</v>
      </c>
      <c r="AG222" s="47">
        <f t="shared" si="92"/>
        <v>-2696.0633474140704</v>
      </c>
      <c r="AH222" s="47">
        <f t="shared" si="92"/>
        <v>-4572.3045026508753</v>
      </c>
      <c r="AI222" s="47">
        <f t="shared" si="92"/>
        <v>-5701.5469659303953</v>
      </c>
      <c r="AJ222" s="47">
        <f t="shared" si="92"/>
        <v>-6712.9884508185478</v>
      </c>
      <c r="AK222" s="47">
        <f t="shared" si="92"/>
        <v>-9150.2953571746912</v>
      </c>
      <c r="AL222" s="47">
        <f t="shared" si="92"/>
        <v>-12586.105281213815</v>
      </c>
      <c r="AM222" s="47">
        <f t="shared" si="92"/>
        <v>-17055.890444636971</v>
      </c>
      <c r="AN222" s="47">
        <f t="shared" si="92"/>
        <v>-21007.035801102749</v>
      </c>
      <c r="AO222" s="47">
        <f t="shared" si="92"/>
        <v>-25584.154731747625</v>
      </c>
      <c r="AP222" s="47">
        <f t="shared" si="92"/>
        <v>-31523.959984848723</v>
      </c>
      <c r="AQ222" s="47">
        <f t="shared" si="92"/>
        <v>-37044.715809302492</v>
      </c>
      <c r="AR222" s="47">
        <f t="shared" si="92"/>
        <v>-39783.963156013451</v>
      </c>
      <c r="AS222" s="47">
        <f t="shared" si="92"/>
        <v>-41245.517121473291</v>
      </c>
      <c r="AT222" s="47">
        <f t="shared" si="92"/>
        <v>-45300.305471408959</v>
      </c>
      <c r="AU222" s="47">
        <f t="shared" si="92"/>
        <v>-60308.182969386478</v>
      </c>
    </row>
    <row r="223" spans="1:47">
      <c r="A223" s="42" t="s">
        <v>105</v>
      </c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>
        <f>'[4]NASS Crush'!$T14</f>
        <v>399.96699999999998</v>
      </c>
      <c r="Y223" s="66">
        <f>'[4]NASS Crush'!$T26</f>
        <v>411.55599999999998</v>
      </c>
      <c r="Z223" s="66">
        <f>'[4]NASS Crush'!$T38</f>
        <v>375.738</v>
      </c>
      <c r="AA223" s="66">
        <f>'[4]NASS Crush'!$T50</f>
        <v>386.16500000000002</v>
      </c>
      <c r="AB223" s="66">
        <f>'[4]NASS Crush'!$T62</f>
        <v>380.05099999999999</v>
      </c>
      <c r="AC223" s="66">
        <f>'[4]NASS Crush'!$T74</f>
        <v>435.16300000000001</v>
      </c>
      <c r="AD223" s="66">
        <f>'[4]NASS Crush'!$T86</f>
        <v>393.79599999999999</v>
      </c>
      <c r="AE223" s="47">
        <f t="shared" si="92"/>
        <v>-694.00434407233251</v>
      </c>
      <c r="AF223" s="47">
        <f t="shared" si="92"/>
        <v>-1690.1484206752073</v>
      </c>
      <c r="AG223" s="47">
        <f t="shared" si="92"/>
        <v>-2773.1839354356716</v>
      </c>
      <c r="AH223" s="47">
        <f t="shared" si="92"/>
        <v>-4613.7660968023347</v>
      </c>
      <c r="AI223" s="47">
        <f t="shared" si="92"/>
        <v>-5646.8091353113559</v>
      </c>
      <c r="AJ223" s="47">
        <f t="shared" si="92"/>
        <v>-6767.790445835938</v>
      </c>
      <c r="AK223" s="47">
        <f t="shared" si="92"/>
        <v>-9277.9258166677846</v>
      </c>
      <c r="AL223" s="47">
        <f t="shared" si="92"/>
        <v>-12837.430496948527</v>
      </c>
      <c r="AM223" s="47">
        <f t="shared" si="92"/>
        <v>-17267.953929004878</v>
      </c>
      <c r="AN223" s="47">
        <f t="shared" si="92"/>
        <v>-21209.695385596602</v>
      </c>
      <c r="AO223" s="47">
        <f t="shared" si="92"/>
        <v>-25905.486878518826</v>
      </c>
      <c r="AP223" s="47">
        <f t="shared" si="92"/>
        <v>-31922.377752612028</v>
      </c>
      <c r="AQ223" s="47">
        <f t="shared" si="92"/>
        <v>-37171.475823682624</v>
      </c>
      <c r="AR223" s="47">
        <f t="shared" si="92"/>
        <v>-39811.877340580191</v>
      </c>
      <c r="AS223" s="47">
        <f t="shared" si="92"/>
        <v>-41210.239822911011</v>
      </c>
      <c r="AT223" s="47">
        <f t="shared" si="92"/>
        <v>-45976.087462790441</v>
      </c>
      <c r="AU223" s="47">
        <f t="shared" si="92"/>
        <v>-62004.475778907268</v>
      </c>
    </row>
    <row r="224" spans="1:47">
      <c r="A224" s="42" t="s">
        <v>106</v>
      </c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>
        <f>'[4]NASS Crush'!$T15</f>
        <v>368.327</v>
      </c>
      <c r="Y224" s="66">
        <f>'[4]NASS Crush'!$T27</f>
        <v>408.959</v>
      </c>
      <c r="Z224" s="66">
        <f>'[4]NASS Crush'!$T39</f>
        <v>364.34399999999999</v>
      </c>
      <c r="AA224" s="66">
        <f>'[4]NASS Crush'!$T51</f>
        <v>339.01100000000002</v>
      </c>
      <c r="AB224" s="66">
        <f>'[4]NASS Crush'!$T63</f>
        <v>392.94600000000003</v>
      </c>
      <c r="AC224" s="66">
        <f>'[4]NASS Crush'!$T75</f>
        <v>381.178</v>
      </c>
      <c r="AD224" s="66">
        <f>'[4]NASS Crush'!$T87</f>
        <v>349.46499999999997</v>
      </c>
      <c r="AE224" s="47">
        <f t="shared" si="92"/>
        <v>-771.98610119504747</v>
      </c>
      <c r="AF224" s="47">
        <f t="shared" si="92"/>
        <v>-1712.0410656658357</v>
      </c>
      <c r="AG224" s="47">
        <f t="shared" si="92"/>
        <v>-2927.7635961231977</v>
      </c>
      <c r="AH224" s="47">
        <f t="shared" si="92"/>
        <v>-4746.6908457163454</v>
      </c>
      <c r="AI224" s="47">
        <f t="shared" si="92"/>
        <v>-5686.4586600278863</v>
      </c>
      <c r="AJ224" s="47">
        <f t="shared" si="92"/>
        <v>-6936.9748249550194</v>
      </c>
      <c r="AK224" s="47">
        <f t="shared" si="92"/>
        <v>-9531.7601571653831</v>
      </c>
      <c r="AL224" s="47">
        <f t="shared" si="92"/>
        <v>-13238.422208599115</v>
      </c>
      <c r="AM224" s="47">
        <f t="shared" si="92"/>
        <v>-17634.736364403136</v>
      </c>
      <c r="AN224" s="47">
        <f t="shared" si="92"/>
        <v>-21552.431700238609</v>
      </c>
      <c r="AO224" s="47">
        <f t="shared" si="92"/>
        <v>-26398.895255383009</v>
      </c>
      <c r="AP224" s="47">
        <f t="shared" si="92"/>
        <v>-32504.364518533865</v>
      </c>
      <c r="AQ224" s="47">
        <f t="shared" si="92"/>
        <v>-37445.697005447037</v>
      </c>
      <c r="AR224" s="47">
        <f t="shared" si="92"/>
        <v>-39953.500092784074</v>
      </c>
      <c r="AS224" s="47">
        <f t="shared" si="92"/>
        <v>-41281.495569888408</v>
      </c>
      <c r="AT224" s="47">
        <f t="shared" si="92"/>
        <v>-46896.806730166129</v>
      </c>
      <c r="AU224" s="47">
        <f t="shared" si="92"/>
        <v>-64135.177469320879</v>
      </c>
    </row>
    <row r="225" spans="1:47">
      <c r="A225" s="42" t="s">
        <v>107</v>
      </c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>
        <f>'[4]NASS Crush'!$T16</f>
        <v>371.464</v>
      </c>
      <c r="Y225" s="66">
        <f>'[4]NASS Crush'!$T28</f>
        <v>391.625</v>
      </c>
      <c r="Z225" s="66">
        <f>'[4]NASS Crush'!$T40</f>
        <v>372.584</v>
      </c>
      <c r="AA225" s="66">
        <f>'[4]NASS Crush'!$T52</f>
        <v>364.255</v>
      </c>
      <c r="AB225" s="66">
        <f>'[4]NASS Crush'!$T64</f>
        <v>377.06299999999999</v>
      </c>
      <c r="AC225" s="66">
        <f>'[4]NASS Crush'!$T76</f>
        <v>362.7</v>
      </c>
      <c r="AD225" s="66">
        <f>'[4]NASS Crush'!$T88</f>
        <v>405.21600000000001</v>
      </c>
      <c r="AE225" s="47">
        <f>AE224+AE33+AE49-AE65-AE81-AE129</f>
        <v>-799.6599343381323</v>
      </c>
      <c r="AF225" s="47">
        <f t="shared" si="92"/>
        <v>-1796.5915096399513</v>
      </c>
      <c r="AG225" s="47">
        <f t="shared" si="92"/>
        <v>-3053.2500653923253</v>
      </c>
      <c r="AH225" s="47">
        <f t="shared" si="92"/>
        <v>-4833.6822031032907</v>
      </c>
      <c r="AI225" s="47">
        <f t="shared" si="92"/>
        <v>-5680.7698770244633</v>
      </c>
      <c r="AJ225" s="47">
        <f t="shared" si="92"/>
        <v>-7066.2645981896512</v>
      </c>
      <c r="AK225" s="47">
        <f t="shared" si="92"/>
        <v>-9759.9528171679958</v>
      </c>
      <c r="AL225" s="47">
        <f t="shared" si="92"/>
        <v>-13566.317739072387</v>
      </c>
      <c r="AM225" s="47">
        <f t="shared" si="92"/>
        <v>-17923.939220229706</v>
      </c>
      <c r="AN225" s="47">
        <f t="shared" si="92"/>
        <v>-21842.464154793914</v>
      </c>
      <c r="AO225" s="47">
        <f t="shared" si="92"/>
        <v>-26809.203878216853</v>
      </c>
      <c r="AP225" s="47">
        <f t="shared" si="92"/>
        <v>-32990.455837892412</v>
      </c>
      <c r="AQ225" s="47">
        <f t="shared" si="92"/>
        <v>-37675.361326235667</v>
      </c>
      <c r="AR225" s="47">
        <f t="shared" si="92"/>
        <v>-40042.051101035344</v>
      </c>
      <c r="AS225" s="47">
        <f t="shared" si="92"/>
        <v>-41312.397240382881</v>
      </c>
      <c r="AT225" s="47">
        <f t="shared" si="92"/>
        <v>-47696.762763815626</v>
      </c>
      <c r="AU225" s="47">
        <f t="shared" si="92"/>
        <v>-66044.624208466616</v>
      </c>
    </row>
    <row r="226" spans="1:47">
      <c r="A226" s="42" t="s">
        <v>108</v>
      </c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>
        <f>'[4]NASS Crush'!$T5</f>
        <v>376.44900000000001</v>
      </c>
      <c r="X226" s="66">
        <f>'[4]NASS Crush'!$T17</f>
        <v>402.89800000000002</v>
      </c>
      <c r="Y226" s="66">
        <f>'[4]NASS Crush'!$T29</f>
        <v>380.53800000000001</v>
      </c>
      <c r="Z226" s="66">
        <f>'[4]NASS Crush'!$T41</f>
        <v>371.12700000000001</v>
      </c>
      <c r="AA226" s="66">
        <f>'[4]NASS Crush'!$T53</f>
        <v>356.08499999999998</v>
      </c>
      <c r="AB226" s="66">
        <f>'[4]NASS Crush'!$T65</f>
        <v>396.47699999999998</v>
      </c>
      <c r="AC226" s="66">
        <f>'[4]NASS Crush'!$T77</f>
        <v>425.76499999999999</v>
      </c>
      <c r="AD226" s="47">
        <f>AD225+AD34+AD50-AD66-AD82-AD130</f>
        <v>320.78366016190694</v>
      </c>
      <c r="AE226" s="47">
        <f t="shared" ref="AD226:AF230" si="93">AE225+AE34+AE50-AE66-AE82-AE130</f>
        <v>-825.92628966325151</v>
      </c>
      <c r="AF226" s="47">
        <f t="shared" si="92"/>
        <v>-1843.8186279617535</v>
      </c>
      <c r="AG226" s="47">
        <f t="shared" si="92"/>
        <v>-3209.9163619928381</v>
      </c>
      <c r="AH226" s="47">
        <f t="shared" si="92"/>
        <v>-4930.1642045064136</v>
      </c>
      <c r="AI226" s="47">
        <f t="shared" si="92"/>
        <v>-5690.1921511041264</v>
      </c>
      <c r="AJ226" s="47">
        <f t="shared" si="92"/>
        <v>-7191.3754509251476</v>
      </c>
      <c r="AK226" s="47">
        <f t="shared" si="92"/>
        <v>-9993.0814195932962</v>
      </c>
      <c r="AL226" s="47">
        <f t="shared" si="92"/>
        <v>-13934.479682735755</v>
      </c>
      <c r="AM226" s="47">
        <f t="shared" si="92"/>
        <v>-18244.863825827502</v>
      </c>
      <c r="AN226" s="47">
        <f t="shared" si="92"/>
        <v>-22146.629749171243</v>
      </c>
      <c r="AO226" s="47">
        <f t="shared" si="92"/>
        <v>-27255.906579611215</v>
      </c>
      <c r="AP226" s="47">
        <f t="shared" si="92"/>
        <v>-33509.91539673895</v>
      </c>
      <c r="AQ226" s="47">
        <f t="shared" si="92"/>
        <v>-37923.555530473197</v>
      </c>
      <c r="AR226" s="47">
        <f t="shared" si="92"/>
        <v>-40151.035723010813</v>
      </c>
      <c r="AS226" s="47">
        <f t="shared" si="92"/>
        <v>-41350.662367958204</v>
      </c>
      <c r="AT226" s="47">
        <f t="shared" si="92"/>
        <v>-48552.554761996827</v>
      </c>
      <c r="AU226" s="47">
        <f t="shared" si="92"/>
        <v>-68079.484191294265</v>
      </c>
    </row>
    <row r="227" spans="1:47">
      <c r="A227" s="42" t="s">
        <v>109</v>
      </c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>
        <f>'[4]NASS Crush'!$T6</f>
        <v>380.04599999999999</v>
      </c>
      <c r="X227" s="66">
        <f>'[4]NASS Crush'!$T18</f>
        <v>381.39600000000002</v>
      </c>
      <c r="Y227" s="66">
        <f>'[4]NASS Crush'!$T30</f>
        <v>327.721</v>
      </c>
      <c r="Z227" s="66">
        <f>'[4]NASS Crush'!$T42</f>
        <v>371.65600000000001</v>
      </c>
      <c r="AA227" s="66">
        <f>'[4]NASS Crush'!$T54</f>
        <v>419.14699999999999</v>
      </c>
      <c r="AB227" s="66">
        <f>'[4]NASS Crush'!$T66</f>
        <v>345.08300000000003</v>
      </c>
      <c r="AC227" s="66">
        <f>'[4]NASS Crush'!$T78</f>
        <v>418.13299999999998</v>
      </c>
      <c r="AD227" s="47">
        <f t="shared" si="93"/>
        <v>233.2685450120841</v>
      </c>
      <c r="AE227" s="47">
        <f t="shared" si="93"/>
        <v>-962.594376596149</v>
      </c>
      <c r="AF227" s="47">
        <f t="shared" si="92"/>
        <v>-1955.5945415408514</v>
      </c>
      <c r="AG227" s="47">
        <f t="shared" si="92"/>
        <v>-3433.6780252135245</v>
      </c>
      <c r="AH227" s="47">
        <f t="shared" si="92"/>
        <v>-5084.2344495260977</v>
      </c>
      <c r="AI227" s="47">
        <f t="shared" si="92"/>
        <v>-5765.5548598513606</v>
      </c>
      <c r="AJ227" s="47">
        <f t="shared" si="92"/>
        <v>-7395.1071024887242</v>
      </c>
      <c r="AK227" s="47">
        <f t="shared" si="92"/>
        <v>-10286.962871801397</v>
      </c>
      <c r="AL227" s="47">
        <f t="shared" si="92"/>
        <v>-14361.191731965391</v>
      </c>
      <c r="AM227" s="47">
        <f t="shared" si="92"/>
        <v>-18620.205352115452</v>
      </c>
      <c r="AN227" s="47">
        <f t="shared" si="92"/>
        <v>-22523.112500446536</v>
      </c>
      <c r="AO227" s="47">
        <f t="shared" si="92"/>
        <v>-27755.272555523567</v>
      </c>
      <c r="AP227" s="47">
        <f t="shared" si="92"/>
        <v>-34107.693176242989</v>
      </c>
      <c r="AQ227" s="47">
        <f t="shared" si="92"/>
        <v>-38244.510372466364</v>
      </c>
      <c r="AR227" s="47">
        <f t="shared" si="92"/>
        <v>-40332.508739596684</v>
      </c>
      <c r="AS227" s="47">
        <f t="shared" si="92"/>
        <v>-41471.433891458255</v>
      </c>
      <c r="AT227" s="47">
        <f t="shared" si="92"/>
        <v>-49476.550176228666</v>
      </c>
      <c r="AU227" s="47">
        <f t="shared" si="92"/>
        <v>-70163.770036104761</v>
      </c>
    </row>
    <row r="228" spans="1:47">
      <c r="A228" s="42" t="s">
        <v>110</v>
      </c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>
        <f>'[4]NASS Crush'!$T7</f>
        <v>354.71499999999997</v>
      </c>
      <c r="X228" s="66">
        <f>'[4]NASS Crush'!$T19</f>
        <v>348.48099999999999</v>
      </c>
      <c r="Y228" s="66">
        <f>'[4]NASS Crush'!$T31</f>
        <v>372.589</v>
      </c>
      <c r="Z228" s="66">
        <f>'[4]NASS Crush'!$T43</f>
        <v>399.98</v>
      </c>
      <c r="AA228" s="66">
        <f>'[4]NASS Crush'!$T55</f>
        <v>386.64699999999999</v>
      </c>
      <c r="AB228" s="66">
        <f>'[4]NASS Crush'!$T67</f>
        <v>346.76400000000001</v>
      </c>
      <c r="AC228" s="66">
        <f>'[4]NASS Crush'!$T79</f>
        <v>398.75299999999999</v>
      </c>
      <c r="AD228" s="47">
        <f t="shared" si="93"/>
        <v>188.34386753405096</v>
      </c>
      <c r="AE228" s="47">
        <f t="shared" si="93"/>
        <v>-1114.0329097454951</v>
      </c>
      <c r="AF228" s="47">
        <f t="shared" si="92"/>
        <v>-2064.9358076966132</v>
      </c>
      <c r="AG228" s="47">
        <f t="shared" si="92"/>
        <v>-3657.2966301215679</v>
      </c>
      <c r="AH228" s="47">
        <f t="shared" si="92"/>
        <v>-5241.953136901755</v>
      </c>
      <c r="AI228" s="47">
        <f t="shared" si="92"/>
        <v>-5850.3316220928</v>
      </c>
      <c r="AJ228" s="47">
        <f t="shared" si="92"/>
        <v>-7607.2794968073831</v>
      </c>
      <c r="AK228" s="47">
        <f t="shared" si="92"/>
        <v>-10584.290948058115</v>
      </c>
      <c r="AL228" s="47">
        <f t="shared" si="92"/>
        <v>-14781.120820772627</v>
      </c>
      <c r="AM228" s="47">
        <f t="shared" si="92"/>
        <v>-18998.897039115309</v>
      </c>
      <c r="AN228" s="47">
        <f t="shared" si="92"/>
        <v>-22919.873662099861</v>
      </c>
      <c r="AO228" s="47">
        <f t="shared" si="92"/>
        <v>-28270.325019171665</v>
      </c>
      <c r="AP228" s="47">
        <f t="shared" si="92"/>
        <v>-34714.507318554432</v>
      </c>
      <c r="AQ228" s="47">
        <f t="shared" si="92"/>
        <v>-38569.001018935633</v>
      </c>
      <c r="AR228" s="47">
        <f t="shared" si="92"/>
        <v>-40526.046423619155</v>
      </c>
      <c r="AS228" s="47">
        <f t="shared" si="92"/>
        <v>-41594.903135136512</v>
      </c>
      <c r="AT228" s="47">
        <f t="shared" si="92"/>
        <v>-50425.058057939874</v>
      </c>
      <c r="AU228" s="47">
        <f t="shared" si="92"/>
        <v>-72300.430154332047</v>
      </c>
    </row>
    <row r="229" spans="1:47">
      <c r="A229" s="42" t="s">
        <v>111</v>
      </c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>
        <f>'[4]NASS Crush'!$T8</f>
        <v>338.44600000000003</v>
      </c>
      <c r="X229" s="66">
        <f>'[4]NASS Crush'!$T20</f>
        <v>319.21199999999999</v>
      </c>
      <c r="Y229" s="66">
        <f>'[4]NASS Crush'!$T32</f>
        <v>327.31</v>
      </c>
      <c r="Z229" s="66">
        <f>'[4]NASS Crush'!$T44</f>
        <v>370.887</v>
      </c>
      <c r="AA229" s="66">
        <f>'[4]NASS Crush'!$T56</f>
        <v>366.66800000000001</v>
      </c>
      <c r="AB229" s="66">
        <f>'[4]NASS Crush'!$T68</f>
        <v>369.47899999999998</v>
      </c>
      <c r="AC229" s="66">
        <f>'[4]NASS Crush'!$T80</f>
        <v>429.97199999999998</v>
      </c>
      <c r="AD229" s="47">
        <f t="shared" si="93"/>
        <v>56.086056501850884</v>
      </c>
      <c r="AE229" s="47">
        <f t="shared" si="93"/>
        <v>-1328.8145669513171</v>
      </c>
      <c r="AF229" s="47">
        <f t="shared" si="92"/>
        <v>-2161.6360975017001</v>
      </c>
      <c r="AG229" s="47">
        <f t="shared" si="92"/>
        <v>-3925.7372954512261</v>
      </c>
      <c r="AH229" s="47">
        <f t="shared" si="92"/>
        <v>-5439.1697728358567</v>
      </c>
      <c r="AI229" s="47">
        <f t="shared" si="92"/>
        <v>-5996.0313314777295</v>
      </c>
      <c r="AJ229" s="47">
        <f t="shared" si="92"/>
        <v>-7841.3689306164924</v>
      </c>
      <c r="AK229" s="47">
        <f t="shared" si="92"/>
        <v>-10913.011995644643</v>
      </c>
      <c r="AL229" s="47">
        <f t="shared" si="92"/>
        <v>-15216.460273445524</v>
      </c>
      <c r="AM229" s="47">
        <f t="shared" si="92"/>
        <v>-19426.180750834294</v>
      </c>
      <c r="AN229" s="47">
        <f t="shared" si="92"/>
        <v>-23329.323732717505</v>
      </c>
      <c r="AO229" s="47">
        <f t="shared" si="92"/>
        <v>-28813.693536912731</v>
      </c>
      <c r="AP229" s="47">
        <f t="shared" si="92"/>
        <v>-35357.811866234901</v>
      </c>
      <c r="AQ229" s="47">
        <f t="shared" si="92"/>
        <v>-38902.525029901612</v>
      </c>
      <c r="AR229" s="47">
        <f t="shared" si="92"/>
        <v>-40766.55330348666</v>
      </c>
      <c r="AS229" s="47">
        <f t="shared" si="92"/>
        <v>-41736.164160509819</v>
      </c>
      <c r="AT229" s="47">
        <f t="shared" si="92"/>
        <v>-51432.059057787432</v>
      </c>
      <c r="AU229" s="47">
        <f t="shared" si="92"/>
        <v>-74442.299550482639</v>
      </c>
    </row>
    <row r="230" spans="1:47" ht="15.75" thickBot="1">
      <c r="A230" s="42" t="s">
        <v>112</v>
      </c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>
        <f>'[4]NASS Crush'!$T9</f>
        <v>338.43299999999999</v>
      </c>
      <c r="X230" s="66">
        <f>'[4]NASS Crush'!$T21</f>
        <v>269.41300000000001</v>
      </c>
      <c r="Y230" s="66">
        <f>'[4]NASS Crush'!$T33</f>
        <v>310.036</v>
      </c>
      <c r="Z230" s="66">
        <f>'[4]NASS Crush'!$T45</f>
        <v>347.08699999999999</v>
      </c>
      <c r="AA230" s="66">
        <f>'[4]NASS Crush'!$T57</f>
        <v>374.74700000000001</v>
      </c>
      <c r="AB230" s="66">
        <f>'[4]NASS Crush'!$T69</f>
        <v>345.18599999999998</v>
      </c>
      <c r="AC230" s="66">
        <f>'[4]NASS Crush'!$T81</f>
        <v>389.64400000000001</v>
      </c>
      <c r="AD230" s="47">
        <f t="shared" si="93"/>
        <v>-139.84286993050088</v>
      </c>
      <c r="AE230" s="47">
        <f t="shared" si="93"/>
        <v>-1499.0108681497022</v>
      </c>
      <c r="AF230" s="47">
        <f t="shared" si="92"/>
        <v>-2248.3344843510677</v>
      </c>
      <c r="AG230" s="47">
        <f t="shared" si="92"/>
        <v>-4160.8513306284312</v>
      </c>
      <c r="AH230" s="47">
        <f t="shared" si="92"/>
        <v>-5574.068368728249</v>
      </c>
      <c r="AI230" s="47">
        <f t="shared" si="92"/>
        <v>-6177.2914130555373</v>
      </c>
      <c r="AJ230" s="47">
        <f t="shared" si="92"/>
        <v>-8166.5455882359665</v>
      </c>
      <c r="AK230" s="47">
        <f t="shared" si="92"/>
        <v>-11229.408018256281</v>
      </c>
      <c r="AL230" s="47">
        <f t="shared" si="92"/>
        <v>-15710.823501506995</v>
      </c>
      <c r="AM230" s="47">
        <f t="shared" si="92"/>
        <v>-19872.651976969657</v>
      </c>
      <c r="AN230" s="47">
        <f t="shared" si="92"/>
        <v>-23845.340621605657</v>
      </c>
      <c r="AO230" s="47">
        <f t="shared" si="92"/>
        <v>-29425.955061721736</v>
      </c>
      <c r="AP230" s="47">
        <f t="shared" si="92"/>
        <v>-36065.339573859965</v>
      </c>
      <c r="AQ230" s="47">
        <f t="shared" si="92"/>
        <v>-39329.348717793167</v>
      </c>
      <c r="AR230" s="47">
        <f t="shared" si="92"/>
        <v>-41067.091493634223</v>
      </c>
      <c r="AS230" s="47">
        <f t="shared" si="92"/>
        <v>-41956.724402715176</v>
      </c>
      <c r="AT230" s="47">
        <f t="shared" si="92"/>
        <v>-52521.074020122745</v>
      </c>
      <c r="AU230" s="47">
        <f t="shared" si="92"/>
        <v>-76656.993022650277</v>
      </c>
    </row>
    <row r="231" spans="1:47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9"/>
      <c r="W231" s="49"/>
      <c r="X231" s="49"/>
      <c r="Y231" s="49">
        <f t="shared" ref="Y231:AC231" si="94">Y20</f>
        <v>310.036</v>
      </c>
      <c r="Z231" s="49">
        <f t="shared" si="94"/>
        <v>347.08699999999999</v>
      </c>
      <c r="AA231" s="49">
        <f t="shared" si="94"/>
        <v>374.74700000000001</v>
      </c>
      <c r="AB231" s="49">
        <f t="shared" si="94"/>
        <v>345.18599999999998</v>
      </c>
      <c r="AC231" s="49">
        <f t="shared" si="94"/>
        <v>389.64400000000001</v>
      </c>
      <c r="AD231" s="49">
        <f>AD20</f>
        <v>-139.84286993050088</v>
      </c>
      <c r="AE231" s="49">
        <f t="shared" ref="AE231:AQ231" si="95">AE20</f>
        <v>-1499.0108681497022</v>
      </c>
      <c r="AF231" s="49">
        <f t="shared" si="95"/>
        <v>-2248.3344843510677</v>
      </c>
      <c r="AG231" s="49">
        <f t="shared" si="95"/>
        <v>-4160.8513306284312</v>
      </c>
      <c r="AH231" s="49">
        <f t="shared" si="95"/>
        <v>-5574.068368728249</v>
      </c>
      <c r="AI231" s="49">
        <f t="shared" si="95"/>
        <v>-6177.2914130555373</v>
      </c>
      <c r="AJ231" s="49">
        <f t="shared" si="95"/>
        <v>-8166.5455882359665</v>
      </c>
      <c r="AK231" s="49">
        <f t="shared" si="95"/>
        <v>-11229.408018256281</v>
      </c>
      <c r="AL231" s="49">
        <f t="shared" si="95"/>
        <v>-15710.823501506995</v>
      </c>
      <c r="AM231" s="49">
        <f t="shared" si="95"/>
        <v>-19872.651976969657</v>
      </c>
      <c r="AN231" s="49">
        <f t="shared" si="95"/>
        <v>-23845.340621605657</v>
      </c>
      <c r="AO231" s="49">
        <f t="shared" si="95"/>
        <v>-29425.955061721736</v>
      </c>
      <c r="AP231" s="49">
        <f t="shared" si="95"/>
        <v>-36065.339573859965</v>
      </c>
      <c r="AQ231" s="49">
        <f t="shared" si="95"/>
        <v>-39329.348717793167</v>
      </c>
      <c r="AR231" s="49"/>
      <c r="AS231" s="49"/>
      <c r="AT231" s="49"/>
      <c r="AU231" s="49"/>
    </row>
    <row r="232" spans="1:47" ht="15.75" thickBot="1">
      <c r="A232" s="42" t="s">
        <v>184</v>
      </c>
    </row>
    <row r="233" spans="1:47" ht="15.75" thickBot="1">
      <c r="A233" s="44"/>
      <c r="B233" s="44" t="str">
        <f>B$2</f>
        <v xml:space="preserve">93/94 </v>
      </c>
      <c r="C233" s="44" t="str">
        <f t="shared" ref="C233:AU233" si="96">C$2</f>
        <v xml:space="preserve">94/95 </v>
      </c>
      <c r="D233" s="44" t="str">
        <f t="shared" si="96"/>
        <v xml:space="preserve">95/96 </v>
      </c>
      <c r="E233" s="44" t="str">
        <f t="shared" si="96"/>
        <v xml:space="preserve">96/97 </v>
      </c>
      <c r="F233" s="44" t="str">
        <f t="shared" si="96"/>
        <v xml:space="preserve">97/98 </v>
      </c>
      <c r="G233" s="44" t="str">
        <f t="shared" si="96"/>
        <v xml:space="preserve">98/99 </v>
      </c>
      <c r="H233" s="44" t="str">
        <f t="shared" si="96"/>
        <v xml:space="preserve">99/00 </v>
      </c>
      <c r="I233" s="44" t="str">
        <f t="shared" si="96"/>
        <v xml:space="preserve">00/01 </v>
      </c>
      <c r="J233" s="44" t="str">
        <f t="shared" si="96"/>
        <v xml:space="preserve">01/02 </v>
      </c>
      <c r="K233" s="44" t="str">
        <f t="shared" si="96"/>
        <v xml:space="preserve">02/03 </v>
      </c>
      <c r="L233" s="44" t="str">
        <f t="shared" si="96"/>
        <v xml:space="preserve">03/04 </v>
      </c>
      <c r="M233" s="44" t="str">
        <f t="shared" si="96"/>
        <v xml:space="preserve">04/05 </v>
      </c>
      <c r="N233" s="44" t="str">
        <f t="shared" si="96"/>
        <v xml:space="preserve">05/06 </v>
      </c>
      <c r="O233" s="44" t="str">
        <f t="shared" si="96"/>
        <v xml:space="preserve">06/07 </v>
      </c>
      <c r="P233" s="44" t="str">
        <f t="shared" si="96"/>
        <v xml:space="preserve">07/08 </v>
      </c>
      <c r="Q233" s="44" t="str">
        <f t="shared" si="96"/>
        <v xml:space="preserve">08/09 </v>
      </c>
      <c r="R233" s="44" t="str">
        <f t="shared" si="96"/>
        <v xml:space="preserve">09/10 </v>
      </c>
      <c r="S233" s="44" t="str">
        <f t="shared" si="96"/>
        <v xml:space="preserve">10/11 </v>
      </c>
      <c r="T233" s="44" t="str">
        <f t="shared" si="96"/>
        <v xml:space="preserve">11/12 </v>
      </c>
      <c r="U233" s="44" t="str">
        <f t="shared" si="96"/>
        <v xml:space="preserve">12/13 </v>
      </c>
      <c r="V233" s="44" t="str">
        <f t="shared" si="96"/>
        <v xml:space="preserve">13/14 </v>
      </c>
      <c r="W233" s="44" t="str">
        <f t="shared" si="96"/>
        <v xml:space="preserve">14/15 </v>
      </c>
      <c r="X233" s="44" t="str">
        <f t="shared" si="96"/>
        <v xml:space="preserve">15/16 </v>
      </c>
      <c r="Y233" s="44" t="str">
        <f t="shared" si="96"/>
        <v xml:space="preserve">16/17 </v>
      </c>
      <c r="Z233" s="44" t="str">
        <f t="shared" si="96"/>
        <v xml:space="preserve">17/18 </v>
      </c>
      <c r="AA233" s="44" t="str">
        <f t="shared" si="96"/>
        <v>18/19</v>
      </c>
      <c r="AB233" s="44" t="str">
        <f t="shared" si="96"/>
        <v>19/20</v>
      </c>
      <c r="AC233" s="44" t="str">
        <f t="shared" si="96"/>
        <v>20/21</v>
      </c>
      <c r="AD233" s="44" t="str">
        <f t="shared" si="96"/>
        <v>21/22</v>
      </c>
      <c r="AE233" s="44" t="str">
        <f t="shared" si="96"/>
        <v>22/23</v>
      </c>
      <c r="AF233" s="44" t="str">
        <f t="shared" si="96"/>
        <v>23/24</v>
      </c>
      <c r="AG233" s="44" t="str">
        <f t="shared" si="96"/>
        <v>24/25</v>
      </c>
      <c r="AH233" s="44" t="str">
        <f t="shared" si="96"/>
        <v>25/26</v>
      </c>
      <c r="AI233" s="44" t="str">
        <f t="shared" si="96"/>
        <v>26/27</v>
      </c>
      <c r="AJ233" s="44" t="str">
        <f t="shared" si="96"/>
        <v>27/28</v>
      </c>
      <c r="AK233" s="44" t="str">
        <f t="shared" si="96"/>
        <v>28/29</v>
      </c>
      <c r="AL233" s="44" t="str">
        <f t="shared" si="96"/>
        <v>29/30</v>
      </c>
      <c r="AM233" s="44" t="str">
        <f t="shared" si="96"/>
        <v>30/31</v>
      </c>
      <c r="AN233" s="44" t="str">
        <f t="shared" si="96"/>
        <v>31/32</v>
      </c>
      <c r="AO233" s="44" t="str">
        <f t="shared" si="96"/>
        <v>32/33</v>
      </c>
      <c r="AP233" s="44" t="str">
        <f t="shared" si="96"/>
        <v>33/34</v>
      </c>
      <c r="AQ233" s="44" t="str">
        <f t="shared" si="96"/>
        <v>34/35</v>
      </c>
      <c r="AR233" s="44" t="str">
        <f t="shared" si="96"/>
        <v>35/36</v>
      </c>
      <c r="AS233" s="44" t="str">
        <f t="shared" si="96"/>
        <v>36/37</v>
      </c>
      <c r="AT233" s="44" t="str">
        <f t="shared" si="96"/>
        <v>37/38</v>
      </c>
      <c r="AU233" s="44" t="str">
        <f t="shared" si="96"/>
        <v>38/39</v>
      </c>
    </row>
    <row r="234" spans="1:47">
      <c r="A234" s="42" t="s">
        <v>101</v>
      </c>
      <c r="J234" s="67"/>
      <c r="K234" s="67"/>
      <c r="L234" s="67">
        <v>32.106000000000002</v>
      </c>
      <c r="M234" s="67">
        <v>28.790400000000002</v>
      </c>
      <c r="N234" s="67">
        <v>30.0838</v>
      </c>
      <c r="O234" s="67">
        <v>31.093800000000002</v>
      </c>
      <c r="P234" s="67">
        <v>42.746899999999997</v>
      </c>
      <c r="Q234" s="67">
        <v>40.857799999999997</v>
      </c>
      <c r="R234" s="67">
        <v>36.159999999999997</v>
      </c>
      <c r="S234" s="67">
        <v>47.577100000000002</v>
      </c>
      <c r="T234" s="67">
        <v>58.4923</v>
      </c>
      <c r="U234" s="67">
        <v>54.4</v>
      </c>
      <c r="V234" s="67">
        <v>47.160899999999998</v>
      </c>
      <c r="W234" s="67">
        <v>38.316499999999998</v>
      </c>
      <c r="X234" s="67">
        <v>29.8005</v>
      </c>
      <c r="Y234" s="67">
        <v>36.134300000000003</v>
      </c>
      <c r="Z234" s="67">
        <v>34.637700000000002</v>
      </c>
      <c r="AA234" s="67">
        <v>31.438700000000001</v>
      </c>
      <c r="AB234" s="67">
        <v>33.269100000000002</v>
      </c>
      <c r="AC234" s="67">
        <v>37.026800000000001</v>
      </c>
      <c r="AD234" s="67">
        <v>79.650999999999996</v>
      </c>
      <c r="AE234" s="67"/>
      <c r="AF234" s="67"/>
      <c r="AG234" s="67"/>
    </row>
    <row r="235" spans="1:47">
      <c r="A235" s="42" t="s">
        <v>102</v>
      </c>
      <c r="J235" s="67"/>
      <c r="K235" s="67"/>
      <c r="L235" s="67">
        <v>32.997700000000002</v>
      </c>
      <c r="M235" s="67">
        <v>28.616</v>
      </c>
      <c r="N235" s="67">
        <v>28.339500000000001</v>
      </c>
      <c r="O235" s="67">
        <v>33.213500000000003</v>
      </c>
      <c r="P235" s="67">
        <v>47.295499999999997</v>
      </c>
      <c r="Q235" s="67">
        <v>36.5715</v>
      </c>
      <c r="R235" s="67">
        <v>39.672499999999999</v>
      </c>
      <c r="S235" s="67">
        <v>51.070900000000002</v>
      </c>
      <c r="T235" s="67">
        <v>58.226100000000002</v>
      </c>
      <c r="U235" s="67">
        <v>51.296799999999998</v>
      </c>
      <c r="V235" s="67">
        <v>43.981499999999997</v>
      </c>
      <c r="W235" s="67">
        <v>37.3932</v>
      </c>
      <c r="X235" s="67">
        <v>29.0715</v>
      </c>
      <c r="Y235" s="67">
        <v>36.786200000000001</v>
      </c>
      <c r="Z235" s="67">
        <v>35.815199999999997</v>
      </c>
      <c r="AA235" s="67">
        <v>30.943300000000001</v>
      </c>
      <c r="AB235" s="67">
        <v>33.766500000000001</v>
      </c>
      <c r="AC235" s="67">
        <v>41.102499999999999</v>
      </c>
      <c r="AD235" s="67">
        <v>77.377600000000001</v>
      </c>
      <c r="AE235" s="67"/>
      <c r="AF235" s="67"/>
      <c r="AG235" s="67"/>
    </row>
    <row r="236" spans="1:47">
      <c r="A236" s="42" t="s">
        <v>103</v>
      </c>
      <c r="J236" s="67"/>
      <c r="K236" s="67"/>
      <c r="L236" s="67">
        <v>34.764000000000003</v>
      </c>
      <c r="M236" s="67">
        <v>27.8004</v>
      </c>
      <c r="N236" s="67">
        <v>26.624500000000001</v>
      </c>
      <c r="O236" s="67">
        <v>32.731999999999999</v>
      </c>
      <c r="P236" s="67">
        <v>48.494500000000002</v>
      </c>
      <c r="Q236" s="67">
        <v>33.659999999999997</v>
      </c>
      <c r="R236" s="67">
        <v>39.752699999999997</v>
      </c>
      <c r="S236" s="67">
        <v>55.027700000000003</v>
      </c>
      <c r="T236" s="67">
        <v>56.792299999999997</v>
      </c>
      <c r="U236" s="67">
        <v>52.616999999999997</v>
      </c>
      <c r="V236" s="67">
        <v>42.730499999999999</v>
      </c>
      <c r="W236" s="67">
        <v>35.390500000000003</v>
      </c>
      <c r="X236" s="67">
        <v>32.013599999999997</v>
      </c>
      <c r="Y236" s="67">
        <v>37.848100000000002</v>
      </c>
      <c r="Z236" s="67">
        <v>34.683500000000002</v>
      </c>
      <c r="AA236" s="67">
        <v>31.872499999999999</v>
      </c>
      <c r="AB236" s="67">
        <v>35.382399999999997</v>
      </c>
      <c r="AC236" s="67">
        <v>45.719099999999997</v>
      </c>
      <c r="AD236" s="67">
        <v>73.038600000000002</v>
      </c>
      <c r="AE236" s="67"/>
      <c r="AF236" s="67"/>
      <c r="AG236" s="67"/>
    </row>
    <row r="237" spans="1:47">
      <c r="A237" s="42" t="s">
        <v>104</v>
      </c>
      <c r="J237" s="67"/>
      <c r="K237" s="67"/>
      <c r="L237" s="67">
        <v>35.913499999999999</v>
      </c>
      <c r="M237" s="67">
        <v>26.3202</v>
      </c>
      <c r="N237" s="67">
        <v>26.944500000000001</v>
      </c>
      <c r="O237" s="67">
        <v>30.901499999999999</v>
      </c>
      <c r="P237" s="67">
        <v>53.327599999999997</v>
      </c>
      <c r="Q237" s="67">
        <v>36.347999999999999</v>
      </c>
      <c r="R237" s="67">
        <v>36.955199999999998</v>
      </c>
      <c r="S237" s="67">
        <v>58.070500000000003</v>
      </c>
      <c r="T237" s="67">
        <v>57.607500000000002</v>
      </c>
      <c r="U237" s="67">
        <v>54.557099999999998</v>
      </c>
      <c r="V237" s="67">
        <v>40.824300000000001</v>
      </c>
      <c r="W237" s="67">
        <v>35.077500000000001</v>
      </c>
      <c r="X237" s="67">
        <v>31.2942</v>
      </c>
      <c r="Y237" s="67">
        <v>36.111499999999999</v>
      </c>
      <c r="Z237" s="67">
        <v>34.326700000000002</v>
      </c>
      <c r="AA237" s="67">
        <v>32.317599999999999</v>
      </c>
      <c r="AB237" s="67">
        <v>36.0929</v>
      </c>
      <c r="AC237" s="67">
        <v>49.417400000000001</v>
      </c>
      <c r="AD237" s="67">
        <v>75.567499999999995</v>
      </c>
      <c r="AE237" s="67"/>
      <c r="AF237" s="67"/>
      <c r="AG237" s="67"/>
    </row>
    <row r="238" spans="1:47">
      <c r="A238" s="42" t="s">
        <v>105</v>
      </c>
      <c r="J238" s="67"/>
      <c r="K238" s="67"/>
      <c r="L238" s="67">
        <v>38.44</v>
      </c>
      <c r="M238" s="67">
        <v>26.3215</v>
      </c>
      <c r="N238" s="67">
        <v>26.583100000000002</v>
      </c>
      <c r="O238" s="67">
        <v>31.207799999999999</v>
      </c>
      <c r="P238" s="67">
        <v>60.968499999999999</v>
      </c>
      <c r="Q238" s="67">
        <v>32.678400000000003</v>
      </c>
      <c r="R238" s="67">
        <v>36.646299999999997</v>
      </c>
      <c r="S238" s="67">
        <v>59.636800000000001</v>
      </c>
      <c r="T238" s="67">
        <v>58.905500000000004</v>
      </c>
      <c r="U238" s="67">
        <v>55.244199999999999</v>
      </c>
      <c r="V238" s="67">
        <v>42.642600000000002</v>
      </c>
      <c r="W238" s="67">
        <v>33.789499999999997</v>
      </c>
      <c r="X238" s="67">
        <v>32.157499999999999</v>
      </c>
      <c r="Y238" s="67">
        <v>34.782600000000002</v>
      </c>
      <c r="Z238" s="67">
        <v>33.142600000000002</v>
      </c>
      <c r="AA238" s="67">
        <v>32.904699999999998</v>
      </c>
      <c r="AB238" s="67">
        <v>33.432600000000001</v>
      </c>
      <c r="AC238" s="67">
        <v>52.604199999999999</v>
      </c>
      <c r="AD238" s="67">
        <v>79.657399999999996</v>
      </c>
      <c r="AE238" s="67"/>
      <c r="AF238" s="67"/>
      <c r="AG238" s="67"/>
    </row>
    <row r="239" spans="1:47">
      <c r="A239" s="42" t="s">
        <v>106</v>
      </c>
      <c r="J239" s="67"/>
      <c r="K239" s="67"/>
      <c r="L239" s="67">
        <v>39.865600000000001</v>
      </c>
      <c r="M239" s="67">
        <v>29.710899999999999</v>
      </c>
      <c r="N239" s="67">
        <v>25.7895</v>
      </c>
      <c r="O239" s="67">
        <v>32.393599999999999</v>
      </c>
      <c r="P239" s="67">
        <v>63.777999999999999</v>
      </c>
      <c r="Q239" s="67">
        <v>31.515899999999998</v>
      </c>
      <c r="R239" s="67">
        <v>38.312100000000001</v>
      </c>
      <c r="S239" s="67">
        <v>59.595599999999997</v>
      </c>
      <c r="T239" s="67">
        <v>59.919499999999999</v>
      </c>
      <c r="U239" s="67">
        <v>54.25</v>
      </c>
      <c r="V239" s="67">
        <v>44.147100000000002</v>
      </c>
      <c r="W239" s="67">
        <v>33.247100000000003</v>
      </c>
      <c r="X239" s="67">
        <v>33.476399999999998</v>
      </c>
      <c r="Y239" s="67">
        <v>33.362200000000001</v>
      </c>
      <c r="Z239" s="67">
        <v>32.784799999999997</v>
      </c>
      <c r="AA239" s="67">
        <v>31.79</v>
      </c>
      <c r="AB239" s="67">
        <v>30.1768</v>
      </c>
      <c r="AC239" s="67">
        <v>62.609099999999998</v>
      </c>
      <c r="AD239" s="67">
        <v>91.289100000000005</v>
      </c>
      <c r="AE239" s="67"/>
      <c r="AF239" s="67"/>
      <c r="AG239" s="67"/>
    </row>
    <row r="240" spans="1:47">
      <c r="A240" s="42" t="s">
        <v>107</v>
      </c>
      <c r="J240" s="67"/>
      <c r="K240" s="67"/>
      <c r="L240" s="67">
        <v>39.403300000000002</v>
      </c>
      <c r="M240" s="67">
        <v>29.117100000000001</v>
      </c>
      <c r="N240" s="67">
        <v>25.581499999999998</v>
      </c>
      <c r="O240" s="67">
        <v>34.120699999999999</v>
      </c>
      <c r="P240" s="67">
        <v>61.948599999999999</v>
      </c>
      <c r="Q240" s="67">
        <v>35.711399999999998</v>
      </c>
      <c r="R240" s="67">
        <v>39.2057</v>
      </c>
      <c r="S240" s="67">
        <v>63.063499999999998</v>
      </c>
      <c r="T240" s="67">
        <v>61.591999999999999</v>
      </c>
      <c r="U240" s="67">
        <v>54.625500000000002</v>
      </c>
      <c r="V240" s="67">
        <v>44.762900000000002</v>
      </c>
      <c r="W240" s="67">
        <v>35.381100000000004</v>
      </c>
      <c r="X240" s="67">
        <v>34.941000000000003</v>
      </c>
      <c r="Y240" s="67">
        <v>32.117400000000004</v>
      </c>
      <c r="Z240" s="67">
        <v>32.198599999999999</v>
      </c>
      <c r="AA240" s="67">
        <v>31.028099999999998</v>
      </c>
      <c r="AB240" s="67">
        <v>28.802900000000001</v>
      </c>
      <c r="AC240" s="67">
        <v>71.7667</v>
      </c>
      <c r="AD240" s="67">
        <v>96.501999999999995</v>
      </c>
      <c r="AE240" s="67"/>
      <c r="AF240" s="67"/>
      <c r="AG240" s="67"/>
    </row>
    <row r="241" spans="1:47">
      <c r="A241" s="42" t="s">
        <v>108</v>
      </c>
      <c r="J241" s="67"/>
      <c r="K241" s="67"/>
      <c r="L241" s="67">
        <v>37.982500000000002</v>
      </c>
      <c r="M241" s="67">
        <v>29.2895</v>
      </c>
      <c r="N241" s="67">
        <v>27.344000000000001</v>
      </c>
      <c r="O241" s="67">
        <v>36.6509</v>
      </c>
      <c r="P241" s="67">
        <v>64.878</v>
      </c>
      <c r="Q241" s="67">
        <v>39.154000000000003</v>
      </c>
      <c r="R241" s="67">
        <v>37.6205</v>
      </c>
      <c r="S241" s="67">
        <v>62.579500000000003</v>
      </c>
      <c r="T241" s="67">
        <v>57.7714</v>
      </c>
      <c r="U241" s="67">
        <v>55.540500000000002</v>
      </c>
      <c r="V241" s="67">
        <v>44.114800000000002</v>
      </c>
      <c r="W241" s="67">
        <v>35.650500000000001</v>
      </c>
      <c r="X241" s="67">
        <v>33.078600000000002</v>
      </c>
      <c r="Y241" s="67">
        <v>33.204099999999997</v>
      </c>
      <c r="Z241" s="67">
        <v>31.936800000000002</v>
      </c>
      <c r="AA241" s="67">
        <v>30.131399999999999</v>
      </c>
      <c r="AB241" s="67">
        <v>28.418500000000002</v>
      </c>
      <c r="AC241" s="67">
        <v>92.789500000000004</v>
      </c>
      <c r="AD241" s="67"/>
      <c r="AE241" s="67"/>
      <c r="AF241" s="67"/>
      <c r="AG241" s="67"/>
    </row>
    <row r="242" spans="1:47">
      <c r="A242" s="42" t="s">
        <v>109</v>
      </c>
      <c r="J242" s="67"/>
      <c r="K242" s="67"/>
      <c r="L242" s="67">
        <v>35.838000000000001</v>
      </c>
      <c r="M242" s="67">
        <v>30.426300000000001</v>
      </c>
      <c r="N242" s="67">
        <v>27.203099999999999</v>
      </c>
      <c r="O242" s="67">
        <v>37.953299999999999</v>
      </c>
      <c r="P242" s="67">
        <v>69.037999999999997</v>
      </c>
      <c r="Q242" s="67">
        <v>38.725900000000003</v>
      </c>
      <c r="R242" s="67">
        <v>36.671300000000002</v>
      </c>
      <c r="S242" s="67">
        <v>62.228999999999999</v>
      </c>
      <c r="T242" s="67">
        <v>55.795200000000001</v>
      </c>
      <c r="U242" s="67">
        <v>54.329500000000003</v>
      </c>
      <c r="V242" s="67">
        <v>43.6267</v>
      </c>
      <c r="W242" s="67">
        <v>36.537300000000002</v>
      </c>
      <c r="X242" s="67">
        <v>33.017299999999999</v>
      </c>
      <c r="Y242" s="67">
        <v>33.277299999999997</v>
      </c>
      <c r="Z242" s="67">
        <v>30.721</v>
      </c>
      <c r="AA242" s="67">
        <v>31.390499999999999</v>
      </c>
      <c r="AB242" s="67">
        <v>29.764099999999999</v>
      </c>
      <c r="AC242" s="67">
        <v>97.356800000000007</v>
      </c>
      <c r="AD242" s="67"/>
      <c r="AE242" s="67"/>
      <c r="AF242" s="67"/>
      <c r="AG242" s="67"/>
    </row>
    <row r="243" spans="1:47">
      <c r="A243" s="42" t="s">
        <v>110</v>
      </c>
      <c r="J243" s="67"/>
      <c r="K243" s="67">
        <v>25.273499999999999</v>
      </c>
      <c r="L243" s="67">
        <v>34.119500000000002</v>
      </c>
      <c r="M243" s="67">
        <v>31.109000000000002</v>
      </c>
      <c r="N243" s="67">
        <v>28.882000000000001</v>
      </c>
      <c r="O243" s="67">
        <v>39.008000000000003</v>
      </c>
      <c r="P243" s="67">
        <v>66.426299999999998</v>
      </c>
      <c r="Q243" s="67">
        <v>34.801299999999998</v>
      </c>
      <c r="R243" s="67">
        <v>37.252299999999998</v>
      </c>
      <c r="S243" s="67">
        <v>61.762</v>
      </c>
      <c r="T243" s="67">
        <v>59.119300000000003</v>
      </c>
      <c r="U243" s="67">
        <v>51.377000000000002</v>
      </c>
      <c r="V243" s="67">
        <v>41.756399999999999</v>
      </c>
      <c r="W243" s="67">
        <v>34.613599999999998</v>
      </c>
      <c r="X243" s="67">
        <v>31.5</v>
      </c>
      <c r="Y243" s="67">
        <v>35.21</v>
      </c>
      <c r="Z243" s="67">
        <v>29.685700000000001</v>
      </c>
      <c r="AA243" s="67">
        <v>31.423200000000001</v>
      </c>
      <c r="AB243" s="67">
        <v>31.8109</v>
      </c>
      <c r="AC243" s="67">
        <v>92.793300000000002</v>
      </c>
      <c r="AD243" s="67"/>
      <c r="AE243" s="67"/>
      <c r="AF243" s="67"/>
      <c r="AG243" s="67"/>
    </row>
    <row r="244" spans="1:47">
      <c r="A244" s="42" t="s">
        <v>111</v>
      </c>
      <c r="J244" s="67"/>
      <c r="K244" s="67">
        <v>24.4114</v>
      </c>
      <c r="L244" s="67">
        <v>31.6586</v>
      </c>
      <c r="M244" s="67">
        <v>29.320399999999999</v>
      </c>
      <c r="N244" s="67">
        <v>27.305599999999998</v>
      </c>
      <c r="O244" s="67">
        <v>38.61</v>
      </c>
      <c r="P244" s="67">
        <v>56.447099999999999</v>
      </c>
      <c r="Q244" s="67">
        <v>36.726100000000002</v>
      </c>
      <c r="R244" s="67">
        <v>39.667700000000004</v>
      </c>
      <c r="S244" s="67">
        <v>60.8504</v>
      </c>
      <c r="T244" s="67">
        <v>58.231299999999997</v>
      </c>
      <c r="U244" s="67">
        <v>48.105899999999998</v>
      </c>
      <c r="V244" s="67">
        <v>39.138599999999997</v>
      </c>
      <c r="W244" s="67">
        <v>31.4771</v>
      </c>
      <c r="X244" s="67">
        <v>34.055700000000002</v>
      </c>
      <c r="Y244" s="67">
        <v>35.659599999999998</v>
      </c>
      <c r="Z244" s="67">
        <v>30.17</v>
      </c>
      <c r="AA244" s="67">
        <v>31.520900000000001</v>
      </c>
      <c r="AB244" s="67">
        <v>35.142899999999997</v>
      </c>
      <c r="AC244" s="67">
        <v>82.827699999999993</v>
      </c>
      <c r="AD244" s="67"/>
      <c r="AE244" s="67"/>
      <c r="AF244" s="67"/>
      <c r="AG244" s="67"/>
    </row>
    <row r="245" spans="1:47">
      <c r="A245" s="42" t="s">
        <v>112</v>
      </c>
      <c r="J245" s="67"/>
      <c r="K245" s="67">
        <v>28.1919</v>
      </c>
      <c r="L245" s="67">
        <v>32.369</v>
      </c>
      <c r="M245" s="67">
        <v>28.98</v>
      </c>
      <c r="N245" s="67">
        <v>28.0105</v>
      </c>
      <c r="O245" s="67">
        <v>41.862099999999998</v>
      </c>
      <c r="P245" s="67">
        <v>51.740900000000003</v>
      </c>
      <c r="Q245" s="67">
        <v>34.051900000000003</v>
      </c>
      <c r="R245" s="67">
        <v>42.183300000000003</v>
      </c>
      <c r="S245" s="67">
        <v>61.4619</v>
      </c>
      <c r="T245" s="67">
        <v>58.656799999999997</v>
      </c>
      <c r="U245" s="67">
        <v>48.637999999999998</v>
      </c>
      <c r="V245" s="67">
        <v>37.836199999999998</v>
      </c>
      <c r="W245" s="67">
        <v>28.5471</v>
      </c>
      <c r="X245" s="67">
        <v>35.465200000000003</v>
      </c>
      <c r="Y245" s="67">
        <v>35.792499999999997</v>
      </c>
      <c r="Z245" s="67">
        <v>30.276299999999999</v>
      </c>
      <c r="AA245" s="67">
        <v>31.963000000000001</v>
      </c>
      <c r="AB245" s="67">
        <v>37.217599999999997</v>
      </c>
      <c r="AC245" s="67">
        <v>75.1571</v>
      </c>
      <c r="AD245" s="67"/>
      <c r="AE245" s="67"/>
      <c r="AF245" s="67"/>
      <c r="AG245" s="67"/>
    </row>
    <row r="246" spans="1:47" ht="15.75" thickBot="1">
      <c r="A246" s="42" t="s">
        <v>138</v>
      </c>
      <c r="J246" s="67"/>
      <c r="K246" s="67"/>
      <c r="L246" s="67">
        <f t="shared" ref="L246:AB246" si="97">AVERAGE(L234:L245)</f>
        <v>35.454808333333339</v>
      </c>
      <c r="M246" s="67">
        <f t="shared" si="97"/>
        <v>28.816808333333338</v>
      </c>
      <c r="N246" s="67">
        <f t="shared" si="97"/>
        <v>27.390966666666667</v>
      </c>
      <c r="O246" s="67">
        <f t="shared" si="97"/>
        <v>34.97893333333333</v>
      </c>
      <c r="P246" s="67">
        <f t="shared" si="97"/>
        <v>57.25749166666666</v>
      </c>
      <c r="Q246" s="67">
        <f t="shared" si="97"/>
        <v>35.900183333333338</v>
      </c>
      <c r="R246" s="67">
        <f t="shared" si="97"/>
        <v>38.341633333333327</v>
      </c>
      <c r="S246" s="67">
        <f t="shared" si="97"/>
        <v>58.577075000000001</v>
      </c>
      <c r="T246" s="67">
        <f t="shared" si="97"/>
        <v>58.425766666666668</v>
      </c>
      <c r="U246" s="67">
        <f t="shared" si="97"/>
        <v>52.915124999999996</v>
      </c>
      <c r="V246" s="67">
        <f t="shared" si="97"/>
        <v>42.726875</v>
      </c>
      <c r="W246" s="67">
        <f t="shared" si="97"/>
        <v>34.618416666666675</v>
      </c>
      <c r="X246" s="67">
        <f t="shared" si="97"/>
        <v>32.489291666666666</v>
      </c>
      <c r="Y246" s="67">
        <f t="shared" si="97"/>
        <v>35.023816666666669</v>
      </c>
      <c r="Z246" s="67">
        <f t="shared" si="97"/>
        <v>32.531574999999997</v>
      </c>
      <c r="AA246" s="67">
        <f t="shared" si="97"/>
        <v>31.560324999999995</v>
      </c>
      <c r="AB246" s="67">
        <f t="shared" si="97"/>
        <v>32.773099999999999</v>
      </c>
      <c r="AC246" s="67">
        <f>AVERAGE(AC234:AC245)</f>
        <v>66.764183333333349</v>
      </c>
      <c r="AD246" s="67"/>
      <c r="AE246" s="67"/>
      <c r="AF246" s="67"/>
      <c r="AG246" s="67"/>
    </row>
    <row r="247" spans="1: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</row>
    <row r="248" spans="1:47" ht="15.75" thickBot="1">
      <c r="A248" s="42" t="s">
        <v>250</v>
      </c>
    </row>
    <row r="249" spans="1:47" ht="15.75" thickBot="1">
      <c r="A249" s="44"/>
      <c r="B249" s="44" t="str">
        <f t="shared" ref="B249:AE249" si="98">B2</f>
        <v xml:space="preserve">93/94 </v>
      </c>
      <c r="C249" s="44" t="str">
        <f t="shared" si="98"/>
        <v xml:space="preserve">94/95 </v>
      </c>
      <c r="D249" s="44" t="str">
        <f t="shared" si="98"/>
        <v xml:space="preserve">95/96 </v>
      </c>
      <c r="E249" s="44" t="str">
        <f t="shared" si="98"/>
        <v xml:space="preserve">96/97 </v>
      </c>
      <c r="F249" s="44" t="str">
        <f t="shared" si="98"/>
        <v xml:space="preserve">97/98 </v>
      </c>
      <c r="G249" s="44" t="str">
        <f t="shared" si="98"/>
        <v xml:space="preserve">98/99 </v>
      </c>
      <c r="H249" s="44" t="str">
        <f t="shared" si="98"/>
        <v xml:space="preserve">99/00 </v>
      </c>
      <c r="I249" s="44" t="str">
        <f t="shared" si="98"/>
        <v xml:space="preserve">00/01 </v>
      </c>
      <c r="J249" s="44" t="str">
        <f t="shared" si="98"/>
        <v xml:space="preserve">01/02 </v>
      </c>
      <c r="K249" s="44" t="str">
        <f t="shared" si="98"/>
        <v xml:space="preserve">02/03 </v>
      </c>
      <c r="L249" s="44" t="str">
        <f t="shared" si="98"/>
        <v xml:space="preserve">03/04 </v>
      </c>
      <c r="M249" s="44" t="str">
        <f t="shared" si="98"/>
        <v xml:space="preserve">04/05 </v>
      </c>
      <c r="N249" s="44" t="str">
        <f t="shared" si="98"/>
        <v xml:space="preserve">05/06 </v>
      </c>
      <c r="O249" s="44" t="str">
        <f t="shared" si="98"/>
        <v xml:space="preserve">06/07 </v>
      </c>
      <c r="P249" s="44" t="str">
        <f t="shared" si="98"/>
        <v xml:space="preserve">07/08 </v>
      </c>
      <c r="Q249" s="44" t="str">
        <f t="shared" si="98"/>
        <v xml:space="preserve">08/09 </v>
      </c>
      <c r="R249" s="44" t="str">
        <f t="shared" si="98"/>
        <v xml:space="preserve">09/10 </v>
      </c>
      <c r="S249" s="44" t="str">
        <f t="shared" si="98"/>
        <v xml:space="preserve">10/11 </v>
      </c>
      <c r="T249" s="44" t="str">
        <f t="shared" si="98"/>
        <v xml:space="preserve">11/12 </v>
      </c>
      <c r="U249" s="44" t="str">
        <f t="shared" si="98"/>
        <v xml:space="preserve">12/13 </v>
      </c>
      <c r="V249" s="44" t="str">
        <f t="shared" si="98"/>
        <v xml:space="preserve">13/14 </v>
      </c>
      <c r="W249" s="44" t="str">
        <f t="shared" si="98"/>
        <v xml:space="preserve">14/15 </v>
      </c>
      <c r="X249" s="44" t="str">
        <f t="shared" si="98"/>
        <v xml:space="preserve">15/16 </v>
      </c>
      <c r="Y249" s="44" t="str">
        <f t="shared" si="98"/>
        <v xml:space="preserve">16/17 </v>
      </c>
      <c r="Z249" s="44" t="str">
        <f t="shared" si="98"/>
        <v xml:space="preserve">17/18 </v>
      </c>
      <c r="AA249" s="44" t="str">
        <f t="shared" si="98"/>
        <v>18/19</v>
      </c>
      <c r="AB249" s="44" t="str">
        <f t="shared" si="98"/>
        <v>19/20</v>
      </c>
      <c r="AC249" s="44" t="str">
        <f t="shared" si="98"/>
        <v>20/21</v>
      </c>
      <c r="AD249" s="44" t="str">
        <f t="shared" si="98"/>
        <v>21/22</v>
      </c>
      <c r="AE249" s="44" t="str">
        <f t="shared" si="98"/>
        <v>22/23</v>
      </c>
      <c r="AF249" s="44" t="str">
        <f>AF2</f>
        <v>23/24</v>
      </c>
      <c r="AG249" s="44" t="str">
        <f t="shared" ref="AG249:AU249" si="99">AG2</f>
        <v>24/25</v>
      </c>
      <c r="AH249" s="44" t="str">
        <f t="shared" si="99"/>
        <v>25/26</v>
      </c>
      <c r="AI249" s="44" t="str">
        <f t="shared" si="99"/>
        <v>26/27</v>
      </c>
      <c r="AJ249" s="44" t="str">
        <f t="shared" si="99"/>
        <v>27/28</v>
      </c>
      <c r="AK249" s="44" t="str">
        <f t="shared" si="99"/>
        <v>28/29</v>
      </c>
      <c r="AL249" s="44" t="str">
        <f t="shared" si="99"/>
        <v>29/30</v>
      </c>
      <c r="AM249" s="44" t="str">
        <f t="shared" si="99"/>
        <v>30/31</v>
      </c>
      <c r="AN249" s="44" t="str">
        <f t="shared" si="99"/>
        <v>31/32</v>
      </c>
      <c r="AO249" s="44" t="str">
        <f t="shared" si="99"/>
        <v>32/33</v>
      </c>
      <c r="AP249" s="44" t="str">
        <f t="shared" si="99"/>
        <v>33/34</v>
      </c>
      <c r="AQ249" s="44" t="str">
        <f t="shared" si="99"/>
        <v>34/35</v>
      </c>
      <c r="AR249" s="44" t="str">
        <f t="shared" si="99"/>
        <v>35/36</v>
      </c>
      <c r="AS249" s="44" t="str">
        <f t="shared" si="99"/>
        <v>36/37</v>
      </c>
      <c r="AT249" s="44" t="str">
        <f t="shared" si="99"/>
        <v>37/38</v>
      </c>
      <c r="AU249" s="44" t="str">
        <f t="shared" si="99"/>
        <v>38/39</v>
      </c>
    </row>
    <row r="250" spans="1:47">
      <c r="A250" s="42" t="s">
        <v>101</v>
      </c>
      <c r="K250" s="67"/>
      <c r="L250" s="67">
        <v>32.106000000000002</v>
      </c>
      <c r="M250" s="67">
        <v>28.790400000000002</v>
      </c>
      <c r="N250" s="67">
        <v>30.0838</v>
      </c>
      <c r="O250" s="67">
        <v>31.093800000000002</v>
      </c>
      <c r="P250" s="67">
        <v>42.746899999999997</v>
      </c>
      <c r="Q250" s="67">
        <v>40.857799999999997</v>
      </c>
      <c r="R250" s="67">
        <v>36.159999999999997</v>
      </c>
      <c r="S250" s="67">
        <v>47.577100000000002</v>
      </c>
      <c r="T250" s="67">
        <v>58.4923</v>
      </c>
      <c r="U250" s="67">
        <v>54.4</v>
      </c>
      <c r="V250" s="67">
        <v>47.160899999999998</v>
      </c>
      <c r="W250" s="67">
        <v>38.316499999999998</v>
      </c>
      <c r="X250" s="67">
        <v>29.8005</v>
      </c>
      <c r="Y250" s="67">
        <v>36.134300000000003</v>
      </c>
      <c r="Z250" s="67">
        <v>34.637700000000002</v>
      </c>
      <c r="AA250" s="67">
        <v>31.438700000000001</v>
      </c>
      <c r="AB250" s="67">
        <v>33.269100000000002</v>
      </c>
      <c r="AC250" s="67">
        <v>37.026800000000001</v>
      </c>
      <c r="AD250" s="67">
        <v>79.650999999999996</v>
      </c>
      <c r="AE250" s="68">
        <f>(SUM(AC250:AD250)/SUM('[3]Soy Complex'!BJ514:BK514))*'[3]Soy Complex'!BL514-2+1+3+4+8+8-4</f>
        <v>99.270734457969894</v>
      </c>
      <c r="AF250" s="68">
        <f>(SUM(AD250:AE250)/SUM('[3]Soy Complex'!BK514:BL514))*'[3]Soy Complex'!BM514</f>
        <v>72.728623248056948</v>
      </c>
      <c r="AG250" s="68">
        <f>(SUM(AE250:AF250)/SUM('[3]Soy Complex'!BL514:BM514))*'[3]Soy Complex'!BN514-2.5</f>
        <v>49.099687798923739</v>
      </c>
      <c r="AH250" s="68">
        <f>(SUM(AF250:AG250)/SUM('[3]Soy Complex'!BM514:BN514))*'[3]Soy Complex'!BO514-5</f>
        <v>75.531794021998408</v>
      </c>
      <c r="AI250" s="68">
        <f>(SUM(AG250:AH250)/SUM('[3]Soy Complex'!BN514:BO514))*'[3]Soy Complex'!BP514</f>
        <v>95.075153415777891</v>
      </c>
      <c r="AJ250" s="68">
        <f>(SUM(AH250:AI250)/SUM('[3]Soy Complex'!BO514:BP514))*'[3]Soy Complex'!BQ514+3</f>
        <v>92.817446204807609</v>
      </c>
      <c r="AK250" s="68">
        <f>(SUM(AI250:AJ250)/SUM('[3]Soy Complex'!BP514:BQ514))*'[3]Soy Complex'!BR514+1</f>
        <v>104.17373113507622</v>
      </c>
      <c r="AL250" s="68">
        <f>(SUM(AJ250:AK250)/SUM('[3]Soy Complex'!BQ514:BR514))*'[3]Soy Complex'!BS514</f>
        <v>118.22278555115548</v>
      </c>
      <c r="AM250" s="68">
        <f>(SUM(AK250:AL250)/SUM('[3]Soy Complex'!BR514:BS514))*'[3]Soy Complex'!BT514-1</f>
        <v>124.00267727519041</v>
      </c>
      <c r="AN250" s="68">
        <f>(SUM(AL250:AM250)/SUM('[3]Soy Complex'!BS514:BT514))*'[3]Soy Complex'!BU514</f>
        <v>116.83746071370331</v>
      </c>
      <c r="AO250" s="68">
        <f>(SUM(AM250:AN250)/SUM('[3]Soy Complex'!BT514:BU514))*'[3]Soy Complex'!BV514</f>
        <v>119.32191120707826</v>
      </c>
      <c r="AP250" s="68">
        <f>(SUM(AN250:AO250)/SUM('[3]Soy Complex'!BU514:BV514))*'[3]Soy Complex'!BW514</f>
        <v>136.44031362654022</v>
      </c>
      <c r="AQ250" s="68">
        <f>(SUM(AO250:AP250)/SUM('[3]Soy Complex'!BV514:BW514))*'[3]Soy Complex'!BX514</f>
        <v>126.0349097799819</v>
      </c>
      <c r="AR250" s="68">
        <f>(SUM(AP250:AQ250)/SUM('[3]Soy Complex'!BW514:BX514))*'[3]Soy Complex'!BY514</f>
        <v>-13.357133446336688</v>
      </c>
      <c r="AS250" s="68">
        <f>(SUM(AQ250:AR250)/SUM('[3]Soy Complex'!BX514:BY514))*'[3]Soy Complex'!BZ514</f>
        <v>-462.35216399013473</v>
      </c>
      <c r="AT250" s="68">
        <f>(SUM(AR250:AS250)/SUM('[3]Soy Complex'!BY514:BZ514))*'[3]Soy Complex'!CA514</f>
        <v>-969.87622471193333</v>
      </c>
      <c r="AU250" s="68">
        <f>(SUM(AS250:AT250)/SUM('[3]Soy Complex'!BZ514:CA514))*'[3]Soy Complex'!CB514</f>
        <v>-1525.450157367211</v>
      </c>
    </row>
    <row r="251" spans="1:47">
      <c r="A251" s="42" t="s">
        <v>102</v>
      </c>
      <c r="K251" s="67"/>
      <c r="L251" s="67">
        <v>32.997700000000002</v>
      </c>
      <c r="M251" s="67">
        <v>28.616</v>
      </c>
      <c r="N251" s="67">
        <v>28.339500000000001</v>
      </c>
      <c r="O251" s="67">
        <v>33.213500000000003</v>
      </c>
      <c r="P251" s="67">
        <v>47.295499999999997</v>
      </c>
      <c r="Q251" s="67">
        <v>36.5715</v>
      </c>
      <c r="R251" s="67">
        <v>39.672499999999999</v>
      </c>
      <c r="S251" s="67">
        <v>51.070900000000002</v>
      </c>
      <c r="T251" s="67">
        <v>58.226100000000002</v>
      </c>
      <c r="U251" s="67">
        <v>51.296799999999998</v>
      </c>
      <c r="V251" s="67">
        <v>43.981499999999997</v>
      </c>
      <c r="W251" s="67">
        <v>37.3932</v>
      </c>
      <c r="X251" s="67">
        <v>29.0715</v>
      </c>
      <c r="Y251" s="67">
        <v>36.786200000000001</v>
      </c>
      <c r="Z251" s="67">
        <v>35.815199999999997</v>
      </c>
      <c r="AA251" s="67">
        <v>30.943300000000001</v>
      </c>
      <c r="AB251" s="67">
        <v>33.766500000000001</v>
      </c>
      <c r="AC251" s="67">
        <v>41.102499999999999</v>
      </c>
      <c r="AD251" s="67">
        <v>77.377600000000001</v>
      </c>
      <c r="AE251" s="68">
        <f>(SUM(AC251:AD251)/SUM('[3]Soy Complex'!BJ515:BK515))*'[3]Soy Complex'!BL515-7+1+3+6+8+2-1+8-2</f>
        <v>107.98805101199041</v>
      </c>
      <c r="AF251" s="68">
        <f>(SUM(AD251:AE251)/SUM('[3]Soy Complex'!BK515:BL515))*'[3]Soy Complex'!BM515</f>
        <v>70.538514056285223</v>
      </c>
      <c r="AG251" s="68">
        <f>(SUM(AE251:AF251)/SUM('[3]Soy Complex'!BL515:BM515))*'[3]Soy Complex'!BN515-2.5</f>
        <v>49.558642715009107</v>
      </c>
      <c r="AH251" s="68">
        <f>(SUM(AF251:AG251)/SUM('[3]Soy Complex'!BM515:BN515))*'[3]Soy Complex'!BO515-5</f>
        <v>83.128416230846128</v>
      </c>
      <c r="AI251" s="68">
        <f>(SUM(AG251:AH251)/SUM('[3]Soy Complex'!BN515:BO515))*'[3]Soy Complex'!BP515</f>
        <v>102.92582916358278</v>
      </c>
      <c r="AJ251" s="68">
        <f>(SUM(AH251:AI251)/SUM('[3]Soy Complex'!BO515:BP515))*'[3]Soy Complex'!BQ515+3</f>
        <v>98.515502246621111</v>
      </c>
      <c r="AK251" s="68">
        <f>(SUM(AI251:AJ251)/SUM('[3]Soy Complex'!BP515:BQ515))*'[3]Soy Complex'!BR515+1</f>
        <v>109.97347243322872</v>
      </c>
      <c r="AL251" s="68">
        <f>(SUM(AJ251:AK251)/SUM('[3]Soy Complex'!BQ515:BR515))*'[3]Soy Complex'!BS515</f>
        <v>126.67505561620109</v>
      </c>
      <c r="AM251" s="68">
        <f>(SUM(AK251:AL251)/SUM('[3]Soy Complex'!BR515:BS515))*'[3]Soy Complex'!BT515-1</f>
        <v>131.14179332431573</v>
      </c>
      <c r="AN251" s="68">
        <f>(SUM(AL251:AM251)/SUM('[3]Soy Complex'!BS515:BT515))*'[3]Soy Complex'!BU515</f>
        <v>125.04009429415794</v>
      </c>
      <c r="AO251" s="68">
        <f>(SUM(AM251:AN251)/SUM('[3]Soy Complex'!BT515:BU515))*'[3]Soy Complex'!BV515</f>
        <v>125.89292501447036</v>
      </c>
      <c r="AP251" s="68">
        <f>(SUM(AN251:AO251)/SUM('[3]Soy Complex'!BU515:BV515))*'[3]Soy Complex'!BW515</f>
        <v>147.57167678658368</v>
      </c>
      <c r="AQ251" s="68">
        <f>(SUM(AO251:AP251)/SUM('[3]Soy Complex'!BV515:BW515))*'[3]Soy Complex'!BX515</f>
        <v>147.89038002039061</v>
      </c>
      <c r="AR251" s="68">
        <f>(SUM(AP251:AQ251)/SUM('[3]Soy Complex'!BW515:BX515))*'[3]Soy Complex'!BY515</f>
        <v>-33.474130635334681</v>
      </c>
      <c r="AS251" s="68">
        <f>(SUM(AQ251:AR251)/SUM('[3]Soy Complex'!BX515:BY515))*'[3]Soy Complex'!BZ515</f>
        <v>-496.60843245283883</v>
      </c>
      <c r="AT251" s="68">
        <f>(SUM(AR251:AS251)/SUM('[3]Soy Complex'!BY515:BZ515))*'[3]Soy Complex'!CA515</f>
        <v>-1013.0409590201226</v>
      </c>
      <c r="AU251" s="68">
        <f>(SUM(AS251:AT251)/SUM('[3]Soy Complex'!BZ515:CA515))*'[3]Soy Complex'!CB515</f>
        <v>-1594.5028203636944</v>
      </c>
    </row>
    <row r="252" spans="1:47">
      <c r="A252" s="42" t="s">
        <v>103</v>
      </c>
      <c r="K252" s="67"/>
      <c r="L252" s="67">
        <v>34.764000000000003</v>
      </c>
      <c r="M252" s="67">
        <v>27.8004</v>
      </c>
      <c r="N252" s="67">
        <v>26.624500000000001</v>
      </c>
      <c r="O252" s="67">
        <v>32.731999999999999</v>
      </c>
      <c r="P252" s="67">
        <v>48.494500000000002</v>
      </c>
      <c r="Q252" s="67">
        <v>33.659999999999997</v>
      </c>
      <c r="R252" s="67">
        <v>39.752699999999997</v>
      </c>
      <c r="S252" s="67">
        <v>55.027700000000003</v>
      </c>
      <c r="T252" s="67">
        <v>56.792299999999997</v>
      </c>
      <c r="U252" s="67">
        <v>52.616999999999997</v>
      </c>
      <c r="V252" s="67">
        <v>42.730499999999999</v>
      </c>
      <c r="W252" s="67">
        <v>35.390500000000003</v>
      </c>
      <c r="X252" s="67">
        <v>32.013599999999997</v>
      </c>
      <c r="Y252" s="67">
        <v>37.848100000000002</v>
      </c>
      <c r="Z252" s="67">
        <v>34.683500000000002</v>
      </c>
      <c r="AA252" s="67">
        <v>31.872499999999999</v>
      </c>
      <c r="AB252" s="67">
        <v>35.382399999999997</v>
      </c>
      <c r="AC252" s="67">
        <v>45.719099999999997</v>
      </c>
      <c r="AD252" s="67">
        <v>73.038600000000002</v>
      </c>
      <c r="AE252" s="68">
        <f>(SUM(AC252:AD252)/SUM('[3]Soy Complex'!BJ516:BK516))*'[3]Soy Complex'!BL516-5+1+3+5.5+8+1+2+8-2</f>
        <v>98.907209470059314</v>
      </c>
      <c r="AF252" s="68">
        <f>(SUM(AD252:AE252)/SUM('[3]Soy Complex'!BK516:BL516))*'[3]Soy Complex'!BM516</f>
        <v>67.935094129961129</v>
      </c>
      <c r="AG252" s="68">
        <f>(SUM(AE252:AF252)/SUM('[3]Soy Complex'!BL516:BM516))*'[3]Soy Complex'!BN516-2.5</f>
        <v>53.356725236333574</v>
      </c>
      <c r="AH252" s="68">
        <f>(SUM(AF252:AG252)/SUM('[3]Soy Complex'!BM516:BN516))*'[3]Soy Complex'!BO516-5</f>
        <v>90.882816622504961</v>
      </c>
      <c r="AI252" s="68">
        <f>(SUM(AG252:AH252)/SUM('[3]Soy Complex'!BN516:BO516))*'[3]Soy Complex'!BP516</f>
        <v>114.48895780828906</v>
      </c>
      <c r="AJ252" s="68">
        <f>(SUM(AH252:AI252)/SUM('[3]Soy Complex'!BO516:BP516))*'[3]Soy Complex'!BQ516+3</f>
        <v>103.99567426712896</v>
      </c>
      <c r="AK252" s="68">
        <f>(SUM(AI252:AJ252)/SUM('[3]Soy Complex'!BP516:BQ516))*'[3]Soy Complex'!BR516+1</f>
        <v>114.58591336287869</v>
      </c>
      <c r="AL252" s="68">
        <f>(SUM(AJ252:AK252)/SUM('[3]Soy Complex'!BQ516:BR516))*'[3]Soy Complex'!BS516</f>
        <v>131.82320640717526</v>
      </c>
      <c r="AM252" s="68">
        <f>(SUM(AK252:AL252)/SUM('[3]Soy Complex'!BR516:BS516))*'[3]Soy Complex'!BT516-1</f>
        <v>139.70744025050476</v>
      </c>
      <c r="AN252" s="68">
        <f>(SUM(AL252:AM252)/SUM('[3]Soy Complex'!BS516:BT516))*'[3]Soy Complex'!BU516</f>
        <v>136.37659635236577</v>
      </c>
      <c r="AO252" s="68">
        <f>(SUM(AM252:AN252)/SUM('[3]Soy Complex'!BT516:BU516))*'[3]Soy Complex'!BV516</f>
        <v>126.73112621936535</v>
      </c>
      <c r="AP252" s="68">
        <f>(SUM(AN252:AO252)/SUM('[3]Soy Complex'!BU516:BV516))*'[3]Soy Complex'!BW516</f>
        <v>149.09391551013832</v>
      </c>
      <c r="AQ252" s="68">
        <f>(SUM(AO252:AP252)/SUM('[3]Soy Complex'!BV516:BW516))*'[3]Soy Complex'!BX516</f>
        <v>132.83467753584975</v>
      </c>
      <c r="AR252" s="68">
        <f>(SUM(AP252:AQ252)/SUM('[3]Soy Complex'!BW516:BX516))*'[3]Soy Complex'!BY516</f>
        <v>-92.830143198800812</v>
      </c>
      <c r="AS252" s="68">
        <f>(SUM(AQ252:AR252)/SUM('[3]Soy Complex'!BX516:BY516))*'[3]Soy Complex'!BZ516</f>
        <v>-591.33190247292896</v>
      </c>
      <c r="AT252" s="68">
        <f>(SUM(AR252:AS252)/SUM('[3]Soy Complex'!BY516:BZ516))*'[3]Soy Complex'!CA516</f>
        <v>-1136.0419267108416</v>
      </c>
      <c r="AU252" s="68">
        <f>(SUM(AS252:AT252)/SUM('[3]Soy Complex'!BZ516:CA516))*'[3]Soy Complex'!CB516</f>
        <v>-1767.5038032035282</v>
      </c>
    </row>
    <row r="253" spans="1:47">
      <c r="A253" s="42" t="s">
        <v>104</v>
      </c>
      <c r="K253" s="67"/>
      <c r="L253" s="67">
        <v>35.913499999999999</v>
      </c>
      <c r="M253" s="67">
        <v>26.3202</v>
      </c>
      <c r="N253" s="67">
        <v>26.944500000000001</v>
      </c>
      <c r="O253" s="67">
        <v>30.901499999999999</v>
      </c>
      <c r="P253" s="67">
        <v>53.327599999999997</v>
      </c>
      <c r="Q253" s="67">
        <v>36.347999999999999</v>
      </c>
      <c r="R253" s="67">
        <v>36.955199999999998</v>
      </c>
      <c r="S253" s="67">
        <v>58.070500000000003</v>
      </c>
      <c r="T253" s="67">
        <v>57.607500000000002</v>
      </c>
      <c r="U253" s="67">
        <v>54.557099999999998</v>
      </c>
      <c r="V253" s="67">
        <v>40.824300000000001</v>
      </c>
      <c r="W253" s="67">
        <v>35.077500000000001</v>
      </c>
      <c r="X253" s="67">
        <v>31.2942</v>
      </c>
      <c r="Y253" s="67">
        <v>36.111499999999999</v>
      </c>
      <c r="Z253" s="67">
        <v>34.326700000000002</v>
      </c>
      <c r="AA253" s="67">
        <v>32.317599999999999</v>
      </c>
      <c r="AB253" s="67">
        <v>36.0929</v>
      </c>
      <c r="AC253" s="67">
        <v>49.417400000000001</v>
      </c>
      <c r="AD253" s="67">
        <v>75.567499999999995</v>
      </c>
      <c r="AE253" s="68">
        <f>(SUM(AC253:AD253)/SUM('[3]Soy Complex'!BJ517:BK517))*'[3]Soy Complex'!BL517+5+5-1+3.5+8-2</f>
        <v>93.484123261521674</v>
      </c>
      <c r="AF253" s="68">
        <f>(SUM(AD253:AE253)/SUM('[3]Soy Complex'!BK517:BL517))*'[3]Soy Complex'!BM517-2.5</f>
        <v>59.654298410340353</v>
      </c>
      <c r="AG253" s="68">
        <f>(SUM(AE253:AF253)/SUM('[3]Soy Complex'!BL517:BM517))*'[3]Soy Complex'!BN517-5</f>
        <v>48.869467889440202</v>
      </c>
      <c r="AH253" s="68">
        <f>(SUM(AF253:AG253)/SUM('[3]Soy Complex'!BM517:BN517))*'[3]Soy Complex'!BO517</f>
        <v>101.02210111062931</v>
      </c>
      <c r="AI253" s="68">
        <f>(SUM(AF253:AH253)/SUM('[3]Soy Complex'!BM517:BO517))*'[3]Soy Complex'!BP517+3</f>
        <v>123.2047310534165</v>
      </c>
      <c r="AJ253" s="68">
        <f>(SUM(AH253:AI253)/SUM('[3]Soy Complex'!BO517:BP517))*'[3]Soy Complex'!BQ517+1</f>
        <v>112.92300075948671</v>
      </c>
      <c r="AK253" s="68">
        <f>(SUM(AH253:AJ253)/SUM('[3]Soy Complex'!BO517:BQ517))*'[3]Soy Complex'!BR517</f>
        <v>124.5143559139897</v>
      </c>
      <c r="AL253" s="68">
        <f>(SUM(AI253:AK253)/SUM('[3]Soy Complex'!BP517:BR517))*'[3]Soy Complex'!BS517-1</f>
        <v>142.17463770682926</v>
      </c>
      <c r="AM253" s="68">
        <f>(SUM(AJ253:AL253)/SUM('[3]Soy Complex'!BQ517:BS517))*'[3]Soy Complex'!BT517</f>
        <v>151.92023211953199</v>
      </c>
      <c r="AN253" s="68">
        <f>(SUM(AK253:AM253)/SUM('[3]Soy Complex'!BR517:BT517))*'[3]Soy Complex'!BU517</f>
        <v>151.85876506665267</v>
      </c>
      <c r="AO253" s="68">
        <f>(SUM(AL253:AN253)/SUM('[3]Soy Complex'!BS517:BU517))*'[3]Soy Complex'!BV517</f>
        <v>142.96708439355439</v>
      </c>
      <c r="AP253" s="68">
        <f>(SUM(AM253:AO253)/SUM('[3]Soy Complex'!BT517:BV517))*'[3]Soy Complex'!BW517</f>
        <v>169.90745627938878</v>
      </c>
      <c r="AQ253" s="68">
        <f>(SUM(AN253:AP253)/SUM('[3]Soy Complex'!BU517:BW517))*'[3]Soy Complex'!BX517</f>
        <v>152.75279058057484</v>
      </c>
      <c r="AR253" s="68">
        <f>(SUM(AO253:AQ253)/SUM('[3]Soy Complex'!BV517:BX517))*'[3]Soy Complex'!BY517</f>
        <v>-75.792172369464964</v>
      </c>
      <c r="AS253" s="68">
        <f>(SUM(AP253:AR253)/SUM('[3]Soy Complex'!BW517:BY517))*'[3]Soy Complex'!BZ517</f>
        <v>-554.89729933209276</v>
      </c>
      <c r="AT253" s="68">
        <f>(SUM(AQ253:AS253)/SUM('[3]Soy Complex'!BX517:BZ517))*'[3]Soy Complex'!CA517</f>
        <v>-1078.7611793744604</v>
      </c>
      <c r="AU253" s="68">
        <f>(SUM(AR253:AT253)/SUM('[3]Soy Complex'!BY517:CA517))*'[3]Soy Complex'!CB517</f>
        <v>-1693.9400725498988</v>
      </c>
    </row>
    <row r="254" spans="1:47">
      <c r="A254" s="42" t="s">
        <v>105</v>
      </c>
      <c r="K254" s="67"/>
      <c r="L254" s="67">
        <v>38.44</v>
      </c>
      <c r="M254" s="67">
        <v>26.3215</v>
      </c>
      <c r="N254" s="67">
        <v>26.583100000000002</v>
      </c>
      <c r="O254" s="67">
        <v>31.207799999999999</v>
      </c>
      <c r="P254" s="67">
        <v>60.968499999999999</v>
      </c>
      <c r="Q254" s="67">
        <v>32.678400000000003</v>
      </c>
      <c r="R254" s="67">
        <v>36.646299999999997</v>
      </c>
      <c r="S254" s="67">
        <v>59.636800000000001</v>
      </c>
      <c r="T254" s="67">
        <v>58.905500000000004</v>
      </c>
      <c r="U254" s="67">
        <v>55.244199999999999</v>
      </c>
      <c r="V254" s="67">
        <v>42.642600000000002</v>
      </c>
      <c r="W254" s="67">
        <v>33.789499999999997</v>
      </c>
      <c r="X254" s="67">
        <v>32.157499999999999</v>
      </c>
      <c r="Y254" s="67">
        <v>34.782600000000002</v>
      </c>
      <c r="Z254" s="67">
        <v>33.142600000000002</v>
      </c>
      <c r="AA254" s="67">
        <v>32.904699999999998</v>
      </c>
      <c r="AB254" s="67">
        <v>33.432600000000001</v>
      </c>
      <c r="AC254" s="67">
        <v>52.604199999999999</v>
      </c>
      <c r="AD254" s="67">
        <v>79.657399999999996</v>
      </c>
      <c r="AE254" s="68">
        <f>(SUM(AC254:AD254)/SUM('[3]Soy Complex'!BJ518:BK518))*'[3]Soy Complex'!BL518+5+5+7</f>
        <v>87.125370875251505</v>
      </c>
      <c r="AF254" s="68">
        <f>(SUM(AD254:AE254)/SUM('[3]Soy Complex'!BK518:BL518))*'[3]Soy Complex'!BM518-2.5</f>
        <v>52.189805190378962</v>
      </c>
      <c r="AG254" s="68">
        <f>(SUM(AE254:AF254)/SUM('[3]Soy Complex'!BL518:BM518))*'[3]Soy Complex'!BN518-5</f>
        <v>47.941910565121965</v>
      </c>
      <c r="AH254" s="68">
        <f>(SUM(AF254:AG254)/SUM('[3]Soy Complex'!BM518:BN518))*'[3]Soy Complex'!BO518</f>
        <v>102.76983094038965</v>
      </c>
      <c r="AI254" s="68">
        <f>(SUM(AF254:AH254)/SUM('[3]Soy Complex'!BM518:BO518))*'[3]Soy Complex'!BP518+3</f>
        <v>124.81414252874153</v>
      </c>
      <c r="AJ254" s="68">
        <f>(SUM(AH254:AI254)/SUM('[3]Soy Complex'!BO518:BP518))*'[3]Soy Complex'!BQ518+1</f>
        <v>117.12400154427871</v>
      </c>
      <c r="AK254" s="68">
        <f>(SUM(AH254:AJ254)/SUM('[3]Soy Complex'!BO518:BQ518))*'[3]Soy Complex'!BR518</f>
        <v>129.64209784121036</v>
      </c>
      <c r="AL254" s="68">
        <f>(SUM(AI254:AK254)/SUM('[3]Soy Complex'!BP518:BR518))*'[3]Soy Complex'!BS518-1</f>
        <v>144.86120004883284</v>
      </c>
      <c r="AM254" s="68">
        <f>(SUM(AJ254:AL254)/SUM('[3]Soy Complex'!BQ518:BS518))*'[3]Soy Complex'!BT518</f>
        <v>154.73704470450548</v>
      </c>
      <c r="AN254" s="68">
        <f>(SUM(AK254:AM254)/SUM('[3]Soy Complex'!BR518:BT518))*'[3]Soy Complex'!BU518</f>
        <v>158.83775210915334</v>
      </c>
      <c r="AO254" s="68">
        <f>(SUM(AL254:AN254)/SUM('[3]Soy Complex'!BS518:BU518))*'[3]Soy Complex'!BV518</f>
        <v>152.79251763875288</v>
      </c>
      <c r="AP254" s="68">
        <f>(SUM(AM254:AO254)/SUM('[3]Soy Complex'!BT518:BV518))*'[3]Soy Complex'!BW518</f>
        <v>182.64392663668573</v>
      </c>
      <c r="AQ254" s="68">
        <f>(SUM(AN254:AP254)/SUM('[3]Soy Complex'!BU518:BW518))*'[3]Soy Complex'!BX518</f>
        <v>158.84358521598401</v>
      </c>
      <c r="AR254" s="68">
        <f>(SUM(AO254:AQ254)/SUM('[3]Soy Complex'!BV518:BX518))*'[3]Soy Complex'!BY518</f>
        <v>-77.346175357174815</v>
      </c>
      <c r="AS254" s="68">
        <f>(SUM(AP254:AR254)/SUM('[3]Soy Complex'!BW518:BY518))*'[3]Soy Complex'!BZ518</f>
        <v>-539.26593762251446</v>
      </c>
      <c r="AT254" s="68">
        <f>(SUM(AQ254:AS254)/SUM('[3]Soy Complex'!BX518:BZ518))*'[3]Soy Complex'!CA518</f>
        <v>-1043.3591671721006</v>
      </c>
      <c r="AU254" s="68">
        <f>(SUM(AR254:AT254)/SUM('[3]Soy Complex'!BY518:CA518))*'[3]Soy Complex'!CB518</f>
        <v>-1645.7522905297219</v>
      </c>
    </row>
    <row r="255" spans="1:47">
      <c r="A255" s="42" t="s">
        <v>106</v>
      </c>
      <c r="K255" s="67"/>
      <c r="L255" s="67">
        <v>39.865600000000001</v>
      </c>
      <c r="M255" s="67">
        <v>29.710899999999999</v>
      </c>
      <c r="N255" s="67">
        <v>25.7895</v>
      </c>
      <c r="O255" s="67">
        <v>32.393599999999999</v>
      </c>
      <c r="P255" s="67">
        <v>63.777999999999999</v>
      </c>
      <c r="Q255" s="67">
        <v>31.515899999999998</v>
      </c>
      <c r="R255" s="67">
        <v>38.312100000000001</v>
      </c>
      <c r="S255" s="67">
        <v>59.595599999999997</v>
      </c>
      <c r="T255" s="67">
        <v>59.919499999999999</v>
      </c>
      <c r="U255" s="67">
        <v>54.25</v>
      </c>
      <c r="V255" s="67">
        <v>44.147100000000002</v>
      </c>
      <c r="W255" s="67">
        <v>33.247100000000003</v>
      </c>
      <c r="X255" s="67">
        <v>33.476399999999998</v>
      </c>
      <c r="Y255" s="67">
        <v>33.362200000000001</v>
      </c>
      <c r="Z255" s="67">
        <v>32.784799999999997</v>
      </c>
      <c r="AA255" s="67">
        <v>31.79</v>
      </c>
      <c r="AB255" s="67">
        <v>30.1768</v>
      </c>
      <c r="AC255" s="67">
        <v>62.609099999999998</v>
      </c>
      <c r="AD255" s="67">
        <v>91.289100000000005</v>
      </c>
      <c r="AE255" s="68">
        <f>(SUM(AC255:AD255)/SUM('[3]Soy Complex'!BJ519:BK519))*'[3]Soy Complex'!BL519+5+5+8</f>
        <v>86.379827846380422</v>
      </c>
      <c r="AF255" s="68">
        <f>(SUM(AD255:AE255)/SUM('[3]Soy Complex'!BK519:BL519))*'[3]Soy Complex'!BM519-2.5</f>
        <v>56.234469055822856</v>
      </c>
      <c r="AG255" s="68">
        <f>(SUM(AE255:AF255)/SUM('[3]Soy Complex'!BL519:BM519))*'[3]Soy Complex'!BN519-5</f>
        <v>51.47463621998363</v>
      </c>
      <c r="AH255" s="68">
        <f>(SUM(AF255:AG255)/SUM('[3]Soy Complex'!BM519:BN519))*'[3]Soy Complex'!BO519</f>
        <v>116.86755003373099</v>
      </c>
      <c r="AI255" s="68">
        <f>(SUM(AF255:AH255)/SUM('[3]Soy Complex'!BM519:BO519))*'[3]Soy Complex'!BP519+3</f>
        <v>138.4440035242196</v>
      </c>
      <c r="AJ255" s="68">
        <f>(SUM(AH255:AI255)/SUM('[3]Soy Complex'!BO519:BP519))*'[3]Soy Complex'!BQ519+1</f>
        <v>133.8489206861359</v>
      </c>
      <c r="AK255" s="68">
        <f>(SUM(AH255:AJ255)/SUM('[3]Soy Complex'!BO519:BQ519))*'[3]Soy Complex'!BR519</f>
        <v>150.2569139475579</v>
      </c>
      <c r="AL255" s="68">
        <f>(SUM(AI255:AK255)/SUM('[3]Soy Complex'!BP519:BR519))*'[3]Soy Complex'!BS519-1</f>
        <v>166.12537713063995</v>
      </c>
      <c r="AM255" s="68">
        <f>(SUM(AJ255:AL255)/SUM('[3]Soy Complex'!BQ519:BS519))*'[3]Soy Complex'!BT519</f>
        <v>178.09781970787157</v>
      </c>
      <c r="AN255" s="68">
        <f>(SUM(AK255:AM255)/SUM('[3]Soy Complex'!BR519:BT519))*'[3]Soy Complex'!BU519</f>
        <v>184.3230508494301</v>
      </c>
      <c r="AO255" s="68">
        <f>(SUM(AL255:AN255)/SUM('[3]Soy Complex'!BS519:BU519))*'[3]Soy Complex'!BV519</f>
        <v>180.98085046549653</v>
      </c>
      <c r="AP255" s="68">
        <f>(SUM(AM255:AO255)/SUM('[3]Soy Complex'!BT519:BV519))*'[3]Soy Complex'!BW519</f>
        <v>217.10466291297107</v>
      </c>
      <c r="AQ255" s="68">
        <f>(SUM(AN255:AP255)/SUM('[3]Soy Complex'!BU519:BW519))*'[3]Soy Complex'!BX519</f>
        <v>184.5083624232241</v>
      </c>
      <c r="AR255" s="68">
        <f>(SUM(AO255:AQ255)/SUM('[3]Soy Complex'!BV519:BX519))*'[3]Soy Complex'!BY519</f>
        <v>-82.532309448055571</v>
      </c>
      <c r="AS255" s="68">
        <f>(SUM(AP255:AR255)/SUM('[3]Soy Complex'!BW519:BY519))*'[3]Soy Complex'!BZ519</f>
        <v>-575.9116431966703</v>
      </c>
      <c r="AT255" s="68">
        <f>(SUM(AQ255:AS255)/SUM('[3]Soy Complex'!BX519:BZ519))*'[3]Soy Complex'!CA519</f>
        <v>-1111.7342813991627</v>
      </c>
      <c r="AU255" s="68">
        <f>(SUM(AR255:AT255)/SUM('[3]Soy Complex'!BY519:CA519))*'[3]Soy Complex'!CB519</f>
        <v>-1764.0027896534052</v>
      </c>
    </row>
    <row r="256" spans="1:47">
      <c r="A256" s="42" t="s">
        <v>107</v>
      </c>
      <c r="K256" s="67"/>
      <c r="L256" s="67">
        <v>39.403300000000002</v>
      </c>
      <c r="M256" s="67">
        <v>29.117100000000001</v>
      </c>
      <c r="N256" s="67">
        <v>25.581499999999998</v>
      </c>
      <c r="O256" s="67">
        <v>34.120699999999999</v>
      </c>
      <c r="P256" s="67">
        <v>61.948599999999999</v>
      </c>
      <c r="Q256" s="67">
        <v>35.711399999999998</v>
      </c>
      <c r="R256" s="67">
        <v>39.2057</v>
      </c>
      <c r="S256" s="67">
        <v>63.063499999999998</v>
      </c>
      <c r="T256" s="67">
        <v>61.591999999999999</v>
      </c>
      <c r="U256" s="67">
        <v>54.625500000000002</v>
      </c>
      <c r="V256" s="67">
        <v>44.762900000000002</v>
      </c>
      <c r="W256" s="67">
        <v>35.381100000000004</v>
      </c>
      <c r="X256" s="67">
        <v>34.941000000000003</v>
      </c>
      <c r="Y256" s="67">
        <v>32.117400000000004</v>
      </c>
      <c r="Z256" s="67">
        <v>32.198599999999999</v>
      </c>
      <c r="AA256" s="67">
        <v>31.028099999999998</v>
      </c>
      <c r="AB256" s="67">
        <v>28.802900000000001</v>
      </c>
      <c r="AC256" s="67">
        <v>71.7667</v>
      </c>
      <c r="AD256" s="67">
        <v>96.501999999999995</v>
      </c>
      <c r="AE256" s="68">
        <f>(SUM(AC256:AD256)/SUM('[3]Soy Complex'!BJ520:BK520))*'[3]Soy Complex'!BL520+5+5</f>
        <v>73.619986454343461</v>
      </c>
      <c r="AF256" s="68">
        <f>(SUM(AD256:AE256)/SUM('[3]Soy Complex'!BK520:BL520))*'[3]Soy Complex'!BM520-2.5</f>
        <v>50.832927104442632</v>
      </c>
      <c r="AG256" s="68">
        <f>(SUM(AE256:AF256)/SUM('[3]Soy Complex'!BL520:BM520))*'[3]Soy Complex'!BN520-5</f>
        <v>46.775951632784825</v>
      </c>
      <c r="AH256" s="68">
        <f>(SUM(AF256:AG256)/SUM('[3]Soy Complex'!BM520:BN520))*'[3]Soy Complex'!BO520</f>
        <v>109.65009086379774</v>
      </c>
      <c r="AI256" s="68">
        <f>(SUM(AF256:AH256)/SUM('[3]Soy Complex'!BM520:BO520))*'[3]Soy Complex'!BP520+3</f>
        <v>128.3259810814609</v>
      </c>
      <c r="AJ256" s="68">
        <f>(SUM(AH256:AI256)/SUM('[3]Soy Complex'!BO520:BP520))*'[3]Soy Complex'!BQ520+1</f>
        <v>123.93725373738305</v>
      </c>
      <c r="AK256" s="68">
        <f>(SUM(AH256:AJ256)/SUM('[3]Soy Complex'!BO520:BQ520))*'[3]Soy Complex'!BR520</f>
        <v>139.58014208889156</v>
      </c>
      <c r="AL256" s="68">
        <f>(SUM(AI256:AK256)/SUM('[3]Soy Complex'!BP520:BR520))*'[3]Soy Complex'!BS520-1</f>
        <v>154.95380380720914</v>
      </c>
      <c r="AM256" s="68">
        <f>(SUM(AJ256:AL256)/SUM('[3]Soy Complex'!BQ520:BS520))*'[3]Soy Complex'!BT520</f>
        <v>164.65776354933331</v>
      </c>
      <c r="AN256" s="68">
        <f>(SUM(AK256:AM256)/SUM('[3]Soy Complex'!BR520:BT520))*'[3]Soy Complex'!BU520</f>
        <v>169.92203570777383</v>
      </c>
      <c r="AO256" s="68">
        <f>(SUM(AL256:AN256)/SUM('[3]Soy Complex'!BS520:BU520))*'[3]Soy Complex'!BV520</f>
        <v>169.0704710830552</v>
      </c>
      <c r="AP256" s="68">
        <f>(SUM(AM256:AO256)/SUM('[3]Soy Complex'!BT520:BV520))*'[3]Soy Complex'!BW520</f>
        <v>200.80084586501422</v>
      </c>
      <c r="AQ256" s="68">
        <f>(SUM(AN256:AP256)/SUM('[3]Soy Complex'!BU520:BW520))*'[3]Soy Complex'!BX520</f>
        <v>159.37666578945533</v>
      </c>
      <c r="AR256" s="68">
        <f>(SUM(AO256:AQ256)/SUM('[3]Soy Complex'!BV520:BX520))*'[3]Soy Complex'!BY520</f>
        <v>-109.52987719781444</v>
      </c>
      <c r="AS256" s="68">
        <f>(SUM(AP256:AR256)/SUM('[3]Soy Complex'!BW520:BY520))*'[3]Soy Complex'!BZ520</f>
        <v>-565.222597569134</v>
      </c>
      <c r="AT256" s="68">
        <f>(SUM(AQ256:AS256)/SUM('[3]Soy Complex'!BX520:BZ520))*'[3]Soy Complex'!CA520</f>
        <v>-1056.6428989780056</v>
      </c>
      <c r="AU256" s="68">
        <f>(SUM(AR256:AT256)/SUM('[3]Soy Complex'!BY520:CA520))*'[3]Soy Complex'!CB520</f>
        <v>-1668.4162340743708</v>
      </c>
    </row>
    <row r="257" spans="1:47">
      <c r="A257" s="42" t="s">
        <v>108</v>
      </c>
      <c r="K257" s="67"/>
      <c r="L257" s="67">
        <v>37.982500000000002</v>
      </c>
      <c r="M257" s="67">
        <v>29.2895</v>
      </c>
      <c r="N257" s="67">
        <v>27.344000000000001</v>
      </c>
      <c r="O257" s="67">
        <v>36.6509</v>
      </c>
      <c r="P257" s="67">
        <v>64.878</v>
      </c>
      <c r="Q257" s="67">
        <v>39.154000000000003</v>
      </c>
      <c r="R257" s="67">
        <v>37.6205</v>
      </c>
      <c r="S257" s="67">
        <v>62.579500000000003</v>
      </c>
      <c r="T257" s="67">
        <v>57.7714</v>
      </c>
      <c r="U257" s="67">
        <v>55.540500000000002</v>
      </c>
      <c r="V257" s="67">
        <v>44.114800000000002</v>
      </c>
      <c r="W257" s="67">
        <v>35.650500000000001</v>
      </c>
      <c r="X257" s="67">
        <v>33.078600000000002</v>
      </c>
      <c r="Y257" s="67">
        <v>33.204099999999997</v>
      </c>
      <c r="Z257" s="67">
        <v>31.936800000000002</v>
      </c>
      <c r="AA257" s="67">
        <v>30.131399999999999</v>
      </c>
      <c r="AB257" s="67">
        <v>28.418500000000002</v>
      </c>
      <c r="AC257" s="67">
        <v>92.789500000000004</v>
      </c>
      <c r="AD257" s="68">
        <f>(SUM(AB257:AC257)/SUM('[3]Soy Complex'!BI521:BJ521))*'[3]Soy Complex'!BK521+7+1+5+5+6+1-5-3</f>
        <v>122.89643151369728</v>
      </c>
      <c r="AE257" s="68">
        <f>(SUM(AC257:AD257)/SUM('[3]Soy Complex'!BJ521:BK521))*'[3]Soy Complex'!BL521+5+5</f>
        <v>79.820064239654613</v>
      </c>
      <c r="AF257" s="68">
        <f>(SUM(AD257:AE257)/SUM('[3]Soy Complex'!BK521:BL521))*'[3]Soy Complex'!BM521-2.5</f>
        <v>56.92215146841658</v>
      </c>
      <c r="AG257" s="68">
        <f>(SUM(AE257:AF257)/SUM('[3]Soy Complex'!BL521:BM521))*'[3]Soy Complex'!BN521-5</f>
        <v>56.434166547991552</v>
      </c>
      <c r="AH257" s="68">
        <f>(SUM(AF257:AG257)/SUM('[3]Soy Complex'!BM521:BN521))*'[3]Soy Complex'!BO521</f>
        <v>127.12602709321479</v>
      </c>
      <c r="AI257" s="68">
        <f>(SUM(AF257:AH257)/SUM('[3]Soy Complex'!BM521:BO521))*'[3]Soy Complex'!BP521+3</f>
        <v>146.06619558754312</v>
      </c>
      <c r="AJ257" s="68">
        <f>(SUM(AH257:AI257)/SUM('[3]Soy Complex'!BO521:BP521))*'[3]Soy Complex'!BQ521+1</f>
        <v>141.88421313108984</v>
      </c>
      <c r="AK257" s="68">
        <f>(SUM(AH257:AJ257)/SUM('[3]Soy Complex'!BO521:BQ521))*'[3]Soy Complex'!BR521</f>
        <v>160.00229823404899</v>
      </c>
      <c r="AL257" s="68">
        <f>(SUM(AI257:AK257)/SUM('[3]Soy Complex'!BP521:BR521))*'[3]Soy Complex'!BS521-1</f>
        <v>177.70999615692728</v>
      </c>
      <c r="AM257" s="68">
        <f>(SUM(AJ257:AL257)/SUM('[3]Soy Complex'!BQ521:BS521))*'[3]Soy Complex'!BT521</f>
        <v>190.45878433096621</v>
      </c>
      <c r="AN257" s="68">
        <f>(SUM(AK257:AM257)/SUM('[3]Soy Complex'!BR521:BT521))*'[3]Soy Complex'!BU521</f>
        <v>194.35833157991868</v>
      </c>
      <c r="AO257" s="68">
        <f>(SUM(AL257:AN257)/SUM('[3]Soy Complex'!BS521:BU521))*'[3]Soy Complex'!BV521</f>
        <v>195.28169981207657</v>
      </c>
      <c r="AP257" s="68">
        <f>(SUM(AM257:AO257)/SUM('[3]Soy Complex'!BT521:BV521))*'[3]Soy Complex'!BW521</f>
        <v>235.032426886894</v>
      </c>
      <c r="AQ257" s="68">
        <f>(SUM(AN257:AP257)/SUM('[3]Soy Complex'!BU521:BW521))*'[3]Soy Complex'!BX521</f>
        <v>168.14074303338865</v>
      </c>
      <c r="AR257" s="68">
        <f>(SUM(AO257:AQ257)/SUM('[3]Soy Complex'!BV521:BX521))*'[3]Soy Complex'!BY521</f>
        <v>-182.88616760955415</v>
      </c>
      <c r="AS257" s="68">
        <f>(SUM(AP257:AR257)/SUM('[3]Soy Complex'!BW521:BY521))*'[3]Soy Complex'!BZ521</f>
        <v>-728.71187613972586</v>
      </c>
      <c r="AT257" s="68">
        <f>(SUM(AQ257:AS257)/SUM('[3]Soy Complex'!BX521:BZ521))*'[3]Soy Complex'!CA521</f>
        <v>-1315.5066048589929</v>
      </c>
      <c r="AU257" s="68">
        <f>(SUM(AR257:AT257)/SUM('[3]Soy Complex'!BY521:CA521))*'[3]Soy Complex'!CB521</f>
        <v>-2063.4760246794503</v>
      </c>
    </row>
    <row r="258" spans="1:47">
      <c r="A258" s="42" t="s">
        <v>109</v>
      </c>
      <c r="K258" s="67"/>
      <c r="L258" s="67">
        <v>35.838000000000001</v>
      </c>
      <c r="M258" s="67">
        <v>30.426300000000001</v>
      </c>
      <c r="N258" s="67">
        <v>27.203099999999999</v>
      </c>
      <c r="O258" s="67">
        <v>37.953299999999999</v>
      </c>
      <c r="P258" s="67">
        <v>69.037999999999997</v>
      </c>
      <c r="Q258" s="67">
        <v>38.725900000000003</v>
      </c>
      <c r="R258" s="67">
        <v>36.671300000000002</v>
      </c>
      <c r="S258" s="67">
        <v>62.228999999999999</v>
      </c>
      <c r="T258" s="67">
        <v>55.795200000000001</v>
      </c>
      <c r="U258" s="67">
        <v>54.329500000000003</v>
      </c>
      <c r="V258" s="67">
        <v>43.6267</v>
      </c>
      <c r="W258" s="67">
        <v>36.537300000000002</v>
      </c>
      <c r="X258" s="67">
        <v>33.017299999999999</v>
      </c>
      <c r="Y258" s="67">
        <v>33.277299999999997</v>
      </c>
      <c r="Z258" s="67">
        <v>30.721</v>
      </c>
      <c r="AA258" s="67">
        <v>31.390499999999999</v>
      </c>
      <c r="AB258" s="67">
        <v>29.764099999999999</v>
      </c>
      <c r="AC258" s="67">
        <v>97.356800000000007</v>
      </c>
      <c r="AD258" s="68">
        <f>(SUM(AB258:AC258)/SUM('[3]Soy Complex'!BI522:BJ522))*'[3]Soy Complex'!BK522+7+2+5+5+8-5-2</f>
        <v>120.70531242847278</v>
      </c>
      <c r="AE258" s="68">
        <f>(SUM(AC258:AD258)/SUM('[3]Soy Complex'!BJ522:BK522))*'[3]Soy Complex'!BL522+5+5</f>
        <v>94.396531660347918</v>
      </c>
      <c r="AF258" s="68">
        <f>(SUM(AD258:AE258)/SUM('[3]Soy Complex'!BK522:BL522))*'[3]Soy Complex'!BM522-2.5</f>
        <v>61.506770872904241</v>
      </c>
      <c r="AG258" s="68">
        <f>(SUM(AE258:AF258)/SUM('[3]Soy Complex'!BL522:BM522))*'[3]Soy Complex'!BN522-5</f>
        <v>58.199072598681688</v>
      </c>
      <c r="AH258" s="68">
        <f>(SUM(AF258:AG258)/SUM('[3]Soy Complex'!BM522:BN522))*'[3]Soy Complex'!BO522</f>
        <v>127.22322297590853</v>
      </c>
      <c r="AI258" s="68">
        <f>(SUM(AF258:AH258)/SUM('[3]Soy Complex'!BM522:BO522))*'[3]Soy Complex'!BP522+3</f>
        <v>145.77046584368497</v>
      </c>
      <c r="AJ258" s="68">
        <f>(SUM(AH258:AI258)/SUM('[3]Soy Complex'!BO522:BP522))*'[3]Soy Complex'!BQ522+1</f>
        <v>142.02479758119088</v>
      </c>
      <c r="AK258" s="68">
        <f>(SUM(AH258:AJ258)/SUM('[3]Soy Complex'!BO522:BQ522))*'[3]Soy Complex'!BR522</f>
        <v>161.40604926528232</v>
      </c>
      <c r="AL258" s="68">
        <f>(SUM(AI258:AK258)/SUM('[3]Soy Complex'!BP522:BR522))*'[3]Soy Complex'!BS522-1</f>
        <v>178.42342179835174</v>
      </c>
      <c r="AM258" s="68">
        <f>(SUM(AJ258:AL258)/SUM('[3]Soy Complex'!BQ522:BS522))*'[3]Soy Complex'!BT522</f>
        <v>192.1322064981407</v>
      </c>
      <c r="AN258" s="68">
        <f>(SUM(AK258:AM258)/SUM('[3]Soy Complex'!BR522:BT522))*'[3]Soy Complex'!BU522</f>
        <v>194.26945081671406</v>
      </c>
      <c r="AO258" s="68">
        <f>(SUM(AL258:AN258)/SUM('[3]Soy Complex'!BS522:BU522))*'[3]Soy Complex'!BV522</f>
        <v>198.08549425653459</v>
      </c>
      <c r="AP258" s="68">
        <f>(SUM(AM258:AO258)/SUM('[3]Soy Complex'!BT522:BV522))*'[3]Soy Complex'!BW522</f>
        <v>241.20456714766968</v>
      </c>
      <c r="AQ258" s="68">
        <f>(SUM(AN258:AP258)/SUM('[3]Soy Complex'!BU522:BW522))*'[3]Soy Complex'!BX522</f>
        <v>151.65906900508114</v>
      </c>
      <c r="AR258" s="68">
        <f>(SUM(AO258:AQ258)/SUM('[3]Soy Complex'!BV522:BX522))*'[3]Soy Complex'!BY522</f>
        <v>-252.90371837679598</v>
      </c>
      <c r="AS258" s="68">
        <f>(SUM(AP258:AR258)/SUM('[3]Soy Complex'!BW522:BY522))*'[3]Soy Complex'!BZ522</f>
        <v>-835.09159004370451</v>
      </c>
      <c r="AT258" s="68">
        <f>(SUM(AQ258:AS258)/SUM('[3]Soy Complex'!BX522:BZ522))*'[3]Soy Complex'!CA522</f>
        <v>-1457.0925113301382</v>
      </c>
      <c r="AU258" s="68">
        <f>(SUM(AR258:AT258)/SUM('[3]Soy Complex'!BY522:CA522))*'[3]Soy Complex'!CB522</f>
        <v>-2270.155783146341</v>
      </c>
    </row>
    <row r="259" spans="1:47">
      <c r="A259" s="42" t="s">
        <v>110</v>
      </c>
      <c r="K259" s="67">
        <v>25.273499999999999</v>
      </c>
      <c r="L259" s="67">
        <v>34.119500000000002</v>
      </c>
      <c r="M259" s="67">
        <v>31.109000000000002</v>
      </c>
      <c r="N259" s="67">
        <v>28.882000000000001</v>
      </c>
      <c r="O259" s="67">
        <v>39.008000000000003</v>
      </c>
      <c r="P259" s="67">
        <v>66.426299999999998</v>
      </c>
      <c r="Q259" s="67">
        <v>34.801299999999998</v>
      </c>
      <c r="R259" s="67">
        <v>37.252299999999998</v>
      </c>
      <c r="S259" s="67">
        <v>61.762</v>
      </c>
      <c r="T259" s="67">
        <v>59.119300000000003</v>
      </c>
      <c r="U259" s="67">
        <v>51.377000000000002</v>
      </c>
      <c r="V259" s="67">
        <v>41.756399999999999</v>
      </c>
      <c r="W259" s="67">
        <v>34.613599999999998</v>
      </c>
      <c r="X259" s="67">
        <v>31.5</v>
      </c>
      <c r="Y259" s="67">
        <v>35.21</v>
      </c>
      <c r="Z259" s="67">
        <v>29.685700000000001</v>
      </c>
      <c r="AA259" s="67">
        <v>31.423200000000001</v>
      </c>
      <c r="AB259" s="67">
        <v>31.8109</v>
      </c>
      <c r="AC259" s="67">
        <v>92.793300000000002</v>
      </c>
      <c r="AD259" s="68">
        <f>(SUM(AB259:AC259)/SUM('[3]Soy Complex'!BI523:BJ523))*'[3]Soy Complex'!BK523+5+2+5+3+5-1+8-5-2</f>
        <v>103.05475542699723</v>
      </c>
      <c r="AE259" s="68">
        <f>(SUM(AC259:AD259)/SUM('[3]Soy Complex'!BJ523:BK523))*'[3]Soy Complex'!BL523+5+5</f>
        <v>108.6876343783766</v>
      </c>
      <c r="AF259" s="68">
        <f>(SUM(AD259:AE259)/SUM('[3]Soy Complex'!BK523:BL523))*'[3]Soy Complex'!BM523-2.5</f>
        <v>61.647930160930656</v>
      </c>
      <c r="AG259" s="68">
        <f>(SUM(AE259:AF259)/SUM('[3]Soy Complex'!BL523:BM523))*'[3]Soy Complex'!BN523-5</f>
        <v>56.864760457194983</v>
      </c>
      <c r="AH259" s="68">
        <f>(SUM(AF259:AG259)/SUM('[3]Soy Complex'!BM523:BN523))*'[3]Soy Complex'!BO523</f>
        <v>118.55221645828247</v>
      </c>
      <c r="AI259" s="68">
        <f>(SUM(AF259:AH259)/SUM('[3]Soy Complex'!BM523:BO523))*'[3]Soy Complex'!BP523+3</f>
        <v>134.99222217939459</v>
      </c>
      <c r="AJ259" s="68">
        <f>(SUM(AH259:AI259)/SUM('[3]Soy Complex'!BO523:BP523))*'[3]Soy Complex'!BQ523+1</f>
        <v>131.37009524301692</v>
      </c>
      <c r="AK259" s="68">
        <f>(SUM(AH259:AJ259)/SUM('[3]Soy Complex'!BO523:BQ523))*'[3]Soy Complex'!BR523</f>
        <v>149.34667301416738</v>
      </c>
      <c r="AL259" s="68">
        <f>(SUM(AI259:AK259)/SUM('[3]Soy Complex'!BP523:BR523))*'[3]Soy Complex'!BS523-1</f>
        <v>163.37796762424557</v>
      </c>
      <c r="AM259" s="68">
        <f>(SUM(AJ259:AL259)/SUM('[3]Soy Complex'!BQ523:BS523))*'[3]Soy Complex'!BT523</f>
        <v>175.63318149619559</v>
      </c>
      <c r="AN259" s="68">
        <f>(SUM(AK259:AM259)/SUM('[3]Soy Complex'!BR523:BT523))*'[3]Soy Complex'!BU523</f>
        <v>178.5080302920876</v>
      </c>
      <c r="AO259" s="68">
        <f>(SUM(AL259:AN259)/SUM('[3]Soy Complex'!BS523:BU523))*'[3]Soy Complex'!BV523</f>
        <v>184.0095268255956</v>
      </c>
      <c r="AP259" s="68">
        <f>(SUM(AM259:AO259)/SUM('[3]Soy Complex'!BT523:BV523))*'[3]Soy Complex'!BW523</f>
        <v>209.97598928104856</v>
      </c>
      <c r="AQ259" s="68">
        <f>(SUM(AN259:AP259)/SUM('[3]Soy Complex'!BU523:BW523))*'[3]Soy Complex'!BX523</f>
        <v>104.42439997783876</v>
      </c>
      <c r="AR259" s="68">
        <f>(SUM(AO259:AQ259)/SUM('[3]Soy Complex'!BV523:BX523))*'[3]Soy Complex'!BY523</f>
        <v>-342.85061887550557</v>
      </c>
      <c r="AS259" s="68">
        <f>(SUM(AP259:AR259)/SUM('[3]Soy Complex'!BW523:BY523))*'[3]Soy Complex'!BZ523</f>
        <v>-928.14253224998492</v>
      </c>
      <c r="AT259" s="68">
        <f>(SUM(AQ259:AS259)/SUM('[3]Soy Complex'!BX523:BZ523))*'[3]Soy Complex'!CA523</f>
        <v>-1550.3933602129309</v>
      </c>
      <c r="AU259" s="68">
        <f>(SUM(AR259:AT259)/SUM('[3]Soy Complex'!BY523:CA523))*'[3]Soy Complex'!CB523</f>
        <v>-2385.2414819621108</v>
      </c>
    </row>
    <row r="260" spans="1:47">
      <c r="A260" s="42" t="s">
        <v>111</v>
      </c>
      <c r="K260" s="67">
        <v>24.4114</v>
      </c>
      <c r="L260" s="67">
        <v>31.6586</v>
      </c>
      <c r="M260" s="67">
        <v>29.320399999999999</v>
      </c>
      <c r="N260" s="67">
        <v>27.305599999999998</v>
      </c>
      <c r="O260" s="67">
        <v>38.61</v>
      </c>
      <c r="P260" s="67">
        <v>56.447099999999999</v>
      </c>
      <c r="Q260" s="67">
        <v>36.726100000000002</v>
      </c>
      <c r="R260" s="67">
        <v>39.667700000000004</v>
      </c>
      <c r="S260" s="67">
        <v>60.8504</v>
      </c>
      <c r="T260" s="67">
        <v>58.231299999999997</v>
      </c>
      <c r="U260" s="67">
        <v>48.105899999999998</v>
      </c>
      <c r="V260" s="67">
        <v>39.138599999999997</v>
      </c>
      <c r="W260" s="67">
        <v>31.4771</v>
      </c>
      <c r="X260" s="67">
        <v>34.055700000000002</v>
      </c>
      <c r="Y260" s="67">
        <v>35.659599999999998</v>
      </c>
      <c r="Z260" s="67">
        <v>30.17</v>
      </c>
      <c r="AA260" s="67">
        <v>31.520900000000001</v>
      </c>
      <c r="AB260" s="67">
        <v>35.142899999999997</v>
      </c>
      <c r="AC260" s="67">
        <v>82.827699999999993</v>
      </c>
      <c r="AD260" s="68">
        <f>(SUM(AB260:AC260)/SUM('[3]Soy Complex'!BI524:BJ524))*'[3]Soy Complex'!BK524+1+2+5+4+5-2+8-5-2</f>
        <v>99.546145985901688</v>
      </c>
      <c r="AE260" s="68">
        <f>(SUM(AC260:AD260)/SUM('[3]Soy Complex'!BJ524:BK524))*'[3]Soy Complex'!BL524+5+5</f>
        <v>100.92363432562777</v>
      </c>
      <c r="AF260" s="68">
        <f>(SUM(AD260:AE260)/SUM('[3]Soy Complex'!BK524:BL524))*'[3]Soy Complex'!BM524-2.5</f>
        <v>56.954617962345274</v>
      </c>
      <c r="AG260" s="68">
        <f>(SUM(AE260:AF260)/SUM('[3]Soy Complex'!BL524:BM524))*'[3]Soy Complex'!BN524-5</f>
        <v>50.656094648831136</v>
      </c>
      <c r="AH260" s="68">
        <f>(SUM(AF260:AG260)/SUM('[3]Soy Complex'!BM524:BN524))*'[3]Soy Complex'!BO524</f>
        <v>98.718781224886925</v>
      </c>
      <c r="AI260" s="68">
        <f>(SUM(AF260:AH260)/SUM('[3]Soy Complex'!BM524:BO524))*'[3]Soy Complex'!BP524+3</f>
        <v>109.33216527502923</v>
      </c>
      <c r="AJ260" s="68">
        <f>(SUM(AH260:AI260)/SUM('[3]Soy Complex'!BO524:BP524))*'[3]Soy Complex'!BQ524+1</f>
        <v>107.3764590728741</v>
      </c>
      <c r="AK260" s="68">
        <f>(SUM(AH260:AJ260)/SUM('[3]Soy Complex'!BO524:BQ524))*'[3]Soy Complex'!BR524</f>
        <v>122.44348424403029</v>
      </c>
      <c r="AL260" s="68">
        <f>(SUM(AI260:AK260)/SUM('[3]Soy Complex'!BP524:BR524))*'[3]Soy Complex'!BS524-1</f>
        <v>134.69308392126032</v>
      </c>
      <c r="AM260" s="68">
        <f>(SUM(AJ260:AL260)/SUM('[3]Soy Complex'!BQ524:BS524))*'[3]Soy Complex'!BT524</f>
        <v>144.26949375218189</v>
      </c>
      <c r="AN260" s="68">
        <f>(SUM(AK260:AM260)/SUM('[3]Soy Complex'!BR524:BT524))*'[3]Soy Complex'!BU524</f>
        <v>144.17447607920104</v>
      </c>
      <c r="AO260" s="68">
        <f>(SUM(AL260:AN260)/SUM('[3]Soy Complex'!BS524:BU524))*'[3]Soy Complex'!BV524</f>
        <v>150.33135536408221</v>
      </c>
      <c r="AP260" s="68">
        <f>(SUM(AM260:AO260)/SUM('[3]Soy Complex'!BT524:BV524))*'[3]Soy Complex'!BW524</f>
        <v>166.90827339873277</v>
      </c>
      <c r="AQ260" s="68">
        <f>(SUM(AN260:AP260)/SUM('[3]Soy Complex'!BU524:BW524))*'[3]Soy Complex'!BX524</f>
        <v>58.022487980188252</v>
      </c>
      <c r="AR260" s="68">
        <f>(SUM(AO260:AQ260)/SUM('[3]Soy Complex'!BV524:BX524))*'[3]Soy Complex'!BY524</f>
        <v>-390.87503561810462</v>
      </c>
      <c r="AS260" s="68">
        <f>(SUM(AP260:AR260)/SUM('[3]Soy Complex'!BW524:BY524))*'[3]Soy Complex'!BZ524</f>
        <v>-934.40035213285614</v>
      </c>
      <c r="AT260" s="68">
        <f>(SUM(AQ260:AS260)/SUM('[3]Soy Complex'!BX524:BZ524))*'[3]Soy Complex'!CA524</f>
        <v>-1510.0755550879403</v>
      </c>
      <c r="AU260" s="68">
        <f>(SUM(AR260:AT260)/SUM('[3]Soy Complex'!BY524:CA524))*'[3]Soy Complex'!CB524</f>
        <v>-2298.8590834856614</v>
      </c>
    </row>
    <row r="261" spans="1:47">
      <c r="A261" s="42" t="s">
        <v>112</v>
      </c>
      <c r="K261" s="67">
        <v>28.1919</v>
      </c>
      <c r="L261" s="67">
        <v>32.369</v>
      </c>
      <c r="M261" s="67">
        <v>28.98</v>
      </c>
      <c r="N261" s="67">
        <v>28.0105</v>
      </c>
      <c r="O261" s="67">
        <v>41.862099999999998</v>
      </c>
      <c r="P261" s="67">
        <v>51.740900000000003</v>
      </c>
      <c r="Q261" s="67">
        <v>34.051900000000003</v>
      </c>
      <c r="R261" s="67">
        <v>42.183300000000003</v>
      </c>
      <c r="S261" s="67">
        <v>61.4619</v>
      </c>
      <c r="T261" s="67">
        <v>58.656799999999997</v>
      </c>
      <c r="U261" s="67">
        <v>48.637999999999998</v>
      </c>
      <c r="V261" s="67">
        <v>37.836199999999998</v>
      </c>
      <c r="W261" s="67">
        <v>28.5471</v>
      </c>
      <c r="X261" s="67">
        <v>35.465200000000003</v>
      </c>
      <c r="Y261" s="67">
        <v>35.792499999999997</v>
      </c>
      <c r="Z261" s="67">
        <v>30.276299999999999</v>
      </c>
      <c r="AA261" s="67">
        <v>31.963000000000001</v>
      </c>
      <c r="AB261" s="67">
        <v>37.217599999999997</v>
      </c>
      <c r="AC261" s="67">
        <v>75.1571</v>
      </c>
      <c r="AD261" s="68">
        <f>(SUM(AB261:AC261)/SUM('[3]Soy Complex'!BI525:BJ525))*'[3]Soy Complex'!BK525+3+2+5+2+5-0.5+8-5</f>
        <v>98.762714093678213</v>
      </c>
      <c r="AE261" s="68">
        <f>(SUM(AC261:AD261)/SUM('[3]Soy Complex'!BJ525:BK525))*'[3]Soy Complex'!BL525+5+5</f>
        <v>93.075380310659668</v>
      </c>
      <c r="AF261" s="68">
        <f>(SUM(AD261:AE261)/SUM('[3]Soy Complex'!BK525:BL525))*'[3]Soy Complex'!BM525-2.5</f>
        <v>54.689650826443724</v>
      </c>
      <c r="AG261" s="68">
        <f>(SUM(AE261:AF261)/SUM('[3]Soy Complex'!BL525:BM525))*'[3]Soy Complex'!BN525-5</f>
        <v>51.952037481433145</v>
      </c>
      <c r="AH261" s="68">
        <f>(SUM(AF261:AG261)/SUM('[3]Soy Complex'!BM525:BN525))*'[3]Soy Complex'!BO525</f>
        <v>100.67079210126074</v>
      </c>
      <c r="AI261" s="68">
        <f>(SUM(AF261:AH261)/SUM('[3]Soy Complex'!BM525:BO525))*'[3]Soy Complex'!BP525+3</f>
        <v>102.32842576307199</v>
      </c>
      <c r="AJ261" s="68">
        <f>(SUM(AH261:AI261)/SUM('[3]Soy Complex'!BO525:BP525))*'[3]Soy Complex'!BQ525+1</f>
        <v>101.37312084938364</v>
      </c>
      <c r="AK261" s="68">
        <f>(SUM(AH261:AJ261)/SUM('[3]Soy Complex'!BO525:BQ525))*'[3]Soy Complex'!BR525</f>
        <v>120.9761986734176</v>
      </c>
      <c r="AL261" s="68">
        <f>(SUM(AI261:AK261)/SUM('[3]Soy Complex'!BP525:BR525))*'[3]Soy Complex'!BS525-1</f>
        <v>130.6777767623704</v>
      </c>
      <c r="AM261" s="68">
        <f>(SUM(AJ261:AL261)/SUM('[3]Soy Complex'!BQ525:BS525))*'[3]Soy Complex'!BT525</f>
        <v>136.9509466492203</v>
      </c>
      <c r="AN261" s="68">
        <f>(SUM(AK261:AM261)/SUM('[3]Soy Complex'!BR525:BT525))*'[3]Soy Complex'!BU525</f>
        <v>134.63659683248943</v>
      </c>
      <c r="AO261" s="68">
        <f>(SUM(AL261:AN261)/SUM('[3]Soy Complex'!BS525:BU525))*'[3]Soy Complex'!BV525</f>
        <v>145.87664989618219</v>
      </c>
      <c r="AP261" s="68">
        <f>(SUM(AM261:AO261)/SUM('[3]Soy Complex'!BT525:BV525))*'[3]Soy Complex'!BW525</f>
        <v>163.56030480298378</v>
      </c>
      <c r="AQ261" s="68">
        <f>(SUM(AN261:AP261)/SUM('[3]Soy Complex'!BU525:BW525))*'[3]Soy Complex'!BX525</f>
        <v>32.974740713926643</v>
      </c>
      <c r="AR261" s="68">
        <f>(SUM(AO261:AQ261)/SUM('[3]Soy Complex'!BV525:BX525))*'[3]Soy Complex'!BY525</f>
        <v>-448.72593789318768</v>
      </c>
      <c r="AS261" s="68">
        <f>(SUM(AP261:AR261)/SUM('[3]Soy Complex'!BW525:BY525))*'[3]Soy Complex'!BZ525</f>
        <v>-1000.6851823316459</v>
      </c>
      <c r="AT261" s="68">
        <f>(SUM(AQ261:AS261)/SUM('[3]Soy Complex'!BX525:BZ525))*'[3]Soy Complex'!CA525</f>
        <v>-1584.3816028864342</v>
      </c>
      <c r="AU261" s="68">
        <f>(SUM(AR261:AT261)/SUM('[3]Soy Complex'!BY525:CA525))*'[3]Soy Complex'!CB525</f>
        <v>-2397.7859007354541</v>
      </c>
    </row>
    <row r="262" spans="1:47" ht="15.75" thickBot="1">
      <c r="A262" s="42" t="s">
        <v>138</v>
      </c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>
        <f>AVERAGE(AA250:AA261)</f>
        <v>31.560324999999995</v>
      </c>
      <c r="AB262" s="67">
        <f>AVERAGE(AB250:AB261)</f>
        <v>32.773099999999999</v>
      </c>
      <c r="AC262" s="67">
        <f>AVERAGE(AC250:AC261)</f>
        <v>66.764183333333349</v>
      </c>
      <c r="AD262" s="68">
        <f>AVERAGE(AD250:AD261)</f>
        <v>93.170713287395586</v>
      </c>
      <c r="AE262" s="68">
        <f t="shared" ref="AE262:AU262" si="100">AVERAGE(AE250:AE261)</f>
        <v>93.639879024348616</v>
      </c>
      <c r="AF262" s="68">
        <f t="shared" si="100"/>
        <v>60.152904373860714</v>
      </c>
      <c r="AG262" s="68">
        <f t="shared" si="100"/>
        <v>51.765262815977472</v>
      </c>
      <c r="AH262" s="68">
        <f t="shared" si="100"/>
        <v>104.34530330645423</v>
      </c>
      <c r="AI262" s="68">
        <f t="shared" si="100"/>
        <v>122.14735610201767</v>
      </c>
      <c r="AJ262" s="68">
        <f t="shared" si="100"/>
        <v>117.26587377694977</v>
      </c>
      <c r="AK262" s="68">
        <f t="shared" si="100"/>
        <v>132.24177751281499</v>
      </c>
      <c r="AL262" s="68">
        <f t="shared" si="100"/>
        <v>147.47652604426654</v>
      </c>
      <c r="AM262" s="68">
        <f t="shared" si="100"/>
        <v>156.9757819714965</v>
      </c>
      <c r="AN262" s="68">
        <f t="shared" si="100"/>
        <v>157.42855339113731</v>
      </c>
      <c r="AO262" s="68">
        <f t="shared" si="100"/>
        <v>157.61180101468702</v>
      </c>
      <c r="AP262" s="68">
        <f t="shared" si="100"/>
        <v>185.02036326122092</v>
      </c>
      <c r="AQ262" s="68">
        <f t="shared" si="100"/>
        <v>131.45523433799033</v>
      </c>
      <c r="AR262" s="68">
        <f t="shared" si="100"/>
        <v>-175.25861833551085</v>
      </c>
      <c r="AS262" s="68">
        <f t="shared" si="100"/>
        <v>-684.38512579451935</v>
      </c>
      <c r="AT262" s="68">
        <f t="shared" si="100"/>
        <v>-1235.5755226452554</v>
      </c>
      <c r="AU262" s="68">
        <f t="shared" si="100"/>
        <v>-1922.9238701459042</v>
      </c>
    </row>
    <row r="263" spans="1:47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69">
        <f>AA262-'[3]Soy Complex'!BH526</f>
        <v>3.3028249999999915</v>
      </c>
      <c r="AB263" s="69">
        <f>AB262-'[3]Soy Complex'!BI526</f>
        <v>3.1081000000000039</v>
      </c>
      <c r="AC263" s="69">
        <f>AC262-'[3]Soy Complex'!BJ526</f>
        <v>9.8908500000000146</v>
      </c>
      <c r="AD263" s="69">
        <f>AD262-'[3]Soy Complex'!BK526</f>
        <v>20.185504954062253</v>
      </c>
      <c r="AE263" s="69">
        <f>AE262-'[3]Soy Complex'!BL526</f>
        <v>28.380462357681949</v>
      </c>
      <c r="AF263" s="69">
        <f>AF262-'[3]Soy Complex'!BM526</f>
        <v>13.968290331652923</v>
      </c>
      <c r="AG263" s="69">
        <f>AG262-'[3]Soy Complex'!BN526</f>
        <v>11.181929482644136</v>
      </c>
      <c r="AH263" s="69">
        <f>AH262-'[3]Soy Complex'!BO526</f>
        <v>22.555753343133446</v>
      </c>
      <c r="AI263" s="69">
        <f>AI262-'[3]Soy Complex'!BP526</f>
        <v>28.414666592007535</v>
      </c>
      <c r="AJ263" s="69">
        <f>AJ262-'[3]Soy Complex'!BQ526</f>
        <v>27.553598169079578</v>
      </c>
      <c r="AK263" s="69">
        <f>AK262-'[3]Soy Complex'!BR526</f>
        <v>30.66734832786166</v>
      </c>
      <c r="AL263" s="69">
        <f>AL262-'[3]Soy Complex'!BS526</f>
        <v>33.971574193070438</v>
      </c>
      <c r="AM263" s="69">
        <f>AM262-'[3]Soy Complex'!BT526</f>
        <v>36.263897454886518</v>
      </c>
      <c r="AN263" s="69">
        <f>AN262-'[3]Soy Complex'!BU526</f>
        <v>36.380634001779455</v>
      </c>
      <c r="AO263" s="69">
        <f>AO262-'[3]Soy Complex'!BV526</f>
        <v>36.517157471142497</v>
      </c>
      <c r="AP263" s="69">
        <f>AP262-'[3]Soy Complex'!BW526</f>
        <v>42.93731568307507</v>
      </c>
      <c r="AQ263" s="69">
        <f>AQ262-'[3]Soy Complex'!BX526</f>
        <v>29.144526650633239</v>
      </c>
      <c r="AR263" s="69">
        <f>AR262-'[3]Soy Complex'!BY526</f>
        <v>-44.763391613472749</v>
      </c>
      <c r="AS263" s="69">
        <f>AS262-'[3]Soy Complex'!BZ526</f>
        <v>-162.5938361574357</v>
      </c>
      <c r="AT263" s="69">
        <f>AT262-'[3]Soy Complex'!CA526</f>
        <v>-289.89958945815647</v>
      </c>
      <c r="AU263" s="69">
        <f>AU262-'[3]Soy Complex'!CB526</f>
        <v>-450.37199339404197</v>
      </c>
    </row>
    <row r="266" spans="1:47">
      <c r="O266" s="55"/>
      <c r="P266" s="55"/>
      <c r="Q266" s="55"/>
      <c r="R266" s="55"/>
      <c r="S266" s="55"/>
      <c r="T266" s="55"/>
      <c r="U266" s="55"/>
      <c r="V266" s="55"/>
    </row>
    <row r="269" spans="1:47">
      <c r="AB269" s="55"/>
    </row>
    <row r="270" spans="1:47">
      <c r="AB270" s="5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EA69-D6D6-43E0-9D25-511144EAF1D7}">
  <dimension ref="A1:BA193"/>
  <sheetViews>
    <sheetView zoomScale="115" zoomScaleNormal="115" workbookViewId="0">
      <pane xSplit="1" ySplit="2" topLeftCell="AP3" activePane="bottomRight" state="frozen"/>
      <selection activeCell="AV6" sqref="AV6:AV18"/>
      <selection pane="topRight" activeCell="AV6" sqref="AV6:AV18"/>
      <selection pane="bottomLeft" activeCell="AV6" sqref="AV6:AV18"/>
      <selection pane="bottomRight" activeCell="AV6" sqref="AV6:AV18"/>
    </sheetView>
  </sheetViews>
  <sheetFormatPr defaultColWidth="10.33203125" defaultRowHeight="15"/>
  <cols>
    <col min="1" max="1" width="75.33203125" style="11" customWidth="1"/>
    <col min="2" max="2" width="10.6640625" style="11" customWidth="1"/>
    <col min="3" max="24" width="10.33203125" style="11" customWidth="1"/>
    <col min="25" max="33" width="10.33203125" style="11"/>
    <col min="34" max="47" width="10.33203125" style="11" customWidth="1"/>
    <col min="48" max="52" width="10.33203125" style="11"/>
    <col min="53" max="53" width="14.5" style="11" bestFit="1" customWidth="1"/>
    <col min="54" max="16384" width="10.33203125" style="11"/>
  </cols>
  <sheetData>
    <row r="1" spans="1:47" ht="15.75" thickBot="1">
      <c r="A1" s="115" t="s">
        <v>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</row>
    <row r="2" spans="1:47" ht="15.75" thickBot="1">
      <c r="A2" s="116"/>
      <c r="B2" s="70" t="s">
        <v>49</v>
      </c>
      <c r="C2" s="70" t="s">
        <v>50</v>
      </c>
      <c r="D2" s="70" t="s">
        <v>51</v>
      </c>
      <c r="E2" s="70" t="s">
        <v>52</v>
      </c>
      <c r="F2" s="70" t="s">
        <v>53</v>
      </c>
      <c r="G2" s="70" t="s">
        <v>54</v>
      </c>
      <c r="H2" s="70" t="s">
        <v>55</v>
      </c>
      <c r="I2" s="70" t="s">
        <v>56</v>
      </c>
      <c r="J2" s="70" t="s">
        <v>57</v>
      </c>
      <c r="K2" s="70" t="s">
        <v>58</v>
      </c>
      <c r="L2" s="70" t="s">
        <v>59</v>
      </c>
      <c r="M2" s="70" t="s">
        <v>60</v>
      </c>
      <c r="N2" s="70" t="s">
        <v>61</v>
      </c>
      <c r="O2" s="70" t="s">
        <v>62</v>
      </c>
      <c r="P2" s="70" t="s">
        <v>63</v>
      </c>
      <c r="Q2" s="70" t="s">
        <v>64</v>
      </c>
      <c r="R2" s="70" t="s">
        <v>65</v>
      </c>
      <c r="S2" s="70" t="s">
        <v>66</v>
      </c>
      <c r="T2" s="70" t="s">
        <v>67</v>
      </c>
      <c r="U2" s="70" t="s">
        <v>68</v>
      </c>
      <c r="V2" s="70" t="s">
        <v>69</v>
      </c>
      <c r="W2" s="70" t="s">
        <v>70</v>
      </c>
      <c r="X2" s="70" t="s">
        <v>71</v>
      </c>
      <c r="Y2" s="70" t="s">
        <v>72</v>
      </c>
      <c r="Z2" s="70" t="s">
        <v>73</v>
      </c>
      <c r="AA2" s="70" t="s">
        <v>74</v>
      </c>
      <c r="AB2" s="70" t="s">
        <v>75</v>
      </c>
      <c r="AC2" s="70" t="s">
        <v>76</v>
      </c>
      <c r="AD2" s="70" t="s">
        <v>77</v>
      </c>
      <c r="AE2" s="70" t="s">
        <v>78</v>
      </c>
      <c r="AF2" s="70" t="str">
        <f>'[3]Soy Complex'!BM2</f>
        <v>23/24</v>
      </c>
      <c r="AG2" s="70" t="str">
        <f>'[3]Soy Complex'!BN2</f>
        <v>24/25</v>
      </c>
      <c r="AH2" s="70" t="str">
        <f>'[3]Soy Complex'!BO2</f>
        <v>25/26</v>
      </c>
      <c r="AI2" s="70" t="str">
        <f>'[3]Soy Complex'!BP2</f>
        <v>26/27</v>
      </c>
      <c r="AJ2" s="70" t="str">
        <f>'[3]Soy Complex'!BQ2</f>
        <v>27/28</v>
      </c>
      <c r="AK2" s="70" t="str">
        <f>'[3]Soy Complex'!BR2</f>
        <v>28/29</v>
      </c>
      <c r="AL2" s="70" t="str">
        <f>'[3]Soy Complex'!BS2</f>
        <v>29/30</v>
      </c>
      <c r="AM2" s="70" t="str">
        <f>'[3]Soy Complex'!BT2</f>
        <v>30/31</v>
      </c>
      <c r="AN2" s="70" t="str">
        <f>'[3]Soy Complex'!BU2</f>
        <v>31/32</v>
      </c>
      <c r="AO2" s="70" t="str">
        <f>'[3]Soy Complex'!BV2</f>
        <v>32/33</v>
      </c>
      <c r="AP2" s="70" t="str">
        <f>'[3]Soy Complex'!BW2</f>
        <v>33/34</v>
      </c>
      <c r="AQ2" s="70" t="str">
        <f>'[3]Soy Complex'!BX2</f>
        <v>34/35</v>
      </c>
      <c r="AR2" s="70" t="str">
        <f>'[3]Soy Complex'!BY2</f>
        <v>35/36</v>
      </c>
      <c r="AS2" s="70" t="str">
        <f>'[3]Soy Complex'!BZ2</f>
        <v>36/37</v>
      </c>
      <c r="AT2" s="70" t="str">
        <f>'[3]Soy Complex'!CA2</f>
        <v>37/38</v>
      </c>
      <c r="AU2" s="70" t="str">
        <f>'[3]Soy Complex'!CB2</f>
        <v>38/39</v>
      </c>
    </row>
    <row r="3" spans="1:47">
      <c r="A3" s="17" t="s">
        <v>251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spans="1:47" ht="16.5">
      <c r="A4" s="17" t="s">
        <v>81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>
        <f t="shared" ref="X4:AU4" si="0">W14</f>
        <v>1516.385</v>
      </c>
      <c r="Y4" s="18">
        <f t="shared" si="0"/>
        <v>1417.4</v>
      </c>
      <c r="Z4" s="18">
        <f t="shared" si="0"/>
        <v>1400.9179999999999</v>
      </c>
      <c r="AA4" s="18">
        <f t="shared" si="0"/>
        <v>1648.347</v>
      </c>
      <c r="AB4" s="18">
        <f t="shared" si="0"/>
        <v>1400.569</v>
      </c>
      <c r="AC4" s="18">
        <f t="shared" si="0"/>
        <v>1507.489</v>
      </c>
      <c r="AD4" s="18">
        <f t="shared" si="0"/>
        <v>1741.5889999999999</v>
      </c>
      <c r="AE4" s="19">
        <f t="shared" si="0"/>
        <v>3855.8823021388116</v>
      </c>
      <c r="AF4" s="19">
        <f t="shared" si="0"/>
        <v>10423.902618365035</v>
      </c>
      <c r="AG4" s="19">
        <f t="shared" si="0"/>
        <v>14833.186124997041</v>
      </c>
      <c r="AH4" s="19">
        <f t="shared" si="0"/>
        <v>17252.203676065437</v>
      </c>
      <c r="AI4" s="19">
        <f t="shared" si="0"/>
        <v>20543.485122824139</v>
      </c>
      <c r="AJ4" s="19">
        <f t="shared" si="0"/>
        <v>25394.468894092457</v>
      </c>
      <c r="AK4" s="19">
        <f t="shared" si="0"/>
        <v>29872.347919370295</v>
      </c>
      <c r="AL4" s="19">
        <f t="shared" si="0"/>
        <v>32990.283282696313</v>
      </c>
      <c r="AM4" s="19">
        <f t="shared" si="0"/>
        <v>34546.038288577525</v>
      </c>
      <c r="AN4" s="19">
        <f t="shared" si="0"/>
        <v>35244.972341239525</v>
      </c>
      <c r="AO4" s="19">
        <f t="shared" si="0"/>
        <v>42966.55498895159</v>
      </c>
      <c r="AP4" s="19">
        <f t="shared" si="0"/>
        <v>49864.33702811681</v>
      </c>
      <c r="AQ4" s="19">
        <f t="shared" si="0"/>
        <v>49963.495515323106</v>
      </c>
      <c r="AR4" s="19">
        <f t="shared" si="0"/>
        <v>53212.451101137638</v>
      </c>
      <c r="AS4" s="19">
        <f t="shared" si="0"/>
        <v>55981.710671989902</v>
      </c>
      <c r="AT4" s="19">
        <f t="shared" si="0"/>
        <v>56003.585995533751</v>
      </c>
      <c r="AU4" s="19">
        <f t="shared" si="0"/>
        <v>45266.065569258048</v>
      </c>
    </row>
    <row r="5" spans="1:47" ht="16.5">
      <c r="A5" s="17" t="s">
        <v>85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>
        <f t="shared" ref="X5:AA5" si="1">X33</f>
        <v>21950.230999999996</v>
      </c>
      <c r="Y5" s="18">
        <f t="shared" si="1"/>
        <v>22123.409</v>
      </c>
      <c r="Z5" s="18">
        <f t="shared" si="1"/>
        <v>23772.428000000004</v>
      </c>
      <c r="AA5" s="18">
        <f t="shared" si="1"/>
        <v>24197.199000000004</v>
      </c>
      <c r="AB5" s="18">
        <f>AB33</f>
        <v>24911.125000000004</v>
      </c>
      <c r="AC5" s="18">
        <f>AC33</f>
        <v>25022.667000000001</v>
      </c>
      <c r="AD5" s="19">
        <f>'[3]Soy Complex'!BK$35</f>
        <v>26141.24032389604</v>
      </c>
      <c r="AE5" s="19">
        <f>'[3]Soy Complex'!BL$35</f>
        <v>26227.309000000001</v>
      </c>
      <c r="AF5" s="19">
        <f>'[3]Soy Complex'!BM$35</f>
        <v>27262.999143333338</v>
      </c>
      <c r="AG5" s="19">
        <f>'[3]Soy Complex'!BN$35</f>
        <v>28886.85</v>
      </c>
      <c r="AH5" s="19">
        <f>'[3]Soy Complex'!BO$35</f>
        <v>30852.2</v>
      </c>
      <c r="AI5" s="19">
        <f>'[3]Soy Complex'!BP$35</f>
        <v>33044.6</v>
      </c>
      <c r="AJ5" s="19">
        <f>'[3]Soy Complex'!BQ$35</f>
        <v>33633.5</v>
      </c>
      <c r="AK5" s="19">
        <f>'[3]Soy Complex'!BR$35</f>
        <v>34377.950000000004</v>
      </c>
      <c r="AL5" s="19">
        <f>'[3]Soy Complex'!BS$35</f>
        <v>36003.85</v>
      </c>
      <c r="AM5" s="19">
        <f>'[3]Soy Complex'!BT$35</f>
        <v>37266.5</v>
      </c>
      <c r="AN5" s="19">
        <f>'[3]Soy Complex'!BU$35</f>
        <v>38278.050000000003</v>
      </c>
      <c r="AO5" s="19">
        <f>'[3]Soy Complex'!BV$35</f>
        <v>38373.599999999999</v>
      </c>
      <c r="AP5" s="19">
        <f>'[3]Soy Complex'!BW$35</f>
        <v>38951.4</v>
      </c>
      <c r="AQ5" s="19">
        <f>'[3]Soy Complex'!BX$35</f>
        <v>39528.850000000006</v>
      </c>
      <c r="AR5" s="19">
        <f>'[3]Soy Complex'!BY$35</f>
        <v>40117.799999999996</v>
      </c>
      <c r="AS5" s="19">
        <f>'[3]Soy Complex'!BZ$35</f>
        <v>40731.1</v>
      </c>
      <c r="AT5" s="19">
        <f>'[3]Soy Complex'!CA$35</f>
        <v>41249.4</v>
      </c>
      <c r="AU5" s="19">
        <f>'[3]Soy Complex'!CB$35</f>
        <v>41308.850000000006</v>
      </c>
    </row>
    <row r="6" spans="1:47" ht="16.5">
      <c r="A6" s="17" t="s">
        <v>86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>
        <f t="shared" ref="X6:AA6" si="2">X49</f>
        <v>58.164190999999995</v>
      </c>
      <c r="Y6" s="18">
        <f t="shared" si="2"/>
        <v>69.728614000000007</v>
      </c>
      <c r="Z6" s="18">
        <f t="shared" si="2"/>
        <v>56.484748999999994</v>
      </c>
      <c r="AA6" s="18">
        <f t="shared" si="2"/>
        <v>25.902655000000003</v>
      </c>
      <c r="AB6" s="18">
        <f>AB49</f>
        <v>54.327069000000002</v>
      </c>
      <c r="AC6" s="18">
        <f>AC49</f>
        <v>49.933507999999996</v>
      </c>
      <c r="AD6" s="19">
        <f>'[3]Soy Complex'!$BK$36*(SUM(T6:AC6)/SUM('[3]Soy Complex'!$BA$36:$BJ$36))+400</f>
        <v>435.14261760964979</v>
      </c>
      <c r="AE6" s="19">
        <f>'[3]Soy Complex'!$BK$36*(SUM(U6:AD6)/SUM('[3]Soy Complex'!$BA$36:$BJ$36))+2808</f>
        <v>2891.7596850837485</v>
      </c>
      <c r="AF6" s="19">
        <f>'[3]Soy Complex'!$BK$36*(SUM(V6:AE6)/SUM('[3]Soy Complex'!$BA$36:$BJ$36))-385</f>
        <v>21.846576689276048</v>
      </c>
      <c r="AG6" s="19">
        <f>'[3]Soy Complex'!$BK$36*(SUM(W6:AF6)/SUM('[3]Soy Complex'!$BA$36:$BJ$36))-440</f>
        <v>-30.712576448113566</v>
      </c>
      <c r="AH6" s="19">
        <f>'[3]Soy Complex'!$BK$36*(SUM(X6:AG6)/SUM('[3]Soy Complex'!$BA$36:$BJ$36))-496</f>
        <v>-90.143992588604704</v>
      </c>
      <c r="AI6" s="19">
        <f>'[3]Soy Complex'!$BK$36*(SUM(Y6:AH6)/SUM('[3]Soy Complex'!$BA$36:$BJ$36))-540</f>
        <v>-150.71398292440836</v>
      </c>
      <c r="AJ6" s="19">
        <f>'[3]Soy Complex'!$BK$36*(SUM(Z6:AI6)/SUM('[3]Soy Complex'!$BA$36:$BJ$36))-182</f>
        <v>182.65668366827754</v>
      </c>
      <c r="AK6" s="19">
        <f>'[3]Soy Complex'!$BK$36*(SUM(AA6:AJ6)/SUM('[3]Soy Complex'!$BA$36:$BJ$36))+699</f>
        <v>1077.7534630065124</v>
      </c>
      <c r="AL6" s="19">
        <f>'[3]Soy Complex'!$BK$36*(SUM(AB6:AK6)/SUM('[3]Soy Complex'!$BA$36:$BJ$36))+391</f>
        <v>887.27332807156017</v>
      </c>
      <c r="AM6" s="19">
        <f>'[3]Soy Complex'!$BK$36*(SUM(AC6:AL6)/SUM('[3]Soy Complex'!$BA$36:$BJ$36))+88</f>
        <v>677.33570082197389</v>
      </c>
      <c r="AN6" s="19">
        <f>'[3]Soy Complex'!$BK$36*(SUM(AD6:AM6)/SUM('[3]Soy Complex'!$BA$36:$BJ$36))+3534</f>
        <v>4193.4333044751875</v>
      </c>
      <c r="AO6" s="19">
        <f>'[3]Soy Complex'!$BK$36*(SUM(AE6:AN6)/SUM('[3]Soy Complex'!$BA$36:$BJ$36))+3366</f>
        <v>4445.3348827538903</v>
      </c>
      <c r="AP6" s="19">
        <f>'[3]Soy Complex'!$BK$36*(SUM(AF6:AO6)/SUM('[3]Soy Complex'!$BA$36:$BJ$36))+768</f>
        <v>2020.9107798382133</v>
      </c>
      <c r="AQ6" s="19">
        <f>'[3]Soy Complex'!$BK$36*(SUM(AG6:AP6)/SUM('[3]Soy Complex'!$BA$36:$BJ$36))+550</f>
        <v>2026.2597126166872</v>
      </c>
      <c r="AR6" s="19">
        <f>'[3]Soy Complex'!$BK$36*(SUM(AH6:AQ6)/SUM('[3]Soy Complex'!$BA$36:$BJ$36))-760</f>
        <v>946.07852723696442</v>
      </c>
      <c r="AS6" s="19">
        <f>'[3]Soy Complex'!$BK$36*(SUM(AI6:AR6)/SUM('[3]Soy Complex'!$BA$36:$BJ$36))-2478</f>
        <v>-656.14770543755503</v>
      </c>
      <c r="AT6" s="19">
        <f>'[3]Soy Complex'!$BK$36*(SUM(AJ6:AS6)/SUM('[3]Soy Complex'!$BA$36:$BJ$36))-3011</f>
        <v>-1245.61816913539</v>
      </c>
      <c r="AU6" s="19">
        <f>'[3]Soy Complex'!$BK$36*(SUM(AK6:AT6)/SUM('[3]Soy Complex'!$BA$36:$BJ$36))-1971</f>
        <v>-365.19466677140099</v>
      </c>
    </row>
    <row r="7" spans="1:47" ht="16.5">
      <c r="A7" s="117" t="s">
        <v>87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>
        <f t="shared" ref="X7:AU7" si="3">SUM(X4:X6)</f>
        <v>23524.780190999994</v>
      </c>
      <c r="Y7" s="118">
        <f t="shared" si="3"/>
        <v>23610.537614000001</v>
      </c>
      <c r="Z7" s="118">
        <f t="shared" si="3"/>
        <v>25229.830749000004</v>
      </c>
      <c r="AA7" s="118">
        <f t="shared" si="3"/>
        <v>25871.448655000007</v>
      </c>
      <c r="AB7" s="118">
        <f>SUM(AB4:AB6)</f>
        <v>26366.021069000002</v>
      </c>
      <c r="AC7" s="118">
        <f>SUM(AC4:AC6)</f>
        <v>26580.089508000001</v>
      </c>
      <c r="AD7" s="119">
        <f t="shared" si="3"/>
        <v>28317.97194150569</v>
      </c>
      <c r="AE7" s="119">
        <f t="shared" si="3"/>
        <v>32974.950987222561</v>
      </c>
      <c r="AF7" s="119">
        <f t="shared" si="3"/>
        <v>37708.748338387653</v>
      </c>
      <c r="AG7" s="119">
        <f t="shared" si="3"/>
        <v>43689.32354854892</v>
      </c>
      <c r="AH7" s="119">
        <f>SUM(AH4:AH6)</f>
        <v>48014.259683476834</v>
      </c>
      <c r="AI7" s="119">
        <f t="shared" si="3"/>
        <v>53437.371139899726</v>
      </c>
      <c r="AJ7" s="119">
        <f t="shared" si="3"/>
        <v>59210.625577760729</v>
      </c>
      <c r="AK7" s="119">
        <f t="shared" si="3"/>
        <v>65328.051382376812</v>
      </c>
      <c r="AL7" s="119">
        <f t="shared" si="3"/>
        <v>69881.406610767866</v>
      </c>
      <c r="AM7" s="119">
        <f t="shared" si="3"/>
        <v>72489.873989399493</v>
      </c>
      <c r="AN7" s="119">
        <f t="shared" si="3"/>
        <v>77716.455645714712</v>
      </c>
      <c r="AO7" s="119">
        <f t="shared" si="3"/>
        <v>85785.489871705475</v>
      </c>
      <c r="AP7" s="119">
        <f t="shared" si="3"/>
        <v>90836.647807955029</v>
      </c>
      <c r="AQ7" s="119">
        <f t="shared" si="3"/>
        <v>91518.605227939785</v>
      </c>
      <c r="AR7" s="119">
        <f t="shared" si="3"/>
        <v>94276.329628374602</v>
      </c>
      <c r="AS7" s="119">
        <f t="shared" si="3"/>
        <v>96056.662966552336</v>
      </c>
      <c r="AT7" s="119">
        <f t="shared" si="3"/>
        <v>96007.367826398375</v>
      </c>
      <c r="AU7" s="119">
        <f t="shared" si="3"/>
        <v>86209.720902486646</v>
      </c>
    </row>
    <row r="8" spans="1:47" ht="16.5">
      <c r="A8" s="17" t="s">
        <v>88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>
        <f>X13-X12</f>
        <v>20219.832392999993</v>
      </c>
      <c r="Y8" s="18">
        <f t="shared" ref="Y8:AU8" si="4">Y13-Y12</f>
        <v>20200.294987999998</v>
      </c>
      <c r="Z8" s="18">
        <f t="shared" si="4"/>
        <v>21620.988956000001</v>
      </c>
      <c r="AA8" s="18">
        <f t="shared" si="4"/>
        <v>22837.682190000007</v>
      </c>
      <c r="AB8" s="18">
        <f t="shared" si="4"/>
        <v>22415.150317</v>
      </c>
      <c r="AC8" s="18">
        <f t="shared" si="4"/>
        <v>23389.653299000001</v>
      </c>
      <c r="AD8" s="19">
        <f t="shared" si="4"/>
        <v>22996.112599206783</v>
      </c>
      <c r="AE8" s="19">
        <f t="shared" si="4"/>
        <v>22242.172457354049</v>
      </c>
      <c r="AF8" s="19">
        <f t="shared" si="4"/>
        <v>22666.361657612633</v>
      </c>
      <c r="AG8" s="19">
        <f t="shared" si="4"/>
        <v>26225.711170502796</v>
      </c>
      <c r="AH8" s="19">
        <f t="shared" si="4"/>
        <v>27259.343856444651</v>
      </c>
      <c r="AI8" s="19">
        <f t="shared" si="4"/>
        <v>27834.196365394964</v>
      </c>
      <c r="AJ8" s="19">
        <f t="shared" si="4"/>
        <v>29129.995800634781</v>
      </c>
      <c r="AK8" s="19">
        <f t="shared" si="4"/>
        <v>32128.636120646224</v>
      </c>
      <c r="AL8" s="19">
        <f t="shared" si="4"/>
        <v>35125.675042328847</v>
      </c>
      <c r="AM8" s="19">
        <f t="shared" si="4"/>
        <v>37035.126247617889</v>
      </c>
      <c r="AN8" s="19">
        <f t="shared" si="4"/>
        <v>34540.397473127479</v>
      </c>
      <c r="AO8" s="19">
        <f t="shared" si="4"/>
        <v>35711.97091338176</v>
      </c>
      <c r="AP8" s="19">
        <f t="shared" si="4"/>
        <v>40663.89102079258</v>
      </c>
      <c r="AQ8" s="19">
        <f t="shared" si="4"/>
        <v>38096.729619282189</v>
      </c>
      <c r="AR8" s="19">
        <f t="shared" si="4"/>
        <v>38085.145694117127</v>
      </c>
      <c r="AS8" s="19">
        <f t="shared" si="4"/>
        <v>39843.640378349999</v>
      </c>
      <c r="AT8" s="19">
        <f t="shared" si="4"/>
        <v>50531.922132450658</v>
      </c>
      <c r="AU8" s="19">
        <f t="shared" si="4"/>
        <v>64243.467705516043</v>
      </c>
    </row>
    <row r="9" spans="1:47" ht="16.5">
      <c r="A9" s="17" t="s">
        <v>252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>
        <f>X81</f>
        <v>17168.812999999995</v>
      </c>
      <c r="Y9" s="18">
        <f t="shared" ref="Y9:AC9" si="5">Y81</f>
        <v>17337.342000000001</v>
      </c>
      <c r="Z9" s="18">
        <f t="shared" si="5"/>
        <v>17541.105000000003</v>
      </c>
      <c r="AA9" s="18">
        <f t="shared" si="5"/>
        <v>17787.413</v>
      </c>
      <c r="AB9" s="18">
        <f t="shared" si="5"/>
        <v>18377.331000000002</v>
      </c>
      <c r="AC9" s="18">
        <f t="shared" si="5"/>
        <v>19825.104000000003</v>
      </c>
      <c r="AD9" s="19">
        <f>AD81</f>
        <v>20612.08357855455</v>
      </c>
      <c r="AE9" s="19">
        <f t="shared" ref="AE9:AU9" si="6">AE81</f>
        <v>21128.097268863301</v>
      </c>
      <c r="AF9" s="19">
        <f t="shared" si="6"/>
        <v>21293.056723176487</v>
      </c>
      <c r="AG9" s="19">
        <f t="shared" si="6"/>
        <v>24027.819772509873</v>
      </c>
      <c r="AH9" s="19">
        <f t="shared" si="6"/>
        <v>25173.100900050642</v>
      </c>
      <c r="AI9" s="19">
        <f t="shared" si="6"/>
        <v>25828.195895030844</v>
      </c>
      <c r="AJ9" s="19">
        <f t="shared" si="6"/>
        <v>27598.412812128128</v>
      </c>
      <c r="AK9" s="19">
        <f t="shared" si="6"/>
        <v>29303.654964457441</v>
      </c>
      <c r="AL9" s="19">
        <f t="shared" si="6"/>
        <v>31993.105852546076</v>
      </c>
      <c r="AM9" s="19">
        <f t="shared" si="6"/>
        <v>32627.268004274905</v>
      </c>
      <c r="AN9" s="19">
        <f t="shared" si="6"/>
        <v>33146.046304165618</v>
      </c>
      <c r="AO9" s="19">
        <f t="shared" si="6"/>
        <v>34845.755090734972</v>
      </c>
      <c r="AP9" s="19">
        <f t="shared" si="6"/>
        <v>36366.057278951506</v>
      </c>
      <c r="AQ9" s="19">
        <f t="shared" si="6"/>
        <v>33299.209102298999</v>
      </c>
      <c r="AR9" s="19">
        <f t="shared" si="6"/>
        <v>32187.847071327855</v>
      </c>
      <c r="AS9" s="19">
        <f t="shared" si="6"/>
        <v>31786.580812406628</v>
      </c>
      <c r="AT9" s="19">
        <f t="shared" si="6"/>
        <v>41970.157225738505</v>
      </c>
      <c r="AU9" s="19">
        <f t="shared" si="6"/>
        <v>55756.270178603474</v>
      </c>
    </row>
    <row r="10" spans="1:47" ht="16.5">
      <c r="A10" s="17" t="s">
        <v>253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>
        <f>X97</f>
        <v>1355.897345824626</v>
      </c>
      <c r="Y10" s="18">
        <f t="shared" ref="Y10:AC10" si="7">Y97</f>
        <v>1155.7726290022579</v>
      </c>
      <c r="Z10" s="18">
        <f t="shared" si="7"/>
        <v>1376.9624012223758</v>
      </c>
      <c r="AA10" s="18">
        <f t="shared" si="7"/>
        <v>1196.8617914835941</v>
      </c>
      <c r="AB10" s="18">
        <f t="shared" si="7"/>
        <v>1396.0376941768725</v>
      </c>
      <c r="AC10" s="18">
        <f t="shared" si="7"/>
        <v>1468.8880000000001</v>
      </c>
      <c r="AD10" s="19">
        <f>('[3]Soy Complex'!BK$43*0.145)</f>
        <v>1897.961696756194</v>
      </c>
      <c r="AE10" s="19">
        <f>AE97</f>
        <v>2364.0751884907418</v>
      </c>
      <c r="AF10" s="19">
        <f t="shared" ref="AF10:AU10" si="8">AF97</f>
        <v>2373.3049344361302</v>
      </c>
      <c r="AG10" s="19">
        <f t="shared" si="8"/>
        <v>2447.8913979929307</v>
      </c>
      <c r="AH10" s="19">
        <f t="shared" si="8"/>
        <v>2586.2429563940136</v>
      </c>
      <c r="AI10" s="19">
        <f t="shared" si="8"/>
        <v>2756.0004703641262</v>
      </c>
      <c r="AJ10" s="19">
        <f t="shared" si="8"/>
        <v>2781.5829885066682</v>
      </c>
      <c r="AK10" s="19">
        <f t="shared" si="8"/>
        <v>2824.9811561887823</v>
      </c>
      <c r="AL10" s="19">
        <f t="shared" si="8"/>
        <v>2882.5691897827705</v>
      </c>
      <c r="AM10" s="19">
        <f t="shared" si="8"/>
        <v>2907.858243342991</v>
      </c>
      <c r="AN10" s="19">
        <f t="shared" si="8"/>
        <v>2894.3511689618858</v>
      </c>
      <c r="AO10" s="19">
        <f t="shared" si="8"/>
        <v>2866.2158226467313</v>
      </c>
      <c r="AP10" s="19">
        <f t="shared" si="8"/>
        <v>2797.8337418410542</v>
      </c>
      <c r="AQ10" s="19">
        <f t="shared" si="8"/>
        <v>2297.5205169832057</v>
      </c>
      <c r="AR10" s="19">
        <f t="shared" si="8"/>
        <v>2397.2986227892648</v>
      </c>
      <c r="AS10" s="19">
        <f t="shared" si="8"/>
        <v>2307.0595659433611</v>
      </c>
      <c r="AT10" s="19">
        <f t="shared" si="8"/>
        <v>2311.7649067121674</v>
      </c>
      <c r="AU10" s="19">
        <f t="shared" si="8"/>
        <v>2487.1975269125578</v>
      </c>
    </row>
    <row r="11" spans="1:47" ht="16.5">
      <c r="A11" s="17" t="s">
        <v>91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>
        <f>X8-X9-X10</f>
        <v>1695.1220471753727</v>
      </c>
      <c r="Y11" s="18">
        <f t="shared" ref="Y11:AU11" si="9">Y8-Y9-Y10</f>
        <v>1707.1803589977394</v>
      </c>
      <c r="Z11" s="18">
        <f t="shared" si="9"/>
        <v>2702.9215547776221</v>
      </c>
      <c r="AA11" s="18">
        <f t="shared" si="9"/>
        <v>3853.4073985164123</v>
      </c>
      <c r="AB11" s="18">
        <f t="shared" si="9"/>
        <v>2641.781622823125</v>
      </c>
      <c r="AC11" s="18">
        <f t="shared" si="9"/>
        <v>2095.6612989999985</v>
      </c>
      <c r="AD11" s="19">
        <f t="shared" si="9"/>
        <v>486.06732389603917</v>
      </c>
      <c r="AE11" s="19">
        <f t="shared" si="9"/>
        <v>-1249.9999999999941</v>
      </c>
      <c r="AF11" s="19">
        <f t="shared" si="9"/>
        <v>-999.99999999998408</v>
      </c>
      <c r="AG11" s="19">
        <f t="shared" si="9"/>
        <v>-250.00000000000682</v>
      </c>
      <c r="AH11" s="19">
        <f>AH8-AH9-AH10</f>
        <v>-500.00000000000409</v>
      </c>
      <c r="AI11" s="19">
        <f t="shared" si="9"/>
        <v>-750.00000000000546</v>
      </c>
      <c r="AJ11" s="19">
        <f t="shared" si="9"/>
        <v>-1250.0000000000159</v>
      </c>
      <c r="AK11" s="19">
        <f t="shared" si="9"/>
        <v>0</v>
      </c>
      <c r="AL11" s="19">
        <f t="shared" si="9"/>
        <v>250.00000000000045</v>
      </c>
      <c r="AM11" s="19">
        <f t="shared" si="9"/>
        <v>1499.9999999999927</v>
      </c>
      <c r="AN11" s="19">
        <f t="shared" si="9"/>
        <v>-1500.000000000025</v>
      </c>
      <c r="AO11" s="19">
        <f t="shared" si="9"/>
        <v>-1999.9999999999441</v>
      </c>
      <c r="AP11" s="19">
        <f t="shared" si="9"/>
        <v>1500.0000000000196</v>
      </c>
      <c r="AQ11" s="19">
        <f t="shared" si="9"/>
        <v>2499.9999999999841</v>
      </c>
      <c r="AR11" s="19">
        <f t="shared" si="9"/>
        <v>3500.0000000000077</v>
      </c>
      <c r="AS11" s="19">
        <f t="shared" si="9"/>
        <v>5750.00000000001</v>
      </c>
      <c r="AT11" s="19">
        <f t="shared" si="9"/>
        <v>6249.9999999999854</v>
      </c>
      <c r="AU11" s="19">
        <f t="shared" si="9"/>
        <v>6000.0000000000109</v>
      </c>
    </row>
    <row r="12" spans="1:47" ht="16.5">
      <c r="A12" s="17" t="s">
        <v>92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>
        <f t="shared" ref="X12:AA12" si="10">X65</f>
        <v>1887.5477979999998</v>
      </c>
      <c r="Y12" s="18">
        <f t="shared" si="10"/>
        <v>2009.3246260000003</v>
      </c>
      <c r="Z12" s="18">
        <f t="shared" si="10"/>
        <v>1960.4947930000001</v>
      </c>
      <c r="AA12" s="18">
        <f t="shared" si="10"/>
        <v>1633.197465</v>
      </c>
      <c r="AB12" s="18">
        <f>AB65</f>
        <v>2443.3817520000007</v>
      </c>
      <c r="AC12" s="18">
        <f>AC65</f>
        <v>1448.8472089999998</v>
      </c>
      <c r="AD12" s="19">
        <f>'[3]Soy Complex'!BK$44*(SUM(X12:AC12)/SUM('[3]Soy Complex'!BE$44:BJ$44))</f>
        <v>1465.977040160094</v>
      </c>
      <c r="AE12" s="19">
        <f>'[3]Soy Complex'!BL$44*(SUM(Y12:AD12)/SUM('[3]Soy Complex'!BF$44:BK$44))</f>
        <v>308.87591150347595</v>
      </c>
      <c r="AF12" s="19">
        <f>'[3]Soy Complex'!BM$44*(SUM(Z12:AE12)/SUM('[3]Soy Complex'!BG$44:BL$44))</f>
        <v>209.20055577798215</v>
      </c>
      <c r="AG12" s="19">
        <f>'[3]Soy Complex'!BN$44*(SUM(AA12:AF12)/SUM('[3]Soy Complex'!BH$44:BM$44))</f>
        <v>211.4087019806876</v>
      </c>
      <c r="AH12" s="19">
        <f>'[3]Soy Complex'!BO$44*(SUM(AB12:AG12)/SUM('[3]Soy Complex'!BI$44:BN$44))</f>
        <v>211.43070420804509</v>
      </c>
      <c r="AI12" s="19">
        <f>'[3]Soy Complex'!BP$44*(SUM(AC12:AH12)/SUM('[3]Soy Complex'!BJ$44:BO$44))</f>
        <v>208.70588041230602</v>
      </c>
      <c r="AJ12" s="19">
        <f>'[3]Soy Complex'!BQ$44*(SUM(AD12:AI12)/SUM('[3]Soy Complex'!BK$44:BP$44))</f>
        <v>208.28185775565515</v>
      </c>
      <c r="AK12" s="19">
        <f>'[3]Soy Complex'!BR$44*(SUM(AE12:AJ12)/SUM('[3]Soy Complex'!BL$44:BQ$44))</f>
        <v>209.13197903427653</v>
      </c>
      <c r="AL12" s="19">
        <f>'[3]Soy Complex'!BS$44*(SUM(AF12:AK12)/SUM('[3]Soy Complex'!BM$44:BR$44))</f>
        <v>209.6932798614921</v>
      </c>
      <c r="AM12" s="19">
        <f>'[3]Soy Complex'!BT$44*(SUM(AG12:AL12)/SUM('[3]Soy Complex'!BN$44:BS$44))</f>
        <v>209.77540054207711</v>
      </c>
      <c r="AN12" s="19">
        <f>'[3]Soy Complex'!BU$44*(SUM(AH12:AM12)/SUM('[3]Soy Complex'!BO$44:BT$44))</f>
        <v>209.50318363564199</v>
      </c>
      <c r="AO12" s="19">
        <f>'[3]Soy Complex'!BV$44*(SUM(AI12:AN12)/SUM('[3]Soy Complex'!BP$44:BU$44))</f>
        <v>209.18193020690813</v>
      </c>
      <c r="AP12" s="19">
        <f>'[3]Soy Complex'!BW$44*(SUM(AJ12:AO12)/SUM('[3]Soy Complex'!BQ$44:BV$44))</f>
        <v>209.26127183934184</v>
      </c>
      <c r="AQ12" s="19">
        <f>'[3]Soy Complex'!BX$44*(SUM(AK12:AP12)/SUM('[3]Soy Complex'!BR$44:BW$44))</f>
        <v>209.42450751995628</v>
      </c>
      <c r="AR12" s="19">
        <f>'[3]Soy Complex'!BY$44*(SUM(AL12:AQ12)/SUM('[3]Soy Complex'!BS$44:BX$44))</f>
        <v>209.47326226756957</v>
      </c>
      <c r="AS12" s="19">
        <f>'[3]Soy Complex'!BZ$44*(SUM(AM12:AR12)/SUM('[3]Soy Complex'!BT$44:BY$44))</f>
        <v>209.43659266858248</v>
      </c>
      <c r="AT12" s="19">
        <f>'[3]Soy Complex'!CA$44*(SUM(AN12:AS12)/SUM('[3]Soy Complex'!BU$44:BZ$44))</f>
        <v>209.3801246896667</v>
      </c>
      <c r="AU12" s="19">
        <f>'[3]Soy Complex'!CB$44*(SUM(AO12:AT12)/SUM('[3]Soy Complex'!BV$44:CA$44))</f>
        <v>209.35961486533751</v>
      </c>
    </row>
    <row r="13" spans="1:47" ht="16.5">
      <c r="A13" s="117" t="s">
        <v>94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>
        <f t="shared" ref="X13:AU13" si="11">X7-X14</f>
        <v>22107.380190999993</v>
      </c>
      <c r="Y13" s="118">
        <f t="shared" si="11"/>
        <v>22209.619613999999</v>
      </c>
      <c r="Z13" s="118">
        <f t="shared" si="11"/>
        <v>23581.483749000003</v>
      </c>
      <c r="AA13" s="118">
        <f t="shared" si="11"/>
        <v>24470.879655000008</v>
      </c>
      <c r="AB13" s="118">
        <f t="shared" si="11"/>
        <v>24858.532069000001</v>
      </c>
      <c r="AC13" s="118">
        <f t="shared" si="11"/>
        <v>24838.500508000001</v>
      </c>
      <c r="AD13" s="119">
        <f t="shared" si="11"/>
        <v>24462.089639366877</v>
      </c>
      <c r="AE13" s="119">
        <f t="shared" si="11"/>
        <v>22551.048368857526</v>
      </c>
      <c r="AF13" s="119">
        <f t="shared" si="11"/>
        <v>22875.562213390614</v>
      </c>
      <c r="AG13" s="119">
        <f t="shared" si="11"/>
        <v>26437.119872483483</v>
      </c>
      <c r="AH13" s="119">
        <f t="shared" si="11"/>
        <v>27470.774560652695</v>
      </c>
      <c r="AI13" s="119">
        <f t="shared" si="11"/>
        <v>28042.902245807269</v>
      </c>
      <c r="AJ13" s="119">
        <f t="shared" si="11"/>
        <v>29338.277658390434</v>
      </c>
      <c r="AK13" s="119">
        <f t="shared" si="11"/>
        <v>32337.768099680499</v>
      </c>
      <c r="AL13" s="119">
        <f t="shared" si="11"/>
        <v>35335.368322190341</v>
      </c>
      <c r="AM13" s="119">
        <f t="shared" si="11"/>
        <v>37244.901648159968</v>
      </c>
      <c r="AN13" s="119">
        <f t="shared" si="11"/>
        <v>34749.900656763122</v>
      </c>
      <c r="AO13" s="119">
        <f t="shared" si="11"/>
        <v>35921.152843588665</v>
      </c>
      <c r="AP13" s="119">
        <f t="shared" si="11"/>
        <v>40873.152292631923</v>
      </c>
      <c r="AQ13" s="119">
        <f t="shared" si="11"/>
        <v>38306.154126802146</v>
      </c>
      <c r="AR13" s="119">
        <f t="shared" si="11"/>
        <v>38294.6189563847</v>
      </c>
      <c r="AS13" s="119">
        <f t="shared" si="11"/>
        <v>40053.076971018585</v>
      </c>
      <c r="AT13" s="119">
        <f t="shared" si="11"/>
        <v>50741.302257140327</v>
      </c>
      <c r="AU13" s="119">
        <f t="shared" si="11"/>
        <v>64452.827320381381</v>
      </c>
    </row>
    <row r="14" spans="1:47" ht="16.5">
      <c r="A14" s="17" t="s">
        <v>95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>
        <f>W128</f>
        <v>1516.385</v>
      </c>
      <c r="X14" s="18">
        <f t="shared" ref="X14:AA14" si="12">X128</f>
        <v>1417.4</v>
      </c>
      <c r="Y14" s="18">
        <f t="shared" si="12"/>
        <v>1400.9179999999999</v>
      </c>
      <c r="Z14" s="18">
        <f t="shared" si="12"/>
        <v>1648.347</v>
      </c>
      <c r="AA14" s="18">
        <f t="shared" si="12"/>
        <v>1400.569</v>
      </c>
      <c r="AB14" s="18">
        <f>AB128</f>
        <v>1507.489</v>
      </c>
      <c r="AC14" s="18">
        <f>AC128</f>
        <v>1741.5889999999999</v>
      </c>
      <c r="AD14" s="19">
        <f>AD128</f>
        <v>3855.8823021388116</v>
      </c>
      <c r="AE14" s="19">
        <f>AE128</f>
        <v>10423.902618365035</v>
      </c>
      <c r="AF14" s="19">
        <f>AF128</f>
        <v>14833.186124997041</v>
      </c>
      <c r="AG14" s="19">
        <f t="shared" ref="AG14:AU14" si="13">AG128</f>
        <v>17252.203676065437</v>
      </c>
      <c r="AH14" s="19">
        <f t="shared" si="13"/>
        <v>20543.485122824139</v>
      </c>
      <c r="AI14" s="19">
        <f t="shared" si="13"/>
        <v>25394.468894092457</v>
      </c>
      <c r="AJ14" s="19">
        <f t="shared" si="13"/>
        <v>29872.347919370295</v>
      </c>
      <c r="AK14" s="19">
        <f t="shared" si="13"/>
        <v>32990.283282696313</v>
      </c>
      <c r="AL14" s="19">
        <f t="shared" si="13"/>
        <v>34546.038288577525</v>
      </c>
      <c r="AM14" s="19">
        <f t="shared" si="13"/>
        <v>35244.972341239525</v>
      </c>
      <c r="AN14" s="19">
        <f t="shared" si="13"/>
        <v>42966.55498895159</v>
      </c>
      <c r="AO14" s="19">
        <f t="shared" si="13"/>
        <v>49864.33702811681</v>
      </c>
      <c r="AP14" s="19">
        <f t="shared" si="13"/>
        <v>49963.495515323106</v>
      </c>
      <c r="AQ14" s="19">
        <f t="shared" si="13"/>
        <v>53212.451101137638</v>
      </c>
      <c r="AR14" s="19">
        <f t="shared" si="13"/>
        <v>55981.710671989902</v>
      </c>
      <c r="AS14" s="19">
        <f t="shared" si="13"/>
        <v>56003.585995533751</v>
      </c>
      <c r="AT14" s="19">
        <f t="shared" si="13"/>
        <v>45266.065569258048</v>
      </c>
      <c r="AU14" s="19">
        <f t="shared" si="13"/>
        <v>21756.893582105266</v>
      </c>
    </row>
    <row r="15" spans="1:47" ht="16.5">
      <c r="A15" s="117" t="s">
        <v>236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1"/>
      <c r="S15" s="121"/>
      <c r="T15" s="121"/>
      <c r="U15" s="121"/>
      <c r="V15" s="121"/>
      <c r="W15" s="121"/>
      <c r="X15" s="121">
        <f t="shared" ref="X15:AT15" si="14">X14/X13</f>
        <v>6.4114335925567048E-2</v>
      </c>
      <c r="Y15" s="121">
        <f t="shared" si="14"/>
        <v>6.3077082108912871E-2</v>
      </c>
      <c r="Z15" s="121">
        <f t="shared" si="14"/>
        <v>6.9900054531975744E-2</v>
      </c>
      <c r="AA15" s="121">
        <f t="shared" si="14"/>
        <v>5.723410926561559E-2</v>
      </c>
      <c r="AB15" s="121">
        <f>AB14/AB13</f>
        <v>6.0642720005173768E-2</v>
      </c>
      <c r="AC15" s="121">
        <f>AC14/AC13</f>
        <v>7.011651123782886E-2</v>
      </c>
      <c r="AD15" s="122">
        <f t="shared" si="14"/>
        <v>0.15762685686236447</v>
      </c>
      <c r="AE15" s="122">
        <f t="shared" si="14"/>
        <v>0.46223583258152212</v>
      </c>
      <c r="AF15" s="122">
        <f t="shared" si="14"/>
        <v>0.64842935822203196</v>
      </c>
      <c r="AG15" s="122">
        <f t="shared" si="14"/>
        <v>0.65257500663005386</v>
      </c>
      <c r="AH15" s="122">
        <f t="shared" si="14"/>
        <v>0.74783057454263613</v>
      </c>
      <c r="AI15" s="122">
        <f t="shared" si="14"/>
        <v>0.90555780109703932</v>
      </c>
      <c r="AJ15" s="122">
        <f t="shared" si="14"/>
        <v>1.0182038723335596</v>
      </c>
      <c r="AK15" s="122">
        <f t="shared" si="14"/>
        <v>1.0201781143647406</v>
      </c>
      <c r="AL15" s="122">
        <f t="shared" si="14"/>
        <v>0.97766175729609917</v>
      </c>
      <c r="AM15" s="122">
        <f t="shared" si="14"/>
        <v>0.94630327324225205</v>
      </c>
      <c r="AN15" s="122">
        <f t="shared" si="14"/>
        <v>1.236451160345672</v>
      </c>
      <c r="AO15" s="122">
        <f t="shared" si="14"/>
        <v>1.3881608211529539</v>
      </c>
      <c r="AP15" s="122">
        <f t="shared" si="14"/>
        <v>1.2224037714930509</v>
      </c>
      <c r="AQ15" s="122">
        <f t="shared" si="14"/>
        <v>1.3891358272352854</v>
      </c>
      <c r="AR15" s="122">
        <f t="shared" si="14"/>
        <v>1.4618688525338182</v>
      </c>
      <c r="AS15" s="122">
        <f t="shared" si="14"/>
        <v>1.3982342988544065</v>
      </c>
      <c r="AT15" s="122">
        <f t="shared" si="14"/>
        <v>0.89209506961142682</v>
      </c>
      <c r="AU15" s="122">
        <f>AU14/AU13</f>
        <v>0.33756305947536402</v>
      </c>
    </row>
    <row r="16" spans="1:47" ht="15.75" thickBot="1">
      <c r="A16" s="17" t="s">
        <v>237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72">
        <f>Y144</f>
        <v>32.526883333333338</v>
      </c>
      <c r="Z16" s="72">
        <f t="shared" ref="Z16:AC16" si="15">Z144</f>
        <v>30.031575</v>
      </c>
      <c r="AA16" s="72">
        <f t="shared" si="15"/>
        <v>28.324391666666667</v>
      </c>
      <c r="AB16" s="72">
        <f t="shared" si="15"/>
        <v>29.626508333333334</v>
      </c>
      <c r="AC16" s="72">
        <f t="shared" si="15"/>
        <v>57.998975000000009</v>
      </c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</row>
    <row r="17" spans="1:47">
      <c r="A17" s="123" t="s">
        <v>99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5">
        <f>X10/'[3]Soy Complex'!BE$43</f>
        <v>9.4833924117954882E-2</v>
      </c>
      <c r="Y17" s="125">
        <f>Y10/'[3]Soy Complex'!BF$43</f>
        <v>8.7303432153277252E-2</v>
      </c>
      <c r="Z17" s="125">
        <f>Z10/'[3]Soy Complex'!BG$43</f>
        <v>0.10030081017393375</v>
      </c>
      <c r="AA17" s="125">
        <f>AA10/'[3]Soy Complex'!BH$43</f>
        <v>8.6049377681555836E-2</v>
      </c>
      <c r="AB17" s="125">
        <f>AB10/'[3]Soy Complex'!BI$43</f>
        <v>0.10745647245419068</v>
      </c>
      <c r="AC17" s="125">
        <f>AC10/'[3]Soy Complex'!BJ$43</f>
        <v>0.10143681935690227</v>
      </c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6">
        <f>AN18-50-AN6</f>
        <v>325.61371025413973</v>
      </c>
      <c r="AO17" s="126">
        <f t="shared" ref="AO17:AU17" si="16">AO18-50-AO6</f>
        <v>319.614836650082</v>
      </c>
      <c r="AP17" s="126">
        <f t="shared" si="16"/>
        <v>315.57564111536112</v>
      </c>
      <c r="AQ17" s="126">
        <f t="shared" si="16"/>
        <v>228.8873210562258</v>
      </c>
      <c r="AR17" s="126">
        <f t="shared" si="16"/>
        <v>224.50619480026558</v>
      </c>
      <c r="AS17" s="126">
        <f t="shared" si="16"/>
        <v>220.65792384599069</v>
      </c>
      <c r="AT17" s="126">
        <f t="shared" si="16"/>
        <v>216.79020982444422</v>
      </c>
      <c r="AU17" s="126">
        <f t="shared" si="16"/>
        <v>212.80238842910109</v>
      </c>
    </row>
    <row r="18" spans="1:47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>
        <v>1</v>
      </c>
      <c r="Y18" s="17">
        <v>2</v>
      </c>
      <c r="Z18" s="17">
        <v>3</v>
      </c>
      <c r="AA18" s="17">
        <v>4</v>
      </c>
      <c r="AB18" s="17">
        <v>5</v>
      </c>
      <c r="AC18" s="17">
        <v>6</v>
      </c>
      <c r="AD18" s="41">
        <f>AD6+'Soy Refined'!AD6</f>
        <v>667.97484360964972</v>
      </c>
      <c r="AE18" s="41">
        <f>AE6+'Soy Refined'!AE6</f>
        <v>3173.3192720837487</v>
      </c>
      <c r="AF18" s="41">
        <f>AF6+'Soy Refined'!AF6</f>
        <v>263.27724451477718</v>
      </c>
      <c r="AG18" s="41">
        <f>AG6+'Soy Refined'!AG6</f>
        <v>387.38761461744815</v>
      </c>
      <c r="AH18" s="41">
        <f>AH6+'Soy Refined'!AH6</f>
        <v>318.80579955957671</v>
      </c>
      <c r="AI18" s="41">
        <f>AI6+'Soy Refined'!AI6</f>
        <v>254.56156166553126</v>
      </c>
      <c r="AJ18" s="41">
        <f>AJ6+'Soy Refined'!AJ6</f>
        <v>585.13952430501593</v>
      </c>
      <c r="AK18" s="41">
        <f>AK6+'Soy Refined'!AK6</f>
        <v>1475.6518860695046</v>
      </c>
      <c r="AL18" s="41">
        <f>AL6+'Soy Refined'!AL6</f>
        <v>1276.6582937544981</v>
      </c>
      <c r="AM18" s="41">
        <f>AM6+'Soy Refined'!AM6</f>
        <v>1060.4317954611333</v>
      </c>
      <c r="AN18" s="41">
        <f>AN6+'Soy Refined'!AN6</f>
        <v>4569.0470147293272</v>
      </c>
      <c r="AO18" s="41">
        <f>AO6+'Soy Refined'!AO6</f>
        <v>4814.9497194039723</v>
      </c>
      <c r="AP18" s="41">
        <f>AP6+'Soy Refined'!AP6</f>
        <v>2386.4864209535745</v>
      </c>
      <c r="AQ18" s="41">
        <f>AQ6+'Soy Refined'!AQ6</f>
        <v>2305.147033672913</v>
      </c>
      <c r="AR18" s="41">
        <f>AR6+'Soy Refined'!AR6</f>
        <v>1220.58472203723</v>
      </c>
      <c r="AS18" s="41">
        <f>AS6+'Soy Refined'!AS6</f>
        <v>-385.48978159156434</v>
      </c>
      <c r="AT18" s="41">
        <f>AT6+'Soy Refined'!AT6</f>
        <v>-978.82795931094574</v>
      </c>
      <c r="AU18" s="41">
        <f>AU6+'Soy Refined'!AU6</f>
        <v>-102.3922783422999</v>
      </c>
    </row>
    <row r="19" spans="1:47" ht="15.75" thickBot="1">
      <c r="A19" s="42" t="s">
        <v>100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ht="15.75" thickBot="1">
      <c r="A20" s="44"/>
      <c r="B20" s="44" t="str">
        <f>B$2</f>
        <v xml:space="preserve">93/94 </v>
      </c>
      <c r="C20" s="44" t="str">
        <f t="shared" ref="C20:AU20" si="17">C$2</f>
        <v xml:space="preserve">94/95 </v>
      </c>
      <c r="D20" s="44" t="str">
        <f t="shared" si="17"/>
        <v xml:space="preserve">95/96 </v>
      </c>
      <c r="E20" s="44" t="str">
        <f t="shared" si="17"/>
        <v xml:space="preserve">96/97 </v>
      </c>
      <c r="F20" s="44" t="str">
        <f t="shared" si="17"/>
        <v xml:space="preserve">97/98 </v>
      </c>
      <c r="G20" s="44" t="str">
        <f t="shared" si="17"/>
        <v xml:space="preserve">98/99 </v>
      </c>
      <c r="H20" s="44" t="str">
        <f t="shared" si="17"/>
        <v xml:space="preserve">99/00 </v>
      </c>
      <c r="I20" s="44" t="str">
        <f t="shared" si="17"/>
        <v xml:space="preserve">00/01 </v>
      </c>
      <c r="J20" s="44" t="str">
        <f t="shared" si="17"/>
        <v xml:space="preserve">01/02 </v>
      </c>
      <c r="K20" s="44" t="str">
        <f t="shared" si="17"/>
        <v xml:space="preserve">02/03 </v>
      </c>
      <c r="L20" s="44" t="str">
        <f t="shared" si="17"/>
        <v xml:space="preserve">03/04 </v>
      </c>
      <c r="M20" s="44" t="str">
        <f t="shared" si="17"/>
        <v xml:space="preserve">04/05 </v>
      </c>
      <c r="N20" s="44" t="str">
        <f t="shared" si="17"/>
        <v xml:space="preserve">05/06 </v>
      </c>
      <c r="O20" s="44" t="str">
        <f t="shared" si="17"/>
        <v xml:space="preserve">06/07 </v>
      </c>
      <c r="P20" s="44" t="str">
        <f t="shared" si="17"/>
        <v xml:space="preserve">07/08 </v>
      </c>
      <c r="Q20" s="44" t="str">
        <f t="shared" si="17"/>
        <v xml:space="preserve">08/09 </v>
      </c>
      <c r="R20" s="44" t="str">
        <f t="shared" si="17"/>
        <v xml:space="preserve">09/10 </v>
      </c>
      <c r="S20" s="44" t="str">
        <f t="shared" si="17"/>
        <v xml:space="preserve">10/11 </v>
      </c>
      <c r="T20" s="44" t="str">
        <f t="shared" si="17"/>
        <v xml:space="preserve">11/12 </v>
      </c>
      <c r="U20" s="44" t="str">
        <f t="shared" si="17"/>
        <v xml:space="preserve">12/13 </v>
      </c>
      <c r="V20" s="44" t="str">
        <f t="shared" si="17"/>
        <v xml:space="preserve">13/14 </v>
      </c>
      <c r="W20" s="44" t="str">
        <f t="shared" si="17"/>
        <v xml:space="preserve">14/15 </v>
      </c>
      <c r="X20" s="44" t="str">
        <f t="shared" si="17"/>
        <v xml:space="preserve">15/16 </v>
      </c>
      <c r="Y20" s="44" t="str">
        <f t="shared" si="17"/>
        <v xml:space="preserve">16/17 </v>
      </c>
      <c r="Z20" s="44" t="str">
        <f t="shared" si="17"/>
        <v xml:space="preserve">17/18 </v>
      </c>
      <c r="AA20" s="44" t="str">
        <f t="shared" si="17"/>
        <v>18/19</v>
      </c>
      <c r="AB20" s="44" t="str">
        <f t="shared" si="17"/>
        <v>19/20</v>
      </c>
      <c r="AC20" s="44" t="str">
        <f t="shared" si="17"/>
        <v>20/21</v>
      </c>
      <c r="AD20" s="44" t="str">
        <f t="shared" si="17"/>
        <v>21/22</v>
      </c>
      <c r="AE20" s="44" t="str">
        <f t="shared" si="17"/>
        <v>22/23</v>
      </c>
      <c r="AF20" s="44" t="str">
        <f t="shared" si="17"/>
        <v>23/24</v>
      </c>
      <c r="AG20" s="44" t="str">
        <f t="shared" si="17"/>
        <v>24/25</v>
      </c>
      <c r="AH20" s="44" t="str">
        <f t="shared" si="17"/>
        <v>25/26</v>
      </c>
      <c r="AI20" s="44" t="str">
        <f t="shared" si="17"/>
        <v>26/27</v>
      </c>
      <c r="AJ20" s="44" t="str">
        <f t="shared" si="17"/>
        <v>27/28</v>
      </c>
      <c r="AK20" s="44" t="str">
        <f t="shared" si="17"/>
        <v>28/29</v>
      </c>
      <c r="AL20" s="44" t="str">
        <f t="shared" si="17"/>
        <v>29/30</v>
      </c>
      <c r="AM20" s="44" t="str">
        <f t="shared" si="17"/>
        <v>30/31</v>
      </c>
      <c r="AN20" s="44" t="str">
        <f t="shared" si="17"/>
        <v>31/32</v>
      </c>
      <c r="AO20" s="44" t="str">
        <f t="shared" si="17"/>
        <v>32/33</v>
      </c>
      <c r="AP20" s="44" t="str">
        <f t="shared" si="17"/>
        <v>33/34</v>
      </c>
      <c r="AQ20" s="44" t="str">
        <f t="shared" si="17"/>
        <v>34/35</v>
      </c>
      <c r="AR20" s="44" t="str">
        <f t="shared" si="17"/>
        <v>35/36</v>
      </c>
      <c r="AS20" s="44" t="str">
        <f t="shared" si="17"/>
        <v>36/37</v>
      </c>
      <c r="AT20" s="44" t="str">
        <f t="shared" si="17"/>
        <v>37/38</v>
      </c>
      <c r="AU20" s="44" t="str">
        <f t="shared" si="17"/>
        <v>38/39</v>
      </c>
    </row>
    <row r="21" spans="1:47">
      <c r="A21" s="42" t="s">
        <v>101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6"/>
      <c r="S21" s="46"/>
      <c r="T21" s="46"/>
      <c r="U21" s="46"/>
      <c r="V21" s="46"/>
      <c r="W21" s="46"/>
      <c r="X21" s="46">
        <f>'[4]NASS Crush'!$O10</f>
        <v>1962.9369999999999</v>
      </c>
      <c r="Y21" s="46">
        <f>'[4]NASS Crush'!$O22</f>
        <v>2028.518</v>
      </c>
      <c r="Z21" s="46">
        <f>'[4]NASS Crush'!$O34</f>
        <v>2016.8879999999999</v>
      </c>
      <c r="AA21" s="46">
        <f>'[4]NASS Crush'!$O46</f>
        <v>2134.5529999999999</v>
      </c>
      <c r="AB21" s="46">
        <f>'[4]NASS Crush'!$O58</f>
        <v>2149.9690000000001</v>
      </c>
      <c r="AC21" s="46">
        <f>'[4]NASS Crush'!$O70</f>
        <v>2282.471</v>
      </c>
      <c r="AD21" s="46">
        <f>'[4]NASS Crush'!$O82</f>
        <v>2347.58</v>
      </c>
      <c r="AE21" s="46">
        <f>'[4]NASS Crush'!$O94</f>
        <v>2338.085</v>
      </c>
      <c r="AF21" s="47">
        <f>'[3]Soy Complex'!BM276</f>
        <v>2375.654</v>
      </c>
      <c r="AG21" s="47">
        <f>'[3]Soy Complex'!BN276</f>
        <v>2596.75</v>
      </c>
      <c r="AH21" s="47">
        <f>'[3]Soy Complex'!BO276</f>
        <v>2726</v>
      </c>
      <c r="AI21" s="47">
        <f>'[3]Soy Complex'!BP276</f>
        <v>2950</v>
      </c>
      <c r="AJ21" s="47">
        <f>'[3]Soy Complex'!BQ276</f>
        <v>3009</v>
      </c>
      <c r="AK21" s="47">
        <f>'[3]Soy Complex'!BR276</f>
        <v>3032.6000000000004</v>
      </c>
      <c r="AL21" s="47">
        <f>'[3]Soy Complex'!BS276</f>
        <v>3209.6000000000004</v>
      </c>
      <c r="AM21" s="47">
        <f>'[3]Soy Complex'!BT276</f>
        <v>3292.2000000000003</v>
      </c>
      <c r="AN21" s="47">
        <f>'[3]Soy Complex'!BU276</f>
        <v>3433.8</v>
      </c>
      <c r="AO21" s="47">
        <f>'[3]Soy Complex'!BV276</f>
        <v>3410.2000000000003</v>
      </c>
      <c r="AP21" s="47">
        <f>'[3]Soy Complex'!BW276</f>
        <v>3469.2000000000003</v>
      </c>
      <c r="AQ21" s="47">
        <f>'[3]Soy Complex'!BX276</f>
        <v>3516.4</v>
      </c>
      <c r="AR21" s="47">
        <f>'[3]Soy Complex'!BY276</f>
        <v>3575.4</v>
      </c>
      <c r="AS21" s="47">
        <f>'[3]Soy Complex'!BZ276</f>
        <v>3634.4</v>
      </c>
      <c r="AT21" s="47">
        <f>'[3]Soy Complex'!CA276</f>
        <v>3681.6000000000004</v>
      </c>
      <c r="AU21" s="47">
        <f>'[3]Soy Complex'!CB276</f>
        <v>3681.6000000000004</v>
      </c>
    </row>
    <row r="22" spans="1:47">
      <c r="A22" s="42" t="s">
        <v>102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  <c r="Q22" s="46"/>
      <c r="R22" s="46"/>
      <c r="S22" s="46"/>
      <c r="T22" s="46"/>
      <c r="U22" s="46"/>
      <c r="V22" s="46"/>
      <c r="W22" s="46"/>
      <c r="X22" s="46">
        <f>'[4]NASS Crush'!$O11</f>
        <v>1901.8530000000001</v>
      </c>
      <c r="Y22" s="46">
        <f>'[4]NASS Crush'!$O23</f>
        <v>1961.2560000000001</v>
      </c>
      <c r="Z22" s="46">
        <f>'[4]NASS Crush'!$O35</f>
        <v>1977.0050000000001</v>
      </c>
      <c r="AA22" s="46">
        <f>'[4]NASS Crush'!$O47</f>
        <v>2060.5630000000001</v>
      </c>
      <c r="AB22" s="46">
        <f>'[4]NASS Crush'!$O59</f>
        <v>1999.6479999999999</v>
      </c>
      <c r="AC22" s="46">
        <f>'[4]NASS Crush'!$O71</f>
        <v>2206.7919999999999</v>
      </c>
      <c r="AD22" s="46">
        <f>'[4]NASS Crush'!$O83</f>
        <v>2235.37</v>
      </c>
      <c r="AE22" s="46">
        <f>'[4]NASS Crush'!$O95</f>
        <v>2199.962</v>
      </c>
      <c r="AF22" s="47">
        <f>'[3]Soy Complex'!BM277</f>
        <v>2324.6680000000001</v>
      </c>
      <c r="AG22" s="47">
        <f>'[3]Soy Complex'!BN277</f>
        <v>2493.1</v>
      </c>
      <c r="AH22" s="47">
        <f>'[3]Soy Complex'!BO277</f>
        <v>2644.7999999999997</v>
      </c>
      <c r="AI22" s="47">
        <f>'[3]Soy Complex'!BP277</f>
        <v>2818.7999999999997</v>
      </c>
      <c r="AJ22" s="47">
        <f>'[3]Soy Complex'!BQ277</f>
        <v>2888.4</v>
      </c>
      <c r="AK22" s="47">
        <f>'[3]Soy Complex'!BR277</f>
        <v>2911.6</v>
      </c>
      <c r="AL22" s="47">
        <f>'[3]Soy Complex'!BS277</f>
        <v>3074</v>
      </c>
      <c r="AM22" s="47">
        <f>'[3]Soy Complex'!BT277</f>
        <v>3143.6</v>
      </c>
      <c r="AN22" s="47">
        <f>'[3]Soy Complex'!BU277</f>
        <v>3294.4</v>
      </c>
      <c r="AO22" s="47">
        <f>'[3]Soy Complex'!BV277</f>
        <v>3271.2</v>
      </c>
      <c r="AP22" s="47">
        <f>'[3]Soy Complex'!BW277</f>
        <v>3317.6</v>
      </c>
      <c r="AQ22" s="47">
        <f>'[3]Soy Complex'!BX277</f>
        <v>3375.6</v>
      </c>
      <c r="AR22" s="47">
        <f>'[3]Soy Complex'!BY277</f>
        <v>3422</v>
      </c>
      <c r="AS22" s="47">
        <f>'[3]Soy Complex'!BZ277</f>
        <v>3480</v>
      </c>
      <c r="AT22" s="47">
        <f>'[3]Soy Complex'!CA277</f>
        <v>3526.4</v>
      </c>
      <c r="AU22" s="47">
        <f>'[3]Soy Complex'!CB277</f>
        <v>3526.4</v>
      </c>
    </row>
    <row r="23" spans="1:47">
      <c r="A23" s="42" t="s">
        <v>103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46"/>
      <c r="R23" s="46"/>
      <c r="S23" s="46"/>
      <c r="T23" s="46"/>
      <c r="U23" s="46"/>
      <c r="V23" s="46"/>
      <c r="W23" s="47"/>
      <c r="X23" s="46">
        <f>'[4]NASS Crush'!$O12</f>
        <v>1929.027</v>
      </c>
      <c r="Y23" s="46">
        <f>'[4]NASS Crush'!$O24</f>
        <v>1950.1759999999999</v>
      </c>
      <c r="Z23" s="46">
        <f>'[4]NASS Crush'!$O36</f>
        <v>2015.2560000000001</v>
      </c>
      <c r="AA23" s="46">
        <f>'[4]NASS Crush'!$O48</f>
        <v>2135.37</v>
      </c>
      <c r="AB23" s="46">
        <f>'[4]NASS Crush'!$O60</f>
        <v>2110.9360000000001</v>
      </c>
      <c r="AC23" s="46">
        <f>'[4]NASS Crush'!$O72</f>
        <v>2233.4859999999999</v>
      </c>
      <c r="AD23" s="46">
        <f>'[4]NASS Crush'!$O84</f>
        <v>2324.183</v>
      </c>
      <c r="AE23" s="46">
        <f>'[4]NASS Crush'!$O96</f>
        <v>2195.3580000000002</v>
      </c>
      <c r="AF23" s="47">
        <f>'[3]Soy Complex'!BM278</f>
        <v>2376.2370000000001</v>
      </c>
      <c r="AG23" s="47">
        <f>'[3]Soy Complex'!BN278</f>
        <v>2574.0000000000005</v>
      </c>
      <c r="AH23" s="47">
        <f>'[3]Soy Complex'!BO278</f>
        <v>2702.8</v>
      </c>
      <c r="AI23" s="47">
        <f>'[3]Soy Complex'!BP278</f>
        <v>2901.6</v>
      </c>
      <c r="AJ23" s="47">
        <f>'[3]Soy Complex'!BQ278</f>
        <v>2948.3999999999996</v>
      </c>
      <c r="AK23" s="47">
        <f>'[3]Soy Complex'!BR278</f>
        <v>3006.8999999999996</v>
      </c>
      <c r="AL23" s="47">
        <f>'[3]Soy Complex'!BS278</f>
        <v>3170.7</v>
      </c>
      <c r="AM23" s="47">
        <f>'[3]Soy Complex'!BT278</f>
        <v>3252.6</v>
      </c>
      <c r="AN23" s="47">
        <f>'[3]Soy Complex'!BU278</f>
        <v>3381.2999999999997</v>
      </c>
      <c r="AO23" s="47">
        <f>'[3]Soy Complex'!BV278</f>
        <v>3369.6</v>
      </c>
      <c r="AP23" s="47">
        <f>'[3]Soy Complex'!BW278</f>
        <v>3404.7</v>
      </c>
      <c r="AQ23" s="47">
        <f>'[3]Soy Complex'!BX278</f>
        <v>3474.8999999999996</v>
      </c>
      <c r="AR23" s="47">
        <f>'[3]Soy Complex'!BY278</f>
        <v>3533.3999999999996</v>
      </c>
      <c r="AS23" s="47">
        <f>'[3]Soy Complex'!BZ278</f>
        <v>3580.2</v>
      </c>
      <c r="AT23" s="47">
        <f>'[3]Soy Complex'!CA278</f>
        <v>3627</v>
      </c>
      <c r="AU23" s="47">
        <f>'[3]Soy Complex'!CB278</f>
        <v>3627</v>
      </c>
    </row>
    <row r="24" spans="1:47">
      <c r="A24" s="42" t="s">
        <v>104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46">
        <f>'[4]NASS Crush'!$O13</f>
        <v>1864.8869999999999</v>
      </c>
      <c r="Y24" s="46">
        <f>'[4]NASS Crush'!$O25</f>
        <v>1982.893</v>
      </c>
      <c r="Z24" s="46">
        <f>'[4]NASS Crush'!$O37</f>
        <v>1995.5889999999999</v>
      </c>
      <c r="AA24" s="46">
        <f>'[4]NASS Crush'!$O49</f>
        <v>2115.799</v>
      </c>
      <c r="AB24" s="46">
        <f>'[4]NASS Crush'!$O61</f>
        <v>2154.4270000000001</v>
      </c>
      <c r="AC24" s="46">
        <f>'[4]NASS Crush'!$O73</f>
        <v>2308.752</v>
      </c>
      <c r="AD24" s="46">
        <f>'[4]NASS Crush'!$O85</f>
        <v>2277.355</v>
      </c>
      <c r="AE24" s="46">
        <f>'[4]NASS Crush'!$O97</f>
        <v>2252.3119999999999</v>
      </c>
      <c r="AF24" s="47">
        <f>'[3]Soy Complex'!BM279</f>
        <v>2288.5720000000001</v>
      </c>
      <c r="AG24" s="47">
        <f>'[3]Soy Complex'!BN279</f>
        <v>2573.25</v>
      </c>
      <c r="AH24" s="47">
        <f>'[3]Soy Complex'!BO279</f>
        <v>2702.5</v>
      </c>
      <c r="AI24" s="47">
        <f>'[3]Soy Complex'!BP279</f>
        <v>2855.25</v>
      </c>
      <c r="AJ24" s="47">
        <f>'[3]Soy Complex'!BQ279</f>
        <v>2937.5</v>
      </c>
      <c r="AK24" s="47">
        <f>'[3]Soy Complex'!BR279</f>
        <v>2961</v>
      </c>
      <c r="AL24" s="47">
        <f>'[3]Soy Complex'!BS279</f>
        <v>3149</v>
      </c>
      <c r="AM24" s="47">
        <f>'[3]Soy Complex'!BT279</f>
        <v>3231.25</v>
      </c>
      <c r="AN24" s="47">
        <f>'[3]Soy Complex'!BU279</f>
        <v>3360.5</v>
      </c>
      <c r="AO24" s="47">
        <f>'[3]Soy Complex'!BV279</f>
        <v>3348.75</v>
      </c>
      <c r="AP24" s="47">
        <f>'[3]Soy Complex'!BW279</f>
        <v>3384</v>
      </c>
      <c r="AQ24" s="47">
        <f>'[3]Soy Complex'!BX279</f>
        <v>3431</v>
      </c>
      <c r="AR24" s="47">
        <f>'[3]Soy Complex'!BY279</f>
        <v>3513.25</v>
      </c>
      <c r="AS24" s="47">
        <f>'[3]Soy Complex'!BZ279</f>
        <v>3560.25</v>
      </c>
      <c r="AT24" s="47">
        <f>'[3]Soy Complex'!CA279</f>
        <v>3595.5</v>
      </c>
      <c r="AU24" s="47">
        <f>'[3]Soy Complex'!CB279</f>
        <v>3607.25</v>
      </c>
    </row>
    <row r="25" spans="1:47">
      <c r="A25" s="42" t="s">
        <v>105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>
        <f>'[4]NASS Crush'!$O14</f>
        <v>1795.866</v>
      </c>
      <c r="Y25" s="46">
        <f>'[4]NASS Crush'!$O26</f>
        <v>1757.03</v>
      </c>
      <c r="Z25" s="46">
        <f>'[4]NASS Crush'!$O38</f>
        <v>1889.8409999999999</v>
      </c>
      <c r="AA25" s="46">
        <f>'[4]NASS Crush'!$O50</f>
        <v>1899.1959999999999</v>
      </c>
      <c r="AB25" s="46">
        <f>'[4]NASS Crush'!$O62</f>
        <v>1999.5239999999999</v>
      </c>
      <c r="AC25" s="46">
        <f>'[4]NASS Crush'!$O74</f>
        <v>1924.749</v>
      </c>
      <c r="AD25" s="46">
        <f>'[4]NASS Crush'!$O86</f>
        <v>2064.1990000000001</v>
      </c>
      <c r="AE25" s="47">
        <f>'[3]Soy Complex'!BL280</f>
        <v>2091.2179999999998</v>
      </c>
      <c r="AF25" s="47">
        <f>'[3]Soy Complex'!BM280</f>
        <v>2292.36</v>
      </c>
      <c r="AG25" s="47">
        <f>'[3]Soy Complex'!BN280</f>
        <v>2324.6000000000004</v>
      </c>
      <c r="AH25" s="47">
        <f>'[3]Soy Complex'!BO280</f>
        <v>2466.2000000000003</v>
      </c>
      <c r="AI25" s="47">
        <f>'[3]Soy Complex'!BP280</f>
        <v>2678.6000000000004</v>
      </c>
      <c r="AJ25" s="47">
        <f>'[3]Soy Complex'!BQ280</f>
        <v>2725.8</v>
      </c>
      <c r="AK25" s="47">
        <f>'[3]Soy Complex'!BR280</f>
        <v>2784.8</v>
      </c>
      <c r="AL25" s="47">
        <f>'[3]Soy Complex'!BS280</f>
        <v>2891</v>
      </c>
      <c r="AM25" s="47">
        <f>'[3]Soy Complex'!BT280</f>
        <v>3009</v>
      </c>
      <c r="AN25" s="47">
        <f>'[3]Soy Complex'!BU280</f>
        <v>3079.8</v>
      </c>
      <c r="AO25" s="47">
        <f>'[3]Soy Complex'!BV280</f>
        <v>3091.6000000000004</v>
      </c>
      <c r="AP25" s="47">
        <f>'[3]Soy Complex'!BW280</f>
        <v>3138.8</v>
      </c>
      <c r="AQ25" s="47">
        <f>'[3]Soy Complex'!BX280</f>
        <v>3209.6000000000004</v>
      </c>
      <c r="AR25" s="47">
        <f>'[3]Soy Complex'!BY280</f>
        <v>3233.2000000000003</v>
      </c>
      <c r="AS25" s="47">
        <f>'[3]Soy Complex'!BZ280</f>
        <v>3280.4</v>
      </c>
      <c r="AT25" s="47">
        <f>'[3]Soy Complex'!CA280</f>
        <v>3339.4</v>
      </c>
      <c r="AU25" s="47">
        <f>'[3]Soy Complex'!CB280</f>
        <v>3339.4</v>
      </c>
    </row>
    <row r="26" spans="1:47">
      <c r="A26" s="42" t="s">
        <v>106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>
        <f>'[4]NASS Crush'!$O15</f>
        <v>1943.537</v>
      </c>
      <c r="Y26" s="46">
        <f>'[4]NASS Crush'!$O27</f>
        <v>1865.4659999999999</v>
      </c>
      <c r="Z26" s="46">
        <f>'[4]NASS Crush'!$O39</f>
        <v>2079.123</v>
      </c>
      <c r="AA26" s="46">
        <f>'[4]NASS Crush'!$O51</f>
        <v>2094.4180000000001</v>
      </c>
      <c r="AB26" s="46">
        <f>'[4]NASS Crush'!$O63</f>
        <v>2201.0680000000002</v>
      </c>
      <c r="AC26" s="46">
        <f>'[4]NASS Crush'!$O75</f>
        <v>2222.123</v>
      </c>
      <c r="AD26" s="46">
        <f>'[4]NASS Crush'!$O87</f>
        <v>2277.5410000000002</v>
      </c>
      <c r="AE26" s="47">
        <f>'[3]Soy Complex'!BL281</f>
        <v>2339.5810000000001</v>
      </c>
      <c r="AF26" s="47">
        <f>'[3]Soy Complex'!BM281</f>
        <v>2463.3000000000002</v>
      </c>
      <c r="AG26" s="47">
        <f>'[3]Soy Complex'!BN281</f>
        <v>2584.2000000000003</v>
      </c>
      <c r="AH26" s="47">
        <f>'[3]Soy Complex'!BO281</f>
        <v>2737.6000000000004</v>
      </c>
      <c r="AI26" s="47">
        <f>'[3]Soy Complex'!BP281</f>
        <v>2938.2000000000003</v>
      </c>
      <c r="AJ26" s="47">
        <f>'[3]Soy Complex'!BQ281</f>
        <v>2985.4</v>
      </c>
      <c r="AK26" s="47">
        <f>'[3]Soy Complex'!BR281</f>
        <v>3056.2000000000003</v>
      </c>
      <c r="AL26" s="47">
        <f>'[3]Soy Complex'!BS281</f>
        <v>3186</v>
      </c>
      <c r="AM26" s="47">
        <f>'[3]Soy Complex'!BT281</f>
        <v>3304</v>
      </c>
      <c r="AN26" s="47">
        <f>'[3]Soy Complex'!BU281</f>
        <v>3398.4</v>
      </c>
      <c r="AO26" s="47">
        <f>'[3]Soy Complex'!BV281</f>
        <v>3398.4</v>
      </c>
      <c r="AP26" s="47">
        <f>'[3]Soy Complex'!BW281</f>
        <v>3457.4</v>
      </c>
      <c r="AQ26" s="47">
        <f>'[3]Soy Complex'!BX281</f>
        <v>3516.4</v>
      </c>
      <c r="AR26" s="47">
        <f>'[3]Soy Complex'!BY281</f>
        <v>3563.6000000000004</v>
      </c>
      <c r="AS26" s="47">
        <f>'[3]Soy Complex'!BZ281</f>
        <v>3610.8</v>
      </c>
      <c r="AT26" s="47">
        <f>'[3]Soy Complex'!CA281</f>
        <v>3669.8</v>
      </c>
      <c r="AU26" s="47">
        <f>'[3]Soy Complex'!CB281</f>
        <v>3669.8</v>
      </c>
    </row>
    <row r="27" spans="1:47">
      <c r="A27" s="42" t="s">
        <v>107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6"/>
      <c r="Q27" s="46"/>
      <c r="R27" s="46"/>
      <c r="S27" s="46"/>
      <c r="T27" s="46"/>
      <c r="U27" s="46"/>
      <c r="V27" s="46"/>
      <c r="W27" s="46"/>
      <c r="X27" s="46">
        <f>'[4]NASS Crush'!$O16</f>
        <v>1840.2629999999999</v>
      </c>
      <c r="Y27" s="46">
        <f>'[4]NASS Crush'!$O28</f>
        <v>1737.7750000000001</v>
      </c>
      <c r="Z27" s="46">
        <f>'[4]NASS Crush'!$O40</f>
        <v>1964.922</v>
      </c>
      <c r="AA27" s="46">
        <f>'[4]NASS Crush'!$O52</f>
        <v>1989.1010000000001</v>
      </c>
      <c r="AB27" s="46">
        <f>'[4]NASS Crush'!$O64</f>
        <v>2099.4650000000001</v>
      </c>
      <c r="AC27" s="46">
        <f>'[4]NASS Crush'!$O76</f>
        <v>1991.877</v>
      </c>
      <c r="AD27" s="46">
        <f>'[4]NASS Crush'!$O88</f>
        <v>2143.1179999999999</v>
      </c>
      <c r="AE27" s="47">
        <f>'[3]Soy Complex'!BL282</f>
        <v>2236.3009999999999</v>
      </c>
      <c r="AF27" s="47">
        <f>'[3]Soy Complex'!BM282</f>
        <v>2192.25</v>
      </c>
      <c r="AG27" s="47">
        <f>'[3]Soy Complex'!BN282</f>
        <v>2373.5</v>
      </c>
      <c r="AH27" s="47">
        <f>'[3]Soy Complex'!BO282</f>
        <v>2513.4</v>
      </c>
      <c r="AI27" s="47">
        <f>'[3]Soy Complex'!BP282</f>
        <v>2725.8</v>
      </c>
      <c r="AJ27" s="47">
        <f>'[3]Soy Complex'!BQ282</f>
        <v>2761.0499999999997</v>
      </c>
      <c r="AK27" s="47">
        <f>'[3]Soy Complex'!BR282</f>
        <v>2808.4</v>
      </c>
      <c r="AL27" s="47">
        <f>'[3]Soy Complex'!BS282</f>
        <v>2950</v>
      </c>
      <c r="AM27" s="47">
        <f>'[3]Soy Complex'!BT282</f>
        <v>3068</v>
      </c>
      <c r="AN27" s="47">
        <f>'[3]Soy Complex'!BU282</f>
        <v>3127</v>
      </c>
      <c r="AO27" s="47">
        <f>'[3]Soy Complex'!BV282</f>
        <v>3150.6000000000004</v>
      </c>
      <c r="AP27" s="47">
        <f>'[3]Soy Complex'!BW282</f>
        <v>3209.6000000000004</v>
      </c>
      <c r="AQ27" s="47">
        <f>'[3]Soy Complex'!BX282</f>
        <v>3233.2000000000003</v>
      </c>
      <c r="AR27" s="47">
        <f>'[3]Soy Complex'!BY282</f>
        <v>3304</v>
      </c>
      <c r="AS27" s="47">
        <f>'[3]Soy Complex'!BZ282</f>
        <v>3339.4</v>
      </c>
      <c r="AT27" s="47">
        <f>'[3]Soy Complex'!CA282</f>
        <v>3398.4</v>
      </c>
      <c r="AU27" s="47">
        <f>'[3]Soy Complex'!CB282</f>
        <v>3386.6000000000004</v>
      </c>
    </row>
    <row r="28" spans="1:47">
      <c r="A28" s="42" t="s">
        <v>108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6"/>
      <c r="Q28" s="46"/>
      <c r="R28" s="46"/>
      <c r="S28" s="46"/>
      <c r="T28" s="46"/>
      <c r="U28" s="46"/>
      <c r="V28" s="46"/>
      <c r="W28" s="46">
        <f>'[4]NASS Crush'!$O5</f>
        <v>1754.1790000000001</v>
      </c>
      <c r="X28" s="46">
        <f>'[4]NASS Crush'!$O17</f>
        <v>1876.184</v>
      </c>
      <c r="Y28" s="46">
        <f>'[4]NASS Crush'!$O29</f>
        <v>1839.3420000000001</v>
      </c>
      <c r="Z28" s="46">
        <f>'[4]NASS Crush'!$O41</f>
        <v>1966.511</v>
      </c>
      <c r="AA28" s="46">
        <f>'[4]NASS Crush'!$O53</f>
        <v>1915.9939999999999</v>
      </c>
      <c r="AB28" s="46">
        <f>'[4]NASS Crush'!$O65</f>
        <v>2057.6170000000002</v>
      </c>
      <c r="AC28" s="46">
        <f>'[4]NASS Crush'!$O77</f>
        <v>2043.135</v>
      </c>
      <c r="AD28" s="46">
        <f>'[4]NASS Crush'!$O89</f>
        <v>2158.7739999999999</v>
      </c>
      <c r="AE28" s="47">
        <f>'[3]Soy Complex'!BL283</f>
        <v>2228.3719999999998</v>
      </c>
      <c r="AF28" s="47">
        <f>'[3]Soy Complex'!BM283</f>
        <v>2251.5</v>
      </c>
      <c r="AG28" s="47">
        <f>'[3]Soy Complex'!BN283</f>
        <v>2361.75</v>
      </c>
      <c r="AH28" s="47">
        <f>'[3]Soy Complex'!BO283</f>
        <v>2548.8000000000002</v>
      </c>
      <c r="AI28" s="47">
        <f>'[3]Soy Complex'!BP283</f>
        <v>2761.2000000000003</v>
      </c>
      <c r="AJ28" s="47">
        <f>'[3]Soy Complex'!BQ283</f>
        <v>2796.6000000000004</v>
      </c>
      <c r="AK28" s="47">
        <f>'[3]Soy Complex'!BR283</f>
        <v>2843.8</v>
      </c>
      <c r="AL28" s="47">
        <f>'[3]Soy Complex'!BS283</f>
        <v>2961.8</v>
      </c>
      <c r="AM28" s="47">
        <f>'[3]Soy Complex'!BT283</f>
        <v>3091.6000000000004</v>
      </c>
      <c r="AN28" s="47">
        <f>'[3]Soy Complex'!BU283</f>
        <v>3174.2000000000003</v>
      </c>
      <c r="AO28" s="47">
        <f>'[3]Soy Complex'!BV283</f>
        <v>3174.2000000000003</v>
      </c>
      <c r="AP28" s="47">
        <f>'[3]Soy Complex'!BW283</f>
        <v>3245</v>
      </c>
      <c r="AQ28" s="47">
        <f>'[3]Soy Complex'!BX283</f>
        <v>3268.6000000000004</v>
      </c>
      <c r="AR28" s="47">
        <f>'[3]Soy Complex'!BY283</f>
        <v>3327.6000000000004</v>
      </c>
      <c r="AS28" s="47">
        <f>'[3]Soy Complex'!BZ283</f>
        <v>3374.8</v>
      </c>
      <c r="AT28" s="47">
        <f>'[3]Soy Complex'!CA283</f>
        <v>3433.8</v>
      </c>
      <c r="AU28" s="47">
        <f>'[3]Soy Complex'!CB283</f>
        <v>3422</v>
      </c>
    </row>
    <row r="29" spans="1:47">
      <c r="A29" s="42" t="s">
        <v>109</v>
      </c>
      <c r="B29" s="45"/>
      <c r="C29" s="45"/>
      <c r="D29" s="45"/>
      <c r="E29" s="45"/>
      <c r="F29" s="45"/>
      <c r="G29" s="45"/>
      <c r="W29" s="46">
        <f>'[4]NASS Crush'!$O6</f>
        <v>1708.2860000000001</v>
      </c>
      <c r="X29" s="46">
        <f>'[4]NASS Crush'!$O18</f>
        <v>1787.2339999999999</v>
      </c>
      <c r="Y29" s="46">
        <f>'[4]NASS Crush'!$O30</f>
        <v>1735.6079999999999</v>
      </c>
      <c r="Z29" s="46">
        <f>'[4]NASS Crush'!$O42</f>
        <v>1936.9069999999999</v>
      </c>
      <c r="AA29" s="46">
        <f>'[4]NASS Crush'!$O54</f>
        <v>1811.481</v>
      </c>
      <c r="AB29" s="46">
        <f>'[4]NASS Crush'!$O66</f>
        <v>2035.269</v>
      </c>
      <c r="AC29" s="46">
        <f>'[4]NASS Crush'!$O78</f>
        <v>1908.6489999999999</v>
      </c>
      <c r="AD29" s="46">
        <f>'[4]NASS Crush'!$O90</f>
        <v>2068.578</v>
      </c>
      <c r="AE29" s="47">
        <f>'[3]Soy Complex'!BL284</f>
        <v>2074.857</v>
      </c>
      <c r="AF29" s="47">
        <f>'[3]Soy Complex'!BM284</f>
        <v>2097.4499999999998</v>
      </c>
      <c r="AG29" s="47">
        <f>'[3]Soy Complex'!BN284</f>
        <v>2232.5</v>
      </c>
      <c r="AH29" s="47">
        <f>'[3]Soy Complex'!BO284</f>
        <v>2405.5499999999997</v>
      </c>
      <c r="AI29" s="47">
        <f>'[3]Soy Complex'!BP284</f>
        <v>2607</v>
      </c>
      <c r="AJ29" s="47">
        <f>'[3]Soy Complex'!BQ284</f>
        <v>2630.7</v>
      </c>
      <c r="AK29" s="47">
        <f>'[3]Soy Complex'!BR284</f>
        <v>2701.7999999999997</v>
      </c>
      <c r="AL29" s="47">
        <f>'[3]Soy Complex'!BS284</f>
        <v>2808.45</v>
      </c>
      <c r="AM29" s="47">
        <f>'[3]Soy Complex'!BT284</f>
        <v>2938.7999999999997</v>
      </c>
      <c r="AN29" s="47">
        <f>'[3]Soy Complex'!BU284</f>
        <v>2998.0499999999997</v>
      </c>
      <c r="AO29" s="47">
        <f>'[3]Soy Complex'!BV284</f>
        <v>3021.75</v>
      </c>
      <c r="AP29" s="47">
        <f>'[3]Soy Complex'!BW284</f>
        <v>3057.2999999999997</v>
      </c>
      <c r="AQ29" s="47">
        <f>'[3]Soy Complex'!BX284</f>
        <v>3092.85</v>
      </c>
      <c r="AR29" s="47">
        <f>'[3]Soy Complex'!BY284</f>
        <v>3152.1</v>
      </c>
      <c r="AS29" s="47">
        <f>'[3]Soy Complex'!BZ284</f>
        <v>3187.65</v>
      </c>
      <c r="AT29" s="47">
        <f>'[3]Soy Complex'!CA284</f>
        <v>3246.9</v>
      </c>
      <c r="AU29" s="47">
        <f>'[3]Soy Complex'!CB284</f>
        <v>3235.0499999999997</v>
      </c>
    </row>
    <row r="30" spans="1:47">
      <c r="A30" s="42" t="s">
        <v>110</v>
      </c>
      <c r="B30" s="45"/>
      <c r="C30" s="45"/>
      <c r="W30" s="46">
        <f>'[4]NASS Crush'!$O7</f>
        <v>1738.0530000000001</v>
      </c>
      <c r="X30" s="46">
        <f>'[4]NASS Crush'!$O19</f>
        <v>1789.356</v>
      </c>
      <c r="Y30" s="46">
        <f>'[4]NASS Crush'!$O31</f>
        <v>1801.376</v>
      </c>
      <c r="Z30" s="46">
        <f>'[4]NASS Crush'!$O43</f>
        <v>2043.3230000000001</v>
      </c>
      <c r="AA30" s="46">
        <f>'[4]NASS Crush'!$O55</f>
        <v>2090.1680000000001</v>
      </c>
      <c r="AB30" s="46">
        <f>'[4]NASS Crush'!$O67</f>
        <v>2122.7579999999998</v>
      </c>
      <c r="AC30" s="46">
        <f>'[4]NASS Crush'!$O79</f>
        <v>1972.6880000000001</v>
      </c>
      <c r="AD30" s="46">
        <f>'[4]NASS Crush'!$O91</f>
        <v>2169.9299999999998</v>
      </c>
      <c r="AE30" s="47">
        <f>'[3]Soy Complex'!BL285</f>
        <v>2180.0360000000001</v>
      </c>
      <c r="AF30" s="47">
        <f>'[3]Soy Complex'!BM285</f>
        <v>2237.2000000000003</v>
      </c>
      <c r="AG30" s="47">
        <f>'[3]Soy Complex'!BN285</f>
        <v>2324.6000000000004</v>
      </c>
      <c r="AH30" s="47">
        <f>'[3]Soy Complex'!BO285</f>
        <v>2512.1999999999998</v>
      </c>
      <c r="AI30" s="47">
        <f>'[3]Soy Complex'!BP285</f>
        <v>2713.65</v>
      </c>
      <c r="AJ30" s="47">
        <f>'[3]Soy Complex'!BQ285</f>
        <v>2761.0499999999997</v>
      </c>
      <c r="AK30" s="47">
        <f>'[3]Soy Complex'!BR285</f>
        <v>2832.15</v>
      </c>
      <c r="AL30" s="47">
        <f>'[3]Soy Complex'!BS285</f>
        <v>2962.5</v>
      </c>
      <c r="AM30" s="47">
        <f>'[3]Soy Complex'!BT285</f>
        <v>3081</v>
      </c>
      <c r="AN30" s="47">
        <f>'[3]Soy Complex'!BU285</f>
        <v>3128.4</v>
      </c>
      <c r="AO30" s="47">
        <f>'[3]Soy Complex'!BV285</f>
        <v>3163.95</v>
      </c>
      <c r="AP30" s="47">
        <f>'[3]Soy Complex'!BW285</f>
        <v>3211.35</v>
      </c>
      <c r="AQ30" s="47">
        <f>'[3]Soy Complex'!BX285</f>
        <v>3246.9</v>
      </c>
      <c r="AR30" s="47">
        <f>'[3]Soy Complex'!BY285</f>
        <v>3294.2999999999997</v>
      </c>
      <c r="AS30" s="47">
        <f>'[3]Soy Complex'!BZ285</f>
        <v>3341.7</v>
      </c>
      <c r="AT30" s="47">
        <f>'[3]Soy Complex'!CA285</f>
        <v>3400.95</v>
      </c>
      <c r="AU30" s="47">
        <f>'[3]Soy Complex'!CB285</f>
        <v>3389.1</v>
      </c>
    </row>
    <row r="31" spans="1:47">
      <c r="A31" s="42" t="s">
        <v>111</v>
      </c>
      <c r="B31" s="45"/>
      <c r="C31" s="45"/>
      <c r="W31" s="46">
        <f>'[4]NASS Crush'!$O8</f>
        <v>1626.655</v>
      </c>
      <c r="X31" s="46">
        <f>'[4]NASS Crush'!$O20</f>
        <v>1642.4780000000001</v>
      </c>
      <c r="Y31" s="46">
        <f>'[4]NASS Crush'!$O32</f>
        <v>1762.2070000000001</v>
      </c>
      <c r="Z31" s="46">
        <f>'[4]NASS Crush'!$O44</f>
        <v>1944.9659999999999</v>
      </c>
      <c r="AA31" s="46">
        <f>'[4]NASS Crush'!$O56</f>
        <v>2049.8879999999999</v>
      </c>
      <c r="AB31" s="46">
        <f>'[4]NASS Crush'!$O68</f>
        <v>2012.8230000000001</v>
      </c>
      <c r="AC31" s="46">
        <f>'[4]NASS Crush'!$O80</f>
        <v>1989.7329999999999</v>
      </c>
      <c r="AD31" s="46">
        <f>'[4]NASS Crush'!$O92</f>
        <v>2095.5810000000001</v>
      </c>
      <c r="AE31" s="47">
        <f>'[3]Soy Complex'!BL286</f>
        <v>2014.153</v>
      </c>
      <c r="AF31" s="47">
        <f>'[3]Soy Complex'!BM286</f>
        <v>2186.1081433333343</v>
      </c>
      <c r="AG31" s="47">
        <f>'[3]Soy Complex'!BN286</f>
        <v>2206.6</v>
      </c>
      <c r="AH31" s="47">
        <f>'[3]Soy Complex'!BO286</f>
        <v>2415.7000000000003</v>
      </c>
      <c r="AI31" s="47">
        <f>'[3]Soy Complex'!BP286</f>
        <v>2582.3000000000002</v>
      </c>
      <c r="AJ31" s="47">
        <f>'[3]Soy Complex'!BQ286</f>
        <v>2653.7000000000003</v>
      </c>
      <c r="AK31" s="47">
        <f>'[3]Soy Complex'!BR286</f>
        <v>2713.2000000000003</v>
      </c>
      <c r="AL31" s="47">
        <f>'[3]Soy Complex'!BS286</f>
        <v>2867.9</v>
      </c>
      <c r="AM31" s="47">
        <f>'[3]Soy Complex'!BT286</f>
        <v>2951.2000000000003</v>
      </c>
      <c r="AN31" s="47">
        <f>'[3]Soy Complex'!BU286</f>
        <v>3034.5</v>
      </c>
      <c r="AO31" s="47">
        <f>'[3]Soy Complex'!BV286</f>
        <v>3046.4</v>
      </c>
      <c r="AP31" s="47">
        <f>'[3]Soy Complex'!BW286</f>
        <v>3082.1</v>
      </c>
      <c r="AQ31" s="47">
        <f>'[3]Soy Complex'!BX286</f>
        <v>3153.5</v>
      </c>
      <c r="AR31" s="47">
        <f>'[3]Soy Complex'!BY286</f>
        <v>3153.5</v>
      </c>
      <c r="AS31" s="47">
        <f>'[3]Soy Complex'!BZ286</f>
        <v>3236.8</v>
      </c>
      <c r="AT31" s="47">
        <f>'[3]Soy Complex'!CA286</f>
        <v>3236.8</v>
      </c>
      <c r="AU31" s="47">
        <f>'[3]Soy Complex'!CB286</f>
        <v>3284.4</v>
      </c>
    </row>
    <row r="32" spans="1:47">
      <c r="A32" s="42" t="s">
        <v>112</v>
      </c>
      <c r="B32" s="45"/>
      <c r="C32" s="45"/>
      <c r="W32" s="46">
        <f>'[4]NASS Crush'!$O9</f>
        <v>1531.2819999999999</v>
      </c>
      <c r="X32" s="46">
        <f>'[4]NASS Crush'!$O21</f>
        <v>1616.6089999999999</v>
      </c>
      <c r="Y32" s="46">
        <f>'[4]NASS Crush'!$O33</f>
        <v>1701.7619999999999</v>
      </c>
      <c r="Z32" s="46">
        <f>'[4]NASS Crush'!$O45</f>
        <v>1942.097</v>
      </c>
      <c r="AA32" s="46">
        <f>'[4]NASS Crush'!$O57</f>
        <v>1900.6679999999999</v>
      </c>
      <c r="AB32" s="46">
        <f>'[4]NASS Crush'!$O69</f>
        <v>1967.6210000000001</v>
      </c>
      <c r="AC32" s="46">
        <f>'[4]NASS Crush'!$O81</f>
        <v>1938.212</v>
      </c>
      <c r="AD32" s="46">
        <f>'[4]NASS Crush'!$O93</f>
        <v>1992.9639999999999</v>
      </c>
      <c r="AE32" s="47">
        <f>'[3]Soy Complex'!BL287</f>
        <v>2077.0740000000001</v>
      </c>
      <c r="AF32" s="47">
        <f>'[3]Soy Complex'!BM287</f>
        <v>2177.7000000000003</v>
      </c>
      <c r="AG32" s="47">
        <f>'[3]Soy Complex'!BN287</f>
        <v>2242</v>
      </c>
      <c r="AH32" s="47">
        <f>'[3]Soy Complex'!BO287</f>
        <v>2476.65</v>
      </c>
      <c r="AI32" s="47">
        <f>'[3]Soy Complex'!BP287</f>
        <v>2512.1999999999998</v>
      </c>
      <c r="AJ32" s="47">
        <f>'[3]Soy Complex'!BQ287</f>
        <v>2535.9</v>
      </c>
      <c r="AK32" s="47">
        <f>'[3]Soy Complex'!BR287</f>
        <v>2725.5</v>
      </c>
      <c r="AL32" s="47">
        <f>'[3]Soy Complex'!BS287</f>
        <v>2772.9</v>
      </c>
      <c r="AM32" s="47">
        <f>'[3]Soy Complex'!BT287</f>
        <v>2903.25</v>
      </c>
      <c r="AN32" s="47">
        <f>'[3]Soy Complex'!BU287</f>
        <v>2867.7</v>
      </c>
      <c r="AO32" s="47">
        <f>'[3]Soy Complex'!BV287</f>
        <v>2926.95</v>
      </c>
      <c r="AP32" s="47">
        <f>'[3]Soy Complex'!BW287</f>
        <v>2974.35</v>
      </c>
      <c r="AQ32" s="47">
        <f>'[3]Soy Complex'!BX287</f>
        <v>3009.9</v>
      </c>
      <c r="AR32" s="47">
        <f>'[3]Soy Complex'!BY287</f>
        <v>3045.45</v>
      </c>
      <c r="AS32" s="47">
        <f>'[3]Soy Complex'!BZ287</f>
        <v>3104.7</v>
      </c>
      <c r="AT32" s="47">
        <f>'[3]Soy Complex'!CA287</f>
        <v>3092.85</v>
      </c>
      <c r="AU32" s="47">
        <f>'[3]Soy Complex'!CB287</f>
        <v>3140.25</v>
      </c>
    </row>
    <row r="33" spans="1:47" ht="15.75" thickBot="1">
      <c r="A33" s="42" t="s">
        <v>113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>
        <f t="shared" ref="W33:AU33" si="18">SUM(W21:W32)</f>
        <v>8358.4549999999999</v>
      </c>
      <c r="X33" s="46">
        <f>SUM(X21:X32)</f>
        <v>21950.230999999996</v>
      </c>
      <c r="Y33" s="46">
        <f t="shared" si="18"/>
        <v>22123.409</v>
      </c>
      <c r="Z33" s="46">
        <f t="shared" si="18"/>
        <v>23772.428000000004</v>
      </c>
      <c r="AA33" s="46">
        <f t="shared" si="18"/>
        <v>24197.199000000004</v>
      </c>
      <c r="AB33" s="46">
        <f t="shared" si="18"/>
        <v>24911.125000000004</v>
      </c>
      <c r="AC33" s="46">
        <f t="shared" si="18"/>
        <v>25022.667000000001</v>
      </c>
      <c r="AD33" s="46">
        <f t="shared" si="18"/>
        <v>26155.173000000003</v>
      </c>
      <c r="AE33" s="47">
        <f t="shared" si="18"/>
        <v>26227.309000000001</v>
      </c>
      <c r="AF33" s="47">
        <f t="shared" si="18"/>
        <v>27262.999143333338</v>
      </c>
      <c r="AG33" s="47">
        <f t="shared" si="18"/>
        <v>28886.85</v>
      </c>
      <c r="AH33" s="47">
        <f t="shared" si="18"/>
        <v>30852.2</v>
      </c>
      <c r="AI33" s="47">
        <f t="shared" si="18"/>
        <v>33044.6</v>
      </c>
      <c r="AJ33" s="47">
        <f t="shared" si="18"/>
        <v>33633.5</v>
      </c>
      <c r="AK33" s="47">
        <f t="shared" si="18"/>
        <v>34377.950000000004</v>
      </c>
      <c r="AL33" s="47">
        <f t="shared" si="18"/>
        <v>36003.85</v>
      </c>
      <c r="AM33" s="47">
        <f t="shared" si="18"/>
        <v>37266.5</v>
      </c>
      <c r="AN33" s="47">
        <f t="shared" si="18"/>
        <v>38278.050000000003</v>
      </c>
      <c r="AO33" s="47">
        <f t="shared" si="18"/>
        <v>38373.599999999999</v>
      </c>
      <c r="AP33" s="47">
        <f t="shared" si="18"/>
        <v>38951.4</v>
      </c>
      <c r="AQ33" s="47">
        <f t="shared" si="18"/>
        <v>39528.850000000006</v>
      </c>
      <c r="AR33" s="47">
        <f t="shared" si="18"/>
        <v>40117.799999999996</v>
      </c>
      <c r="AS33" s="47">
        <f t="shared" si="18"/>
        <v>40731.1</v>
      </c>
      <c r="AT33" s="47">
        <f t="shared" si="18"/>
        <v>41249.4</v>
      </c>
      <c r="AU33" s="47">
        <f t="shared" si="18"/>
        <v>41308.850000000006</v>
      </c>
    </row>
    <row r="34" spans="1:47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</row>
    <row r="35" spans="1:47" ht="15.75" thickBot="1">
      <c r="A35" s="42" t="s">
        <v>114</v>
      </c>
    </row>
    <row r="36" spans="1:47" ht="15.75" thickBot="1">
      <c r="A36" s="44"/>
      <c r="B36" s="44" t="str">
        <f>B$2</f>
        <v xml:space="preserve">93/94 </v>
      </c>
      <c r="C36" s="44" t="str">
        <f t="shared" ref="C36:AU36" si="19">C$2</f>
        <v xml:space="preserve">94/95 </v>
      </c>
      <c r="D36" s="44" t="str">
        <f t="shared" si="19"/>
        <v xml:space="preserve">95/96 </v>
      </c>
      <c r="E36" s="44" t="str">
        <f t="shared" si="19"/>
        <v xml:space="preserve">96/97 </v>
      </c>
      <c r="F36" s="44" t="str">
        <f t="shared" si="19"/>
        <v xml:space="preserve">97/98 </v>
      </c>
      <c r="G36" s="44" t="str">
        <f t="shared" si="19"/>
        <v xml:space="preserve">98/99 </v>
      </c>
      <c r="H36" s="44" t="str">
        <f t="shared" si="19"/>
        <v xml:space="preserve">99/00 </v>
      </c>
      <c r="I36" s="44" t="str">
        <f t="shared" si="19"/>
        <v xml:space="preserve">00/01 </v>
      </c>
      <c r="J36" s="44" t="str">
        <f t="shared" si="19"/>
        <v xml:space="preserve">01/02 </v>
      </c>
      <c r="K36" s="44" t="str">
        <f t="shared" si="19"/>
        <v xml:space="preserve">02/03 </v>
      </c>
      <c r="L36" s="44" t="str">
        <f t="shared" si="19"/>
        <v xml:space="preserve">03/04 </v>
      </c>
      <c r="M36" s="44" t="str">
        <f t="shared" si="19"/>
        <v xml:space="preserve">04/05 </v>
      </c>
      <c r="N36" s="44" t="str">
        <f t="shared" si="19"/>
        <v xml:space="preserve">05/06 </v>
      </c>
      <c r="O36" s="44" t="str">
        <f t="shared" si="19"/>
        <v xml:space="preserve">06/07 </v>
      </c>
      <c r="P36" s="44" t="str">
        <f t="shared" si="19"/>
        <v xml:space="preserve">07/08 </v>
      </c>
      <c r="Q36" s="44" t="str">
        <f t="shared" si="19"/>
        <v xml:space="preserve">08/09 </v>
      </c>
      <c r="R36" s="44" t="str">
        <f t="shared" si="19"/>
        <v xml:space="preserve">09/10 </v>
      </c>
      <c r="S36" s="44" t="str">
        <f t="shared" si="19"/>
        <v xml:space="preserve">10/11 </v>
      </c>
      <c r="T36" s="44" t="str">
        <f t="shared" si="19"/>
        <v xml:space="preserve">11/12 </v>
      </c>
      <c r="U36" s="44" t="str">
        <f t="shared" si="19"/>
        <v xml:space="preserve">12/13 </v>
      </c>
      <c r="V36" s="44" t="str">
        <f t="shared" si="19"/>
        <v xml:space="preserve">13/14 </v>
      </c>
      <c r="W36" s="44" t="str">
        <f t="shared" si="19"/>
        <v xml:space="preserve">14/15 </v>
      </c>
      <c r="X36" s="44" t="str">
        <f t="shared" si="19"/>
        <v xml:space="preserve">15/16 </v>
      </c>
      <c r="Y36" s="44" t="str">
        <f t="shared" si="19"/>
        <v xml:space="preserve">16/17 </v>
      </c>
      <c r="Z36" s="44" t="str">
        <f t="shared" si="19"/>
        <v xml:space="preserve">17/18 </v>
      </c>
      <c r="AA36" s="44" t="str">
        <f t="shared" si="19"/>
        <v>18/19</v>
      </c>
      <c r="AB36" s="44" t="str">
        <f t="shared" si="19"/>
        <v>19/20</v>
      </c>
      <c r="AC36" s="44" t="str">
        <f t="shared" si="19"/>
        <v>20/21</v>
      </c>
      <c r="AD36" s="44" t="str">
        <f t="shared" si="19"/>
        <v>21/22</v>
      </c>
      <c r="AE36" s="44" t="str">
        <f t="shared" si="19"/>
        <v>22/23</v>
      </c>
      <c r="AF36" s="44" t="str">
        <f t="shared" si="19"/>
        <v>23/24</v>
      </c>
      <c r="AG36" s="44" t="str">
        <f t="shared" si="19"/>
        <v>24/25</v>
      </c>
      <c r="AH36" s="44" t="str">
        <f t="shared" si="19"/>
        <v>25/26</v>
      </c>
      <c r="AI36" s="44" t="str">
        <f t="shared" si="19"/>
        <v>26/27</v>
      </c>
      <c r="AJ36" s="44" t="str">
        <f t="shared" si="19"/>
        <v>27/28</v>
      </c>
      <c r="AK36" s="44" t="str">
        <f t="shared" si="19"/>
        <v>28/29</v>
      </c>
      <c r="AL36" s="44" t="str">
        <f t="shared" si="19"/>
        <v>29/30</v>
      </c>
      <c r="AM36" s="44" t="str">
        <f t="shared" si="19"/>
        <v>30/31</v>
      </c>
      <c r="AN36" s="44" t="str">
        <f t="shared" si="19"/>
        <v>31/32</v>
      </c>
      <c r="AO36" s="44" t="str">
        <f t="shared" si="19"/>
        <v>32/33</v>
      </c>
      <c r="AP36" s="44" t="str">
        <f t="shared" si="19"/>
        <v>33/34</v>
      </c>
      <c r="AQ36" s="44" t="str">
        <f t="shared" si="19"/>
        <v>34/35</v>
      </c>
      <c r="AR36" s="44" t="str">
        <f t="shared" si="19"/>
        <v>35/36</v>
      </c>
      <c r="AS36" s="44" t="str">
        <f t="shared" si="19"/>
        <v>36/37</v>
      </c>
      <c r="AT36" s="44" t="str">
        <f t="shared" si="19"/>
        <v>37/38</v>
      </c>
      <c r="AU36" s="44" t="str">
        <f t="shared" si="19"/>
        <v>38/39</v>
      </c>
    </row>
    <row r="37" spans="1:47">
      <c r="A37" s="42" t="s">
        <v>101</v>
      </c>
      <c r="B37" s="50">
        <f>'[5]Crude SO Imports'!AG$290/1000</f>
        <v>1.403267</v>
      </c>
      <c r="C37" s="50">
        <f>'[5]Crude SO Imports'!AS$290/1000</f>
        <v>36.195652000000003</v>
      </c>
      <c r="D37" s="50">
        <f>'[5]Crude SO Imports'!BE$290/1000</f>
        <v>18.673593</v>
      </c>
      <c r="E37" s="50">
        <f>'[5]Crude SO Imports'!BQ$290/1000</f>
        <v>5.0029999999999998E-2</v>
      </c>
      <c r="F37" s="50">
        <f>'[5]Crude SO Imports'!CC$290/1000</f>
        <v>0.310002</v>
      </c>
      <c r="G37" s="50">
        <f>'[5]Crude SO Imports'!CO$290/1000</f>
        <v>0.59523099999999995</v>
      </c>
      <c r="H37" s="50">
        <f>'[5]Crude SO Imports'!DA$290/1000</f>
        <v>0.192663</v>
      </c>
      <c r="I37" s="50">
        <f>'[5]Crude SO Imports'!DM$290/1000</f>
        <v>0.36574599999999996</v>
      </c>
      <c r="J37" s="50">
        <f>'[5]Crude SO Imports'!DY$290/1000</f>
        <v>4.0301000000000003E-2</v>
      </c>
      <c r="K37" s="50">
        <f>'[5]Crude SO Imports'!EK$290/1000</f>
        <v>3.3609E-2</v>
      </c>
      <c r="L37" s="50">
        <f>'[5]Crude SO Imports'!EW$290/1000</f>
        <v>2.9540489999999999</v>
      </c>
      <c r="M37" s="50">
        <f>'[5]Crude SO Imports'!FI$290/1000</f>
        <v>0.28913699999999998</v>
      </c>
      <c r="N37" s="50">
        <f>'[5]Crude SO Imports'!FU$290/1000</f>
        <v>0</v>
      </c>
      <c r="O37" s="50">
        <f>'[5]Crude SO Imports'!GG$290/1000</f>
        <v>4.4093E-2</v>
      </c>
      <c r="P37" s="50">
        <f>'[5]Crude SO Imports'!GS$290/1000</f>
        <v>1.717805</v>
      </c>
      <c r="Q37" s="50">
        <f>'[5]Crude SO Imports'!HE$290/1000</f>
        <v>1.1582860000000001</v>
      </c>
      <c r="R37" s="50">
        <f>'[5]Crude SO Imports'!HQ$290/1000</f>
        <v>2.2269409999999996</v>
      </c>
      <c r="S37" s="50">
        <f>'[5]Crude SO Imports'!IC$290/1000</f>
        <v>1.8065150000000001</v>
      </c>
      <c r="T37" s="50">
        <f>'[5]Crude SO Imports'!IO$290/1000</f>
        <v>0.61957299999999993</v>
      </c>
      <c r="U37" s="50">
        <f>'[5]Crude SO Imports'!JA$290/1000</f>
        <v>1.299112</v>
      </c>
      <c r="V37" s="50">
        <f>'[5]Crude SO Imports'!JM$290/1000</f>
        <v>0.82486599999999999</v>
      </c>
      <c r="W37" s="50">
        <f>'[5]Crude SO Imports'!JY$290/1000</f>
        <v>0.72707100000000002</v>
      </c>
      <c r="X37" s="50">
        <f>'[5]Crude SO Imports'!KK$290/1000</f>
        <v>24.830840999999999</v>
      </c>
      <c r="Y37" s="50">
        <f>'[5]Crude SO Imports'!KW$290/1000</f>
        <v>0.95819100000000001</v>
      </c>
      <c r="Z37" s="50">
        <f>'[5]Crude SO Imports'!LI$290/1000</f>
        <v>1.4619259999999998</v>
      </c>
      <c r="AA37" s="50">
        <f>'[5]Crude SO Imports'!LU$290/1000</f>
        <v>3.8315259999999998</v>
      </c>
      <c r="AB37" s="50">
        <f>'[5]Crude SO Imports'!MG$290/1000</f>
        <v>1.9998849999999999</v>
      </c>
      <c r="AC37" s="50">
        <f>'[5]Crude SO Imports'!MS$290/1000</f>
        <v>2.2389960000000002</v>
      </c>
      <c r="AD37" s="50">
        <f>'[5]Crude SO Imports'!NE$290/1000</f>
        <v>10.168213</v>
      </c>
      <c r="AE37" s="51">
        <f>(SUM(Y37:AC37)/SUM(Y$49:AC$49))*AE$49</f>
        <v>118.32622388406207</v>
      </c>
      <c r="AF37" s="51">
        <f t="shared" ref="AF37:AU47" si="20">(SUM(Z37:AD37)/SUM(Z$49:AD$49))*AF$49</f>
        <v>0.69217754332725456</v>
      </c>
      <c r="AG37" s="51">
        <f t="shared" si="20"/>
        <v>-1.2132423194823621</v>
      </c>
      <c r="AH37" s="51">
        <f t="shared" si="20"/>
        <v>-3.483195462643577</v>
      </c>
      <c r="AI37" s="51">
        <f t="shared" si="20"/>
        <v>-5.8269003955579617</v>
      </c>
      <c r="AJ37" s="51">
        <f t="shared" si="20"/>
        <v>7.0445233697603671</v>
      </c>
      <c r="AK37" s="51">
        <f t="shared" si="20"/>
        <v>44.257891633419916</v>
      </c>
      <c r="AL37" s="51">
        <f t="shared" si="20"/>
        <v>36.866091663597835</v>
      </c>
      <c r="AM37" s="51">
        <f t="shared" si="20"/>
        <v>27.932866693580277</v>
      </c>
      <c r="AN37" s="51">
        <f t="shared" si="20"/>
        <v>173.42304597648194</v>
      </c>
      <c r="AO37" s="51">
        <f t="shared" si="20"/>
        <v>183.30255002163449</v>
      </c>
      <c r="AP37" s="51">
        <f t="shared" si="20"/>
        <v>83.366386212333865</v>
      </c>
      <c r="AQ37" s="51">
        <f t="shared" si="20"/>
        <v>83.661490323578889</v>
      </c>
      <c r="AR37" s="51">
        <f t="shared" si="20"/>
        <v>39.075198295830326</v>
      </c>
      <c r="AS37" s="51">
        <f t="shared" si="20"/>
        <v>-27.088250626171394</v>
      </c>
      <c r="AT37" s="51">
        <f t="shared" si="20"/>
        <v>-51.42816414140551</v>
      </c>
      <c r="AU37" s="51">
        <f t="shared" si="20"/>
        <v>-15.0660215204829</v>
      </c>
    </row>
    <row r="38" spans="1:47">
      <c r="A38" s="42" t="s">
        <v>102</v>
      </c>
      <c r="B38" s="50">
        <f>'[5]Crude SO Imports'!AH$290/1000</f>
        <v>2.8149850000000001</v>
      </c>
      <c r="C38" s="50">
        <f>'[5]Crude SO Imports'!AT$290/1000</f>
        <v>7.7567630000000003</v>
      </c>
      <c r="D38" s="50">
        <f>'[5]Crude SO Imports'!BF$290/1000</f>
        <v>0.14447399999999999</v>
      </c>
      <c r="E38" s="50">
        <f>'[5]Crude SO Imports'!BR$290/1000</f>
        <v>3.4314999999999998E-2</v>
      </c>
      <c r="F38" s="50">
        <f>'[5]Crude SO Imports'!CD$290/1000</f>
        <v>0.62023000000000006</v>
      </c>
      <c r="G38" s="50">
        <f>'[5]Crude SO Imports'!CP$290/1000</f>
        <v>0.572932</v>
      </c>
      <c r="H38" s="50">
        <f>'[5]Crude SO Imports'!DB$290/1000</f>
        <v>2.3614280000000001</v>
      </c>
      <c r="I38" s="50">
        <f>'[5]Crude SO Imports'!DN$290/1000</f>
        <v>0.29452800000000001</v>
      </c>
      <c r="J38" s="50">
        <f>'[5]Crude SO Imports'!DZ$290/1000</f>
        <v>9.0257999999999991E-2</v>
      </c>
      <c r="K38" s="50">
        <f>'[5]Crude SO Imports'!EL$290/1000</f>
        <v>5.0588000000000001E-2</v>
      </c>
      <c r="L38" s="50">
        <f>'[5]Crude SO Imports'!EX$290/1000</f>
        <v>0.42534699999999998</v>
      </c>
      <c r="M38" s="50">
        <f>'[5]Crude SO Imports'!FJ$290/1000</f>
        <v>5.4030999999999996E-2</v>
      </c>
      <c r="N38" s="50">
        <f>'[5]Crude SO Imports'!FV$290/1000</f>
        <v>0</v>
      </c>
      <c r="O38" s="50">
        <f>'[5]Crude SO Imports'!GH$290/1000</f>
        <v>0.18346299999999999</v>
      </c>
      <c r="P38" s="50">
        <f>'[5]Crude SO Imports'!GT$290/1000</f>
        <v>2.0375320000000001</v>
      </c>
      <c r="Q38" s="50">
        <f>'[5]Crude SO Imports'!HF$290/1000</f>
        <v>1.3324259999999999</v>
      </c>
      <c r="R38" s="50">
        <f>'[5]Crude SO Imports'!HR$290/1000</f>
        <v>3.6629779999999998</v>
      </c>
      <c r="S38" s="50">
        <f>'[5]Crude SO Imports'!ID$290/1000</f>
        <v>10.669047000000001</v>
      </c>
      <c r="T38" s="50">
        <f>'[5]Crude SO Imports'!IP$290/1000</f>
        <v>0.58773800000000009</v>
      </c>
      <c r="U38" s="50">
        <f>'[5]Crude SO Imports'!JB$290/1000</f>
        <v>0.68387100000000001</v>
      </c>
      <c r="V38" s="50">
        <f>'[5]Crude SO Imports'!JN$290/1000</f>
        <v>0.91354999999999997</v>
      </c>
      <c r="W38" s="50">
        <f>'[5]Crude SO Imports'!JZ$290/1000</f>
        <v>0.77312599999999998</v>
      </c>
      <c r="X38" s="50">
        <f>'[5]Crude SO Imports'!KL$290/1000</f>
        <v>0.89127800000000001</v>
      </c>
      <c r="Y38" s="50">
        <f>'[5]Crude SO Imports'!KX$290/1000</f>
        <v>24.892817000000001</v>
      </c>
      <c r="Z38" s="50">
        <f>'[5]Crude SO Imports'!LJ$290/1000</f>
        <v>1.4754960000000001</v>
      </c>
      <c r="AA38" s="50">
        <f>'[5]Crude SO Imports'!LV$290/1000</f>
        <v>1.8948699999999998</v>
      </c>
      <c r="AB38" s="50">
        <f>'[5]Crude SO Imports'!MH$290/1000</f>
        <v>2.0157940000000001</v>
      </c>
      <c r="AC38" s="50">
        <f>'[5]Crude SO Imports'!MT$290/1000</f>
        <v>2.8577150000000002</v>
      </c>
      <c r="AD38" s="50">
        <f>'[5]Crude SO Imports'!NF$290/1000</f>
        <v>5.7123100000000004</v>
      </c>
      <c r="AE38" s="51">
        <f t="shared" ref="AE38:AE47" si="21">(SUM(Y38:AC38)/SUM(Y$49:AC$49))*AE$49</f>
        <v>373.76013213155119</v>
      </c>
      <c r="AF38" s="51">
        <f t="shared" si="20"/>
        <v>0.4903497521094432</v>
      </c>
      <c r="AG38" s="51">
        <f t="shared" si="20"/>
        <v>-3.4313641518621041</v>
      </c>
      <c r="AH38" s="51">
        <f t="shared" si="20"/>
        <v>-10.046506125420301</v>
      </c>
      <c r="AI38" s="51">
        <f t="shared" si="20"/>
        <v>-16.977363809421981</v>
      </c>
      <c r="AJ38" s="51">
        <f t="shared" si="20"/>
        <v>20.7382756173409</v>
      </c>
      <c r="AK38" s="51">
        <f t="shared" si="20"/>
        <v>140.24281257906679</v>
      </c>
      <c r="AL38" s="51">
        <f t="shared" si="20"/>
        <v>122.06432715013531</v>
      </c>
      <c r="AM38" s="51">
        <f t="shared" si="20"/>
        <v>89.407646438736407</v>
      </c>
      <c r="AN38" s="51">
        <f t="shared" si="20"/>
        <v>563.0348847465541</v>
      </c>
      <c r="AO38" s="51">
        <f t="shared" si="20"/>
        <v>590.88563434344371</v>
      </c>
      <c r="AP38" s="51">
        <f t="shared" si="20"/>
        <v>269.36674159018827</v>
      </c>
      <c r="AQ38" s="51">
        <f t="shared" si="20"/>
        <v>270.43460870298151</v>
      </c>
      <c r="AR38" s="51">
        <f t="shared" si="20"/>
        <v>126.51948393684215</v>
      </c>
      <c r="AS38" s="51">
        <f t="shared" si="20"/>
        <v>-87.553118119858809</v>
      </c>
      <c r="AT38" s="51">
        <f t="shared" si="20"/>
        <v>-166.32356514015248</v>
      </c>
      <c r="AU38" s="51">
        <f t="shared" si="20"/>
        <v>-48.636979076769848</v>
      </c>
    </row>
    <row r="39" spans="1:47">
      <c r="A39" s="42" t="s">
        <v>103</v>
      </c>
      <c r="B39" s="50">
        <f>'[5]Crude SO Imports'!AI$290/1000</f>
        <v>4.3383909999999997</v>
      </c>
      <c r="C39" s="50">
        <f>'[5]Crude SO Imports'!AU$290/1000</f>
        <v>33.705580000000005</v>
      </c>
      <c r="D39" s="50">
        <f>'[5]Crude SO Imports'!BG$290/1000</f>
        <v>46.660395999999999</v>
      </c>
      <c r="E39" s="50">
        <f>'[5]Crude SO Imports'!BS$290/1000</f>
        <v>0.42327199999999998</v>
      </c>
      <c r="F39" s="50">
        <f>'[5]Crude SO Imports'!CE$290/1000</f>
        <v>0.87948599999999999</v>
      </c>
      <c r="G39" s="50">
        <f>'[5]Crude SO Imports'!CQ$290/1000</f>
        <v>1.4219820000000001</v>
      </c>
      <c r="H39" s="50">
        <f>'[5]Crude SO Imports'!DC$290/1000</f>
        <v>0.35222100000000001</v>
      </c>
      <c r="I39" s="50">
        <f>'[5]Crude SO Imports'!DO$290/1000</f>
        <v>0.24518000000000001</v>
      </c>
      <c r="J39" s="50">
        <f>'[5]Crude SO Imports'!EA$290/1000</f>
        <v>4.4240000000000002E-2</v>
      </c>
      <c r="K39" s="50">
        <f>'[5]Crude SO Imports'!EM$290/1000</f>
        <v>2.5574000000000003E-2</v>
      </c>
      <c r="L39" s="50">
        <f>'[5]Crude SO Imports'!EY$290/1000</f>
        <v>0.18212299999999998</v>
      </c>
      <c r="M39" s="50">
        <f>'[5]Crude SO Imports'!FK$290/1000</f>
        <v>2.7519999999999999E-2</v>
      </c>
      <c r="N39" s="50">
        <f>'[5]Crude SO Imports'!FW$290/1000</f>
        <v>0.180094</v>
      </c>
      <c r="O39" s="50">
        <f>'[5]Crude SO Imports'!GI$290/1000</f>
        <v>8.6523000000000003E-2</v>
      </c>
      <c r="P39" s="50">
        <f>'[5]Crude SO Imports'!GU$290/1000</f>
        <v>1.527979</v>
      </c>
      <c r="Q39" s="50">
        <f>'[5]Crude SO Imports'!HG$290/1000</f>
        <v>1.0965630000000002</v>
      </c>
      <c r="R39" s="50">
        <f>'[5]Crude SO Imports'!HS$290/1000</f>
        <v>5.688669</v>
      </c>
      <c r="S39" s="50">
        <f>'[5]Crude SO Imports'!IE$290/1000</f>
        <v>11.729531000000001</v>
      </c>
      <c r="T39" s="50">
        <f>'[5]Crude SO Imports'!IQ$290/1000</f>
        <v>8.9541170000000001</v>
      </c>
      <c r="U39" s="50">
        <f>'[5]Crude SO Imports'!JC$290/1000</f>
        <v>0.71074999999999999</v>
      </c>
      <c r="V39" s="50">
        <f>'[5]Crude SO Imports'!JO$290/1000</f>
        <v>0.79997200000000002</v>
      </c>
      <c r="W39" s="50">
        <f>'[5]Crude SO Imports'!KA$290/1000</f>
        <v>0.70749300000000004</v>
      </c>
      <c r="X39" s="50">
        <f>'[5]Crude SO Imports'!KM$290/1000</f>
        <v>0.93920100000000006</v>
      </c>
      <c r="Y39" s="50">
        <f>'[5]Crude SO Imports'!KY$290/1000</f>
        <v>26.883358999999999</v>
      </c>
      <c r="Z39" s="50">
        <f>'[5]Crude SO Imports'!LK$290/1000</f>
        <v>1.348554</v>
      </c>
      <c r="AA39" s="50">
        <f>'[5]Crude SO Imports'!LW$290/1000</f>
        <v>5.0237309999999997</v>
      </c>
      <c r="AB39" s="50">
        <f>'[5]Crude SO Imports'!MI$290/1000</f>
        <v>3.3448580000000003</v>
      </c>
      <c r="AC39" s="50">
        <f>'[5]Crude SO Imports'!MU$290/1000</f>
        <v>1.8432390000000001</v>
      </c>
      <c r="AD39" s="50">
        <f>'[5]Crude SO Imports'!NG$290/1000</f>
        <v>3.5077029999999998</v>
      </c>
      <c r="AE39" s="51">
        <f t="shared" si="21"/>
        <v>433.62016087155371</v>
      </c>
      <c r="AF39" s="51">
        <f t="shared" si="20"/>
        <v>0.52941629424617254</v>
      </c>
      <c r="AG39" s="51">
        <f t="shared" si="20"/>
        <v>-3.9741666297625295</v>
      </c>
      <c r="AH39" s="51">
        <f t="shared" si="20"/>
        <v>-11.560886496659414</v>
      </c>
      <c r="AI39" s="51">
        <f t="shared" si="20"/>
        <v>-19.489459509446167</v>
      </c>
      <c r="AJ39" s="51">
        <f t="shared" si="20"/>
        <v>23.886622811594592</v>
      </c>
      <c r="AK39" s="51">
        <f t="shared" si="20"/>
        <v>162.81324997702518</v>
      </c>
      <c r="AL39" s="51">
        <f t="shared" si="20"/>
        <v>140.34584355043427</v>
      </c>
      <c r="AM39" s="51">
        <f t="shared" si="20"/>
        <v>103.89464268594359</v>
      </c>
      <c r="AN39" s="51">
        <f t="shared" si="20"/>
        <v>650.94411860115565</v>
      </c>
      <c r="AO39" s="51">
        <f t="shared" si="20"/>
        <v>683.92980770780832</v>
      </c>
      <c r="AP39" s="51">
        <f t="shared" si="20"/>
        <v>311.52052529972718</v>
      </c>
      <c r="AQ39" s="51">
        <f t="shared" si="20"/>
        <v>312.87624842354063</v>
      </c>
      <c r="AR39" s="51">
        <f t="shared" si="20"/>
        <v>146.32256031028024</v>
      </c>
      <c r="AS39" s="51">
        <f t="shared" si="20"/>
        <v>-101.30310633579636</v>
      </c>
      <c r="AT39" s="51">
        <f t="shared" si="20"/>
        <v>-192.39744067811802</v>
      </c>
      <c r="AU39" s="51">
        <f t="shared" si="20"/>
        <v>-56.27535951752143</v>
      </c>
    </row>
    <row r="40" spans="1:47">
      <c r="A40" s="42" t="s">
        <v>104</v>
      </c>
      <c r="B40" s="50">
        <f>'[5]Crude SO Imports'!AJ$290/1000</f>
        <v>5.9434750000000003</v>
      </c>
      <c r="C40" s="50">
        <f>'[5]Crude SO Imports'!AV$290/1000</f>
        <v>0</v>
      </c>
      <c r="D40" s="50">
        <f>'[5]Crude SO Imports'!BH$290/1000</f>
        <v>39.857565000000001</v>
      </c>
      <c r="E40" s="50">
        <f>'[5]Crude SO Imports'!BT$290/1000</f>
        <v>4.8914330000000001</v>
      </c>
      <c r="F40" s="50">
        <f>'[5]Crude SO Imports'!CF$290/1000</f>
        <v>0.51277800000000007</v>
      </c>
      <c r="G40" s="50">
        <f>'[5]Crude SO Imports'!CR$290/1000</f>
        <v>0.132935</v>
      </c>
      <c r="H40" s="50">
        <f>'[5]Crude SO Imports'!DD$290/1000</f>
        <v>0.77483399999999991</v>
      </c>
      <c r="I40" s="50">
        <f>'[5]Crude SO Imports'!DP$290/1000</f>
        <v>0.53629300000000002</v>
      </c>
      <c r="J40" s="50">
        <f>'[5]Crude SO Imports'!EB$290/1000</f>
        <v>9.2867999999999992E-2</v>
      </c>
      <c r="K40" s="50">
        <f>'[5]Crude SO Imports'!EN$290/1000</f>
        <v>5.6968000000000005E-2</v>
      </c>
      <c r="L40" s="50">
        <f>'[5]Crude SO Imports'!EZ$290/1000</f>
        <v>8.6400000000000005E-2</v>
      </c>
      <c r="M40" s="50">
        <f>'[5]Crude SO Imports'!FL$290/1000</f>
        <v>5.0481999999999999E-2</v>
      </c>
      <c r="N40" s="50">
        <f>'[5]Crude SO Imports'!FX$290/1000</f>
        <v>9.5323999999999992E-2</v>
      </c>
      <c r="O40" s="50">
        <f>'[5]Crude SO Imports'!GJ$290/1000</f>
        <v>8.9692999999999995E-2</v>
      </c>
      <c r="P40" s="50">
        <f>'[5]Crude SO Imports'!GV$290/1000</f>
        <v>1.451756</v>
      </c>
      <c r="Q40" s="50">
        <f>'[5]Crude SO Imports'!HH$290/1000</f>
        <v>3.3877040000000003</v>
      </c>
      <c r="R40" s="50">
        <f>'[5]Crude SO Imports'!HT$290/1000</f>
        <v>8.4300910000000009</v>
      </c>
      <c r="S40" s="50">
        <f>'[5]Crude SO Imports'!IF$290/1000</f>
        <v>7.2576139999999993</v>
      </c>
      <c r="T40" s="50">
        <f>'[5]Crude SO Imports'!IR$290/1000</f>
        <v>5.9457640000000005</v>
      </c>
      <c r="U40" s="50">
        <f>'[5]Crude SO Imports'!JD$290/1000</f>
        <v>0.78803099999999993</v>
      </c>
      <c r="V40" s="50">
        <f>'[5]Crude SO Imports'!JP$290/1000</f>
        <v>0.923481</v>
      </c>
      <c r="W40" s="50">
        <f>'[5]Crude SO Imports'!KB$290/1000</f>
        <v>23.268732</v>
      </c>
      <c r="X40" s="50">
        <f>'[5]Crude SO Imports'!KN$290/1000</f>
        <v>1.458696</v>
      </c>
      <c r="Y40" s="50">
        <f>'[5]Crude SO Imports'!KZ$290/1000</f>
        <v>1.028629</v>
      </c>
      <c r="Z40" s="50">
        <f>'[5]Crude SO Imports'!LL$290/1000</f>
        <v>1.4826759999999999</v>
      </c>
      <c r="AA40" s="50">
        <f>'[5]Crude SO Imports'!LX$290/1000</f>
        <v>2.717943</v>
      </c>
      <c r="AB40" s="50">
        <f>'[5]Crude SO Imports'!MJ$290/1000</f>
        <v>4.6881339999999998</v>
      </c>
      <c r="AC40" s="50">
        <f>'[5]Crude SO Imports'!MV$290/1000</f>
        <v>2.4045949999999996</v>
      </c>
      <c r="AD40" s="50">
        <f>'[5]Crude SO Imports'!NH$290/1000</f>
        <v>3.8343780000000001</v>
      </c>
      <c r="AE40" s="51">
        <f t="shared" si="21"/>
        <v>138.98381140887372</v>
      </c>
      <c r="AF40" s="51">
        <f t="shared" si="20"/>
        <v>0.53151177732880273</v>
      </c>
      <c r="AG40" s="51">
        <f t="shared" si="20"/>
        <v>-1.3559550801585551</v>
      </c>
      <c r="AH40" s="51">
        <f t="shared" si="20"/>
        <v>-3.9274382196229327</v>
      </c>
      <c r="AI40" s="51">
        <f t="shared" si="20"/>
        <v>-6.4617114574819592</v>
      </c>
      <c r="AJ40" s="51">
        <f t="shared" si="20"/>
        <v>7.8127556622711953</v>
      </c>
      <c r="AK40" s="51">
        <f t="shared" si="20"/>
        <v>52.120716941669052</v>
      </c>
      <c r="AL40" s="51">
        <f t="shared" si="20"/>
        <v>44.991711651472869</v>
      </c>
      <c r="AM40" s="51">
        <f t="shared" si="20"/>
        <v>33.008085519014159</v>
      </c>
      <c r="AN40" s="51">
        <f t="shared" si="20"/>
        <v>207.90080478422675</v>
      </c>
      <c r="AO40" s="51">
        <f t="shared" si="20"/>
        <v>218.53717589297861</v>
      </c>
      <c r="AP40" s="51">
        <f t="shared" si="20"/>
        <v>99.58032932448144</v>
      </c>
      <c r="AQ40" s="51">
        <f t="shared" si="20"/>
        <v>99.966225707556987</v>
      </c>
      <c r="AR40" s="51">
        <f t="shared" si="20"/>
        <v>46.746981210417196</v>
      </c>
      <c r="AS40" s="51">
        <f t="shared" si="20"/>
        <v>-32.357076866577827</v>
      </c>
      <c r="AT40" s="51">
        <f t="shared" si="20"/>
        <v>-61.470477017862621</v>
      </c>
      <c r="AU40" s="51">
        <f t="shared" si="20"/>
        <v>-17.983286365715792</v>
      </c>
    </row>
    <row r="41" spans="1:47">
      <c r="A41" s="42" t="s">
        <v>105</v>
      </c>
      <c r="B41" s="50">
        <f>'[5]Crude SO Imports'!AK$290/1000</f>
        <v>6.4105619999999996</v>
      </c>
      <c r="C41" s="50">
        <f>'[5]Crude SO Imports'!AW$290/1000</f>
        <v>35.306381000000002</v>
      </c>
      <c r="D41" s="50">
        <f>'[5]Crude SO Imports'!BI$290/1000</f>
        <v>8.3555740000000007</v>
      </c>
      <c r="E41" s="50">
        <f>'[5]Crude SO Imports'!BU$290/1000</f>
        <v>0.109791</v>
      </c>
      <c r="F41" s="50">
        <f>'[5]Crude SO Imports'!CG$290/1000</f>
        <v>0.64033399999999996</v>
      </c>
      <c r="G41" s="50">
        <f>'[5]Crude SO Imports'!CS$290/1000</f>
        <v>0.47206700000000001</v>
      </c>
      <c r="H41" s="50">
        <f>'[5]Crude SO Imports'!DE$290/1000</f>
        <v>0.56204499999999991</v>
      </c>
      <c r="I41" s="50">
        <f>'[5]Crude SO Imports'!DQ$290/1000</f>
        <v>0.45930500000000002</v>
      </c>
      <c r="J41" s="50">
        <f>'[5]Crude SO Imports'!EC$290/1000</f>
        <v>5.0747999999999995E-2</v>
      </c>
      <c r="K41" s="50">
        <f>'[5]Crude SO Imports'!EO$290/1000</f>
        <v>4.7029000000000001E-2</v>
      </c>
      <c r="L41" s="50">
        <f>'[5]Crude SO Imports'!FA$290/1000</f>
        <v>0.19014300000000001</v>
      </c>
      <c r="M41" s="50">
        <f>'[5]Crude SO Imports'!FM$290/1000</f>
        <v>5.0000999999999997E-2</v>
      </c>
      <c r="N41" s="50">
        <f>'[5]Crude SO Imports'!FY$290/1000</f>
        <v>0.18129800000000001</v>
      </c>
      <c r="O41" s="50">
        <f>'[5]Crude SO Imports'!GK$290/1000</f>
        <v>4.4107999999999994E-2</v>
      </c>
      <c r="P41" s="50">
        <f>'[5]Crude SO Imports'!GW$290/1000</f>
        <v>3.0807779999999996</v>
      </c>
      <c r="Q41" s="50">
        <f>'[5]Crude SO Imports'!HI$290/1000</f>
        <v>7.9216319999999998</v>
      </c>
      <c r="R41" s="50">
        <f>'[5]Crude SO Imports'!HU$290/1000</f>
        <v>7.5599280000000002</v>
      </c>
      <c r="S41" s="50">
        <f>'[5]Crude SO Imports'!IG$290/1000</f>
        <v>7.0006459999999997</v>
      </c>
      <c r="T41" s="50">
        <f>'[5]Crude SO Imports'!IS$290/1000</f>
        <v>4.0157259999999999</v>
      </c>
      <c r="U41" s="50">
        <f>'[5]Crude SO Imports'!JE$290/1000</f>
        <v>0.79858499999999999</v>
      </c>
      <c r="V41" s="50">
        <f>'[5]Crude SO Imports'!JQ$290/1000</f>
        <v>0.89480399999999993</v>
      </c>
      <c r="W41" s="50">
        <f>'[5]Crude SO Imports'!KC$290/1000</f>
        <v>0.80496900000000005</v>
      </c>
      <c r="X41" s="50">
        <f>'[5]Crude SO Imports'!KO$290/1000</f>
        <v>15.396858</v>
      </c>
      <c r="Y41" s="50">
        <f>'[5]Crude SO Imports'!LA$290/1000</f>
        <v>2.2966090000000001</v>
      </c>
      <c r="Z41" s="50">
        <f>'[5]Crude SO Imports'!LM$290/1000</f>
        <v>24.195297</v>
      </c>
      <c r="AA41" s="50">
        <f>'[5]Crude SO Imports'!LY$290/1000</f>
        <v>2.2844180000000001</v>
      </c>
      <c r="AB41" s="50">
        <f>'[5]Crude SO Imports'!MK$290/1000</f>
        <v>5.202839</v>
      </c>
      <c r="AC41" s="50">
        <f>'[5]Crude SO Imports'!MW$290/1000</f>
        <v>2.1606489999999998</v>
      </c>
      <c r="AD41" s="50">
        <f>'[5]Crude SO Imports'!NI$290/1000</f>
        <v>4.5872150000000005</v>
      </c>
      <c r="AE41" s="51">
        <f t="shared" si="21"/>
        <v>407.63335423854068</v>
      </c>
      <c r="AF41" s="51">
        <f t="shared" si="20"/>
        <v>1.3502505118527939</v>
      </c>
      <c r="AG41" s="51">
        <f t="shared" si="20"/>
        <v>-3.7478802952348116</v>
      </c>
      <c r="AH41" s="51">
        <f t="shared" si="20"/>
        <v>-10.988877846251619</v>
      </c>
      <c r="AI41" s="51">
        <f t="shared" si="20"/>
        <v>-18.435939453488672</v>
      </c>
      <c r="AJ41" s="51">
        <f t="shared" si="20"/>
        <v>22.568815816418802</v>
      </c>
      <c r="AK41" s="51">
        <f t="shared" si="20"/>
        <v>153.30281309907335</v>
      </c>
      <c r="AL41" s="51">
        <f t="shared" si="20"/>
        <v>122.42182462483169</v>
      </c>
      <c r="AM41" s="51">
        <f t="shared" si="20"/>
        <v>97.745965239708454</v>
      </c>
      <c r="AN41" s="51">
        <f t="shared" si="20"/>
        <v>591.28782061777861</v>
      </c>
      <c r="AO41" s="51">
        <f t="shared" si="20"/>
        <v>627.66729957250038</v>
      </c>
      <c r="AP41" s="51">
        <f t="shared" si="20"/>
        <v>284.29347737274566</v>
      </c>
      <c r="AQ41" s="51">
        <f t="shared" si="20"/>
        <v>286.02346519491942</v>
      </c>
      <c r="AR41" s="51">
        <f t="shared" si="20"/>
        <v>133.38095749807835</v>
      </c>
      <c r="AS41" s="51">
        <f t="shared" si="20"/>
        <v>-92.654129065565229</v>
      </c>
      <c r="AT41" s="51">
        <f t="shared" si="20"/>
        <v>-175.68137558967089</v>
      </c>
      <c r="AU41" s="51">
        <f t="shared" si="20"/>
        <v>-51.508563967471574</v>
      </c>
    </row>
    <row r="42" spans="1:47">
      <c r="A42" s="42" t="s">
        <v>106</v>
      </c>
      <c r="B42" s="50">
        <f>'[5]Crude SO Imports'!AL$290/1000</f>
        <v>7.3547719999999996</v>
      </c>
      <c r="C42" s="50">
        <f>'[5]Crude SO Imports'!AX$290/1000</f>
        <v>7.5377320000000001</v>
      </c>
      <c r="D42" s="50">
        <f>'[5]Crude SO Imports'!BJ$290/1000</f>
        <v>28.805309000000001</v>
      </c>
      <c r="E42" s="50">
        <f>'[5]Crude SO Imports'!BV$290/1000</f>
        <v>0</v>
      </c>
      <c r="F42" s="50">
        <f>'[5]Crude SO Imports'!CH$290/1000</f>
        <v>0.69541700000000006</v>
      </c>
      <c r="G42" s="50">
        <f>'[5]Crude SO Imports'!CT$290/1000</f>
        <v>0.59636199999999995</v>
      </c>
      <c r="H42" s="50">
        <f>'[5]Crude SO Imports'!DF$290/1000</f>
        <v>0.51804499999999998</v>
      </c>
      <c r="I42" s="50">
        <f>'[5]Crude SO Imports'!DR$290/1000</f>
        <v>0.38833999999999996</v>
      </c>
      <c r="J42" s="50">
        <f>'[5]Crude SO Imports'!ED$290/1000</f>
        <v>2.7938999999999999E-2</v>
      </c>
      <c r="K42" s="50">
        <f>'[5]Crude SO Imports'!EP$290/1000</f>
        <v>0</v>
      </c>
      <c r="L42" s="50">
        <f>'[5]Crude SO Imports'!FB$290/1000</f>
        <v>0.25699400000000006</v>
      </c>
      <c r="M42" s="50">
        <f>'[5]Crude SO Imports'!FN$290/1000</f>
        <v>9.4821000000000003E-2</v>
      </c>
      <c r="N42" s="50">
        <f>'[5]Crude SO Imports'!FZ$290/1000</f>
        <v>0.30391800000000002</v>
      </c>
      <c r="O42" s="50">
        <f>'[5]Crude SO Imports'!GL$290/1000</f>
        <v>0.18648100000000001</v>
      </c>
      <c r="P42" s="50">
        <f>'[5]Crude SO Imports'!GX$290/1000</f>
        <v>4.4963670000000002</v>
      </c>
      <c r="Q42" s="50">
        <f>'[5]Crude SO Imports'!HJ$290/1000</f>
        <v>7.8487960000000001</v>
      </c>
      <c r="R42" s="50">
        <f>'[5]Crude SO Imports'!HV$290/1000</f>
        <v>0.61741200000000007</v>
      </c>
      <c r="S42" s="50">
        <f>'[5]Crude SO Imports'!IH$290/1000</f>
        <v>3.296618</v>
      </c>
      <c r="T42" s="50">
        <f>'[5]Crude SO Imports'!IT$290/1000</f>
        <v>2.8425630000000002</v>
      </c>
      <c r="U42" s="50">
        <f>'[5]Crude SO Imports'!JF$290/1000</f>
        <v>0.596495</v>
      </c>
      <c r="V42" s="50">
        <f>'[5]Crude SO Imports'!JR$290/1000</f>
        <v>0.80823</v>
      </c>
      <c r="W42" s="50">
        <f>'[5]Crude SO Imports'!KD$290/1000</f>
        <v>1.188609</v>
      </c>
      <c r="X42" s="50">
        <f>'[5]Crude SO Imports'!KP$290/1000</f>
        <v>1.3047770000000001</v>
      </c>
      <c r="Y42" s="50">
        <f>'[5]Crude SO Imports'!LB$290/1000</f>
        <v>1.6715599999999999</v>
      </c>
      <c r="Z42" s="50">
        <f>'[5]Crude SO Imports'!LN$290/1000</f>
        <v>3.5570490000000001</v>
      </c>
      <c r="AA42" s="50">
        <f>'[5]Crude SO Imports'!LZ$290/1000</f>
        <v>1.3468549999999999</v>
      </c>
      <c r="AB42" s="50">
        <f>'[5]Crude SO Imports'!ML$290/1000</f>
        <v>3.3112109999999997</v>
      </c>
      <c r="AC42" s="50">
        <f>'[5]Crude SO Imports'!MX$290/1000</f>
        <v>2.890514</v>
      </c>
      <c r="AD42" s="50">
        <f>'[5]Crude SO Imports'!NJ$290/1000</f>
        <v>5.5299260000000006</v>
      </c>
      <c r="AE42" s="51">
        <f t="shared" si="21"/>
        <v>144.11830393057343</v>
      </c>
      <c r="AF42" s="51">
        <f t="shared" si="20"/>
        <v>0.58448926196184758</v>
      </c>
      <c r="AG42" s="51">
        <f t="shared" si="20"/>
        <v>-1.3965367430676998</v>
      </c>
      <c r="AH42" s="51">
        <f t="shared" si="20"/>
        <v>-4.0838652647847269</v>
      </c>
      <c r="AI42" s="51">
        <f t="shared" si="20"/>
        <v>-6.7896495579087759</v>
      </c>
      <c r="AJ42" s="51">
        <f t="shared" si="20"/>
        <v>8.1910967492651654</v>
      </c>
      <c r="AK42" s="51">
        <f t="shared" si="20"/>
        <v>54.022678563214512</v>
      </c>
      <c r="AL42" s="51">
        <f t="shared" si="20"/>
        <v>46.230375616327962</v>
      </c>
      <c r="AM42" s="51">
        <f t="shared" si="20"/>
        <v>34.210469834026341</v>
      </c>
      <c r="AN42" s="51">
        <f t="shared" si="20"/>
        <v>214.57440922135478</v>
      </c>
      <c r="AO42" s="51">
        <f t="shared" si="20"/>
        <v>225.84007894944284</v>
      </c>
      <c r="AP42" s="51">
        <f t="shared" si="20"/>
        <v>102.86142132029079</v>
      </c>
      <c r="AQ42" s="51">
        <f t="shared" si="20"/>
        <v>103.25668489182597</v>
      </c>
      <c r="AR42" s="51">
        <f t="shared" si="20"/>
        <v>48.271525435509687</v>
      </c>
      <c r="AS42" s="51">
        <f t="shared" si="20"/>
        <v>-33.425041412759228</v>
      </c>
      <c r="AT42" s="51">
        <f t="shared" si="20"/>
        <v>-63.487349120756626</v>
      </c>
      <c r="AU42" s="51">
        <f t="shared" si="20"/>
        <v>-18.579204973929148</v>
      </c>
    </row>
    <row r="43" spans="1:47">
      <c r="A43" s="42" t="s">
        <v>107</v>
      </c>
      <c r="B43" s="50">
        <f>'[5]Crude SO Imports'!AM$290/1000</f>
        <v>7.6152520000000008</v>
      </c>
      <c r="C43" s="50">
        <f>'[5]Crude SO Imports'!AY$290/1000</f>
        <v>0.38262099999999999</v>
      </c>
      <c r="D43" s="50">
        <f>'[5]Crude SO Imports'!BK$290/1000</f>
        <v>25.072079000000002</v>
      </c>
      <c r="E43" s="50">
        <f>'[5]Crude SO Imports'!BW$290/1000</f>
        <v>1.9575609999999999</v>
      </c>
      <c r="F43" s="50">
        <f>'[5]Crude SO Imports'!CI$290/1000</f>
        <v>0.52232899999999993</v>
      </c>
      <c r="G43" s="50">
        <f>'[5]Crude SO Imports'!CU$290/1000</f>
        <v>0.2331</v>
      </c>
      <c r="H43" s="50">
        <f>'[5]Crude SO Imports'!DG$290/1000</f>
        <v>0.39911399999999997</v>
      </c>
      <c r="I43" s="50">
        <f>'[5]Crude SO Imports'!DS$290/1000</f>
        <v>0.47869200000000001</v>
      </c>
      <c r="J43" s="50">
        <f>'[5]Crude SO Imports'!EE$290/1000</f>
        <v>4.4622000000000002E-2</v>
      </c>
      <c r="K43" s="50">
        <f>'[5]Crude SO Imports'!EQ$290/1000</f>
        <v>0.39325399999999999</v>
      </c>
      <c r="L43" s="50">
        <f>'[5]Crude SO Imports'!FC$290/1000</f>
        <v>3.1413960000000003</v>
      </c>
      <c r="M43" s="50">
        <f>'[5]Crude SO Imports'!FO$290/1000</f>
        <v>0</v>
      </c>
      <c r="N43" s="50">
        <f>'[5]Crude SO Imports'!GA$290/1000</f>
        <v>0.122686</v>
      </c>
      <c r="O43" s="50">
        <f>'[5]Crude SO Imports'!GM$290/1000</f>
        <v>0.69886000000000004</v>
      </c>
      <c r="P43" s="50">
        <f>'[5]Crude SO Imports'!GY$290/1000</f>
        <v>4.346857</v>
      </c>
      <c r="Q43" s="50">
        <f>'[5]Crude SO Imports'!HK$290/1000</f>
        <v>4.3843160000000001</v>
      </c>
      <c r="R43" s="50">
        <f>'[5]Crude SO Imports'!HW$290/1000</f>
        <v>2.8365039999999997</v>
      </c>
      <c r="S43" s="50">
        <f>'[5]Crude SO Imports'!II$290/1000</f>
        <v>0.88882899999999998</v>
      </c>
      <c r="T43" s="50">
        <f>'[5]Crude SO Imports'!IU$290/1000</f>
        <v>8.0130429999999997</v>
      </c>
      <c r="U43" s="50">
        <f>'[5]Crude SO Imports'!JG$290/1000</f>
        <v>11.864023</v>
      </c>
      <c r="V43" s="50">
        <f>'[5]Crude SO Imports'!JS$290/1000</f>
        <v>0.90954800000000002</v>
      </c>
      <c r="W43" s="50">
        <f>'[5]Crude SO Imports'!KE$290/1000</f>
        <v>25.372267999999998</v>
      </c>
      <c r="X43" s="50">
        <f>'[5]Crude SO Imports'!KQ$290/1000</f>
        <v>7.8274210000000002</v>
      </c>
      <c r="Y43" s="50">
        <f>'[5]Crude SO Imports'!LC$290/1000</f>
        <v>3.530014</v>
      </c>
      <c r="Z43" s="50">
        <f>'[5]Crude SO Imports'!LO$290/1000</f>
        <v>1.241892</v>
      </c>
      <c r="AA43" s="50">
        <f>'[5]Crude SO Imports'!MA$290/1000</f>
        <v>1.220993</v>
      </c>
      <c r="AB43" s="50">
        <f>'[5]Crude SO Imports'!MM$290/1000</f>
        <v>13.1076</v>
      </c>
      <c r="AC43" s="50">
        <f>'[5]Crude SO Imports'!MY$290/1000</f>
        <v>1.6742669999999999</v>
      </c>
      <c r="AD43" s="51">
        <f>(SUM(X43:AB43)/SUM(X$49:AB$49))*AD$49</f>
        <v>44.282552181286718</v>
      </c>
      <c r="AE43" s="51">
        <f t="shared" si="21"/>
        <v>234.32572222846068</v>
      </c>
      <c r="AF43" s="51">
        <f t="shared" si="20"/>
        <v>2.1617582708495373</v>
      </c>
      <c r="AG43" s="51">
        <f t="shared" si="20"/>
        <v>-2.6173258496898306</v>
      </c>
      <c r="AH43" s="51">
        <f t="shared" si="20"/>
        <v>-7.7156545879448037</v>
      </c>
      <c r="AI43" s="51">
        <f t="shared" si="20"/>
        <v>-12.52203556540716</v>
      </c>
      <c r="AJ43" s="51">
        <f t="shared" si="20"/>
        <v>15.303216574294565</v>
      </c>
      <c r="AK43" s="51">
        <f t="shared" si="20"/>
        <v>87.146107664783031</v>
      </c>
      <c r="AL43" s="51">
        <f t="shared" si="20"/>
        <v>71.3080794268392</v>
      </c>
      <c r="AM43" s="51">
        <f t="shared" si="20"/>
        <v>54.52053784932302</v>
      </c>
      <c r="AN43" s="51">
        <f t="shared" si="20"/>
        <v>337.61593800581988</v>
      </c>
      <c r="AO43" s="51">
        <f t="shared" si="20"/>
        <v>358.63792117561206</v>
      </c>
      <c r="AP43" s="51">
        <f t="shared" si="20"/>
        <v>162.94490054900064</v>
      </c>
      <c r="AQ43" s="51">
        <f t="shared" si="20"/>
        <v>163.31104584889971</v>
      </c>
      <c r="AR43" s="51">
        <f t="shared" si="20"/>
        <v>76.234562735630405</v>
      </c>
      <c r="AS43" s="51">
        <f t="shared" si="20"/>
        <v>-52.883071050179069</v>
      </c>
      <c r="AT43" s="51">
        <f t="shared" si="20"/>
        <v>-100.39716995907702</v>
      </c>
      <c r="AU43" s="51">
        <f t="shared" si="20"/>
        <v>-29.450533105504203</v>
      </c>
    </row>
    <row r="44" spans="1:47">
      <c r="A44" s="42" t="s">
        <v>108</v>
      </c>
      <c r="B44" s="50">
        <f>'[5]Crude SO Imports'!AN$290/1000</f>
        <v>9.3412970000000008</v>
      </c>
      <c r="C44" s="50">
        <f>'[5]Crude SO Imports'!AZ$290/1000</f>
        <v>4.5908999999999998E-2</v>
      </c>
      <c r="D44" s="50">
        <f>'[5]Crude SO Imports'!BL$290/1000</f>
        <v>32.715866999999996</v>
      </c>
      <c r="E44" s="50">
        <f>'[5]Crude SO Imports'!BX$290/1000</f>
        <v>0.42050999999999999</v>
      </c>
      <c r="F44" s="50">
        <f>'[5]Crude SO Imports'!CJ$290/1000</f>
        <v>0.36875400000000003</v>
      </c>
      <c r="G44" s="50">
        <f>'[5]Crude SO Imports'!CV$290/1000</f>
        <v>0.28346100000000002</v>
      </c>
      <c r="H44" s="50">
        <f>'[5]Crude SO Imports'!DH$290/1000</f>
        <v>0.26595200000000002</v>
      </c>
      <c r="I44" s="50">
        <f>'[5]Crude SO Imports'!DT$290/1000</f>
        <v>0.271812</v>
      </c>
      <c r="J44" s="50">
        <f>'[5]Crude SO Imports'!EF$290/1000</f>
        <v>0</v>
      </c>
      <c r="K44" s="50">
        <f>'[5]Crude SO Imports'!ER$290/1000</f>
        <v>4.6274999999999997E-2</v>
      </c>
      <c r="L44" s="50">
        <f>'[5]Crude SO Imports'!FD$290/1000</f>
        <v>87.369840999999994</v>
      </c>
      <c r="M44" s="50">
        <f>'[5]Crude SO Imports'!FP$290/1000</f>
        <v>0</v>
      </c>
      <c r="N44" s="50">
        <f>'[5]Crude SO Imports'!GB$290/1000</f>
        <v>0.14895800000000001</v>
      </c>
      <c r="O44" s="50">
        <f>'[5]Crude SO Imports'!GN$290/1000</f>
        <v>1.7618929999999999</v>
      </c>
      <c r="P44" s="50">
        <f>'[5]Crude SO Imports'!GZ$290/1000</f>
        <v>2.4410400000000001</v>
      </c>
      <c r="Q44" s="50">
        <f>'[5]Crude SO Imports'!HL$290/1000</f>
        <v>0.34084500000000001</v>
      </c>
      <c r="R44" s="50">
        <f>'[5]Crude SO Imports'!HX$290/1000</f>
        <v>0.59525699999999993</v>
      </c>
      <c r="S44" s="50">
        <f>'[5]Crude SO Imports'!IJ$290/1000</f>
        <v>1.794896</v>
      </c>
      <c r="T44" s="50">
        <f>'[5]Crude SO Imports'!IV$290/1000</f>
        <v>0.84745899999999996</v>
      </c>
      <c r="U44" s="50">
        <f>'[5]Crude SO Imports'!JH$290/1000</f>
        <v>1.0014860000000001</v>
      </c>
      <c r="V44" s="50">
        <f>'[5]Crude SO Imports'!JT$290/1000</f>
        <v>1.060632</v>
      </c>
      <c r="W44" s="50">
        <f>'[5]Crude SO Imports'!KF$290/1000</f>
        <v>1.275782</v>
      </c>
      <c r="X44" s="50">
        <f>'[5]Crude SO Imports'!KR$290/1000</f>
        <v>1.386922</v>
      </c>
      <c r="Y44" s="50">
        <f>'[5]Crude SO Imports'!LD$290/1000</f>
        <v>3.6799930000000001</v>
      </c>
      <c r="Z44" s="50">
        <f>'[5]Crude SO Imports'!LP$290/1000</f>
        <v>1.66415</v>
      </c>
      <c r="AA44" s="50">
        <f>'[5]Crude SO Imports'!MB$290/1000</f>
        <v>1.219354</v>
      </c>
      <c r="AB44" s="50">
        <f>'[5]Crude SO Imports'!MN$290/1000</f>
        <v>6.8908719999999999</v>
      </c>
      <c r="AC44" s="50">
        <f>'[5]Crude SO Imports'!MZ$290/1000</f>
        <v>3.691004</v>
      </c>
      <c r="AD44" s="51">
        <f t="shared" ref="AD44:AD47" si="22">(SUM(X44:AB44)/SUM(X$49:AB$49))*AD$49</f>
        <v>24.40627583360174</v>
      </c>
      <c r="AE44" s="51">
        <f t="shared" si="21"/>
        <v>193.38855181816967</v>
      </c>
      <c r="AF44" s="51">
        <f t="shared" si="20"/>
        <v>1.3306184354808106</v>
      </c>
      <c r="AG44" s="51">
        <f t="shared" si="20"/>
        <v>-2.0397317904593626</v>
      </c>
      <c r="AH44" s="51">
        <f t="shared" si="20"/>
        <v>-5.9967212373271606</v>
      </c>
      <c r="AI44" s="51">
        <f t="shared" si="20"/>
        <v>-9.879583374964005</v>
      </c>
      <c r="AJ44" s="51">
        <f t="shared" si="20"/>
        <v>11.944889024809397</v>
      </c>
      <c r="AK44" s="51">
        <f t="shared" si="20"/>
        <v>72.122488379151307</v>
      </c>
      <c r="AL44" s="51">
        <f t="shared" si="20"/>
        <v>61.39233388350825</v>
      </c>
      <c r="AM44" s="51">
        <f t="shared" si="20"/>
        <v>45.312369323502516</v>
      </c>
      <c r="AN44" s="51">
        <f t="shared" si="20"/>
        <v>284.97593171348058</v>
      </c>
      <c r="AO44" s="51">
        <f t="shared" si="20"/>
        <v>300.68659710326318</v>
      </c>
      <c r="AP44" s="51">
        <f t="shared" si="20"/>
        <v>136.98807384204554</v>
      </c>
      <c r="AQ44" s="51">
        <f t="shared" si="20"/>
        <v>137.31378221048908</v>
      </c>
      <c r="AR44" s="51">
        <f t="shared" si="20"/>
        <v>64.186580567223146</v>
      </c>
      <c r="AS44" s="51">
        <f t="shared" si="20"/>
        <v>-44.449829296033748</v>
      </c>
      <c r="AT44" s="51">
        <f t="shared" si="20"/>
        <v>-84.443792587592057</v>
      </c>
      <c r="AU44" s="51">
        <f t="shared" si="20"/>
        <v>-24.730094017108186</v>
      </c>
    </row>
    <row r="45" spans="1:47">
      <c r="A45" s="42" t="s">
        <v>109</v>
      </c>
      <c r="B45" s="50">
        <f>'[5]Crude SO Imports'!AO$290/1000</f>
        <v>5.9018739999999994</v>
      </c>
      <c r="C45" s="50">
        <f>'[5]Crude SO Imports'!BA$290/1000</f>
        <v>8.0118999999999996E-2</v>
      </c>
      <c r="D45" s="50">
        <f>'[5]Crude SO Imports'!BM$290/1000</f>
        <v>16.428159999999998</v>
      </c>
      <c r="E45" s="50">
        <f>'[5]Crude SO Imports'!BY$290/1000</f>
        <v>2.0494279999999998</v>
      </c>
      <c r="F45" s="50">
        <f>'[5]Crude SO Imports'!CK$290/1000</f>
        <v>0.50936099999999995</v>
      </c>
      <c r="G45" s="50">
        <f>'[5]Crude SO Imports'!CW$290/1000</f>
        <v>0.37489999999999996</v>
      </c>
      <c r="H45" s="50">
        <f>'[5]Crude SO Imports'!DI$290/1000</f>
        <v>30.885507</v>
      </c>
      <c r="I45" s="50">
        <f>'[5]Crude SO Imports'!DU$290/1000</f>
        <v>0.37948100000000001</v>
      </c>
      <c r="J45" s="50">
        <f>'[5]Crude SO Imports'!EG$290/1000</f>
        <v>2.434E-3</v>
      </c>
      <c r="K45" s="50">
        <f>'[5]Crude SO Imports'!ES$290/1000</f>
        <v>0.13474700000000001</v>
      </c>
      <c r="L45" s="50">
        <f>'[5]Crude SO Imports'!FE$290/1000</f>
        <v>117.732331</v>
      </c>
      <c r="M45" s="50">
        <f>'[5]Crude SO Imports'!FQ$290/1000</f>
        <v>0</v>
      </c>
      <c r="N45" s="50">
        <f>'[5]Crude SO Imports'!GC$290/1000</f>
        <v>0.13338</v>
      </c>
      <c r="O45" s="50">
        <f>'[5]Crude SO Imports'!GO$290/1000</f>
        <v>8.0981719999999999</v>
      </c>
      <c r="P45" s="50">
        <f>'[5]Crude SO Imports'!HA$290/1000</f>
        <v>1.1448160000000001</v>
      </c>
      <c r="Q45" s="50">
        <f>'[5]Crude SO Imports'!HM$290/1000</f>
        <v>1.4573469999999999</v>
      </c>
      <c r="R45" s="50">
        <f>'[5]Crude SO Imports'!HY$290/1000</f>
        <v>0.47501700000000002</v>
      </c>
      <c r="S45" s="50">
        <f>'[5]Crude SO Imports'!IK$290/1000</f>
        <v>0.82593799999999995</v>
      </c>
      <c r="T45" s="50">
        <f>'[5]Crude SO Imports'!IW$290/1000</f>
        <v>0.76616499999999998</v>
      </c>
      <c r="U45" s="50">
        <f>'[5]Crude SO Imports'!JI$290/1000</f>
        <v>0.82691700000000001</v>
      </c>
      <c r="V45" s="50">
        <f>'[5]Crude SO Imports'!JU$290/1000</f>
        <v>1.1037809999999999</v>
      </c>
      <c r="W45" s="50">
        <f>'[5]Crude SO Imports'!KG$290/1000</f>
        <v>26.726763999999999</v>
      </c>
      <c r="X45" s="50">
        <f>'[5]Crude SO Imports'!KS$290/1000</f>
        <v>1.315377</v>
      </c>
      <c r="Y45" s="50">
        <f>'[5]Crude SO Imports'!LE$290/1000</f>
        <v>1.303855</v>
      </c>
      <c r="Z45" s="50">
        <f>'[5]Crude SO Imports'!LQ$290/1000</f>
        <v>5.0818649999999996</v>
      </c>
      <c r="AA45" s="50">
        <f>'[5]Crude SO Imports'!MC$290/1000</f>
        <v>1.052047</v>
      </c>
      <c r="AB45" s="50">
        <f>'[5]Crude SO Imports'!MO$290/1000</f>
        <v>5.5366540000000004</v>
      </c>
      <c r="AC45" s="50">
        <f>'[5]Crude SO Imports'!NA$290/1000</f>
        <v>4.2120240000000004</v>
      </c>
      <c r="AD45" s="51">
        <f t="shared" si="22"/>
        <v>23.499354038301011</v>
      </c>
      <c r="AE45" s="51">
        <f t="shared" si="21"/>
        <v>193.85181701515756</v>
      </c>
      <c r="AF45" s="51">
        <f t="shared" si="20"/>
        <v>1.3836823241286116</v>
      </c>
      <c r="AG45" s="51">
        <f t="shared" si="20"/>
        <v>-2.0269018562141192</v>
      </c>
      <c r="AH45" s="51">
        <f t="shared" si="20"/>
        <v>-5.9647730535600614</v>
      </c>
      <c r="AI45" s="51">
        <f t="shared" si="20"/>
        <v>-9.8859940223602738</v>
      </c>
      <c r="AJ45" s="51">
        <f t="shared" si="20"/>
        <v>11.925320420778549</v>
      </c>
      <c r="AK45" s="51">
        <f t="shared" si="20"/>
        <v>72.348763191485574</v>
      </c>
      <c r="AL45" s="51">
        <f t="shared" si="20"/>
        <v>60.441618497878999</v>
      </c>
      <c r="AM45" s="51">
        <f t="shared" si="20"/>
        <v>45.480239980130129</v>
      </c>
      <c r="AN45" s="51">
        <f t="shared" si="20"/>
        <v>283.39589048332442</v>
      </c>
      <c r="AO45" s="51">
        <f t="shared" si="20"/>
        <v>299.71826104910866</v>
      </c>
      <c r="AP45" s="51">
        <f t="shared" si="20"/>
        <v>136.36721804596223</v>
      </c>
      <c r="AQ45" s="51">
        <f t="shared" si="20"/>
        <v>136.75608727705631</v>
      </c>
      <c r="AR45" s="51">
        <f t="shared" si="20"/>
        <v>63.880716049414467</v>
      </c>
      <c r="AS45" s="51">
        <f t="shared" si="20"/>
        <v>-44.275076667901409</v>
      </c>
      <c r="AT45" s="51">
        <f t="shared" si="20"/>
        <v>-84.075298360104696</v>
      </c>
      <c r="AU45" s="51">
        <f t="shared" si="20"/>
        <v>-24.635369393124922</v>
      </c>
    </row>
    <row r="46" spans="1:47">
      <c r="A46" s="42" t="s">
        <v>110</v>
      </c>
      <c r="B46" s="50">
        <f>'[5]Crude SO Imports'!AP$290/1000</f>
        <v>7.8843249999999996</v>
      </c>
      <c r="C46" s="50">
        <f>'[5]Crude SO Imports'!BB$290/1000</f>
        <v>6.6564999999999999E-2</v>
      </c>
      <c r="D46" s="50">
        <f>'[5]Crude SO Imports'!BN$290/1000</f>
        <v>23.332456999999998</v>
      </c>
      <c r="E46" s="50">
        <f>'[5]Crude SO Imports'!BZ$290/1000</f>
        <v>0.78201199999999993</v>
      </c>
      <c r="F46" s="50">
        <f>'[5]Crude SO Imports'!CL$290/1000</f>
        <v>0.31868599999999997</v>
      </c>
      <c r="G46" s="50">
        <f>'[5]Crude SO Imports'!CX$290/1000</f>
        <v>0.190917</v>
      </c>
      <c r="H46" s="50">
        <f>'[5]Crude SO Imports'!DJ$290/1000</f>
        <v>0.74855700000000003</v>
      </c>
      <c r="I46" s="50">
        <f>'[5]Crude SO Imports'!DV$290/1000</f>
        <v>8.2549999999999998E-2</v>
      </c>
      <c r="J46" s="50">
        <f>'[5]Crude SO Imports'!EH$290/1000</f>
        <v>0</v>
      </c>
      <c r="K46" s="50">
        <f>'[5]Crude SO Imports'!ET$290/1000</f>
        <v>5.6962450000000002</v>
      </c>
      <c r="L46" s="50">
        <f>'[5]Crude SO Imports'!FF$290/1000</f>
        <v>4.9401E-2</v>
      </c>
      <c r="M46" s="50">
        <f>'[5]Crude SO Imports'!FR$290/1000</f>
        <v>0</v>
      </c>
      <c r="N46" s="50">
        <f>'[5]Crude SO Imports'!GD$290/1000</f>
        <v>0.87565400000000004</v>
      </c>
      <c r="O46" s="50">
        <f>'[5]Crude SO Imports'!GP$290/1000</f>
        <v>1.4085519999999998</v>
      </c>
      <c r="P46" s="50">
        <f>'[5]Crude SO Imports'!HB$290/1000</f>
        <v>3.1883339999999998</v>
      </c>
      <c r="Q46" s="50">
        <f>'[5]Crude SO Imports'!HN$290/1000</f>
        <v>3.6658809999999997</v>
      </c>
      <c r="R46" s="50">
        <f>'[5]Crude SO Imports'!HZ$290/1000</f>
        <v>0.30734800000000001</v>
      </c>
      <c r="S46" s="50">
        <f>'[5]Crude SO Imports'!IL$290/1000</f>
        <v>0.56876300000000002</v>
      </c>
      <c r="T46" s="50">
        <f>'[5]Crude SO Imports'!IX$290/1000</f>
        <v>1.2161379999999999</v>
      </c>
      <c r="U46" s="50">
        <f>'[5]Crude SO Imports'!JJ$290/1000</f>
        <v>0.98709000000000002</v>
      </c>
      <c r="V46" s="50">
        <f>'[5]Crude SO Imports'!JV$290/1000</f>
        <v>0.78403200000000006</v>
      </c>
      <c r="W46" s="50">
        <f>'[5]Crude SO Imports'!KH$290/1000</f>
        <v>1.0443589999999998</v>
      </c>
      <c r="X46" s="50">
        <f>'[5]Crude SO Imports'!KT$290/1000</f>
        <v>1.0865830000000001</v>
      </c>
      <c r="Y46" s="50">
        <f>'[5]Crude SO Imports'!LF$290/1000</f>
        <v>1.164523</v>
      </c>
      <c r="Z46" s="50">
        <f>'[5]Crude SO Imports'!LR$290/1000</f>
        <v>6.394431</v>
      </c>
      <c r="AA46" s="50">
        <f>'[5]Crude SO Imports'!MD$290/1000</f>
        <v>1.9075880000000001</v>
      </c>
      <c r="AB46" s="50">
        <f>'[5]Crude SO Imports'!MP$290/1000</f>
        <v>3.1710439999999998</v>
      </c>
      <c r="AC46" s="50">
        <f>'[5]Crude SO Imports'!NB$290/1000</f>
        <v>6.3605339999999995</v>
      </c>
      <c r="AD46" s="51">
        <f t="shared" si="22"/>
        <v>22.569185807418382</v>
      </c>
      <c r="AE46" s="51">
        <f t="shared" si="21"/>
        <v>214.28632168386221</v>
      </c>
      <c r="AF46" s="51">
        <f t="shared" si="20"/>
        <v>1.4195494351894353</v>
      </c>
      <c r="AG46" s="51">
        <f t="shared" si="20"/>
        <v>-2.2058503273171737</v>
      </c>
      <c r="AH46" s="51">
        <f t="shared" si="20"/>
        <v>-6.4692204711249373</v>
      </c>
      <c r="AI46" s="51">
        <f t="shared" si="20"/>
        <v>-10.848538982269218</v>
      </c>
      <c r="AJ46" s="51">
        <f t="shared" si="20"/>
        <v>12.992370254115855</v>
      </c>
      <c r="AK46" s="51">
        <f t="shared" si="20"/>
        <v>80.02772663239223</v>
      </c>
      <c r="AL46" s="51">
        <f t="shared" si="20"/>
        <v>67.625606626265267</v>
      </c>
      <c r="AM46" s="51">
        <f t="shared" si="20"/>
        <v>50.343650140924268</v>
      </c>
      <c r="AN46" s="51">
        <f t="shared" si="20"/>
        <v>315.20250506520472</v>
      </c>
      <c r="AO46" s="51">
        <f t="shared" si="20"/>
        <v>332.68190458176514</v>
      </c>
      <c r="AP46" s="51">
        <f t="shared" si="20"/>
        <v>151.51300127368583</v>
      </c>
      <c r="AQ46" s="51">
        <f t="shared" si="20"/>
        <v>151.93294334877993</v>
      </c>
      <c r="AR46" s="51">
        <f t="shared" si="20"/>
        <v>70.998074177340385</v>
      </c>
      <c r="AS46" s="51">
        <f t="shared" si="20"/>
        <v>-49.183013150510554</v>
      </c>
      <c r="AT46" s="51">
        <f t="shared" si="20"/>
        <v>-93.414704952867567</v>
      </c>
      <c r="AU46" s="51">
        <f t="shared" si="20"/>
        <v>-27.358837168471567</v>
      </c>
    </row>
    <row r="47" spans="1:47">
      <c r="A47" s="42" t="s">
        <v>111</v>
      </c>
      <c r="B47" s="50">
        <f>'[5]Crude SO Imports'!AQ$290/1000</f>
        <v>21.153029999999998</v>
      </c>
      <c r="C47" s="50">
        <f>'[5]Crude SO Imports'!BC$290/1000</f>
        <v>6.4853999999999995E-2</v>
      </c>
      <c r="D47" s="50">
        <f>'[5]Crude SO Imports'!BO$290/1000</f>
        <v>21.378233999999999</v>
      </c>
      <c r="E47" s="50">
        <f>'[5]Crude SO Imports'!CA$290/1000</f>
        <v>0.43167</v>
      </c>
      <c r="F47" s="50">
        <f>'[5]Crude SO Imports'!CM$290/1000</f>
        <v>0.34140100000000001</v>
      </c>
      <c r="G47" s="50">
        <f>'[5]Crude SO Imports'!CY$290/1000</f>
        <v>0.11738599999999999</v>
      </c>
      <c r="H47" s="50">
        <f>'[5]Crude SO Imports'!DK$290/1000</f>
        <v>0.89132</v>
      </c>
      <c r="I47" s="50">
        <f>'[5]Crude SO Imports'!DW$290/1000</f>
        <v>0.171042</v>
      </c>
      <c r="J47" s="50">
        <f>'[5]Crude SO Imports'!EI$290/1000</f>
        <v>3.0314000000000001E-2</v>
      </c>
      <c r="K47" s="50">
        <f>'[5]Crude SO Imports'!EU$290/1000</f>
        <v>14.193968</v>
      </c>
      <c r="L47" s="50">
        <f>'[5]Crude SO Imports'!FG$290/1000</f>
        <v>96.892604999999989</v>
      </c>
      <c r="M47" s="50">
        <f>'[5]Crude SO Imports'!FS$290/1000</f>
        <v>0</v>
      </c>
      <c r="N47" s="50">
        <f>'[5]Crude SO Imports'!GE$290/1000</f>
        <v>0.185586</v>
      </c>
      <c r="O47" s="50">
        <f>'[5]Crude SO Imports'!GQ$290/1000</f>
        <v>3.3494299999999999</v>
      </c>
      <c r="P47" s="50">
        <f>'[5]Crude SO Imports'!HC$290/1000</f>
        <v>3.9848680000000001</v>
      </c>
      <c r="Q47" s="50">
        <f>'[5]Crude SO Imports'!HO$290/1000</f>
        <v>3.4783439999999999</v>
      </c>
      <c r="R47" s="50">
        <f>'[5]Crude SO Imports'!IA$290/1000</f>
        <v>0.35807699999999998</v>
      </c>
      <c r="S47" s="50">
        <f>'[5]Crude SO Imports'!IM$290/1000</f>
        <v>0.26818900000000001</v>
      </c>
      <c r="T47" s="50">
        <f>'[5]Crude SO Imports'!IY$290/1000</f>
        <v>1.441705</v>
      </c>
      <c r="U47" s="50">
        <f>'[5]Crude SO Imports'!JK$290/1000</f>
        <v>1.0128490000000001</v>
      </c>
      <c r="V47" s="50">
        <f>'[5]Crude SO Imports'!JW$290/1000</f>
        <v>0.84895399999999999</v>
      </c>
      <c r="W47" s="50">
        <f>'[5]Crude SO Imports'!KI$290/1000</f>
        <v>24.894372000000001</v>
      </c>
      <c r="X47" s="50">
        <f>'[5]Crude SO Imports'!KU$290/1000</f>
        <v>0.97336800000000001</v>
      </c>
      <c r="Y47" s="50">
        <f>'[5]Crude SO Imports'!LG$290/1000</f>
        <v>1.093064</v>
      </c>
      <c r="Z47" s="50">
        <f>'[5]Crude SO Imports'!LS$290/1000</f>
        <v>3.7786919999999999</v>
      </c>
      <c r="AA47" s="50">
        <f>'[5]Crude SO Imports'!ME$290/1000</f>
        <v>1.894943</v>
      </c>
      <c r="AB47" s="50">
        <f>'[5]Crude SO Imports'!MQ$290/1000</f>
        <v>1.9404440000000001</v>
      </c>
      <c r="AC47" s="50">
        <f>'[5]Crude SO Imports'!NC$290/1000</f>
        <v>15.331939</v>
      </c>
      <c r="AD47" s="51">
        <f t="shared" si="22"/>
        <v>15.919452133659785</v>
      </c>
      <c r="AE47" s="51">
        <f t="shared" si="21"/>
        <v>271.14506374508329</v>
      </c>
      <c r="AF47" s="51">
        <f t="shared" si="20"/>
        <v>1.3655360433855701</v>
      </c>
      <c r="AG47" s="51">
        <f t="shared" si="20"/>
        <v>-2.7205642358126867</v>
      </c>
      <c r="AH47" s="51">
        <f t="shared" si="20"/>
        <v>-7.9806436605613476</v>
      </c>
      <c r="AI47" s="51">
        <f t="shared" si="20"/>
        <v>-13.471365537136794</v>
      </c>
      <c r="AJ47" s="51">
        <f t="shared" si="20"/>
        <v>15.715837063762413</v>
      </c>
      <c r="AK47" s="51">
        <f t="shared" si="20"/>
        <v>101.30338772722871</v>
      </c>
      <c r="AL47" s="51">
        <f t="shared" si="20"/>
        <v>93.813731897575181</v>
      </c>
      <c r="AM47" s="51">
        <f t="shared" si="20"/>
        <v>63.59813260147908</v>
      </c>
      <c r="AN47" s="51">
        <f t="shared" si="20"/>
        <v>416.48088551394642</v>
      </c>
      <c r="AO47" s="51">
        <f t="shared" si="20"/>
        <v>433.77747842076036</v>
      </c>
      <c r="AP47" s="51">
        <f t="shared" si="20"/>
        <v>198.94292392388456</v>
      </c>
      <c r="AQ47" s="51">
        <f t="shared" si="20"/>
        <v>199.18823960962428</v>
      </c>
      <c r="AR47" s="51">
        <f t="shared" si="20"/>
        <v>93.383826894823315</v>
      </c>
      <c r="AS47" s="51">
        <f t="shared" si="20"/>
        <v>-64.419667530954626</v>
      </c>
      <c r="AT47" s="51">
        <f t="shared" si="20"/>
        <v>-122.60381157733613</v>
      </c>
      <c r="AU47" s="51">
        <f t="shared" si="20"/>
        <v>-35.797146572728622</v>
      </c>
    </row>
    <row r="48" spans="1:47">
      <c r="A48" s="42" t="s">
        <v>112</v>
      </c>
      <c r="B48" s="50">
        <f>'[5]Crude SO Imports'!AR$290/1000</f>
        <v>5.3896709999999999</v>
      </c>
      <c r="C48" s="50">
        <f>'[5]Crude SO Imports'!BD$290/1000</f>
        <v>3.4918999999999999E-2</v>
      </c>
      <c r="D48" s="50">
        <f>'[5]Crude SO Imports'!BP$290/1000</f>
        <v>7.8954649999999997</v>
      </c>
      <c r="E48" s="50">
        <f>'[5]Crude SO Imports'!CB$290/1000</f>
        <v>0.543991</v>
      </c>
      <c r="F48" s="50">
        <f>'[5]Crude SO Imports'!CN$290/1000</f>
        <v>0.13689199999999999</v>
      </c>
      <c r="G48" s="50">
        <f>'[5]Crude SO Imports'!CZ$290/1000</f>
        <v>10.306967</v>
      </c>
      <c r="H48" s="50">
        <f>'[5]Crude SO Imports'!DL$290/1000</f>
        <v>0.53896900000000003</v>
      </c>
      <c r="I48" s="50">
        <f>'[5]Crude SO Imports'!DX$290/1000</f>
        <v>0</v>
      </c>
      <c r="J48" s="50">
        <f>'[5]Crude SO Imports'!EJ$290/1000</f>
        <v>0</v>
      </c>
      <c r="K48" s="50">
        <f>'[5]Crude SO Imports'!EV$290/1000</f>
        <v>0.754992</v>
      </c>
      <c r="L48" s="50">
        <f>'[5]Crude SO Imports'!FH$290/1000</f>
        <v>0.142091</v>
      </c>
      <c r="M48" s="50">
        <f>'[5]Crude SO Imports'!FT$290/1000</f>
        <v>0</v>
      </c>
      <c r="N48" s="50">
        <f>'[5]Crude SO Imports'!GF$290/1000</f>
        <v>0</v>
      </c>
      <c r="O48" s="50">
        <f>'[5]Crude SO Imports'!GR$290/1000</f>
        <v>0.13909299999999999</v>
      </c>
      <c r="P48" s="50">
        <f>'[5]Crude SO Imports'!HD$290/1000</f>
        <v>2.861472</v>
      </c>
      <c r="Q48" s="50">
        <f>'[5]Crude SO Imports'!HP$290/1000</f>
        <v>2.4449859999999997</v>
      </c>
      <c r="R48" s="50">
        <f>'[5]Crude SO Imports'!IB$290/1000</f>
        <v>0.367228</v>
      </c>
      <c r="S48" s="50">
        <f>'[5]Crude SO Imports'!IN$290/1000</f>
        <v>0.34329000000000004</v>
      </c>
      <c r="T48" s="50">
        <f>'[5]Crude SO Imports'!IZ$290/1000</f>
        <v>0.66887300000000005</v>
      </c>
      <c r="U48" s="50">
        <f>'[5]Crude SO Imports'!JL$290/1000</f>
        <v>0.79042699999999999</v>
      </c>
      <c r="V48" s="50">
        <f>'[5]Crude SO Imports'!JX$290/1000</f>
        <v>0.91160099999999999</v>
      </c>
      <c r="W48" s="50">
        <f>'[5]Crude SO Imports'!KJ$290/1000</f>
        <v>0.67143499999999989</v>
      </c>
      <c r="X48" s="50">
        <f>'[5]Crude SO Imports'!KV$290/1000</f>
        <v>0.75286900000000001</v>
      </c>
      <c r="Y48" s="50">
        <f>'[5]Crude SO Imports'!LH$290/1000</f>
        <v>1.226</v>
      </c>
      <c r="Z48" s="50">
        <f>'[5]Crude SO Imports'!LT$290/1000</f>
        <v>4.8027209999999991</v>
      </c>
      <c r="AA48" s="50">
        <f>'[5]Crude SO Imports'!MF$290/1000</f>
        <v>1.5083869999999999</v>
      </c>
      <c r="AB48" s="50">
        <f>'[5]Crude SO Imports'!MR$290/1000</f>
        <v>3.117734</v>
      </c>
      <c r="AC48" s="50">
        <f>'[5]Crude SO Imports'!ND$290/1000</f>
        <v>4.2680319999999998</v>
      </c>
      <c r="AD48" s="51">
        <f>AD49-SUM(AD37:AD47)</f>
        <v>271.12605261538215</v>
      </c>
      <c r="AE48" s="51">
        <f>AE49-SUM(AE37:AE47)</f>
        <v>168.32022212786023</v>
      </c>
      <c r="AF48" s="51">
        <f t="shared" ref="AF48:AU48" si="23">AF49-SUM(AF37:AF47)</f>
        <v>10.00723703941577</v>
      </c>
      <c r="AG48" s="51">
        <f t="shared" si="23"/>
        <v>-3.98305716905233</v>
      </c>
      <c r="AH48" s="51">
        <f t="shared" si="23"/>
        <v>-11.926210162703825</v>
      </c>
      <c r="AI48" s="51">
        <f t="shared" si="23"/>
        <v>-20.125441258965367</v>
      </c>
      <c r="AJ48" s="51">
        <f t="shared" si="23"/>
        <v>24.532960303865707</v>
      </c>
      <c r="AK48" s="51">
        <f t="shared" si="23"/>
        <v>58.044826618002844</v>
      </c>
      <c r="AL48" s="51">
        <f t="shared" si="23"/>
        <v>19.771783482693309</v>
      </c>
      <c r="AM48" s="51">
        <f t="shared" si="23"/>
        <v>31.881094515605582</v>
      </c>
      <c r="AN48" s="51">
        <f t="shared" si="23"/>
        <v>154.5970697458597</v>
      </c>
      <c r="AO48" s="51">
        <f t="shared" si="23"/>
        <v>189.67017393557308</v>
      </c>
      <c r="AP48" s="51">
        <f t="shared" si="23"/>
        <v>83.165781083867387</v>
      </c>
      <c r="AQ48" s="51">
        <f t="shared" si="23"/>
        <v>81.5388910774343</v>
      </c>
      <c r="AR48" s="51">
        <f t="shared" si="23"/>
        <v>37.078060125574666</v>
      </c>
      <c r="AS48" s="51">
        <f t="shared" si="23"/>
        <v>-26.556325315246795</v>
      </c>
      <c r="AT48" s="51">
        <f t="shared" si="23"/>
        <v>-49.895020010446387</v>
      </c>
      <c r="AU48" s="51">
        <f t="shared" si="23"/>
        <v>-15.173271092572804</v>
      </c>
    </row>
    <row r="49" spans="1:49" ht="15.75" thickBot="1">
      <c r="A49" s="42" t="s">
        <v>113</v>
      </c>
      <c r="B49" s="50">
        <f>SUM(B37:B48)</f>
        <v>85.55090100000001</v>
      </c>
      <c r="C49" s="50">
        <f t="shared" ref="C49:AC49" si="24">SUM(C37:C48)</f>
        <v>121.17709499999999</v>
      </c>
      <c r="D49" s="50">
        <f t="shared" si="24"/>
        <v>269.31917300000003</v>
      </c>
      <c r="E49" s="50">
        <f t="shared" si="24"/>
        <v>11.694013000000002</v>
      </c>
      <c r="F49" s="50">
        <f t="shared" si="24"/>
        <v>5.8556699999999999</v>
      </c>
      <c r="G49" s="50">
        <f t="shared" si="24"/>
        <v>15.29824</v>
      </c>
      <c r="H49" s="50">
        <f t="shared" si="24"/>
        <v>38.490654999999997</v>
      </c>
      <c r="I49" s="50">
        <f t="shared" si="24"/>
        <v>3.6729690000000002</v>
      </c>
      <c r="J49" s="50">
        <f t="shared" si="24"/>
        <v>0.42372399999999999</v>
      </c>
      <c r="K49" s="50">
        <f t="shared" si="24"/>
        <v>21.433249000000004</v>
      </c>
      <c r="L49" s="50">
        <f t="shared" si="24"/>
        <v>309.42272099999997</v>
      </c>
      <c r="M49" s="50">
        <f t="shared" si="24"/>
        <v>0.56599199999999994</v>
      </c>
      <c r="N49" s="50">
        <f t="shared" si="24"/>
        <v>2.2268979999999998</v>
      </c>
      <c r="O49" s="50">
        <f t="shared" si="24"/>
        <v>16.090361000000001</v>
      </c>
      <c r="P49" s="50">
        <f t="shared" si="24"/>
        <v>32.279603999999999</v>
      </c>
      <c r="Q49" s="50">
        <f t="shared" si="24"/>
        <v>38.517125999999998</v>
      </c>
      <c r="R49" s="50">
        <f t="shared" si="24"/>
        <v>33.125449999999994</v>
      </c>
      <c r="S49" s="50">
        <f t="shared" si="24"/>
        <v>46.449876000000003</v>
      </c>
      <c r="T49" s="50">
        <f t="shared" si="24"/>
        <v>35.918863999999999</v>
      </c>
      <c r="U49" s="50">
        <f t="shared" si="24"/>
        <v>21.359636000000002</v>
      </c>
      <c r="V49" s="50">
        <f t="shared" si="24"/>
        <v>10.783450999999998</v>
      </c>
      <c r="W49" s="50">
        <f t="shared" si="24"/>
        <v>107.45498000000001</v>
      </c>
      <c r="X49" s="50">
        <f t="shared" si="24"/>
        <v>58.164190999999995</v>
      </c>
      <c r="Y49" s="50">
        <f t="shared" si="24"/>
        <v>69.728614000000007</v>
      </c>
      <c r="Z49" s="50">
        <f t="shared" si="24"/>
        <v>56.484748999999994</v>
      </c>
      <c r="AA49" s="50">
        <f t="shared" si="24"/>
        <v>25.902655000000003</v>
      </c>
      <c r="AB49" s="50">
        <f t="shared" si="24"/>
        <v>54.327069000000002</v>
      </c>
      <c r="AC49" s="50">
        <f t="shared" si="24"/>
        <v>49.933507999999996</v>
      </c>
      <c r="AD49" s="51">
        <f t="shared" ref="AD49:AU49" si="25">AD6</f>
        <v>435.14261760964979</v>
      </c>
      <c r="AE49" s="51">
        <f t="shared" si="25"/>
        <v>2891.7596850837485</v>
      </c>
      <c r="AF49" s="51">
        <f t="shared" si="25"/>
        <v>21.846576689276048</v>
      </c>
      <c r="AG49" s="51">
        <f t="shared" si="25"/>
        <v>-30.712576448113566</v>
      </c>
      <c r="AH49" s="51">
        <f t="shared" si="25"/>
        <v>-90.143992588604704</v>
      </c>
      <c r="AI49" s="51">
        <f t="shared" si="25"/>
        <v>-150.71398292440836</v>
      </c>
      <c r="AJ49" s="51">
        <f t="shared" si="25"/>
        <v>182.65668366827754</v>
      </c>
      <c r="AK49" s="51">
        <f t="shared" si="25"/>
        <v>1077.7534630065124</v>
      </c>
      <c r="AL49" s="51">
        <f t="shared" si="25"/>
        <v>887.27332807156017</v>
      </c>
      <c r="AM49" s="51">
        <f t="shared" si="25"/>
        <v>677.33570082197389</v>
      </c>
      <c r="AN49" s="51">
        <f t="shared" si="25"/>
        <v>4193.4333044751875</v>
      </c>
      <c r="AO49" s="51">
        <f t="shared" si="25"/>
        <v>4445.3348827538903</v>
      </c>
      <c r="AP49" s="51">
        <f t="shared" si="25"/>
        <v>2020.9107798382133</v>
      </c>
      <c r="AQ49" s="51">
        <f t="shared" si="25"/>
        <v>2026.2597126166872</v>
      </c>
      <c r="AR49" s="51">
        <f t="shared" si="25"/>
        <v>946.07852723696442</v>
      </c>
      <c r="AS49" s="51">
        <f t="shared" si="25"/>
        <v>-656.14770543755503</v>
      </c>
      <c r="AT49" s="51">
        <f t="shared" si="25"/>
        <v>-1245.61816913539</v>
      </c>
      <c r="AU49" s="51">
        <f t="shared" si="25"/>
        <v>-365.19466677140099</v>
      </c>
    </row>
    <row r="50" spans="1:49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</row>
    <row r="51" spans="1:49" ht="15.75" thickBot="1">
      <c r="A51" s="42" t="s">
        <v>116</v>
      </c>
    </row>
    <row r="52" spans="1:49" ht="15.75" thickBot="1">
      <c r="A52" s="44"/>
      <c r="B52" s="44" t="str">
        <f>B$2</f>
        <v xml:space="preserve">93/94 </v>
      </c>
      <c r="C52" s="44" t="str">
        <f t="shared" ref="C52:AU52" si="26">C$2</f>
        <v xml:space="preserve">94/95 </v>
      </c>
      <c r="D52" s="44" t="str">
        <f t="shared" si="26"/>
        <v xml:space="preserve">95/96 </v>
      </c>
      <c r="E52" s="44" t="str">
        <f t="shared" si="26"/>
        <v xml:space="preserve">96/97 </v>
      </c>
      <c r="F52" s="44" t="str">
        <f t="shared" si="26"/>
        <v xml:space="preserve">97/98 </v>
      </c>
      <c r="G52" s="44" t="str">
        <f t="shared" si="26"/>
        <v xml:space="preserve">98/99 </v>
      </c>
      <c r="H52" s="44" t="str">
        <f t="shared" si="26"/>
        <v xml:space="preserve">99/00 </v>
      </c>
      <c r="I52" s="44" t="str">
        <f t="shared" si="26"/>
        <v xml:space="preserve">00/01 </v>
      </c>
      <c r="J52" s="44" t="str">
        <f t="shared" si="26"/>
        <v xml:space="preserve">01/02 </v>
      </c>
      <c r="K52" s="44" t="str">
        <f t="shared" si="26"/>
        <v xml:space="preserve">02/03 </v>
      </c>
      <c r="L52" s="44" t="str">
        <f t="shared" si="26"/>
        <v xml:space="preserve">03/04 </v>
      </c>
      <c r="M52" s="44" t="str">
        <f t="shared" si="26"/>
        <v xml:space="preserve">04/05 </v>
      </c>
      <c r="N52" s="44" t="str">
        <f t="shared" si="26"/>
        <v xml:space="preserve">05/06 </v>
      </c>
      <c r="O52" s="44" t="str">
        <f t="shared" si="26"/>
        <v xml:space="preserve">06/07 </v>
      </c>
      <c r="P52" s="44" t="str">
        <f t="shared" si="26"/>
        <v xml:space="preserve">07/08 </v>
      </c>
      <c r="Q52" s="44" t="str">
        <f t="shared" si="26"/>
        <v xml:space="preserve">08/09 </v>
      </c>
      <c r="R52" s="44" t="str">
        <f t="shared" si="26"/>
        <v xml:space="preserve">09/10 </v>
      </c>
      <c r="S52" s="44" t="str">
        <f t="shared" si="26"/>
        <v xml:space="preserve">10/11 </v>
      </c>
      <c r="T52" s="44" t="str">
        <f t="shared" si="26"/>
        <v xml:space="preserve">11/12 </v>
      </c>
      <c r="U52" s="44" t="str">
        <f t="shared" si="26"/>
        <v xml:space="preserve">12/13 </v>
      </c>
      <c r="V52" s="44" t="str">
        <f t="shared" si="26"/>
        <v xml:space="preserve">13/14 </v>
      </c>
      <c r="W52" s="44" t="str">
        <f t="shared" si="26"/>
        <v xml:space="preserve">14/15 </v>
      </c>
      <c r="X52" s="44" t="str">
        <f t="shared" si="26"/>
        <v xml:space="preserve">15/16 </v>
      </c>
      <c r="Y52" s="44" t="str">
        <f t="shared" si="26"/>
        <v xml:space="preserve">16/17 </v>
      </c>
      <c r="Z52" s="44" t="str">
        <f t="shared" si="26"/>
        <v xml:space="preserve">17/18 </v>
      </c>
      <c r="AA52" s="44" t="str">
        <f t="shared" si="26"/>
        <v>18/19</v>
      </c>
      <c r="AB52" s="44" t="str">
        <f t="shared" si="26"/>
        <v>19/20</v>
      </c>
      <c r="AC52" s="44" t="str">
        <f t="shared" si="26"/>
        <v>20/21</v>
      </c>
      <c r="AD52" s="44" t="str">
        <f t="shared" si="26"/>
        <v>21/22</v>
      </c>
      <c r="AE52" s="44" t="str">
        <f t="shared" si="26"/>
        <v>22/23</v>
      </c>
      <c r="AF52" s="44" t="str">
        <f t="shared" si="26"/>
        <v>23/24</v>
      </c>
      <c r="AG52" s="44" t="str">
        <f t="shared" si="26"/>
        <v>24/25</v>
      </c>
      <c r="AH52" s="44" t="str">
        <f t="shared" si="26"/>
        <v>25/26</v>
      </c>
      <c r="AI52" s="44" t="str">
        <f t="shared" si="26"/>
        <v>26/27</v>
      </c>
      <c r="AJ52" s="44" t="str">
        <f t="shared" si="26"/>
        <v>27/28</v>
      </c>
      <c r="AK52" s="44" t="str">
        <f t="shared" si="26"/>
        <v>28/29</v>
      </c>
      <c r="AL52" s="44" t="str">
        <f t="shared" si="26"/>
        <v>29/30</v>
      </c>
      <c r="AM52" s="44" t="str">
        <f t="shared" si="26"/>
        <v>30/31</v>
      </c>
      <c r="AN52" s="44" t="str">
        <f t="shared" si="26"/>
        <v>31/32</v>
      </c>
      <c r="AO52" s="44" t="str">
        <f t="shared" si="26"/>
        <v>32/33</v>
      </c>
      <c r="AP52" s="44" t="str">
        <f t="shared" si="26"/>
        <v>33/34</v>
      </c>
      <c r="AQ52" s="44" t="str">
        <f t="shared" si="26"/>
        <v>34/35</v>
      </c>
      <c r="AR52" s="44" t="str">
        <f t="shared" si="26"/>
        <v>35/36</v>
      </c>
      <c r="AS52" s="44" t="str">
        <f t="shared" si="26"/>
        <v>36/37</v>
      </c>
      <c r="AT52" s="44" t="str">
        <f t="shared" si="26"/>
        <v>37/38</v>
      </c>
      <c r="AU52" s="44" t="str">
        <f t="shared" si="26"/>
        <v>38/39</v>
      </c>
    </row>
    <row r="53" spans="1:49">
      <c r="A53" s="42" t="s">
        <v>101</v>
      </c>
      <c r="B53" s="52">
        <f>('[5]Crude SO Exports'!AG$290)/1000</f>
        <v>144.0061</v>
      </c>
      <c r="C53" s="52">
        <f>('[5]Crude SO Exports'!AS$290)/1000</f>
        <v>99.868535999999992</v>
      </c>
      <c r="D53" s="52">
        <f>('[5]Crude SO Exports'!BE$290)/1000</f>
        <v>20.464119999999998</v>
      </c>
      <c r="E53" s="52">
        <f>('[5]Crude SO Exports'!BQ$290)/1000</f>
        <v>83.467414999999988</v>
      </c>
      <c r="F53" s="52">
        <f>('[5]Crude SO Exports'!CC$290)/1000</f>
        <v>133.00310500000001</v>
      </c>
      <c r="G53" s="52">
        <f>('[5]Crude SO Exports'!CO$290)/1000</f>
        <v>131.21909099999999</v>
      </c>
      <c r="H53" s="52">
        <f>('[5]Crude SO Exports'!DA$290)/1000</f>
        <v>165.26211799999999</v>
      </c>
      <c r="I53" s="52">
        <f>('[5]Crude SO Exports'!DM$290)/1000</f>
        <v>13.301727000000001</v>
      </c>
      <c r="J53" s="52">
        <f>('[5]Crude SO Exports'!DY$290)/1000</f>
        <v>210.36703899999998</v>
      </c>
      <c r="K53" s="52">
        <f>('[5]Crude SO Exports'!EK$290)/1000</f>
        <v>74.086658</v>
      </c>
      <c r="L53" s="52">
        <f>('[5]Crude SO Exports'!EW$290)/1000</f>
        <v>92.095774000000006</v>
      </c>
      <c r="M53" s="52">
        <f>('[5]Crude SO Exports'!FI$290)/1000</f>
        <v>63.633875000000003</v>
      </c>
      <c r="N53" s="52">
        <f>('[5]Crude SO Exports'!FU$290)/1000</f>
        <v>47.739608999999994</v>
      </c>
      <c r="O53" s="52">
        <f>('[5]Crude SO Exports'!GG$290)/1000</f>
        <v>140.138586</v>
      </c>
      <c r="P53" s="52">
        <f>('[5]Crude SO Exports'!GS$290)/1000</f>
        <v>87.576650999999998</v>
      </c>
      <c r="Q53" s="52">
        <f>('[5]Crude SO Exports'!HE$290)/1000</f>
        <v>112.92725299999999</v>
      </c>
      <c r="R53" s="52">
        <f>('[5]Crude SO Exports'!HQ$290)/1000</f>
        <v>300.40903800000001</v>
      </c>
      <c r="S53" s="52">
        <f>('[5]Crude SO Exports'!IC$290)/1000</f>
        <v>396.35539500000004</v>
      </c>
      <c r="T53" s="52">
        <f>('[5]Crude SO Exports'!IO$290)/1000</f>
        <v>64.661432000000005</v>
      </c>
      <c r="U53" s="52">
        <f>('[5]Crude SO Exports'!JA$290)/1000</f>
        <v>214.14270800000003</v>
      </c>
      <c r="V53" s="52">
        <f>('[5]Crude SO Exports'!JM$290)/1000</f>
        <v>22.030863</v>
      </c>
      <c r="W53" s="52">
        <f>('[5]Crude SO Exports'!JY$290)/1000</f>
        <v>127.63292999999999</v>
      </c>
      <c r="X53" s="52">
        <f>('[5]Crude SO Exports'!KK$290)/1000</f>
        <v>150.92294200000001</v>
      </c>
      <c r="Y53" s="52">
        <f>('[5]Crude SO Exports'!KW$290)/1000</f>
        <v>192.96649299999999</v>
      </c>
      <c r="Z53" s="52">
        <f>('[5]Crude SO Exports'!LI$290)/1000</f>
        <v>176.86851999999999</v>
      </c>
      <c r="AA53" s="52">
        <f>('[5]Crude SO Exports'!LU$290)/1000</f>
        <v>123.148578</v>
      </c>
      <c r="AB53" s="52">
        <f>('[5]Crude SO Exports'!MG$290)/1000</f>
        <v>224.771185</v>
      </c>
      <c r="AC53" s="52">
        <f>('[5]Crude SO Exports'!MS$290)/1000</f>
        <v>141.159584</v>
      </c>
      <c r="AD53" s="52">
        <f>('[5]Crude SO Exports'!NE$290)/1000</f>
        <v>36.265940999999998</v>
      </c>
      <c r="AE53" s="51">
        <f>(SUM(Y53:AC53)/SUM(Y$65:AC$65))*AE$65</f>
        <v>27.940082877172163</v>
      </c>
      <c r="AF53" s="51">
        <f t="shared" ref="AF53:AU63" si="27">(SUM(Z53:AD53)/SUM(Z$65:AD$65))*AF$65</f>
        <v>16.410320432122109</v>
      </c>
      <c r="AG53" s="51">
        <f t="shared" si="27"/>
        <v>16.022584346557146</v>
      </c>
      <c r="AH53" s="51">
        <f t="shared" si="27"/>
        <v>16.066921754714972</v>
      </c>
      <c r="AI53" s="51">
        <f t="shared" si="27"/>
        <v>13.618478083582447</v>
      </c>
      <c r="AJ53" s="51">
        <f t="shared" si="27"/>
        <v>9.7530653609500764</v>
      </c>
      <c r="AK53" s="51">
        <f t="shared" si="27"/>
        <v>16.382857006385528</v>
      </c>
      <c r="AL53" s="51">
        <f t="shared" si="27"/>
        <v>14.366582786017377</v>
      </c>
      <c r="AM53" s="51">
        <f t="shared" si="27"/>
        <v>14.367656410454728</v>
      </c>
      <c r="AN53" s="51">
        <f t="shared" si="27"/>
        <v>14.041229878594107</v>
      </c>
      <c r="AO53" s="51">
        <f t="shared" si="27"/>
        <v>13.70193650913833</v>
      </c>
      <c r="AP53" s="51">
        <f t="shared" si="27"/>
        <v>13.781233254648958</v>
      </c>
      <c r="AQ53" s="51">
        <f t="shared" si="27"/>
        <v>14.569781238423939</v>
      </c>
      <c r="AR53" s="51">
        <f t="shared" si="27"/>
        <v>14.051073692358733</v>
      </c>
      <c r="AS53" s="51">
        <f t="shared" si="27"/>
        <v>14.092860953255109</v>
      </c>
      <c r="AT53" s="51">
        <f t="shared" si="27"/>
        <v>14.029807657789966</v>
      </c>
      <c r="AU53" s="51">
        <f t="shared" si="27"/>
        <v>14.039652207259056</v>
      </c>
    </row>
    <row r="54" spans="1:49">
      <c r="A54" s="42" t="s">
        <v>102</v>
      </c>
      <c r="B54" s="52">
        <f>('[5]Crude SO Exports'!AH$290)/1000</f>
        <v>51.84019</v>
      </c>
      <c r="C54" s="52">
        <f>('[5]Crude SO Exports'!AT$290)/1000</f>
        <v>256.45010200000002</v>
      </c>
      <c r="D54" s="52">
        <f>('[5]Crude SO Exports'!BF$290)/1000</f>
        <v>165.217815</v>
      </c>
      <c r="E54" s="52">
        <f>('[5]Crude SO Exports'!BR$290)/1000</f>
        <v>263.16804400000001</v>
      </c>
      <c r="F54" s="52">
        <f>('[5]Crude SO Exports'!CD$290)/1000</f>
        <v>300.557323</v>
      </c>
      <c r="G54" s="52">
        <f>('[5]Crude SO Exports'!CP$290)/1000</f>
        <v>279.88330500000001</v>
      </c>
      <c r="H54" s="52">
        <f>('[5]Crude SO Exports'!DB$290)/1000</f>
        <v>85.954164999999989</v>
      </c>
      <c r="I54" s="52">
        <f>('[5]Crude SO Exports'!DN$290)/1000</f>
        <v>84.686763000000013</v>
      </c>
      <c r="J54" s="52">
        <f>('[5]Crude SO Exports'!DZ$290)/1000</f>
        <v>105.561927</v>
      </c>
      <c r="K54" s="52">
        <f>('[5]Crude SO Exports'!EL$290)/1000</f>
        <v>133.45341399999998</v>
      </c>
      <c r="L54" s="52">
        <f>('[5]Crude SO Exports'!EX$290)/1000</f>
        <v>75.033258000000004</v>
      </c>
      <c r="M54" s="52">
        <f>('[5]Crude SO Exports'!FJ$290)/1000</f>
        <v>124.85023699999999</v>
      </c>
      <c r="N54" s="52">
        <f>('[5]Crude SO Exports'!FV$290)/1000</f>
        <v>89.208516000000003</v>
      </c>
      <c r="O54" s="52">
        <f>('[5]Crude SO Exports'!GH$290)/1000</f>
        <v>92.265914000000009</v>
      </c>
      <c r="P54" s="52">
        <f>('[5]Crude SO Exports'!GT$290)/1000</f>
        <v>153.75985900000001</v>
      </c>
      <c r="Q54" s="52">
        <f>('[5]Crude SO Exports'!HF$290)/1000</f>
        <v>64.132739999999998</v>
      </c>
      <c r="R54" s="52">
        <f>('[5]Crude SO Exports'!HR$290)/1000</f>
        <v>196.19348000000002</v>
      </c>
      <c r="S54" s="52">
        <f>('[5]Crude SO Exports'!ID$290)/1000</f>
        <v>399.49436500000002</v>
      </c>
      <c r="T54" s="52">
        <f>('[5]Crude SO Exports'!IP$290)/1000</f>
        <v>84.95070299999999</v>
      </c>
      <c r="U54" s="52">
        <f>('[5]Crude SO Exports'!JB$290)/1000</f>
        <v>236.28585699999999</v>
      </c>
      <c r="V54" s="52">
        <f>('[5]Crude SO Exports'!JN$290)/1000</f>
        <v>106.248874</v>
      </c>
      <c r="W54" s="52">
        <f>('[5]Crude SO Exports'!JZ$290)/1000</f>
        <v>190.82763299999999</v>
      </c>
      <c r="X54" s="52">
        <f>('[5]Crude SO Exports'!KL$290)/1000</f>
        <v>212.637351</v>
      </c>
      <c r="Y54" s="52">
        <f>('[5]Crude SO Exports'!KX$290)/1000</f>
        <v>198.96324900000002</v>
      </c>
      <c r="Z54" s="52">
        <f>('[5]Crude SO Exports'!LJ$290)/1000</f>
        <v>92.456752999999992</v>
      </c>
      <c r="AA54" s="52">
        <f>('[5]Crude SO Exports'!LV$290)/1000</f>
        <v>193.72104300000001</v>
      </c>
      <c r="AB54" s="52">
        <f>('[5]Crude SO Exports'!MH$290)/1000</f>
        <v>216.61030300000002</v>
      </c>
      <c r="AC54" s="52">
        <f>('[5]Crude SO Exports'!MT$290)/1000</f>
        <v>143.28783200000001</v>
      </c>
      <c r="AD54" s="52">
        <f>('[5]Crude SO Exports'!NF$290)/1000</f>
        <v>206.53759700000001</v>
      </c>
      <c r="AE54" s="51">
        <f t="shared" ref="AE54:AE63" si="28">(SUM(Y54:AC54)/SUM(Y$65:AC$65))*AE$65</f>
        <v>27.488729753752875</v>
      </c>
      <c r="AF54" s="51">
        <f t="shared" si="27"/>
        <v>19.92507273403276</v>
      </c>
      <c r="AG54" s="51">
        <f t="shared" si="27"/>
        <v>22.809416621834409</v>
      </c>
      <c r="AH54" s="51">
        <f t="shared" si="27"/>
        <v>22.086521546836707</v>
      </c>
      <c r="AI54" s="51">
        <f t="shared" si="27"/>
        <v>24.055757306598679</v>
      </c>
      <c r="AJ54" s="51">
        <f t="shared" si="27"/>
        <v>25.860925643981336</v>
      </c>
      <c r="AK54" s="51">
        <f t="shared" si="27"/>
        <v>21.168481544591767</v>
      </c>
      <c r="AL54" s="51">
        <f t="shared" si="27"/>
        <v>22.93526028411836</v>
      </c>
      <c r="AM54" s="51">
        <f t="shared" si="27"/>
        <v>23.194404552169647</v>
      </c>
      <c r="AN54" s="51">
        <f t="shared" si="27"/>
        <v>23.227425352853519</v>
      </c>
      <c r="AO54" s="51">
        <f t="shared" si="27"/>
        <v>23.450168636695185</v>
      </c>
      <c r="AP54" s="51">
        <f t="shared" si="27"/>
        <v>23.275534486841746</v>
      </c>
      <c r="AQ54" s="51">
        <f t="shared" si="27"/>
        <v>22.791595097805946</v>
      </c>
      <c r="AR54" s="51">
        <f t="shared" si="27"/>
        <v>23.215477985452946</v>
      </c>
      <c r="AS54" s="51">
        <f t="shared" si="27"/>
        <v>23.188637630503177</v>
      </c>
      <c r="AT54" s="51">
        <f t="shared" si="27"/>
        <v>23.193291317283922</v>
      </c>
      <c r="AU54" s="51">
        <f t="shared" si="27"/>
        <v>23.184737024011422</v>
      </c>
    </row>
    <row r="55" spans="1:49">
      <c r="A55" s="42" t="s">
        <v>103</v>
      </c>
      <c r="B55" s="52">
        <f>('[5]Crude SO Exports'!AI$290)/1000</f>
        <v>171.49531099999999</v>
      </c>
      <c r="C55" s="52">
        <f>('[5]Crude SO Exports'!AU$290)/1000</f>
        <v>256.650353</v>
      </c>
      <c r="D55" s="52">
        <f>('[5]Crude SO Exports'!BG$290)/1000</f>
        <v>58.801328999999996</v>
      </c>
      <c r="E55" s="52">
        <f>('[5]Crude SO Exports'!BS$290)/1000</f>
        <v>164.43165599999998</v>
      </c>
      <c r="F55" s="52">
        <f>('[5]Crude SO Exports'!CE$290)/1000</f>
        <v>162.56321800000001</v>
      </c>
      <c r="G55" s="52">
        <f>('[5]Crude SO Exports'!CQ$290)/1000</f>
        <v>298.665415</v>
      </c>
      <c r="H55" s="52">
        <f>('[5]Crude SO Exports'!DC$290)/1000</f>
        <v>112.071178</v>
      </c>
      <c r="I55" s="52">
        <f>('[5]Crude SO Exports'!DO$290)/1000</f>
        <v>203.49073499999997</v>
      </c>
      <c r="J55" s="52">
        <f>('[5]Crude SO Exports'!EA$290)/1000</f>
        <v>131.19580100000002</v>
      </c>
      <c r="K55" s="52">
        <f>('[5]Crude SO Exports'!EM$290)/1000</f>
        <v>129.93288099999998</v>
      </c>
      <c r="L55" s="52">
        <f>('[5]Crude SO Exports'!EY$290)/1000</f>
        <v>86.895724999999999</v>
      </c>
      <c r="M55" s="52">
        <f>('[5]Crude SO Exports'!FK$290)/1000</f>
        <v>189.864938</v>
      </c>
      <c r="N55" s="52">
        <f>('[5]Crude SO Exports'!FW$290)/1000</f>
        <v>60.997396999999999</v>
      </c>
      <c r="O55" s="52">
        <f>('[5]Crude SO Exports'!GI$290)/1000</f>
        <v>223.61062699999999</v>
      </c>
      <c r="P55" s="52">
        <f>('[5]Crude SO Exports'!GU$290)/1000</f>
        <v>309.94876199999999</v>
      </c>
      <c r="Q55" s="52">
        <f>('[5]Crude SO Exports'!HG$290)/1000</f>
        <v>83.291275999999996</v>
      </c>
      <c r="R55" s="52">
        <f>('[5]Crude SO Exports'!HS$290)/1000</f>
        <v>333.48006500000002</v>
      </c>
      <c r="S55" s="52">
        <f>('[5]Crude SO Exports'!IE$290)/1000</f>
        <v>337.08976200000001</v>
      </c>
      <c r="T55" s="52">
        <f>('[5]Crude SO Exports'!IQ$290)/1000</f>
        <v>40.930385000000001</v>
      </c>
      <c r="U55" s="52">
        <f>('[5]Crude SO Exports'!JC$290)/1000</f>
        <v>310.42145799999997</v>
      </c>
      <c r="V55" s="52">
        <f>('[5]Crude SO Exports'!JO$290)/1000</f>
        <v>280.58266399999997</v>
      </c>
      <c r="W55" s="52">
        <f>('[5]Crude SO Exports'!KA$290)/1000</f>
        <v>187.62444200000002</v>
      </c>
      <c r="X55" s="52">
        <f>('[5]Crude SO Exports'!KM$290)/1000</f>
        <v>281.690202</v>
      </c>
      <c r="Y55" s="52">
        <f>('[5]Crude SO Exports'!KY$290)/1000</f>
        <v>197.74030999999999</v>
      </c>
      <c r="Z55" s="52">
        <f>('[5]Crude SO Exports'!LK$290)/1000</f>
        <v>134.24352400000001</v>
      </c>
      <c r="AA55" s="52">
        <f>('[5]Crude SO Exports'!LW$290)/1000</f>
        <v>136.39432600000001</v>
      </c>
      <c r="AB55" s="52">
        <f>('[5]Crude SO Exports'!MI$290)/1000</f>
        <v>140.21180999999999</v>
      </c>
      <c r="AC55" s="52">
        <f>('[5]Crude SO Exports'!MU$290)/1000</f>
        <v>208.11616000000001</v>
      </c>
      <c r="AD55" s="52">
        <f>('[5]Crude SO Exports'!NG$290)/1000</f>
        <v>137.066261</v>
      </c>
      <c r="AE55" s="51">
        <f t="shared" si="28"/>
        <v>26.567068873425917</v>
      </c>
      <c r="AF55" s="51">
        <f t="shared" si="27"/>
        <v>17.668021569541821</v>
      </c>
      <c r="AG55" s="51">
        <f t="shared" si="27"/>
        <v>18.775722708251401</v>
      </c>
      <c r="AH55" s="51">
        <f t="shared" si="27"/>
        <v>19.056248742857637</v>
      </c>
      <c r="AI55" s="51">
        <f t="shared" si="27"/>
        <v>23.37680985078368</v>
      </c>
      <c r="AJ55" s="51">
        <f t="shared" si="27"/>
        <v>18.962827689624003</v>
      </c>
      <c r="AK55" s="51">
        <f t="shared" si="27"/>
        <v>19.181687803459056</v>
      </c>
      <c r="AL55" s="51">
        <f t="shared" si="27"/>
        <v>19.557455947208187</v>
      </c>
      <c r="AM55" s="51">
        <f t="shared" si="27"/>
        <v>19.869103729196198</v>
      </c>
      <c r="AN55" s="51">
        <f t="shared" si="27"/>
        <v>20.03221175747635</v>
      </c>
      <c r="AO55" s="51">
        <f t="shared" si="27"/>
        <v>20.195780181951079</v>
      </c>
      <c r="AP55" s="51">
        <f t="shared" si="27"/>
        <v>19.51917724205564</v>
      </c>
      <c r="AQ55" s="51">
        <f t="shared" si="27"/>
        <v>19.764166852639644</v>
      </c>
      <c r="AR55" s="51">
        <f t="shared" si="27"/>
        <v>19.833822510059321</v>
      </c>
      <c r="AS55" s="51">
        <f t="shared" si="27"/>
        <v>19.876783985471242</v>
      </c>
      <c r="AT55" s="51">
        <f t="shared" si="27"/>
        <v>19.870103467280821</v>
      </c>
      <c r="AU55" s="51">
        <f t="shared" si="27"/>
        <v>19.838334845217915</v>
      </c>
      <c r="AW55" s="11">
        <v>1000</v>
      </c>
    </row>
    <row r="56" spans="1:49">
      <c r="A56" s="42" t="s">
        <v>104</v>
      </c>
      <c r="B56" s="52">
        <f>('[5]Crude SO Exports'!AJ$290)/1000</f>
        <v>101.198397</v>
      </c>
      <c r="C56" s="52">
        <f>('[5]Crude SO Exports'!AV$290)/1000</f>
        <v>155.38478700000002</v>
      </c>
      <c r="D56" s="52">
        <f>('[5]Crude SO Exports'!BH$290)/1000</f>
        <v>159.49883</v>
      </c>
      <c r="E56" s="52">
        <f>('[5]Crude SO Exports'!BT$290)/1000</f>
        <v>123.325925</v>
      </c>
      <c r="F56" s="52">
        <f>('[5]Crude SO Exports'!CF$290)/1000</f>
        <v>312.13563699999997</v>
      </c>
      <c r="G56" s="52">
        <f>('[5]Crude SO Exports'!CR$290)/1000</f>
        <v>210.53278299999999</v>
      </c>
      <c r="H56" s="52">
        <f>('[5]Crude SO Exports'!DD$290)/1000</f>
        <v>53.180883999999999</v>
      </c>
      <c r="I56" s="52">
        <f>('[5]Crude SO Exports'!DP$290)/1000</f>
        <v>103.417209</v>
      </c>
      <c r="J56" s="52">
        <f>('[5]Crude SO Exports'!EB$290)/1000</f>
        <v>203.824397</v>
      </c>
      <c r="K56" s="52">
        <f>('[5]Crude SO Exports'!EN$290)/1000</f>
        <v>209.110647</v>
      </c>
      <c r="L56" s="52">
        <f>('[5]Crude SO Exports'!EZ$290)/1000</f>
        <v>36.537987999999999</v>
      </c>
      <c r="M56" s="52">
        <f>('[5]Crude SO Exports'!FL$290)/1000</f>
        <v>61.944763000000002</v>
      </c>
      <c r="N56" s="52">
        <f>('[5]Crude SO Exports'!FX$290)/1000</f>
        <v>27.82863</v>
      </c>
      <c r="O56" s="52">
        <f>('[5]Crude SO Exports'!GJ$290)/1000</f>
        <v>153.82244900000001</v>
      </c>
      <c r="P56" s="52">
        <f>('[5]Crude SO Exports'!GV$290)/1000</f>
        <v>136.45231799999999</v>
      </c>
      <c r="Q56" s="52">
        <f>('[5]Crude SO Exports'!HH$290)/1000</f>
        <v>62.624946000000001</v>
      </c>
      <c r="R56" s="52">
        <f>('[5]Crude SO Exports'!HT$290)/1000</f>
        <v>474.74330500000002</v>
      </c>
      <c r="S56" s="52">
        <f>('[5]Crude SO Exports'!IF$290)/1000</f>
        <v>445.877475</v>
      </c>
      <c r="T56" s="52">
        <f>('[5]Crude SO Exports'!IR$290)/1000</f>
        <v>69.405563999999998</v>
      </c>
      <c r="U56" s="52">
        <f>('[5]Crude SO Exports'!JD$290)/1000</f>
        <v>209.32070300000001</v>
      </c>
      <c r="V56" s="52">
        <f>('[5]Crude SO Exports'!JP$290)/1000</f>
        <v>224.19838200000001</v>
      </c>
      <c r="W56" s="52">
        <f>('[5]Crude SO Exports'!KB$290)/1000</f>
        <v>217.82864900000001</v>
      </c>
      <c r="X56" s="52">
        <f>('[5]Crude SO Exports'!KN$290)/1000</f>
        <v>141.75479199999998</v>
      </c>
      <c r="Y56" s="52">
        <f>('[5]Crude SO Exports'!KZ$290)/1000</f>
        <v>211.38763900000001</v>
      </c>
      <c r="Z56" s="52">
        <f>('[5]Crude SO Exports'!LL$290)/1000</f>
        <v>149.781533</v>
      </c>
      <c r="AA56" s="52">
        <f>('[5]Crude SO Exports'!LX$290)/1000</f>
        <v>190.30791699999997</v>
      </c>
      <c r="AB56" s="52">
        <f>('[5]Crude SO Exports'!MJ$290)/1000</f>
        <v>98.946051999999995</v>
      </c>
      <c r="AC56" s="52">
        <f>('[5]Crude SO Exports'!MV$290)/1000</f>
        <v>299.44505300000003</v>
      </c>
      <c r="AD56" s="52">
        <f>('[5]Crude SO Exports'!NH$290)/1000</f>
        <v>244.654843</v>
      </c>
      <c r="AE56" s="51">
        <f t="shared" si="28"/>
        <v>30.898768606860699</v>
      </c>
      <c r="AF56" s="51">
        <f t="shared" si="27"/>
        <v>22.975291464707148</v>
      </c>
      <c r="AG56" s="51">
        <f t="shared" si="27"/>
        <v>25.027881537417695</v>
      </c>
      <c r="AH56" s="51">
        <f t="shared" si="27"/>
        <v>25.075426321758624</v>
      </c>
      <c r="AI56" s="51">
        <f t="shared" si="27"/>
        <v>35.67867930186901</v>
      </c>
      <c r="AJ56" s="51">
        <f t="shared" si="27"/>
        <v>30.169088186226968</v>
      </c>
      <c r="AK56" s="51">
        <f t="shared" si="27"/>
        <v>25.405352189295815</v>
      </c>
      <c r="AL56" s="51">
        <f t="shared" si="27"/>
        <v>27.770406360389444</v>
      </c>
      <c r="AM56" s="51">
        <f t="shared" si="27"/>
        <v>28.269072211146877</v>
      </c>
      <c r="AN56" s="51">
        <f t="shared" si="27"/>
        <v>28.827281788587026</v>
      </c>
      <c r="AO56" s="51">
        <f t="shared" si="27"/>
        <v>29.46757067834006</v>
      </c>
      <c r="AP56" s="51">
        <f t="shared" si="27"/>
        <v>28.086110371441642</v>
      </c>
      <c r="AQ56" s="51">
        <f t="shared" si="27"/>
        <v>27.943580527502217</v>
      </c>
      <c r="AR56" s="51">
        <f t="shared" si="27"/>
        <v>28.482762413583515</v>
      </c>
      <c r="AS56" s="51">
        <f t="shared" si="27"/>
        <v>28.519721801209464</v>
      </c>
      <c r="AT56" s="51">
        <f t="shared" si="27"/>
        <v>28.563001793986757</v>
      </c>
      <c r="AU56" s="51">
        <f t="shared" si="27"/>
        <v>28.500507566400472</v>
      </c>
    </row>
    <row r="57" spans="1:49">
      <c r="A57" s="42" t="s">
        <v>105</v>
      </c>
      <c r="B57" s="52">
        <f>('[5]Crude SO Exports'!AK$290)/1000</f>
        <v>120.448942</v>
      </c>
      <c r="C57" s="52">
        <f>('[5]Crude SO Exports'!AW$290)/1000</f>
        <v>314.877793</v>
      </c>
      <c r="D57" s="52">
        <f>('[5]Crude SO Exports'!BI$290)/1000</f>
        <v>57.633883000000004</v>
      </c>
      <c r="E57" s="52">
        <f>('[5]Crude SO Exports'!BU$290)/1000</f>
        <v>184.14318</v>
      </c>
      <c r="F57" s="52">
        <f>('[5]Crude SO Exports'!CG$290)/1000</f>
        <v>286.02353199999999</v>
      </c>
      <c r="G57" s="52">
        <f>('[5]Crude SO Exports'!CS$290)/1000</f>
        <v>195.88129599999999</v>
      </c>
      <c r="H57" s="52">
        <f>('[5]Crude SO Exports'!DE$290)/1000</f>
        <v>106.99371400000001</v>
      </c>
      <c r="I57" s="52">
        <f>('[5]Crude SO Exports'!DQ$290)/1000</f>
        <v>134.39482500000003</v>
      </c>
      <c r="J57" s="52">
        <f>('[5]Crude SO Exports'!EC$290)/1000</f>
        <v>361.49049300000001</v>
      </c>
      <c r="K57" s="52">
        <f>('[5]Crude SO Exports'!EO$290)/1000</f>
        <v>257.936555</v>
      </c>
      <c r="L57" s="52">
        <f>('[5]Crude SO Exports'!FA$290)/1000</f>
        <v>30.693632000000001</v>
      </c>
      <c r="M57" s="52">
        <f>('[5]Crude SO Exports'!FM$290)/1000</f>
        <v>177.788512</v>
      </c>
      <c r="N57" s="52">
        <f>('[5]Crude SO Exports'!FY$290)/1000</f>
        <v>48.935110000000002</v>
      </c>
      <c r="O57" s="52">
        <f>('[5]Crude SO Exports'!GK$290)/1000</f>
        <v>78.916861000000011</v>
      </c>
      <c r="P57" s="52">
        <f>('[5]Crude SO Exports'!GW$290)/1000</f>
        <v>423.90247600000004</v>
      </c>
      <c r="Q57" s="52">
        <f>('[5]Crude SO Exports'!HI$290)/1000</f>
        <v>128.17712</v>
      </c>
      <c r="R57" s="52">
        <f>('[5]Crude SO Exports'!HU$290)/1000</f>
        <v>359.14251400000001</v>
      </c>
      <c r="S57" s="52">
        <f>('[5]Crude SO Exports'!IG$290)/1000</f>
        <v>261.98206199999998</v>
      </c>
      <c r="T57" s="52">
        <f>('[5]Crude SO Exports'!IS$290)/1000</f>
        <v>132.38155499999999</v>
      </c>
      <c r="U57" s="52">
        <f>('[5]Crude SO Exports'!JE$290)/1000</f>
        <v>303.70962099999997</v>
      </c>
      <c r="V57" s="52">
        <f>('[5]Crude SO Exports'!JQ$290)/1000</f>
        <v>238.24354199999999</v>
      </c>
      <c r="W57" s="52">
        <f>('[5]Crude SO Exports'!KC$290)/1000</f>
        <v>178.33318299999999</v>
      </c>
      <c r="X57" s="52">
        <f>('[5]Crude SO Exports'!KO$290)/1000</f>
        <v>87.616005999999999</v>
      </c>
      <c r="Y57" s="52">
        <f>('[5]Crude SO Exports'!LA$290)/1000</f>
        <v>197.64729699999998</v>
      </c>
      <c r="Z57" s="52">
        <f>('[5]Crude SO Exports'!LM$290)/1000</f>
        <v>150.196079</v>
      </c>
      <c r="AA57" s="52">
        <f>('[5]Crude SO Exports'!LY$290)/1000</f>
        <v>64.441806999999997</v>
      </c>
      <c r="AB57" s="52">
        <f>('[5]Crude SO Exports'!MK$290)/1000</f>
        <v>358.892338</v>
      </c>
      <c r="AC57" s="52">
        <f>('[5]Crude SO Exports'!MW$290)/1000</f>
        <v>227.12955100000002</v>
      </c>
      <c r="AD57" s="52">
        <f>('[5]Crude SO Exports'!NI$290)/1000</f>
        <v>182.49013699999998</v>
      </c>
      <c r="AE57" s="51">
        <f t="shared" si="28"/>
        <v>32.474462679314243</v>
      </c>
      <c r="AF57" s="51">
        <f t="shared" si="27"/>
        <v>22.975630648283484</v>
      </c>
      <c r="AG57" s="51">
        <f t="shared" si="27"/>
        <v>25.061927521118779</v>
      </c>
      <c r="AH57" s="51">
        <f t="shared" si="27"/>
        <v>29.646446042337658</v>
      </c>
      <c r="AI57" s="51">
        <f t="shared" si="27"/>
        <v>28.069342656844462</v>
      </c>
      <c r="AJ57" s="51">
        <f t="shared" si="27"/>
        <v>25.324514664880713</v>
      </c>
      <c r="AK57" s="51">
        <f t="shared" si="27"/>
        <v>25.145536147604755</v>
      </c>
      <c r="AL57" s="51">
        <f t="shared" si="27"/>
        <v>26.20154520100288</v>
      </c>
      <c r="AM57" s="51">
        <f t="shared" si="27"/>
        <v>26.647467072195685</v>
      </c>
      <c r="AN57" s="51">
        <f t="shared" si="27"/>
        <v>26.884463380950663</v>
      </c>
      <c r="AO57" s="51">
        <f t="shared" si="27"/>
        <v>26.285754875401924</v>
      </c>
      <c r="AP57" s="51">
        <f t="shared" si="27"/>
        <v>26.038730770867332</v>
      </c>
      <c r="AQ57" s="51">
        <f t="shared" si="27"/>
        <v>26.228864524047044</v>
      </c>
      <c r="AR57" s="51">
        <f t="shared" si="27"/>
        <v>26.410362861580271</v>
      </c>
      <c r="AS57" s="51">
        <f t="shared" si="27"/>
        <v>26.417981213059164</v>
      </c>
      <c r="AT57" s="51">
        <f t="shared" si="27"/>
        <v>26.371057691054393</v>
      </c>
      <c r="AU57" s="51">
        <f t="shared" si="27"/>
        <v>26.276853689117726</v>
      </c>
    </row>
    <row r="58" spans="1:49">
      <c r="A58" s="42" t="s">
        <v>106</v>
      </c>
      <c r="B58" s="52">
        <f>('[5]Crude SO Exports'!AL$290)/1000</f>
        <v>67.527372</v>
      </c>
      <c r="C58" s="52">
        <f>('[5]Crude SO Exports'!AX$290)/1000</f>
        <v>457.18733299999997</v>
      </c>
      <c r="D58" s="52">
        <f>('[5]Crude SO Exports'!BJ$290)/1000</f>
        <v>40.846584999999997</v>
      </c>
      <c r="E58" s="52">
        <f>('[5]Crude SO Exports'!BV$290)/1000</f>
        <v>228.02214799999999</v>
      </c>
      <c r="F58" s="52">
        <f>('[5]Crude SO Exports'!CH$290)/1000</f>
        <v>201.89522399999998</v>
      </c>
      <c r="G58" s="52">
        <f>('[5]Crude SO Exports'!CT$290)/1000</f>
        <v>89.292971999999992</v>
      </c>
      <c r="H58" s="52">
        <f>('[5]Crude SO Exports'!DF$290)/1000</f>
        <v>92.706466000000006</v>
      </c>
      <c r="I58" s="52">
        <f>('[5]Crude SO Exports'!DR$290)/1000</f>
        <v>94.210426000000012</v>
      </c>
      <c r="J58" s="52">
        <f>('[5]Crude SO Exports'!ED$290)/1000</f>
        <v>181.794635</v>
      </c>
      <c r="K58" s="52">
        <f>('[5]Crude SO Exports'!EP$290)/1000</f>
        <v>240.19049299999998</v>
      </c>
      <c r="L58" s="52">
        <f>('[5]Crude SO Exports'!FB$290)/1000</f>
        <v>52.584510999999999</v>
      </c>
      <c r="M58" s="52">
        <f>('[5]Crude SO Exports'!FN$290)/1000</f>
        <v>56.304684999999999</v>
      </c>
      <c r="N58" s="52">
        <f>('[5]Crude SO Exports'!FZ$290)/1000</f>
        <v>127.645934</v>
      </c>
      <c r="O58" s="52">
        <f>('[5]Crude SO Exports'!GL$290)/1000</f>
        <v>55.838183999999998</v>
      </c>
      <c r="P58" s="52">
        <f>('[5]Crude SO Exports'!GX$290)/1000</f>
        <v>367.16046699999998</v>
      </c>
      <c r="Q58" s="52">
        <f>('[5]Crude SO Exports'!HJ$290)/1000</f>
        <v>117.169262</v>
      </c>
      <c r="R58" s="52">
        <f>('[5]Crude SO Exports'!HV$290)/1000</f>
        <v>342.01052099999998</v>
      </c>
      <c r="S58" s="52">
        <f>('[5]Crude SO Exports'!IH$290)/1000</f>
        <v>306.916</v>
      </c>
      <c r="T58" s="52">
        <f>('[5]Crude SO Exports'!IT$290)/1000</f>
        <v>53.202728</v>
      </c>
      <c r="U58" s="52">
        <f>('[5]Crude SO Exports'!JF$290)/1000</f>
        <v>102.04955700000001</v>
      </c>
      <c r="V58" s="52">
        <f>('[5]Crude SO Exports'!JR$290)/1000</f>
        <v>167.60521900000001</v>
      </c>
      <c r="W58" s="52">
        <f>('[5]Crude SO Exports'!KD$290)/1000</f>
        <v>191.112842</v>
      </c>
      <c r="X58" s="52">
        <f>('[5]Crude SO Exports'!KP$290)/1000</f>
        <v>199.346114</v>
      </c>
      <c r="Y58" s="52">
        <f>('[5]Crude SO Exports'!LB$290)/1000</f>
        <v>238.26740100000001</v>
      </c>
      <c r="Z58" s="52">
        <f>('[5]Crude SO Exports'!LN$290)/1000</f>
        <v>139.472983</v>
      </c>
      <c r="AA58" s="52">
        <f>('[5]Crude SO Exports'!LZ$290)/1000</f>
        <v>233.51622</v>
      </c>
      <c r="AB58" s="52">
        <f>('[5]Crude SO Exports'!ML$290)/1000</f>
        <v>287.57700199999999</v>
      </c>
      <c r="AC58" s="52">
        <f>('[5]Crude SO Exports'!MX$290)/1000</f>
        <v>134.551367</v>
      </c>
      <c r="AD58" s="52">
        <f>('[5]Crude SO Exports'!NJ$290)/1000</f>
        <v>253.373683</v>
      </c>
      <c r="AE58" s="51">
        <f t="shared" si="28"/>
        <v>33.615530411721508</v>
      </c>
      <c r="AF58" s="51">
        <f t="shared" si="27"/>
        <v>24.502619100916132</v>
      </c>
      <c r="AG58" s="51">
        <f t="shared" si="27"/>
        <v>27.297720854453267</v>
      </c>
      <c r="AH58" s="51">
        <f t="shared" si="27"/>
        <v>26.395912153658184</v>
      </c>
      <c r="AI58" s="51">
        <f t="shared" si="27"/>
        <v>27.107751339938218</v>
      </c>
      <c r="AJ58" s="51">
        <f t="shared" si="27"/>
        <v>31.601533559423221</v>
      </c>
      <c r="AK58" s="51">
        <f t="shared" si="27"/>
        <v>25.271370296089746</v>
      </c>
      <c r="AL58" s="51">
        <f t="shared" si="27"/>
        <v>27.366456655817935</v>
      </c>
      <c r="AM58" s="51">
        <f t="shared" si="27"/>
        <v>27.532701997848243</v>
      </c>
      <c r="AN58" s="51">
        <f t="shared" si="27"/>
        <v>27.555765690056852</v>
      </c>
      <c r="AO58" s="51">
        <f t="shared" si="27"/>
        <v>27.784496838579994</v>
      </c>
      <c r="AP58" s="51">
        <f t="shared" si="27"/>
        <v>27.863452748334247</v>
      </c>
      <c r="AQ58" s="51">
        <f t="shared" si="27"/>
        <v>27.097934005261948</v>
      </c>
      <c r="AR58" s="51">
        <f t="shared" si="27"/>
        <v>27.619289112285028</v>
      </c>
      <c r="AS58" s="51">
        <f t="shared" si="27"/>
        <v>27.567835609265995</v>
      </c>
      <c r="AT58" s="51">
        <f t="shared" si="27"/>
        <v>27.585675601743052</v>
      </c>
      <c r="AU58" s="51">
        <f t="shared" si="27"/>
        <v>27.587142175241251</v>
      </c>
    </row>
    <row r="59" spans="1:49">
      <c r="A59" s="42" t="s">
        <v>107</v>
      </c>
      <c r="B59" s="52">
        <f>('[5]Crude SO Exports'!AM$290)/1000</f>
        <v>1.1006659999999999</v>
      </c>
      <c r="C59" s="52">
        <f>('[5]Crude SO Exports'!AY$290)/1000</f>
        <v>186.88440900000001</v>
      </c>
      <c r="D59" s="52">
        <f>('[5]Crude SO Exports'!BK$290)/1000</f>
        <v>57.099071000000002</v>
      </c>
      <c r="E59" s="52">
        <f>('[5]Crude SO Exports'!BW$290)/1000</f>
        <v>54.835832000000003</v>
      </c>
      <c r="F59" s="52">
        <f>('[5]Crude SO Exports'!CI$290)/1000</f>
        <v>162.567027</v>
      </c>
      <c r="G59" s="52">
        <f>('[5]Crude SO Exports'!CU$290)/1000</f>
        <v>193.23102399999999</v>
      </c>
      <c r="H59" s="52">
        <f>('[5]Crude SO Exports'!DG$290)/1000</f>
        <v>50.327964000000001</v>
      </c>
      <c r="I59" s="52">
        <f>('[5]Crude SO Exports'!DS$290)/1000</f>
        <v>71.106698000000009</v>
      </c>
      <c r="J59" s="52">
        <f>('[5]Crude SO Exports'!EE$290)/1000</f>
        <v>193.556184</v>
      </c>
      <c r="K59" s="52">
        <f>('[5]Crude SO Exports'!EQ$290)/1000</f>
        <v>152.401623</v>
      </c>
      <c r="L59" s="52">
        <f>('[5]Crude SO Exports'!FC$290)/1000</f>
        <v>20.240403999999998</v>
      </c>
      <c r="M59" s="52">
        <f>('[5]Crude SO Exports'!FO$290)/1000</f>
        <v>39.180063000000004</v>
      </c>
      <c r="N59" s="52">
        <f>('[5]Crude SO Exports'!GA$290)/1000</f>
        <v>56.777370000000005</v>
      </c>
      <c r="O59" s="52">
        <f>('[5]Crude SO Exports'!GM$290)/1000</f>
        <v>61.563265000000001</v>
      </c>
      <c r="P59" s="52">
        <f>('[5]Crude SO Exports'!GY$290)/1000</f>
        <v>440.930116</v>
      </c>
      <c r="Q59" s="52">
        <f>('[5]Crude SO Exports'!HK$290)/1000</f>
        <v>323.80563599999999</v>
      </c>
      <c r="R59" s="52">
        <f>('[5]Crude SO Exports'!HW$290)/1000</f>
        <v>119.03722900000001</v>
      </c>
      <c r="S59" s="52">
        <f>('[5]Crude SO Exports'!II$290)/1000</f>
        <v>167.16288699999998</v>
      </c>
      <c r="T59" s="52">
        <f>('[5]Crude SO Exports'!IU$290)/1000</f>
        <v>107.27147199999999</v>
      </c>
      <c r="U59" s="52">
        <f>('[5]Crude SO Exports'!JG$290)/1000</f>
        <v>104.19431200000001</v>
      </c>
      <c r="V59" s="52">
        <f>('[5]Crude SO Exports'!JS$290)/1000</f>
        <v>65.887281000000002</v>
      </c>
      <c r="W59" s="52">
        <f>('[5]Crude SO Exports'!KE$290)/1000</f>
        <v>75.652805999999998</v>
      </c>
      <c r="X59" s="52">
        <f>('[5]Crude SO Exports'!KQ$290)/1000</f>
        <v>96.421105999999995</v>
      </c>
      <c r="Y59" s="52">
        <f>('[5]Crude SO Exports'!LC$290)/1000</f>
        <v>197.23549</v>
      </c>
      <c r="Z59" s="52">
        <f>('[5]Crude SO Exports'!LO$290)/1000</f>
        <v>164.35078700000003</v>
      </c>
      <c r="AA59" s="52">
        <f>('[5]Crude SO Exports'!MA$290)/1000</f>
        <v>120.920811</v>
      </c>
      <c r="AB59" s="52">
        <f>('[5]Crude SO Exports'!MM$290)/1000</f>
        <v>193.33601199999998</v>
      </c>
      <c r="AC59" s="52">
        <f>('[5]Crude SO Exports'!MY$290)/1000</f>
        <v>111.51767600000001</v>
      </c>
      <c r="AD59" s="51">
        <f>(SUM(X59:AB59)/SUM(X$65:AB$65))*AD$65+35</f>
        <v>148.96493855238208</v>
      </c>
      <c r="AE59" s="51">
        <f t="shared" si="28"/>
        <v>25.612478216890672</v>
      </c>
      <c r="AF59" s="51">
        <f t="shared" si="27"/>
        <v>17.272100427215857</v>
      </c>
      <c r="AG59" s="51">
        <f t="shared" si="27"/>
        <v>17.385583849397992</v>
      </c>
      <c r="AH59" s="51">
        <f t="shared" si="27"/>
        <v>17.871555532104733</v>
      </c>
      <c r="AI59" s="51">
        <f t="shared" si="27"/>
        <v>18.369184128453078</v>
      </c>
      <c r="AJ59" s="51">
        <f t="shared" si="27"/>
        <v>19.65280468975844</v>
      </c>
      <c r="AK59" s="51">
        <f t="shared" si="27"/>
        <v>17.556658003120422</v>
      </c>
      <c r="AL59" s="51">
        <f t="shared" si="27"/>
        <v>18.100555518058385</v>
      </c>
      <c r="AM59" s="51">
        <f t="shared" si="27"/>
        <v>18.165734974166252</v>
      </c>
      <c r="AN59" s="51">
        <f t="shared" si="27"/>
        <v>18.314911051784392</v>
      </c>
      <c r="AO59" s="51">
        <f t="shared" si="27"/>
        <v>18.374631270751152</v>
      </c>
      <c r="AP59" s="51">
        <f t="shared" si="27"/>
        <v>18.356740851837699</v>
      </c>
      <c r="AQ59" s="51">
        <f t="shared" si="27"/>
        <v>18.099676609341408</v>
      </c>
      <c r="AR59" s="51">
        <f t="shared" si="27"/>
        <v>18.261664655518103</v>
      </c>
      <c r="AS59" s="51">
        <f t="shared" si="27"/>
        <v>18.26297847315012</v>
      </c>
      <c r="AT59" s="51">
        <f t="shared" si="27"/>
        <v>18.282511014345442</v>
      </c>
      <c r="AU59" s="51">
        <f t="shared" si="27"/>
        <v>18.271496363971085</v>
      </c>
    </row>
    <row r="60" spans="1:49">
      <c r="A60" s="42" t="s">
        <v>108</v>
      </c>
      <c r="B60" s="52">
        <f>('[5]Crude SO Exports'!AN$290)/1000</f>
        <v>70.500039999999998</v>
      </c>
      <c r="C60" s="52">
        <f>('[5]Crude SO Exports'!AZ$290)/1000</f>
        <v>38.820746</v>
      </c>
      <c r="D60" s="52">
        <f>('[5]Crude SO Exports'!BL$290)/1000</f>
        <v>28.427118</v>
      </c>
      <c r="E60" s="52">
        <f>('[5]Crude SO Exports'!BX$290)/1000</f>
        <v>15.517670000000001</v>
      </c>
      <c r="F60" s="52">
        <f>('[5]Crude SO Exports'!CJ$290)/1000</f>
        <v>90.577100999999999</v>
      </c>
      <c r="G60" s="52">
        <f>('[5]Crude SO Exports'!CV$290)/1000</f>
        <v>37.360023999999996</v>
      </c>
      <c r="H60" s="52">
        <f>('[5]Crude SO Exports'!DH$290)/1000</f>
        <v>19.947151000000002</v>
      </c>
      <c r="I60" s="52">
        <f>('[5]Crude SO Exports'!DT$290)/1000</f>
        <v>23.323537000000002</v>
      </c>
      <c r="J60" s="52">
        <f>('[5]Crude SO Exports'!EF$290)/1000</f>
        <v>61.462771999999994</v>
      </c>
      <c r="K60" s="52">
        <f>('[5]Crude SO Exports'!ER$290)/1000</f>
        <v>49.607959999999999</v>
      </c>
      <c r="L60" s="52">
        <f>('[5]Crude SO Exports'!FD$290)/1000</f>
        <v>21.244240000000001</v>
      </c>
      <c r="M60" s="52">
        <f>('[5]Crude SO Exports'!FP$290)/1000</f>
        <v>47.654387999999997</v>
      </c>
      <c r="N60" s="52">
        <f>('[5]Crude SO Exports'!GB$290)/1000</f>
        <v>27.955076000000002</v>
      </c>
      <c r="O60" s="52">
        <f>('[5]Crude SO Exports'!GN$290)/1000</f>
        <v>65.567945000000009</v>
      </c>
      <c r="P60" s="52">
        <f>('[5]Crude SO Exports'!GZ$290)/1000</f>
        <v>115.644414</v>
      </c>
      <c r="Q60" s="52">
        <f>('[5]Crude SO Exports'!HL$290)/1000</f>
        <v>265.77688499999999</v>
      </c>
      <c r="R60" s="52">
        <f>('[5]Crude SO Exports'!HX$290)/1000</f>
        <v>56.308909</v>
      </c>
      <c r="S60" s="52">
        <f>('[5]Crude SO Exports'!IJ$290)/1000</f>
        <v>66.041706999999988</v>
      </c>
      <c r="T60" s="52">
        <f>('[5]Crude SO Exports'!IV$290)/1000</f>
        <v>178.403098</v>
      </c>
      <c r="U60" s="52">
        <f>('[5]Crude SO Exports'!JH$290)/1000</f>
        <v>47.737864999999999</v>
      </c>
      <c r="V60" s="52">
        <f>('[5]Crude SO Exports'!JT$290)/1000</f>
        <v>20.477406999999999</v>
      </c>
      <c r="W60" s="52">
        <f>('[5]Crude SO Exports'!KF$290)/1000</f>
        <v>30.772765</v>
      </c>
      <c r="X60" s="52">
        <f>('[5]Crude SO Exports'!KR$290)/1000</f>
        <v>78.167717999999994</v>
      </c>
      <c r="Y60" s="52">
        <f>('[5]Crude SO Exports'!LD$290)/1000</f>
        <v>105.68005000000001</v>
      </c>
      <c r="Z60" s="52">
        <f>('[5]Crude SO Exports'!LP$290)/1000</f>
        <v>377.10065000000003</v>
      </c>
      <c r="AA60" s="52">
        <f>('[5]Crude SO Exports'!MB$290)/1000</f>
        <v>177.053698</v>
      </c>
      <c r="AB60" s="52">
        <f>('[5]Crude SO Exports'!MN$290)/1000</f>
        <v>321.80147399999998</v>
      </c>
      <c r="AC60" s="52">
        <f>('[5]Crude SO Exports'!MZ$290)/1000</f>
        <v>53.873595000000002</v>
      </c>
      <c r="AD60" s="51">
        <f>(SUM(X60:AB60)/SUM(X$65:AB$65))*AD$65-70</f>
        <v>86.397836483365268</v>
      </c>
      <c r="AE60" s="51">
        <f t="shared" si="28"/>
        <v>33.684639209054986</v>
      </c>
      <c r="AF60" s="51">
        <f t="shared" si="27"/>
        <v>23.748628511043751</v>
      </c>
      <c r="AG60" s="51">
        <f t="shared" si="27"/>
        <v>19.483932619184333</v>
      </c>
      <c r="AH60" s="51">
        <f t="shared" si="27"/>
        <v>18.692014318699954</v>
      </c>
      <c r="AI60" s="51">
        <f t="shared" si="27"/>
        <v>12.438171246094264</v>
      </c>
      <c r="AJ60" s="51">
        <f t="shared" si="27"/>
        <v>15.750084485134519</v>
      </c>
      <c r="AK60" s="51">
        <f t="shared" si="27"/>
        <v>19.655302770053041</v>
      </c>
      <c r="AL60" s="51">
        <f t="shared" si="27"/>
        <v>18.012922943165474</v>
      </c>
      <c r="AM60" s="51">
        <f t="shared" si="27"/>
        <v>17.202554232617853</v>
      </c>
      <c r="AN60" s="51">
        <f t="shared" si="27"/>
        <v>16.914094601354982</v>
      </c>
      <c r="AO60" s="51">
        <f t="shared" si="27"/>
        <v>16.616911055858147</v>
      </c>
      <c r="AP60" s="51">
        <f t="shared" si="27"/>
        <v>17.505664348236504</v>
      </c>
      <c r="AQ60" s="51">
        <f t="shared" si="27"/>
        <v>17.677601363583761</v>
      </c>
      <c r="AR60" s="51">
        <f t="shared" si="27"/>
        <v>17.249626468673739</v>
      </c>
      <c r="AS60" s="51">
        <f t="shared" si="27"/>
        <v>17.18396685774934</v>
      </c>
      <c r="AT60" s="51">
        <f t="shared" si="27"/>
        <v>17.19370696586433</v>
      </c>
      <c r="AU60" s="51">
        <f t="shared" si="27"/>
        <v>17.247091939604207</v>
      </c>
    </row>
    <row r="61" spans="1:49">
      <c r="A61" s="42" t="s">
        <v>109</v>
      </c>
      <c r="B61" s="52">
        <f>('[5]Crude SO Exports'!AO$290)/1000</f>
        <v>3.0003699999999998</v>
      </c>
      <c r="C61" s="52">
        <f>('[5]Crude SO Exports'!BA$290)/1000</f>
        <v>108.11255800000001</v>
      </c>
      <c r="D61" s="52">
        <f>('[5]Crude SO Exports'!BM$290)/1000</f>
        <v>5.6532539999999996</v>
      </c>
      <c r="E61" s="52">
        <f>('[5]Crude SO Exports'!BY$290)/1000</f>
        <v>27.081059</v>
      </c>
      <c r="F61" s="52">
        <f>('[5]Crude SO Exports'!CK$290)/1000</f>
        <v>129.600222</v>
      </c>
      <c r="G61" s="52">
        <f>('[5]Crude SO Exports'!CW$290)/1000</f>
        <v>100.802386</v>
      </c>
      <c r="H61" s="52">
        <f>('[5]Crude SO Exports'!DI$290)/1000</f>
        <v>58.515137000000003</v>
      </c>
      <c r="I61" s="52">
        <f>('[5]Crude SO Exports'!DU$290)/1000</f>
        <v>78.886836000000002</v>
      </c>
      <c r="J61" s="52">
        <f>('[5]Crude SO Exports'!EG$290)/1000</f>
        <v>283.82042200000001</v>
      </c>
      <c r="K61" s="52">
        <f>('[5]Crude SO Exports'!ES$290)/1000</f>
        <v>51.823036999999999</v>
      </c>
      <c r="L61" s="52">
        <f>('[5]Crude SO Exports'!FE$290)/1000</f>
        <v>7.3689600000000004</v>
      </c>
      <c r="M61" s="52">
        <f>('[5]Crude SO Exports'!FQ$290)/1000</f>
        <v>40.356293000000001</v>
      </c>
      <c r="N61" s="52">
        <f>('[5]Crude SO Exports'!GC$290)/1000</f>
        <v>35.268860000000004</v>
      </c>
      <c r="O61" s="52">
        <f>('[5]Crude SO Exports'!GO$290)/1000</f>
        <v>93.240666000000004</v>
      </c>
      <c r="P61" s="52">
        <f>('[5]Crude SO Exports'!HA$290)/1000</f>
        <v>141.69455499999998</v>
      </c>
      <c r="Q61" s="52">
        <f>('[5]Crude SO Exports'!HM$290)/1000</f>
        <v>70.239047999999997</v>
      </c>
      <c r="R61" s="52">
        <f>('[5]Crude SO Exports'!HY$290)/1000</f>
        <v>96.242509000000013</v>
      </c>
      <c r="S61" s="52">
        <f>('[5]Crude SO Exports'!IK$290)/1000</f>
        <v>107.89883500000001</v>
      </c>
      <c r="T61" s="52">
        <f>('[5]Crude SO Exports'!IW$290)/1000</f>
        <v>100.76066899999999</v>
      </c>
      <c r="U61" s="52">
        <f>('[5]Crude SO Exports'!JI$290)/1000</f>
        <v>39.143098999999999</v>
      </c>
      <c r="V61" s="52">
        <f>('[5]Crude SO Exports'!JU$290)/1000</f>
        <v>52.246485999999997</v>
      </c>
      <c r="W61" s="52">
        <f>('[5]Crude SO Exports'!KG$290)/1000</f>
        <v>107.12765899999999</v>
      </c>
      <c r="X61" s="52">
        <f>('[5]Crude SO Exports'!KS$290)/1000</f>
        <v>129.60244</v>
      </c>
      <c r="Y61" s="52">
        <f>('[5]Crude SO Exports'!LE$290)/1000</f>
        <v>105.47444899999999</v>
      </c>
      <c r="Z61" s="52">
        <f>('[5]Crude SO Exports'!LQ$290)/1000</f>
        <v>190.956659</v>
      </c>
      <c r="AA61" s="52">
        <f>('[5]Crude SO Exports'!MC$290)/1000</f>
        <v>73.894404999999992</v>
      </c>
      <c r="AB61" s="52">
        <f>('[5]Crude SO Exports'!MO$290)/1000</f>
        <v>141.27782199999999</v>
      </c>
      <c r="AC61" s="52">
        <f>('[5]Crude SO Exports'!NA$290)/1000</f>
        <v>74.540064999999998</v>
      </c>
      <c r="AD61" s="51">
        <f>(SUM(X61:AB61)/SUM(X$65:AB$65))*AD$65-35</f>
        <v>59.624321805363493</v>
      </c>
      <c r="AE61" s="51">
        <f t="shared" si="28"/>
        <v>19.066970977068632</v>
      </c>
      <c r="AF61" s="51">
        <f t="shared" si="27"/>
        <v>12.626333508463254</v>
      </c>
      <c r="AG61" s="51">
        <f t="shared" si="27"/>
        <v>10.668594944761219</v>
      </c>
      <c r="AH61" s="51">
        <f t="shared" si="27"/>
        <v>11.050843490104644</v>
      </c>
      <c r="AI61" s="51">
        <f t="shared" si="27"/>
        <v>10.109480220995557</v>
      </c>
      <c r="AJ61" s="51">
        <f t="shared" si="27"/>
        <v>9.7817271815459943</v>
      </c>
      <c r="AK61" s="51">
        <f t="shared" si="27"/>
        <v>11.555564422256326</v>
      </c>
      <c r="AL61" s="51">
        <f t="shared" si="27"/>
        <v>10.841591778134669</v>
      </c>
      <c r="AM61" s="51">
        <f t="shared" si="27"/>
        <v>10.632409599023328</v>
      </c>
      <c r="AN61" s="51">
        <f t="shared" si="27"/>
        <v>10.670614380417364</v>
      </c>
      <c r="AO61" s="51">
        <f t="shared" si="27"/>
        <v>10.5874065853977</v>
      </c>
      <c r="AP61" s="51">
        <f t="shared" si="27"/>
        <v>10.695570424908899</v>
      </c>
      <c r="AQ61" s="51">
        <f t="shared" si="27"/>
        <v>10.855825041090414</v>
      </c>
      <c r="AR61" s="51">
        <f t="shared" si="27"/>
        <v>10.685021167413957</v>
      </c>
      <c r="AS61" s="51">
        <f t="shared" si="27"/>
        <v>10.688739497771568</v>
      </c>
      <c r="AT61" s="51">
        <f t="shared" si="27"/>
        <v>10.699464630155482</v>
      </c>
      <c r="AU61" s="51">
        <f t="shared" si="27"/>
        <v>10.702722240829704</v>
      </c>
    </row>
    <row r="62" spans="1:49">
      <c r="A62" s="42" t="s">
        <v>110</v>
      </c>
      <c r="B62" s="52">
        <f>('[5]Crude SO Exports'!AP$290)/1000</f>
        <v>36.636571000000004</v>
      </c>
      <c r="C62" s="52">
        <f>('[5]Crude SO Exports'!BB$290)/1000</f>
        <v>40.297633999999995</v>
      </c>
      <c r="D62" s="52">
        <f>('[5]Crude SO Exports'!BN$290)/1000</f>
        <v>11.767832</v>
      </c>
      <c r="E62" s="52">
        <f>('[5]Crude SO Exports'!BZ$290)/1000</f>
        <v>99.510774999999995</v>
      </c>
      <c r="F62" s="52">
        <f>('[5]Crude SO Exports'!CL$290)/1000</f>
        <v>108.39825399999999</v>
      </c>
      <c r="G62" s="52">
        <f>('[5]Crude SO Exports'!CX$290)/1000</f>
        <v>75.526210999999989</v>
      </c>
      <c r="H62" s="52">
        <f>('[5]Crude SO Exports'!DJ$290)/1000</f>
        <v>67.986157999999989</v>
      </c>
      <c r="I62" s="52">
        <f>('[5]Crude SO Exports'!DV$290)/1000</f>
        <v>56.888038000000002</v>
      </c>
      <c r="J62" s="52">
        <f>('[5]Crude SO Exports'!EH$290)/1000</f>
        <v>120.938069</v>
      </c>
      <c r="K62" s="52">
        <f>('[5]Crude SO Exports'!ET$290)/1000</f>
        <v>133.210587</v>
      </c>
      <c r="L62" s="52">
        <f>('[5]Crude SO Exports'!FF$290)/1000</f>
        <v>20.494328000000003</v>
      </c>
      <c r="M62" s="52">
        <f>('[5]Crude SO Exports'!FR$290)/1000</f>
        <v>24.799624000000001</v>
      </c>
      <c r="N62" s="52">
        <f>('[5]Crude SO Exports'!GD$290)/1000</f>
        <v>20.832815999999998</v>
      </c>
      <c r="O62" s="52">
        <f>('[5]Crude SO Exports'!GP$290)/1000</f>
        <v>161.76849100000001</v>
      </c>
      <c r="P62" s="52">
        <f>('[5]Crude SO Exports'!HB$290)/1000</f>
        <v>86.783062000000001</v>
      </c>
      <c r="Q62" s="52">
        <f>('[5]Crude SO Exports'!HN$290)/1000</f>
        <v>201.582673</v>
      </c>
      <c r="R62" s="52">
        <f>('[5]Crude SO Exports'!HZ$290)/1000</f>
        <v>162.59500399999999</v>
      </c>
      <c r="S62" s="52">
        <f>('[5]Crude SO Exports'!IL$290)/1000</f>
        <v>100.214658</v>
      </c>
      <c r="T62" s="52">
        <f>('[5]Crude SO Exports'!IX$290)/1000</f>
        <v>173.97337899999999</v>
      </c>
      <c r="U62" s="52">
        <f>('[5]Crude SO Exports'!JJ$290)/1000</f>
        <v>49.968283999999997</v>
      </c>
      <c r="V62" s="52">
        <f>('[5]Crude SO Exports'!JV$290)/1000</f>
        <v>181.303123</v>
      </c>
      <c r="W62" s="52">
        <f>('[5]Crude SO Exports'!KH$290)/1000</f>
        <v>37.165326</v>
      </c>
      <c r="X62" s="52">
        <f>('[5]Crude SO Exports'!KT$290)/1000</f>
        <v>235.773157</v>
      </c>
      <c r="Y62" s="52">
        <f>('[5]Crude SO Exports'!LF$290)/1000</f>
        <v>143.35194899999999</v>
      </c>
      <c r="Z62" s="52">
        <f>('[5]Crude SO Exports'!LR$290)/1000</f>
        <v>135.513936</v>
      </c>
      <c r="AA62" s="52">
        <f>('[5]Crude SO Exports'!MD$290)/1000</f>
        <v>150.63523499999999</v>
      </c>
      <c r="AB62" s="52">
        <f>('[5]Crude SO Exports'!MP$290)/1000</f>
        <v>141.81005300000001</v>
      </c>
      <c r="AC62" s="52">
        <f>('[5]Crude SO Exports'!NB$290)/1000</f>
        <v>14.520899999999999</v>
      </c>
      <c r="AD62" s="51">
        <f>(SUM(X62:AB62)/SUM(X$65:AB$65))*AD$65-100</f>
        <v>19.103430355077791</v>
      </c>
      <c r="AE62" s="51">
        <f t="shared" si="28"/>
        <v>19.056843655199309</v>
      </c>
      <c r="AF62" s="51">
        <f t="shared" si="27"/>
        <v>10.786934046111323</v>
      </c>
      <c r="AG62" s="51">
        <f t="shared" si="27"/>
        <v>9.994513028641272</v>
      </c>
      <c r="AH62" s="51">
        <f t="shared" si="27"/>
        <v>7.3859802321918258</v>
      </c>
      <c r="AI62" s="51">
        <f t="shared" si="27"/>
        <v>4.2071293215230332</v>
      </c>
      <c r="AJ62" s="51">
        <f t="shared" si="27"/>
        <v>5.7397056482152955</v>
      </c>
      <c r="AK62" s="51">
        <f t="shared" si="27"/>
        <v>9.3560777616658175</v>
      </c>
      <c r="AL62" s="51">
        <f t="shared" si="27"/>
        <v>7.6187737132896309</v>
      </c>
      <c r="AM62" s="51">
        <f t="shared" si="27"/>
        <v>7.3361068259673239</v>
      </c>
      <c r="AN62" s="51">
        <f t="shared" si="27"/>
        <v>6.8633168986257598</v>
      </c>
      <c r="AO62" s="51">
        <f t="shared" si="27"/>
        <v>6.8536637718963913</v>
      </c>
      <c r="AP62" s="51">
        <f t="shared" si="27"/>
        <v>7.3822363730078067</v>
      </c>
      <c r="AQ62" s="51">
        <f t="shared" si="27"/>
        <v>7.604402345835708</v>
      </c>
      <c r="AR62" s="51">
        <f t="shared" si="27"/>
        <v>7.210483869594686</v>
      </c>
      <c r="AS62" s="51">
        <f t="shared" si="27"/>
        <v>7.2081976552301734</v>
      </c>
      <c r="AT62" s="51">
        <f t="shared" si="27"/>
        <v>7.1832081014071854</v>
      </c>
      <c r="AU62" s="51">
        <f t="shared" si="27"/>
        <v>7.2519388897257606</v>
      </c>
    </row>
    <row r="63" spans="1:49">
      <c r="A63" s="42" t="s">
        <v>111</v>
      </c>
      <c r="B63" s="52">
        <f>('[5]Crude SO Exports'!AQ$290)/1000</f>
        <v>157.148538</v>
      </c>
      <c r="C63" s="52">
        <f>('[5]Crude SO Exports'!BC$290)/1000</f>
        <v>37.564861999999998</v>
      </c>
      <c r="D63" s="52">
        <f>('[5]Crude SO Exports'!BO$290)/1000</f>
        <v>15.154049000000001</v>
      </c>
      <c r="E63" s="52">
        <f>('[5]Crude SO Exports'!CA$290)/1000</f>
        <v>153.394926</v>
      </c>
      <c r="F63" s="52">
        <f>('[5]Crude SO Exports'!CM$290)/1000</f>
        <v>228.086828</v>
      </c>
      <c r="G63" s="52">
        <f>('[5]Crude SO Exports'!CY$290)/1000</f>
        <v>54.301536999999996</v>
      </c>
      <c r="H63" s="52">
        <f>('[5]Crude SO Exports'!DK$290)/1000</f>
        <v>25.978047</v>
      </c>
      <c r="I63" s="52">
        <f>('[5]Crude SO Exports'!DW$290)/1000</f>
        <v>76.852782000000005</v>
      </c>
      <c r="J63" s="52">
        <f>('[5]Crude SO Exports'!EI$290)/1000</f>
        <v>64.681393999999997</v>
      </c>
      <c r="K63" s="52">
        <f>('[5]Crude SO Exports'!EU$290)/1000</f>
        <v>73.681607</v>
      </c>
      <c r="L63" s="52">
        <f>('[5]Crude SO Exports'!FG$290)/1000</f>
        <v>25.001286</v>
      </c>
      <c r="M63" s="52">
        <f>('[5]Crude SO Exports'!FS$290)/1000</f>
        <v>87.641085000000004</v>
      </c>
      <c r="N63" s="52">
        <f>('[5]Crude SO Exports'!GE$290)/1000</f>
        <v>31.469697</v>
      </c>
      <c r="O63" s="52">
        <f>('[5]Crude SO Exports'!GQ$290)/1000</f>
        <v>157.44501300000002</v>
      </c>
      <c r="P63" s="52">
        <f>('[5]Crude SO Exports'!HC$290)/1000</f>
        <v>137.29556299999999</v>
      </c>
      <c r="Q63" s="52">
        <f>('[5]Crude SO Exports'!HO$290)/1000</f>
        <v>285.699637</v>
      </c>
      <c r="R63" s="52">
        <f>('[5]Crude SO Exports'!IA$290)/1000</f>
        <v>343.83203000000003</v>
      </c>
      <c r="S63" s="52">
        <f>('[5]Crude SO Exports'!IM$290)/1000</f>
        <v>97.671965</v>
      </c>
      <c r="T63" s="52">
        <f>('[5]Crude SO Exports'!IY$290)/1000</f>
        <v>165.733318</v>
      </c>
      <c r="U63" s="52">
        <f>('[5]Crude SO Exports'!JK$290)/1000</f>
        <v>74.975796000000003</v>
      </c>
      <c r="V63" s="52">
        <f>('[5]Crude SO Exports'!JW$290)/1000</f>
        <v>101.38223699999999</v>
      </c>
      <c r="W63" s="52">
        <f>('[5]Crude SO Exports'!KI$290)/1000</f>
        <v>125.63167299999999</v>
      </c>
      <c r="X63" s="52">
        <f>('[5]Crude SO Exports'!KU$290)/1000</f>
        <v>68.871144999999999</v>
      </c>
      <c r="Y63" s="52">
        <f>('[5]Crude SO Exports'!LG$290)/1000</f>
        <v>128.20515700000001</v>
      </c>
      <c r="Z63" s="52">
        <f>('[5]Crude SO Exports'!LS$290)/1000</f>
        <v>158.46093400000001</v>
      </c>
      <c r="AA63" s="52">
        <f>('[5]Crude SO Exports'!ME$290)/1000</f>
        <v>138.43332699999999</v>
      </c>
      <c r="AB63" s="52">
        <f>('[5]Crude SO Exports'!MQ$290)/1000</f>
        <v>167.68027499999999</v>
      </c>
      <c r="AC63" s="52">
        <f>('[5]Crude SO Exports'!NC$290)/1000</f>
        <v>22.452385</v>
      </c>
      <c r="AD63" s="51">
        <f>(SUM(X63:AB63)/SUM(X$65:AB$65))*AD$65-80</f>
        <v>17.641450309302698</v>
      </c>
      <c r="AE63" s="51">
        <f t="shared" si="28"/>
        <v>20.013212083233594</v>
      </c>
      <c r="AF63" s="51">
        <f t="shared" si="27"/>
        <v>11.793800678358119</v>
      </c>
      <c r="AG63" s="51">
        <f t="shared" si="27"/>
        <v>10.605379345273674</v>
      </c>
      <c r="AH63" s="51">
        <f t="shared" si="27"/>
        <v>8.6202128365806168</v>
      </c>
      <c r="AI63" s="51">
        <f t="shared" si="27"/>
        <v>4.7250474247173813</v>
      </c>
      <c r="AJ63" s="51">
        <f t="shared" si="27"/>
        <v>5.9427487308037898</v>
      </c>
      <c r="AK63" s="51">
        <f t="shared" si="27"/>
        <v>10.143082406607858</v>
      </c>
      <c r="AL63" s="51">
        <f t="shared" si="27"/>
        <v>8.3329767095691469</v>
      </c>
      <c r="AM63" s="51">
        <f t="shared" si="27"/>
        <v>8.0066672755177333</v>
      </c>
      <c r="AN63" s="51">
        <f t="shared" si="27"/>
        <v>7.5547768739116288</v>
      </c>
      <c r="AO63" s="51">
        <f t="shared" si="27"/>
        <v>7.4323873834258825</v>
      </c>
      <c r="AP63" s="51">
        <f t="shared" si="27"/>
        <v>7.9954441030652559</v>
      </c>
      <c r="AQ63" s="51">
        <f t="shared" si="27"/>
        <v>8.2926853850756785</v>
      </c>
      <c r="AR63" s="51">
        <f t="shared" si="27"/>
        <v>7.8640843971268897</v>
      </c>
      <c r="AS63" s="51">
        <f t="shared" si="27"/>
        <v>7.8566673240686704</v>
      </c>
      <c r="AT63" s="51">
        <f t="shared" si="27"/>
        <v>7.8282978731442405</v>
      </c>
      <c r="AU63" s="51">
        <f t="shared" si="27"/>
        <v>7.8884082754550278</v>
      </c>
    </row>
    <row r="64" spans="1:49">
      <c r="A64" s="42" t="s">
        <v>112</v>
      </c>
      <c r="B64" s="52">
        <f>('[5]Crude SO Exports'!AR$290)/1000</f>
        <v>203.13488699999999</v>
      </c>
      <c r="C64" s="52">
        <f>('[5]Crude SO Exports'!BD$290)/1000</f>
        <v>24.690829000000001</v>
      </c>
      <c r="D64" s="52">
        <f>('[5]Crude SO Exports'!BP$290)/1000</f>
        <v>37.509903000000001</v>
      </c>
      <c r="E64" s="52">
        <f>('[5]Crude SO Exports'!CB$290)/1000</f>
        <v>86.321224000000001</v>
      </c>
      <c r="F64" s="52">
        <f>('[5]Crude SO Exports'!CN$290)/1000</f>
        <v>62.195057999999996</v>
      </c>
      <c r="G64" s="52">
        <f>('[5]Crude SO Exports'!CZ$290)/1000</f>
        <v>163.11106599999999</v>
      </c>
      <c r="H64" s="52">
        <f>('[5]Crude SO Exports'!DL$290)/1000</f>
        <v>44.846877999999997</v>
      </c>
      <c r="I64" s="52">
        <f>('[5]Crude SO Exports'!DX$290)/1000</f>
        <v>47.574323999999997</v>
      </c>
      <c r="J64" s="52">
        <f>('[5]Crude SO Exports'!EJ$290)/1000</f>
        <v>70.280258000000003</v>
      </c>
      <c r="K64" s="52">
        <f>('[5]Crude SO Exports'!EV$290)/1000</f>
        <v>57.884860000000003</v>
      </c>
      <c r="L64" s="52">
        <f>('[5]Crude SO Exports'!FH$290)/1000</f>
        <v>60.316364999999998</v>
      </c>
      <c r="M64" s="52">
        <f>('[5]Crude SO Exports'!FT$290)/1000</f>
        <v>39.757474000000002</v>
      </c>
      <c r="N64" s="52">
        <f>('[5]Crude SO Exports'!GF$290)/1000</f>
        <v>73.576510999999996</v>
      </c>
      <c r="O64" s="52">
        <f>('[5]Crude SO Exports'!GR$290)/1000</f>
        <v>165.77956400000002</v>
      </c>
      <c r="P64" s="52">
        <f>('[5]Crude SO Exports'!HD$290)/1000</f>
        <v>43.037033000000001</v>
      </c>
      <c r="Q64" s="52">
        <f>('[5]Crude SO Exports'!HP$290)/1000</f>
        <v>138.83660200000003</v>
      </c>
      <c r="R64" s="52">
        <f>('[5]Crude SO Exports'!IB$290)/1000</f>
        <v>154.67474200000001</v>
      </c>
      <c r="S64" s="52">
        <f>('[5]Crude SO Exports'!IN$290)/1000</f>
        <v>207.801379</v>
      </c>
      <c r="T64" s="52">
        <f>('[5]Crude SO Exports'!IZ$290)/1000</f>
        <v>45.788068000000003</v>
      </c>
      <c r="U64" s="52">
        <f>('[5]Crude SO Exports'!JL$290)/1000</f>
        <v>52.404817000000001</v>
      </c>
      <c r="V64" s="52">
        <f>('[5]Crude SO Exports'!JX$290)/1000</f>
        <v>56.728383999999998</v>
      </c>
      <c r="W64" s="52">
        <f>('[5]Crude SO Exports'!KJ$290)/1000</f>
        <v>68.047005999999996</v>
      </c>
      <c r="X64" s="52">
        <f>('[5]Crude SO Exports'!KV$290)/1000</f>
        <v>204.74482500000002</v>
      </c>
      <c r="Y64" s="52">
        <f>('[5]Crude SO Exports'!LH$290)/1000</f>
        <v>92.405142000000012</v>
      </c>
      <c r="Z64" s="52">
        <f>('[5]Crude SO Exports'!LT$290)/1000</f>
        <v>91.092434999999995</v>
      </c>
      <c r="AA64" s="52">
        <f>('[5]Crude SO Exports'!MF$290)/1000</f>
        <v>30.730098000000002</v>
      </c>
      <c r="AB64" s="52">
        <f>('[5]Crude SO Exports'!MR$290)/1000</f>
        <v>150.46742600000002</v>
      </c>
      <c r="AC64" s="52">
        <f>('[5]Crude SO Exports'!ND$290)/1000</f>
        <v>18.253041</v>
      </c>
      <c r="AD64" s="51">
        <f>AD65-SUM(AD53:AD63)</f>
        <v>73.856600654602971</v>
      </c>
      <c r="AE64" s="51">
        <f>AE65-SUM(AE53:AE63)</f>
        <v>12.457124159781301</v>
      </c>
      <c r="AF64" s="51">
        <f>AF65-SUM(AF53:AF63)</f>
        <v>8.5158026571863559</v>
      </c>
      <c r="AG64" s="51">
        <f t="shared" ref="AG64:AU64" si="29">AG65-SUM(AG53:AG63)</f>
        <v>8.2754446037964158</v>
      </c>
      <c r="AH64" s="51">
        <f t="shared" si="29"/>
        <v>9.4826212361995204</v>
      </c>
      <c r="AI64" s="51">
        <f t="shared" si="29"/>
        <v>6.9500495309061989</v>
      </c>
      <c r="AJ64" s="51">
        <f t="shared" si="29"/>
        <v>9.7428319151107985</v>
      </c>
      <c r="AK64" s="51">
        <f t="shared" si="29"/>
        <v>8.3100086831463784</v>
      </c>
      <c r="AL64" s="51">
        <f t="shared" si="29"/>
        <v>8.5887519647205863</v>
      </c>
      <c r="AM64" s="51">
        <f t="shared" si="29"/>
        <v>8.5515216617732506</v>
      </c>
      <c r="AN64" s="51">
        <f t="shared" si="29"/>
        <v>8.6170919810293753</v>
      </c>
      <c r="AO64" s="51">
        <f t="shared" si="29"/>
        <v>8.4312224194722774</v>
      </c>
      <c r="AP64" s="51">
        <f t="shared" si="29"/>
        <v>8.7613768640960927</v>
      </c>
      <c r="AQ64" s="51">
        <f t="shared" si="29"/>
        <v>8.4983945293485874</v>
      </c>
      <c r="AR64" s="51">
        <f t="shared" si="29"/>
        <v>8.5895931339223637</v>
      </c>
      <c r="AS64" s="51">
        <f t="shared" si="29"/>
        <v>8.5722216678484529</v>
      </c>
      <c r="AT64" s="51">
        <f t="shared" si="29"/>
        <v>8.5799985756111141</v>
      </c>
      <c r="AU64" s="51">
        <f t="shared" si="29"/>
        <v>8.5707296485038853</v>
      </c>
    </row>
    <row r="65" spans="1:47" ht="15.75" thickBot="1">
      <c r="A65" s="42" t="s">
        <v>113</v>
      </c>
      <c r="B65" s="50">
        <f t="shared" ref="B65:X65" si="30">SUM(B53:B64)</f>
        <v>1128.037384</v>
      </c>
      <c r="C65" s="50">
        <f t="shared" si="30"/>
        <v>1976.7899419999997</v>
      </c>
      <c r="D65" s="50">
        <f t="shared" si="30"/>
        <v>658.07378899999992</v>
      </c>
      <c r="E65" s="50">
        <f t="shared" si="30"/>
        <v>1483.2198539999999</v>
      </c>
      <c r="F65" s="50">
        <f t="shared" si="30"/>
        <v>2177.6025289999998</v>
      </c>
      <c r="G65" s="50">
        <f t="shared" si="30"/>
        <v>1829.80711</v>
      </c>
      <c r="H65" s="50">
        <f t="shared" si="30"/>
        <v>883.76985999999965</v>
      </c>
      <c r="I65" s="50">
        <f t="shared" si="30"/>
        <v>988.13390000000027</v>
      </c>
      <c r="J65" s="50">
        <f t="shared" si="30"/>
        <v>1988.9733910000002</v>
      </c>
      <c r="K65" s="50">
        <f t="shared" si="30"/>
        <v>1563.320322</v>
      </c>
      <c r="L65" s="50">
        <f t="shared" si="30"/>
        <v>528.50647100000003</v>
      </c>
      <c r="M65" s="50">
        <f t="shared" si="30"/>
        <v>953.775937</v>
      </c>
      <c r="N65" s="50">
        <f t="shared" si="30"/>
        <v>648.23552600000005</v>
      </c>
      <c r="O65" s="50">
        <f t="shared" si="30"/>
        <v>1449.9575649999999</v>
      </c>
      <c r="P65" s="50">
        <f t="shared" si="30"/>
        <v>2444.1852760000002</v>
      </c>
      <c r="Q65" s="50">
        <f t="shared" si="30"/>
        <v>1854.263078</v>
      </c>
      <c r="R65" s="50">
        <f t="shared" si="30"/>
        <v>2938.6693459999997</v>
      </c>
      <c r="S65" s="50">
        <f t="shared" si="30"/>
        <v>2894.5064899999998</v>
      </c>
      <c r="T65" s="50">
        <f t="shared" si="30"/>
        <v>1217.4623710000001</v>
      </c>
      <c r="U65" s="50">
        <f t="shared" si="30"/>
        <v>1744.354077</v>
      </c>
      <c r="V65" s="50">
        <f t="shared" si="30"/>
        <v>1516.9344620000002</v>
      </c>
      <c r="W65" s="50">
        <f t="shared" si="30"/>
        <v>1537.7569140000003</v>
      </c>
      <c r="X65" s="50">
        <f t="shared" si="30"/>
        <v>1887.5477979999998</v>
      </c>
      <c r="Y65" s="50">
        <f t="shared" ref="Y65:AC65" si="31">SUM(Y53:Y64)</f>
        <v>2009.3246260000003</v>
      </c>
      <c r="Z65" s="50">
        <f t="shared" si="31"/>
        <v>1960.4947930000001</v>
      </c>
      <c r="AA65" s="50">
        <f t="shared" si="31"/>
        <v>1633.197465</v>
      </c>
      <c r="AB65" s="50">
        <f t="shared" si="31"/>
        <v>2443.3817520000007</v>
      </c>
      <c r="AC65" s="50">
        <f t="shared" si="31"/>
        <v>1448.8472089999998</v>
      </c>
      <c r="AD65" s="51">
        <f t="shared" ref="AD65:AU65" si="32">AD12</f>
        <v>1465.977040160094</v>
      </c>
      <c r="AE65" s="51">
        <f t="shared" si="32"/>
        <v>308.87591150347595</v>
      </c>
      <c r="AF65" s="51">
        <f t="shared" si="32"/>
        <v>209.20055577798215</v>
      </c>
      <c r="AG65" s="51">
        <f t="shared" si="32"/>
        <v>211.4087019806876</v>
      </c>
      <c r="AH65" s="51">
        <f t="shared" si="32"/>
        <v>211.43070420804509</v>
      </c>
      <c r="AI65" s="51">
        <f t="shared" si="32"/>
        <v>208.70588041230602</v>
      </c>
      <c r="AJ65" s="51">
        <f t="shared" si="32"/>
        <v>208.28185775565515</v>
      </c>
      <c r="AK65" s="51">
        <f t="shared" si="32"/>
        <v>209.13197903427653</v>
      </c>
      <c r="AL65" s="51">
        <f t="shared" si="32"/>
        <v>209.6932798614921</v>
      </c>
      <c r="AM65" s="51">
        <f t="shared" si="32"/>
        <v>209.77540054207711</v>
      </c>
      <c r="AN65" s="51">
        <f t="shared" si="32"/>
        <v>209.50318363564199</v>
      </c>
      <c r="AO65" s="51">
        <f t="shared" si="32"/>
        <v>209.18193020690813</v>
      </c>
      <c r="AP65" s="51">
        <f t="shared" si="32"/>
        <v>209.26127183934184</v>
      </c>
      <c r="AQ65" s="51">
        <f t="shared" si="32"/>
        <v>209.42450751995628</v>
      </c>
      <c r="AR65" s="51">
        <f t="shared" si="32"/>
        <v>209.47326226756957</v>
      </c>
      <c r="AS65" s="51">
        <f t="shared" si="32"/>
        <v>209.43659266858248</v>
      </c>
      <c r="AT65" s="51">
        <f t="shared" si="32"/>
        <v>209.3801246896667</v>
      </c>
      <c r="AU65" s="51">
        <f t="shared" si="32"/>
        <v>209.35961486533751</v>
      </c>
    </row>
    <row r="66" spans="1:47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53">
        <f>W65/'[3]Soy Complex'!BD$44</f>
        <v>0.76666416423601602</v>
      </c>
      <c r="X66" s="53">
        <f>X65/'[3]Soy Complex'!BE$44</f>
        <v>0.84480532201617498</v>
      </c>
      <c r="Y66" s="53">
        <f>Y65/'[3]Soy Complex'!BF$44</f>
        <v>0.78719665021547802</v>
      </c>
      <c r="Z66" s="53">
        <f>Z65/'[3]Soy Complex'!BG$44</f>
        <v>0.80461116957970513</v>
      </c>
      <c r="AA66" s="53">
        <f>AA65/'[3]Soy Complex'!BH$44</f>
        <v>0.84530691885961917</v>
      </c>
      <c r="AB66" s="53">
        <f>AB65/'[3]Soy Complex'!BI$44</f>
        <v>0.86351336081785635</v>
      </c>
      <c r="AC66" s="53">
        <f>AC65/'[3]Soy Complex'!BJ$44</f>
        <v>0.8379030195719388</v>
      </c>
      <c r="AD66" s="53">
        <f>AD65/'[3]Soy Complex'!BK$44</f>
        <v>0.83000220479446507</v>
      </c>
      <c r="AE66" s="53">
        <f>AE65/'[3]Soy Complex'!BL$44</f>
        <v>0.82750527542625618</v>
      </c>
      <c r="AF66" s="53">
        <f>AF65/'[3]Soy Complex'!BM$44</f>
        <v>0.83680222311192853</v>
      </c>
      <c r="AG66" s="53">
        <f>AG65/'[3]Soy Complex'!BN$44</f>
        <v>0.84563480792275036</v>
      </c>
      <c r="AH66" s="53">
        <f>AH65/'[3]Soy Complex'!BO$44</f>
        <v>0.84572281683218031</v>
      </c>
      <c r="AI66" s="53">
        <f>AI65/'[3]Soy Complex'!BP$44</f>
        <v>0.83482352164922402</v>
      </c>
      <c r="AJ66" s="53">
        <f>AJ65/'[3]Soy Complex'!BQ$44</f>
        <v>0.83312743102262066</v>
      </c>
      <c r="AK66" s="53">
        <f>AK65/'[3]Soy Complex'!BR$44</f>
        <v>0.83652791613710609</v>
      </c>
      <c r="AL66" s="53">
        <f>AL65/'[3]Soy Complex'!BS$44</f>
        <v>0.83877311944596844</v>
      </c>
      <c r="AM66" s="53">
        <f>AM65/'[3]Soy Complex'!BT$44</f>
        <v>0.83910160216830842</v>
      </c>
      <c r="AN66" s="53">
        <f>AN65/'[3]Soy Complex'!BU$44</f>
        <v>0.83801273454256797</v>
      </c>
      <c r="AO66" s="53">
        <f>AO65/'[3]Soy Complex'!BV$44</f>
        <v>0.83672772082763258</v>
      </c>
      <c r="AP66" s="53">
        <f>AP65/'[3]Soy Complex'!BW$44</f>
        <v>0.83704508735736738</v>
      </c>
      <c r="AQ66" s="53">
        <f>AQ65/'[3]Soy Complex'!BX$44</f>
        <v>0.83769803007982513</v>
      </c>
      <c r="AR66" s="53">
        <f>AR65/'[3]Soy Complex'!BY$44</f>
        <v>0.83789304907027828</v>
      </c>
      <c r="AS66" s="53">
        <f>AS65/'[3]Soy Complex'!BZ$44</f>
        <v>0.83774637067432989</v>
      </c>
      <c r="AT66" s="53">
        <f>AT65/'[3]Soy Complex'!CA$44</f>
        <v>0.83752049875866685</v>
      </c>
      <c r="AU66" s="53">
        <f>AU65/'[3]Soy Complex'!CB$44</f>
        <v>0.83743845946134998</v>
      </c>
    </row>
    <row r="67" spans="1:47" ht="15.75" thickBot="1">
      <c r="A67" s="42" t="s">
        <v>117</v>
      </c>
    </row>
    <row r="68" spans="1:47" ht="15.75" thickBot="1">
      <c r="A68" s="44"/>
      <c r="B68" s="44" t="str">
        <f>B$2</f>
        <v xml:space="preserve">93/94 </v>
      </c>
      <c r="C68" s="44" t="str">
        <f t="shared" ref="C68:AU68" si="33">C$2</f>
        <v xml:space="preserve">94/95 </v>
      </c>
      <c r="D68" s="44" t="str">
        <f t="shared" si="33"/>
        <v xml:space="preserve">95/96 </v>
      </c>
      <c r="E68" s="44" t="str">
        <f t="shared" si="33"/>
        <v xml:space="preserve">96/97 </v>
      </c>
      <c r="F68" s="44" t="str">
        <f t="shared" si="33"/>
        <v xml:space="preserve">97/98 </v>
      </c>
      <c r="G68" s="44" t="str">
        <f t="shared" si="33"/>
        <v xml:space="preserve">98/99 </v>
      </c>
      <c r="H68" s="44" t="str">
        <f t="shared" si="33"/>
        <v xml:space="preserve">99/00 </v>
      </c>
      <c r="I68" s="44" t="str">
        <f t="shared" si="33"/>
        <v xml:space="preserve">00/01 </v>
      </c>
      <c r="J68" s="44" t="str">
        <f t="shared" si="33"/>
        <v xml:space="preserve">01/02 </v>
      </c>
      <c r="K68" s="44" t="str">
        <f t="shared" si="33"/>
        <v xml:space="preserve">02/03 </v>
      </c>
      <c r="L68" s="44" t="str">
        <f t="shared" si="33"/>
        <v xml:space="preserve">03/04 </v>
      </c>
      <c r="M68" s="44" t="str">
        <f t="shared" si="33"/>
        <v xml:space="preserve">04/05 </v>
      </c>
      <c r="N68" s="44" t="str">
        <f t="shared" si="33"/>
        <v xml:space="preserve">05/06 </v>
      </c>
      <c r="O68" s="44" t="str">
        <f t="shared" si="33"/>
        <v xml:space="preserve">06/07 </v>
      </c>
      <c r="P68" s="44" t="str">
        <f t="shared" si="33"/>
        <v xml:space="preserve">07/08 </v>
      </c>
      <c r="Q68" s="44" t="str">
        <f t="shared" si="33"/>
        <v xml:space="preserve">08/09 </v>
      </c>
      <c r="R68" s="44" t="str">
        <f t="shared" si="33"/>
        <v xml:space="preserve">09/10 </v>
      </c>
      <c r="S68" s="44" t="str">
        <f t="shared" si="33"/>
        <v xml:space="preserve">10/11 </v>
      </c>
      <c r="T68" s="44" t="str">
        <f t="shared" si="33"/>
        <v xml:space="preserve">11/12 </v>
      </c>
      <c r="U68" s="44" t="str">
        <f t="shared" si="33"/>
        <v xml:space="preserve">12/13 </v>
      </c>
      <c r="V68" s="44" t="str">
        <f t="shared" si="33"/>
        <v xml:space="preserve">13/14 </v>
      </c>
      <c r="W68" s="44" t="str">
        <f t="shared" si="33"/>
        <v xml:space="preserve">14/15 </v>
      </c>
      <c r="X68" s="44" t="str">
        <f t="shared" si="33"/>
        <v xml:space="preserve">15/16 </v>
      </c>
      <c r="Y68" s="44" t="str">
        <f t="shared" si="33"/>
        <v xml:space="preserve">16/17 </v>
      </c>
      <c r="Z68" s="44" t="str">
        <f t="shared" si="33"/>
        <v xml:space="preserve">17/18 </v>
      </c>
      <c r="AA68" s="44" t="str">
        <f t="shared" si="33"/>
        <v>18/19</v>
      </c>
      <c r="AB68" s="44" t="str">
        <f t="shared" si="33"/>
        <v>19/20</v>
      </c>
      <c r="AC68" s="44" t="str">
        <f t="shared" si="33"/>
        <v>20/21</v>
      </c>
      <c r="AD68" s="44" t="str">
        <f t="shared" si="33"/>
        <v>21/22</v>
      </c>
      <c r="AE68" s="44" t="str">
        <f t="shared" si="33"/>
        <v>22/23</v>
      </c>
      <c r="AF68" s="44" t="str">
        <f t="shared" si="33"/>
        <v>23/24</v>
      </c>
      <c r="AG68" s="44" t="str">
        <f t="shared" si="33"/>
        <v>24/25</v>
      </c>
      <c r="AH68" s="44" t="str">
        <f t="shared" si="33"/>
        <v>25/26</v>
      </c>
      <c r="AI68" s="44" t="str">
        <f t="shared" si="33"/>
        <v>26/27</v>
      </c>
      <c r="AJ68" s="44" t="str">
        <f t="shared" si="33"/>
        <v>27/28</v>
      </c>
      <c r="AK68" s="44" t="str">
        <f t="shared" si="33"/>
        <v>28/29</v>
      </c>
      <c r="AL68" s="44" t="str">
        <f t="shared" si="33"/>
        <v>29/30</v>
      </c>
      <c r="AM68" s="44" t="str">
        <f t="shared" si="33"/>
        <v>30/31</v>
      </c>
      <c r="AN68" s="44" t="str">
        <f t="shared" si="33"/>
        <v>31/32</v>
      </c>
      <c r="AO68" s="44" t="str">
        <f t="shared" si="33"/>
        <v>32/33</v>
      </c>
      <c r="AP68" s="44" t="str">
        <f t="shared" si="33"/>
        <v>33/34</v>
      </c>
      <c r="AQ68" s="44" t="str">
        <f t="shared" si="33"/>
        <v>34/35</v>
      </c>
      <c r="AR68" s="44" t="str">
        <f t="shared" si="33"/>
        <v>35/36</v>
      </c>
      <c r="AS68" s="44" t="str">
        <f t="shared" si="33"/>
        <v>36/37</v>
      </c>
      <c r="AT68" s="44" t="str">
        <f t="shared" si="33"/>
        <v>37/38</v>
      </c>
      <c r="AU68" s="44" t="str">
        <f t="shared" si="33"/>
        <v>38/39</v>
      </c>
    </row>
    <row r="69" spans="1:47">
      <c r="A69" s="42" t="s">
        <v>101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>
        <f>'[4]NASS Crush'!$Z10</f>
        <v>1610.904</v>
      </c>
      <c r="Y69" s="46">
        <f>'[4]NASS Crush'!$Z22</f>
        <v>1580.8140000000001</v>
      </c>
      <c r="Z69" s="46">
        <f>'[4]NASS Crush'!$Z34</f>
        <v>1644.069</v>
      </c>
      <c r="AA69" s="46">
        <f>'[4]NASS Crush'!$Z46</f>
        <v>1601.0409999999999</v>
      </c>
      <c r="AB69" s="46">
        <f>'[4]NASS Crush'!$Z58</f>
        <v>1610.8679999999999</v>
      </c>
      <c r="AC69" s="46">
        <f>'[4]NASS Crush'!$Z70</f>
        <v>1692.8579999999999</v>
      </c>
      <c r="AD69" s="46">
        <f>'[4]NASS Crush'!$Z82</f>
        <v>1772.2529999999999</v>
      </c>
      <c r="AE69" s="47">
        <f>'Soy Refined'!AE22*(1+AVERAGE('[4]NASS Crush'!$AB70,'[4]NASS Crush'!$AB58,'[4]NASS Crush'!$AB46,'[4]NASS Crush'!$AB34,'[4]NASS Crush'!$AB22))</f>
        <v>1831.7012697255338</v>
      </c>
      <c r="AF69" s="47">
        <f>'Soy Refined'!AF22*(1+AVERAGE('[4]NASS Crush'!$AB70,'[4]NASS Crush'!$AB58,'[4]NASS Crush'!$AB46,'[4]NASS Crush'!$AB34,'[4]NASS Crush'!$AB22))</f>
        <v>1931.6301520354311</v>
      </c>
      <c r="AG69" s="47">
        <f>'Soy Refined'!AG22*(1+AVERAGE('[4]NASS Crush'!$AB70,'[4]NASS Crush'!$AB58,'[4]NASS Crush'!$AB46,'[4]NASS Crush'!$AB34,'[4]NASS Crush'!$AB22))</f>
        <v>1914.1024702486693</v>
      </c>
      <c r="AH69" s="47">
        <f>'Soy Refined'!AH22*(1+AVERAGE('[4]NASS Crush'!$AB70,'[4]NASS Crush'!$AB58,'[4]NASS Crush'!$AB46,'[4]NASS Crush'!$AB34,'[4]NASS Crush'!$AB22))</f>
        <v>1998.9598527196538</v>
      </c>
      <c r="AI69" s="47">
        <f>'Soy Refined'!AI22*(1+AVERAGE('[4]NASS Crush'!$AB70,'[4]NASS Crush'!$AB58,'[4]NASS Crush'!$AB46,'[4]NASS Crush'!$AB34,'[4]NASS Crush'!$AB22))</f>
        <v>2197.5318434977844</v>
      </c>
      <c r="AJ69" s="47">
        <f>'Soy Refined'!AJ22*(1+AVERAGE('[4]NASS Crush'!$AB70,'[4]NASS Crush'!$AB58,'[4]NASS Crush'!$AB46,'[4]NASS Crush'!$AB34,'[4]NASS Crush'!$AB22))</f>
        <v>2285.0718638986782</v>
      </c>
      <c r="AK69" s="47">
        <f>'Soy Refined'!AK22*(1+AVERAGE('[4]NASS Crush'!$AB70,'[4]NASS Crush'!$AB58,'[4]NASS Crush'!$AB46,'[4]NASS Crush'!$AB34,'[4]NASS Crush'!$AB22))</f>
        <v>2501.4937184812093</v>
      </c>
      <c r="AL69" s="47">
        <f>'Soy Refined'!AL22*(1+AVERAGE('[4]NASS Crush'!$AB70,'[4]NASS Crush'!$AB58,'[4]NASS Crush'!$AB46,'[4]NASS Crush'!$AB34,'[4]NASS Crush'!$AB22))</f>
        <v>2778.7958162595764</v>
      </c>
      <c r="AM69" s="47">
        <f>'Soy Refined'!AM22*(1+AVERAGE('[4]NASS Crush'!$AB70,'[4]NASS Crush'!$AB58,'[4]NASS Crush'!$AB46,'[4]NASS Crush'!$AB34,'[4]NASS Crush'!$AB22))</f>
        <v>2936.8662096650164</v>
      </c>
      <c r="AN69" s="47">
        <f>'Soy Refined'!AN22*(1+AVERAGE('[4]NASS Crush'!$AB70,'[4]NASS Crush'!$AB58,'[4]NASS Crush'!$AB46,'[4]NASS Crush'!$AB34,'[4]NASS Crush'!$AB22))</f>
        <v>2834.2721544349197</v>
      </c>
      <c r="AO69" s="47">
        <f>'Soy Refined'!AO22*(1+AVERAGE('[4]NASS Crush'!$AB70,'[4]NASS Crush'!$AB58,'[4]NASS Crush'!$AB46,'[4]NASS Crush'!$AB34,'[4]NASS Crush'!$AB22))</f>
        <v>2880.4012455281691</v>
      </c>
      <c r="AP69" s="47">
        <f>'Soy Refined'!AP22*(1+AVERAGE('[4]NASS Crush'!$AB70,'[4]NASS Crush'!$AB58,'[4]NASS Crush'!$AB46,'[4]NASS Crush'!$AB34,'[4]NASS Crush'!$AB22))</f>
        <v>3083.9612358531722</v>
      </c>
      <c r="AQ69" s="47">
        <f>'Soy Refined'!AQ22*(1+AVERAGE('[4]NASS Crush'!$AB70,'[4]NASS Crush'!$AB58,'[4]NASS Crush'!$AB46,'[4]NASS Crush'!$AB34,'[4]NASS Crush'!$AB22))</f>
        <v>2904.2773485891644</v>
      </c>
      <c r="AR69" s="47">
        <f>'Soy Refined'!AR22*(1+AVERAGE('[4]NASS Crush'!$AB70,'[4]NASS Crush'!$AB58,'[4]NASS Crush'!$AB46,'[4]NASS Crush'!$AB34,'[4]NASS Crush'!$AB22))</f>
        <v>3018.3758052145708</v>
      </c>
      <c r="AS69" s="47">
        <f>'Soy Refined'!AS22*(1+AVERAGE('[4]NASS Crush'!$AB70,'[4]NASS Crush'!$AB58,'[4]NASS Crush'!$AB46,'[4]NASS Crush'!$AB34,'[4]NASS Crush'!$AB22))</f>
        <v>2757.0156565845091</v>
      </c>
      <c r="AT69" s="47">
        <f>'Soy Refined'!AT22*(1+AVERAGE('[4]NASS Crush'!$AB70,'[4]NASS Crush'!$AB58,'[4]NASS Crush'!$AB46,'[4]NASS Crush'!$AB34,'[4]NASS Crush'!$AB22))</f>
        <v>3517.1028177307749</v>
      </c>
      <c r="AU69" s="47">
        <f>'Soy Refined'!AU22*(1+AVERAGE('[4]NASS Crush'!$AB70,'[4]NASS Crush'!$AB58,'[4]NASS Crush'!$AB46,'[4]NASS Crush'!$AB34,'[4]NASS Crush'!$AB22))</f>
        <v>5138.1817374862085</v>
      </c>
    </row>
    <row r="70" spans="1:47">
      <c r="A70" s="42" t="s">
        <v>102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>
        <f>'[4]NASS Crush'!$Z11</f>
        <v>1461.9649999999999</v>
      </c>
      <c r="Y70" s="46">
        <f>'[4]NASS Crush'!$Z23</f>
        <v>1471.587</v>
      </c>
      <c r="Z70" s="46">
        <f>'[4]NASS Crush'!$Z35</f>
        <v>1482.83</v>
      </c>
      <c r="AA70" s="46">
        <f>'[4]NASS Crush'!$Z47</f>
        <v>1496.018</v>
      </c>
      <c r="AB70" s="46">
        <f>'[4]NASS Crush'!$Z59</f>
        <v>1397.17</v>
      </c>
      <c r="AC70" s="46">
        <f>'[4]NASS Crush'!$Z71</f>
        <v>1617.0809999999999</v>
      </c>
      <c r="AD70" s="46">
        <f>'[4]NASS Crush'!$Z83</f>
        <v>1701.596</v>
      </c>
      <c r="AE70" s="47">
        <f>'Soy Refined'!AE23*(1+AVERAGE('[4]NASS Crush'!$AB71,'[4]NASS Crush'!$AB59,'[4]NASS Crush'!$AB47,'[4]NASS Crush'!$AB35,'[4]NASS Crush'!$AB23))</f>
        <v>1670.7599974256534</v>
      </c>
      <c r="AF70" s="47">
        <f>'Soy Refined'!AF23*(1+AVERAGE('[4]NASS Crush'!$AB71,'[4]NASS Crush'!$AB59,'[4]NASS Crush'!$AB47,'[4]NASS Crush'!$AB35,'[4]NASS Crush'!$AB23))</f>
        <v>1731.6055328740001</v>
      </c>
      <c r="AG70" s="47">
        <f>'Soy Refined'!AG23*(1+AVERAGE('[4]NASS Crush'!$AB71,'[4]NASS Crush'!$AB59,'[4]NASS Crush'!$AB47,'[4]NASS Crush'!$AB35,'[4]NASS Crush'!$AB23))</f>
        <v>1880.902395324274</v>
      </c>
      <c r="AH70" s="47">
        <f>'Soy Refined'!AH23*(1+AVERAGE('[4]NASS Crush'!$AB71,'[4]NASS Crush'!$AB59,'[4]NASS Crush'!$AB47,'[4]NASS Crush'!$AB35,'[4]NASS Crush'!$AB23))</f>
        <v>2076.9600936670113</v>
      </c>
      <c r="AI70" s="47">
        <f>'Soy Refined'!AI23*(1+AVERAGE('[4]NASS Crush'!$AB71,'[4]NASS Crush'!$AB59,'[4]NASS Crush'!$AB47,'[4]NASS Crush'!$AB35,'[4]NASS Crush'!$AB23))</f>
        <v>2148.7292588585938</v>
      </c>
      <c r="AJ70" s="47">
        <f>'Soy Refined'!AJ23*(1+AVERAGE('[4]NASS Crush'!$AB71,'[4]NASS Crush'!$AB59,'[4]NASS Crush'!$AB47,'[4]NASS Crush'!$AB35,'[4]NASS Crush'!$AB23))</f>
        <v>2195.4359709995379</v>
      </c>
      <c r="AK70" s="47">
        <f>'Soy Refined'!AK23*(1+AVERAGE('[4]NASS Crush'!$AB71,'[4]NASS Crush'!$AB59,'[4]NASS Crush'!$AB47,'[4]NASS Crush'!$AB35,'[4]NASS Crush'!$AB23))</f>
        <v>2357.2779169206228</v>
      </c>
      <c r="AL70" s="47">
        <f>'Soy Refined'!AL23*(1+AVERAGE('[4]NASS Crush'!$AB71,'[4]NASS Crush'!$AB59,'[4]NASS Crush'!$AB47,'[4]NASS Crush'!$AB35,'[4]NASS Crush'!$AB23))</f>
        <v>2488.2471197578398</v>
      </c>
      <c r="AM70" s="47">
        <f>'Soy Refined'!AM23*(1+AVERAGE('[4]NASS Crush'!$AB71,'[4]NASS Crush'!$AB59,'[4]NASS Crush'!$AB47,'[4]NASS Crush'!$AB35,'[4]NASS Crush'!$AB23))</f>
        <v>2634.5990320786527</v>
      </c>
      <c r="AN70" s="47">
        <f>'Soy Refined'!AN23*(1+AVERAGE('[4]NASS Crush'!$AB71,'[4]NASS Crush'!$AB59,'[4]NASS Crush'!$AB47,'[4]NASS Crush'!$AB35,'[4]NASS Crush'!$AB23))</f>
        <v>2682.7620203263732</v>
      </c>
      <c r="AO70" s="47">
        <f>'Soy Refined'!AO23*(1+AVERAGE('[4]NASS Crush'!$AB71,'[4]NASS Crush'!$AB59,'[4]NASS Crush'!$AB47,'[4]NASS Crush'!$AB35,'[4]NASS Crush'!$AB23))</f>
        <v>2778.7441273607192</v>
      </c>
      <c r="AP70" s="47">
        <f>'Soy Refined'!AP23*(1+AVERAGE('[4]NASS Crush'!$AB71,'[4]NASS Crush'!$AB59,'[4]NASS Crush'!$AB47,'[4]NASS Crush'!$AB35,'[4]NASS Crush'!$AB23))</f>
        <v>2905.4601435401651</v>
      </c>
      <c r="AQ70" s="47">
        <f>'Soy Refined'!AQ23*(1+AVERAGE('[4]NASS Crush'!$AB71,'[4]NASS Crush'!$AB59,'[4]NASS Crush'!$AB47,'[4]NASS Crush'!$AB35,'[4]NASS Crush'!$AB23))</f>
        <v>2663.7870304669636</v>
      </c>
      <c r="AR70" s="47">
        <f>'Soy Refined'!AR23*(1+AVERAGE('[4]NASS Crush'!$AB71,'[4]NASS Crush'!$AB59,'[4]NASS Crush'!$AB47,'[4]NASS Crush'!$AB35,'[4]NASS Crush'!$AB23))</f>
        <v>2594.9436464391556</v>
      </c>
      <c r="AS70" s="47">
        <f>'Soy Refined'!AS23*(1+AVERAGE('[4]NASS Crush'!$AB71,'[4]NASS Crush'!$AB59,'[4]NASS Crush'!$AB47,'[4]NASS Crush'!$AB35,'[4]NASS Crush'!$AB23))</f>
        <v>2421.6277678209572</v>
      </c>
      <c r="AT70" s="47">
        <f>'Soy Refined'!AT23*(1+AVERAGE('[4]NASS Crush'!$AB71,'[4]NASS Crush'!$AB59,'[4]NASS Crush'!$AB47,'[4]NASS Crush'!$AB35,'[4]NASS Crush'!$AB23))</f>
        <v>3163.3121272777717</v>
      </c>
      <c r="AU70" s="47">
        <f>'Soy Refined'!AU23*(1+AVERAGE('[4]NASS Crush'!$AB71,'[4]NASS Crush'!$AB59,'[4]NASS Crush'!$AB47,'[4]NASS Crush'!$AB35,'[4]NASS Crush'!$AB23))</f>
        <v>4083.0152512027703</v>
      </c>
    </row>
    <row r="71" spans="1:47">
      <c r="A71" s="42" t="s">
        <v>103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>
        <f>'[4]NASS Crush'!$Z12</f>
        <v>1445.9490000000001</v>
      </c>
      <c r="Y71" s="46">
        <f>'[4]NASS Crush'!$Z24</f>
        <v>1440.556</v>
      </c>
      <c r="Z71" s="46">
        <f>'[4]NASS Crush'!$Z36</f>
        <v>1405.0350000000001</v>
      </c>
      <c r="AA71" s="46">
        <f>'[4]NASS Crush'!$Z48</f>
        <v>1479.059</v>
      </c>
      <c r="AB71" s="46">
        <f>'[4]NASS Crush'!$Z60</f>
        <v>1389.8720000000001</v>
      </c>
      <c r="AC71" s="46">
        <f>'[4]NASS Crush'!$Z72</f>
        <v>1614.33</v>
      </c>
      <c r="AD71" s="46">
        <f>'[4]NASS Crush'!$Z84</f>
        <v>1673.5730000000001</v>
      </c>
      <c r="AE71" s="47">
        <f>'Soy Refined'!AE24*(1+AVERAGE('[4]NASS Crush'!$AB72,'[4]NASS Crush'!$AB60,'[4]NASS Crush'!$AB48,'[4]NASS Crush'!$AB36,'[4]NASS Crush'!$AB24))</f>
        <v>1617.1698943649269</v>
      </c>
      <c r="AF71" s="47">
        <f>'Soy Refined'!AF24*(1+AVERAGE('[4]NASS Crush'!$AB72,'[4]NASS Crush'!$AB60,'[4]NASS Crush'!$AB48,'[4]NASS Crush'!$AB36,'[4]NASS Crush'!$AB24))</f>
        <v>1748.4357413669375</v>
      </c>
      <c r="AG71" s="47">
        <f>'Soy Refined'!AG24*(1+AVERAGE('[4]NASS Crush'!$AB72,'[4]NASS Crush'!$AB60,'[4]NASS Crush'!$AB48,'[4]NASS Crush'!$AB36,'[4]NASS Crush'!$AB24))</f>
        <v>2033.3946694301846</v>
      </c>
      <c r="AH71" s="47">
        <f>'Soy Refined'!AH24*(1+AVERAGE('[4]NASS Crush'!$AB72,'[4]NASS Crush'!$AB60,'[4]NASS Crush'!$AB48,'[4]NASS Crush'!$AB36,'[4]NASS Crush'!$AB24))</f>
        <v>2046.4899012111102</v>
      </c>
      <c r="AI71" s="47">
        <f>'Soy Refined'!AI24*(1+AVERAGE('[4]NASS Crush'!$AB72,'[4]NASS Crush'!$AB60,'[4]NASS Crush'!$AB48,'[4]NASS Crush'!$AB36,'[4]NASS Crush'!$AB24))</f>
        <v>2143.1131487601633</v>
      </c>
      <c r="AJ71" s="47">
        <f>'Soy Refined'!AJ24*(1+AVERAGE('[4]NASS Crush'!$AB72,'[4]NASS Crush'!$AB60,'[4]NASS Crush'!$AB48,'[4]NASS Crush'!$AB36,'[4]NASS Crush'!$AB24))</f>
        <v>2400.2878393805636</v>
      </c>
      <c r="AK71" s="47">
        <f>'Soy Refined'!AK24*(1+AVERAGE('[4]NASS Crush'!$AB72,'[4]NASS Crush'!$AB60,'[4]NASS Crush'!$AB48,'[4]NASS Crush'!$AB36,'[4]NASS Crush'!$AB24))</f>
        <v>2409.1898698753575</v>
      </c>
      <c r="AL71" s="47">
        <f>'Soy Refined'!AL24*(1+AVERAGE('[4]NASS Crush'!$AB72,'[4]NASS Crush'!$AB60,'[4]NASS Crush'!$AB48,'[4]NASS Crush'!$AB36,'[4]NASS Crush'!$AB24))</f>
        <v>2630.1832486878347</v>
      </c>
      <c r="AM71" s="47">
        <f>'Soy Refined'!AM24*(1+AVERAGE('[4]NASS Crush'!$AB72,'[4]NASS Crush'!$AB60,'[4]NASS Crush'!$AB48,'[4]NASS Crush'!$AB36,'[4]NASS Crush'!$AB24))</f>
        <v>2665.9411572088047</v>
      </c>
      <c r="AN71" s="47">
        <f>'Soy Refined'!AN24*(1+AVERAGE('[4]NASS Crush'!$AB72,'[4]NASS Crush'!$AB60,'[4]NASS Crush'!$AB48,'[4]NASS Crush'!$AB36,'[4]NASS Crush'!$AB24))</f>
        <v>2953.5072861430667</v>
      </c>
      <c r="AO71" s="47">
        <f>'Soy Refined'!AO24*(1+AVERAGE('[4]NASS Crush'!$AB72,'[4]NASS Crush'!$AB60,'[4]NASS Crush'!$AB48,'[4]NASS Crush'!$AB36,'[4]NASS Crush'!$AB24))</f>
        <v>3077.4008748935412</v>
      </c>
      <c r="AP71" s="47">
        <f>'Soy Refined'!AP24*(1+AVERAGE('[4]NASS Crush'!$AB72,'[4]NASS Crush'!$AB60,'[4]NASS Crush'!$AB48,'[4]NASS Crush'!$AB36,'[4]NASS Crush'!$AB24))</f>
        <v>3438.0968354184379</v>
      </c>
      <c r="AQ71" s="47">
        <f>'Soy Refined'!AQ24*(1+AVERAGE('[4]NASS Crush'!$AB72,'[4]NASS Crush'!$AB60,'[4]NASS Crush'!$AB48,'[4]NASS Crush'!$AB36,'[4]NASS Crush'!$AB24))</f>
        <v>2776.0347259864971</v>
      </c>
      <c r="AR71" s="47">
        <f>'Soy Refined'!AR24*(1+AVERAGE('[4]NASS Crush'!$AB72,'[4]NASS Crush'!$AB60,'[4]NASS Crush'!$AB48,'[4]NASS Crush'!$AB36,'[4]NASS Crush'!$AB24))</f>
        <v>3107.4069932450225</v>
      </c>
      <c r="AS71" s="47">
        <f>'Soy Refined'!AS24*(1+AVERAGE('[4]NASS Crush'!$AB72,'[4]NASS Crush'!$AB60,'[4]NASS Crush'!$AB48,'[4]NASS Crush'!$AB36,'[4]NASS Crush'!$AB24))</f>
        <v>2869.8993089594824</v>
      </c>
      <c r="AT71" s="47">
        <f>'Soy Refined'!AT24*(1+AVERAGE('[4]NASS Crush'!$AB72,'[4]NASS Crush'!$AB60,'[4]NASS Crush'!$AB48,'[4]NASS Crush'!$AB36,'[4]NASS Crush'!$AB24))</f>
        <v>4109.4103648736282</v>
      </c>
      <c r="AU71" s="47">
        <f>'Soy Refined'!AU24*(1+AVERAGE('[4]NASS Crush'!$AB72,'[4]NASS Crush'!$AB60,'[4]NASS Crush'!$AB48,'[4]NASS Crush'!$AB36,'[4]NASS Crush'!$AB24))</f>
        <v>5537.0157260217293</v>
      </c>
    </row>
    <row r="72" spans="1:47">
      <c r="A72" s="42" t="s">
        <v>104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>
        <f>'[4]NASS Crush'!$Z13</f>
        <v>1277.7819999999999</v>
      </c>
      <c r="Y72" s="46">
        <f>'[4]NASS Crush'!$Z25</f>
        <v>1370.2260000000001</v>
      </c>
      <c r="Z72" s="46">
        <f>'[4]NASS Crush'!$Z37</f>
        <v>1291.424</v>
      </c>
      <c r="AA72" s="46">
        <f>'[4]NASS Crush'!$Z49</f>
        <v>1425.415</v>
      </c>
      <c r="AB72" s="46">
        <f>'[4]NASS Crush'!$Z61</f>
        <v>1442.6420000000001</v>
      </c>
      <c r="AC72" s="46">
        <f>'[4]NASS Crush'!$Z73</f>
        <v>1620.6780000000001</v>
      </c>
      <c r="AD72" s="46">
        <f>'[4]NASS Crush'!$Z85</f>
        <v>1628.0440000000001</v>
      </c>
      <c r="AE72" s="47">
        <f>'Soy Refined'!AE25*(1+AVERAGE('[4]NASS Crush'!$AB73,'[4]NASS Crush'!$AB61,'[4]NASS Crush'!$AB49,'[4]NASS Crush'!$AB37,'[4]NASS Crush'!$AB25))</f>
        <v>1758.9373797659473</v>
      </c>
      <c r="AF72" s="47">
        <f>'Soy Refined'!AF25*(1+AVERAGE('[4]NASS Crush'!$AB73,'[4]NASS Crush'!$AB61,'[4]NASS Crush'!$AB49,'[4]NASS Crush'!$AB37,'[4]NASS Crush'!$AB25))</f>
        <v>1624.8205978400345</v>
      </c>
      <c r="AG72" s="47">
        <f>'Soy Refined'!AG25*(1+AVERAGE('[4]NASS Crush'!$AB73,'[4]NASS Crush'!$AB61,'[4]NASS Crush'!$AB49,'[4]NASS Crush'!$AB37,'[4]NASS Crush'!$AB25))</f>
        <v>1816.9410200756515</v>
      </c>
      <c r="AH72" s="47">
        <f>'Soy Refined'!AH25*(1+AVERAGE('[4]NASS Crush'!$AB73,'[4]NASS Crush'!$AB61,'[4]NASS Crush'!$AB49,'[4]NASS Crush'!$AB37,'[4]NASS Crush'!$AB25))</f>
        <v>1998.5223757531321</v>
      </c>
      <c r="AI72" s="47">
        <f>'Soy Refined'!AI25*(1+AVERAGE('[4]NASS Crush'!$AB73,'[4]NASS Crush'!$AB61,'[4]NASS Crush'!$AB49,'[4]NASS Crush'!$AB37,'[4]NASS Crush'!$AB25))</f>
        <v>2034.0567589864604</v>
      </c>
      <c r="AJ72" s="47">
        <f>'Soy Refined'!AJ25*(1+AVERAGE('[4]NASS Crush'!$AB73,'[4]NASS Crush'!$AB61,'[4]NASS Crush'!$AB49,'[4]NASS Crush'!$AB37,'[4]NASS Crush'!$AB25))</f>
        <v>2132.1472734107861</v>
      </c>
      <c r="AK72" s="47">
        <f>'Soy Refined'!AK25*(1+AVERAGE('[4]NASS Crush'!$AB73,'[4]NASS Crush'!$AB61,'[4]NASS Crush'!$AB49,'[4]NASS Crush'!$AB37,'[4]NASS Crush'!$AB25))</f>
        <v>2201.7338943434556</v>
      </c>
      <c r="AL72" s="47">
        <f>'Soy Refined'!AL25*(1+AVERAGE('[4]NASS Crush'!$AB73,'[4]NASS Crush'!$AB61,'[4]NASS Crush'!$AB49,'[4]NASS Crush'!$AB37,'[4]NASS Crush'!$AB25))</f>
        <v>2388.0701115162119</v>
      </c>
      <c r="AM72" s="47">
        <f>'Soy Refined'!AM25*(1+AVERAGE('[4]NASS Crush'!$AB73,'[4]NASS Crush'!$AB61,'[4]NASS Crush'!$AB49,'[4]NASS Crush'!$AB37,'[4]NASS Crush'!$AB25))</f>
        <v>2378.9960519572401</v>
      </c>
      <c r="AN72" s="47">
        <f>'Soy Refined'!AN25*(1+AVERAGE('[4]NASS Crush'!$AB73,'[4]NASS Crush'!$AB61,'[4]NASS Crush'!$AB49,'[4]NASS Crush'!$AB37,'[4]NASS Crush'!$AB25))</f>
        <v>2399.3920035442507</v>
      </c>
      <c r="AO72" s="47">
        <f>'Soy Refined'!AO25*(1+AVERAGE('[4]NASS Crush'!$AB73,'[4]NASS Crush'!$AB61,'[4]NASS Crush'!$AB49,'[4]NASS Crush'!$AB37,'[4]NASS Crush'!$AB25))</f>
        <v>2553.1491644007588</v>
      </c>
      <c r="AP72" s="47">
        <f>'Soy Refined'!AP25*(1+AVERAGE('[4]NASS Crush'!$AB73,'[4]NASS Crush'!$AB61,'[4]NASS Crush'!$AB49,'[4]NASS Crush'!$AB37,'[4]NASS Crush'!$AB25))</f>
        <v>2609.6491600948029</v>
      </c>
      <c r="AQ72" s="47">
        <f>'Soy Refined'!AQ25*(1+AVERAGE('[4]NASS Crush'!$AB73,'[4]NASS Crush'!$AB61,'[4]NASS Crush'!$AB49,'[4]NASS Crush'!$AB37,'[4]NASS Crush'!$AB25))</f>
        <v>2217.3717733185595</v>
      </c>
      <c r="AR72" s="47">
        <f>'Soy Refined'!AR25*(1+AVERAGE('[4]NASS Crush'!$AB73,'[4]NASS Crush'!$AB61,'[4]NASS Crush'!$AB49,'[4]NASS Crush'!$AB37,'[4]NASS Crush'!$AB25))</f>
        <v>2099.9702468039227</v>
      </c>
      <c r="AS72" s="47">
        <f>'Soy Refined'!AS25*(1+AVERAGE('[4]NASS Crush'!$AB73,'[4]NASS Crush'!$AB61,'[4]NASS Crush'!$AB49,'[4]NASS Crush'!$AB37,'[4]NASS Crush'!$AB25))</f>
        <v>1874.5047715215496</v>
      </c>
      <c r="AT72" s="47">
        <f>'Soy Refined'!AT25*(1+AVERAGE('[4]NASS Crush'!$AB73,'[4]NASS Crush'!$AB61,'[4]NASS Crush'!$AB49,'[4]NASS Crush'!$AB37,'[4]NASS Crush'!$AB25))</f>
        <v>2363.5107454753538</v>
      </c>
      <c r="AU72" s="47">
        <f>'Soy Refined'!AU25*(1+AVERAGE('[4]NASS Crush'!$AB73,'[4]NASS Crush'!$AB61,'[4]NASS Crush'!$AB49,'[4]NASS Crush'!$AB37,'[4]NASS Crush'!$AB25))</f>
        <v>2954.5436140928232</v>
      </c>
    </row>
    <row r="73" spans="1:47">
      <c r="A73" s="42" t="s">
        <v>105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>
        <f>'[4]NASS Crush'!$Z14</f>
        <v>1344.3879999999999</v>
      </c>
      <c r="Y73" s="46">
        <f>'[4]NASS Crush'!$Z26</f>
        <v>1301.5029999999999</v>
      </c>
      <c r="Z73" s="46">
        <f>'[4]NASS Crush'!$Z38</f>
        <v>1288.769</v>
      </c>
      <c r="AA73" s="46">
        <f>'[4]NASS Crush'!$Z50</f>
        <v>1317.633</v>
      </c>
      <c r="AB73" s="46">
        <f>'[4]NASS Crush'!$Z62</f>
        <v>1469.241</v>
      </c>
      <c r="AC73" s="46">
        <f>'[4]NASS Crush'!$Z74</f>
        <v>1473.7139999999999</v>
      </c>
      <c r="AD73" s="46">
        <f>'[4]NASS Crush'!$Z86</f>
        <v>1574.8430000000001</v>
      </c>
      <c r="AE73" s="47">
        <f>'Soy Refined'!AE26*(1+AVERAGE('[4]NASS Crush'!$AB74,'[4]NASS Crush'!$AB62,'[4]NASS Crush'!$AB50,'[4]NASS Crush'!$AB38,'[4]NASS Crush'!$AB26))</f>
        <v>1702.6942407435633</v>
      </c>
      <c r="AF73" s="47">
        <f>'Soy Refined'!AF26*(1+AVERAGE('[4]NASS Crush'!$AB74,'[4]NASS Crush'!$AB62,'[4]NASS Crush'!$AB50,'[4]NASS Crush'!$AB38,'[4]NASS Crush'!$AB26))</f>
        <v>1666.7476402271893</v>
      </c>
      <c r="AG73" s="47">
        <f>'Soy Refined'!AG26*(1+AVERAGE('[4]NASS Crush'!$AB74,'[4]NASS Crush'!$AB62,'[4]NASS Crush'!$AB50,'[4]NASS Crush'!$AB38,'[4]NASS Crush'!$AB26))</f>
        <v>1930.7085285755536</v>
      </c>
      <c r="AH73" s="47">
        <f>'Soy Refined'!AH26*(1+AVERAGE('[4]NASS Crush'!$AB74,'[4]NASS Crush'!$AB62,'[4]NASS Crush'!$AB50,'[4]NASS Crush'!$AB38,'[4]NASS Crush'!$AB26))</f>
        <v>1917.4422657034497</v>
      </c>
      <c r="AI73" s="47">
        <f>'Soy Refined'!AI26*(1+AVERAGE('[4]NASS Crush'!$AB74,'[4]NASS Crush'!$AB62,'[4]NASS Crush'!$AB50,'[4]NASS Crush'!$AB38,'[4]NASS Crush'!$AB26))</f>
        <v>1973.8638589766388</v>
      </c>
      <c r="AJ73" s="47">
        <f>'Soy Refined'!AJ26*(1+AVERAGE('[4]NASS Crush'!$AB74,'[4]NASS Crush'!$AB62,'[4]NASS Crush'!$AB50,'[4]NASS Crush'!$AB38,'[4]NASS Crush'!$AB26))</f>
        <v>2091.3824570022753</v>
      </c>
      <c r="AK73" s="47">
        <f>'Soy Refined'!AK26*(1+AVERAGE('[4]NASS Crush'!$AB74,'[4]NASS Crush'!$AB62,'[4]NASS Crush'!$AB50,'[4]NASS Crush'!$AB38,'[4]NASS Crush'!$AB26))</f>
        <v>2227.0894788400174</v>
      </c>
      <c r="AL73" s="47">
        <f>'Soy Refined'!AL26*(1+AVERAGE('[4]NASS Crush'!$AB74,'[4]NASS Crush'!$AB62,'[4]NASS Crush'!$AB50,'[4]NASS Crush'!$AB38,'[4]NASS Crush'!$AB26))</f>
        <v>2391.8572597725479</v>
      </c>
      <c r="AM73" s="47">
        <f>'Soy Refined'!AM26*(1+AVERAGE('[4]NASS Crush'!$AB74,'[4]NASS Crush'!$AB62,'[4]NASS Crush'!$AB50,'[4]NASS Crush'!$AB38,'[4]NASS Crush'!$AB26))</f>
        <v>2424.008977577083</v>
      </c>
      <c r="AN73" s="47">
        <f>'Soy Refined'!AN26*(1+AVERAGE('[4]NASS Crush'!$AB74,'[4]NASS Crush'!$AB62,'[4]NASS Crush'!$AB50,'[4]NASS Crush'!$AB38,'[4]NASS Crush'!$AB26))</f>
        <v>2381.6049078683473</v>
      </c>
      <c r="AO73" s="47">
        <f>'Soy Refined'!AO26*(1+AVERAGE('[4]NASS Crush'!$AB74,'[4]NASS Crush'!$AB62,'[4]NASS Crush'!$AB50,'[4]NASS Crush'!$AB38,'[4]NASS Crush'!$AB26))</f>
        <v>2576.3043793002676</v>
      </c>
      <c r="AP73" s="47">
        <f>'Soy Refined'!AP26*(1+AVERAGE('[4]NASS Crush'!$AB74,'[4]NASS Crush'!$AB62,'[4]NASS Crush'!$AB50,'[4]NASS Crush'!$AB38,'[4]NASS Crush'!$AB26))</f>
        <v>2611.835876248138</v>
      </c>
      <c r="AQ73" s="47">
        <f>'Soy Refined'!AQ26*(1+AVERAGE('[4]NASS Crush'!$AB74,'[4]NASS Crush'!$AB62,'[4]NASS Crush'!$AB50,'[4]NASS Crush'!$AB38,'[4]NASS Crush'!$AB26))</f>
        <v>2271.044082788294</v>
      </c>
      <c r="AR73" s="47">
        <f>'Soy Refined'!AR26*(1+AVERAGE('[4]NASS Crush'!$AB74,'[4]NASS Crush'!$AB62,'[4]NASS Crush'!$AB50,'[4]NASS Crush'!$AB38,'[4]NASS Crush'!$AB26))</f>
        <v>2070.9187127407781</v>
      </c>
      <c r="AS73" s="47">
        <f>'Soy Refined'!AS26*(1+AVERAGE('[4]NASS Crush'!$AB74,'[4]NASS Crush'!$AB62,'[4]NASS Crush'!$AB50,'[4]NASS Crush'!$AB38,'[4]NASS Crush'!$AB26))</f>
        <v>1912.8227680449934</v>
      </c>
      <c r="AT73" s="47">
        <f>'Soy Refined'!AT26*(1+AVERAGE('[4]NASS Crush'!$AB74,'[4]NASS Crush'!$AB62,'[4]NASS Crush'!$AB50,'[4]NASS Crush'!$AB38,'[4]NASS Crush'!$AB26))</f>
        <v>2628.5221390286324</v>
      </c>
      <c r="AU73" s="47">
        <f>'Soy Refined'!AU26*(1+AVERAGE('[4]NASS Crush'!$AB74,'[4]NASS Crush'!$AB62,'[4]NASS Crush'!$AB50,'[4]NASS Crush'!$AB38,'[4]NASS Crush'!$AB26))</f>
        <v>3357.2021790548133</v>
      </c>
    </row>
    <row r="74" spans="1:47">
      <c r="A74" s="42" t="s">
        <v>106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>
        <f>'[4]NASS Crush'!$Z15</f>
        <v>1438.3789999999999</v>
      </c>
      <c r="Y74" s="46">
        <f>'[4]NASS Crush'!$Z27</f>
        <v>1442.2349999999999</v>
      </c>
      <c r="Z74" s="46">
        <f>'[4]NASS Crush'!$Z39</f>
        <v>1519.7819999999999</v>
      </c>
      <c r="AA74" s="46">
        <f>'[4]NASS Crush'!$Z51</f>
        <v>1443.0989999999999</v>
      </c>
      <c r="AB74" s="46">
        <f>'[4]NASS Crush'!$Z63</f>
        <v>1634.117</v>
      </c>
      <c r="AC74" s="46">
        <f>'[4]NASS Crush'!$Z75</f>
        <v>1799.682</v>
      </c>
      <c r="AD74" s="46">
        <f>'[4]NASS Crush'!$Z87</f>
        <v>1831.1089999999999</v>
      </c>
      <c r="AE74" s="47">
        <f>'Soy Refined'!AE27*(1+AVERAGE('[4]NASS Crush'!$AB75,'[4]NASS Crush'!$AB63,'[4]NASS Crush'!$AB51,'[4]NASS Crush'!$AB39,'[4]NASS Crush'!$AB27))</f>
        <v>1859.2548989583725</v>
      </c>
      <c r="AF74" s="47">
        <f>'Soy Refined'!AF27*(1+AVERAGE('[4]NASS Crush'!$AB75,'[4]NASS Crush'!$AB63,'[4]NASS Crush'!$AB51,'[4]NASS Crush'!$AB39,'[4]NASS Crush'!$AB27))</f>
        <v>1840.2103392468864</v>
      </c>
      <c r="AG74" s="47">
        <f>'Soy Refined'!AG27*(1+AVERAGE('[4]NASS Crush'!$AB75,'[4]NASS Crush'!$AB63,'[4]NASS Crush'!$AB51,'[4]NASS Crush'!$AB39,'[4]NASS Crush'!$AB27))</f>
        <v>2228.3383003516578</v>
      </c>
      <c r="AH74" s="47">
        <f>'Soy Refined'!AH27*(1+AVERAGE('[4]NASS Crush'!$AB75,'[4]NASS Crush'!$AB63,'[4]NASS Crush'!$AB51,'[4]NASS Crush'!$AB39,'[4]NASS Crush'!$AB27))</f>
        <v>2085.0038653964966</v>
      </c>
      <c r="AI74" s="47">
        <f>'Soy Refined'!AI27*(1+AVERAGE('[4]NASS Crush'!$AB75,'[4]NASS Crush'!$AB63,'[4]NASS Crush'!$AB51,'[4]NASS Crush'!$AB39,'[4]NASS Crush'!$AB27))</f>
        <v>2081.6084647337989</v>
      </c>
      <c r="AJ74" s="47">
        <f>'Soy Refined'!AJ27*(1+AVERAGE('[4]NASS Crush'!$AB75,'[4]NASS Crush'!$AB63,'[4]NASS Crush'!$AB51,'[4]NASS Crush'!$AB39,'[4]NASS Crush'!$AB27))</f>
        <v>2329.5495480945688</v>
      </c>
      <c r="AK74" s="47">
        <f>'Soy Refined'!AK27*(1+AVERAGE('[4]NASS Crush'!$AB75,'[4]NASS Crush'!$AB63,'[4]NASS Crush'!$AB51,'[4]NASS Crush'!$AB39,'[4]NASS Crush'!$AB27))</f>
        <v>2403.6370661509845</v>
      </c>
      <c r="AL74" s="47">
        <f>'Soy Refined'!AL27*(1+AVERAGE('[4]NASS Crush'!$AB75,'[4]NASS Crush'!$AB63,'[4]NASS Crush'!$AB51,'[4]NASS Crush'!$AB39,'[4]NASS Crush'!$AB27))</f>
        <v>2590.9423259543687</v>
      </c>
      <c r="AM74" s="47">
        <f>'Soy Refined'!AM27*(1+AVERAGE('[4]NASS Crush'!$AB75,'[4]NASS Crush'!$AB63,'[4]NASS Crush'!$AB51,'[4]NASS Crush'!$AB39,'[4]NASS Crush'!$AB27))</f>
        <v>2557.9254374510842</v>
      </c>
      <c r="AN74" s="47">
        <f>'Soy Refined'!AN27*(1+AVERAGE('[4]NASS Crush'!$AB75,'[4]NASS Crush'!$AB63,'[4]NASS Crush'!$AB51,'[4]NASS Crush'!$AB39,'[4]NASS Crush'!$AB27))</f>
        <v>2572.23071183918</v>
      </c>
      <c r="AO74" s="47">
        <f>'Soy Refined'!AO27*(1+AVERAGE('[4]NASS Crush'!$AB75,'[4]NASS Crush'!$AB63,'[4]NASS Crush'!$AB51,'[4]NASS Crush'!$AB39,'[4]NASS Crush'!$AB27))</f>
        <v>2730.058446148867</v>
      </c>
      <c r="AP74" s="47">
        <f>'Soy Refined'!AP27*(1+AVERAGE('[4]NASS Crush'!$AB75,'[4]NASS Crush'!$AB63,'[4]NASS Crush'!$AB51,'[4]NASS Crush'!$AB39,'[4]NASS Crush'!$AB27))</f>
        <v>2800.0810490637941</v>
      </c>
      <c r="AQ74" s="47">
        <f>'Soy Refined'!AQ27*(1+AVERAGE('[4]NASS Crush'!$AB75,'[4]NASS Crush'!$AB63,'[4]NASS Crush'!$AB51,'[4]NASS Crush'!$AB39,'[4]NASS Crush'!$AB27))</f>
        <v>2427.2430704128928</v>
      </c>
      <c r="AR74" s="47">
        <f>'Soy Refined'!AR27*(1+AVERAGE('[4]NASS Crush'!$AB75,'[4]NASS Crush'!$AB63,'[4]NASS Crush'!$AB51,'[4]NASS Crush'!$AB39,'[4]NASS Crush'!$AB27))</f>
        <v>2210.0828885202586</v>
      </c>
      <c r="AS74" s="47">
        <f>'Soy Refined'!AS27*(1+AVERAGE('[4]NASS Crush'!$AB75,'[4]NASS Crush'!$AB63,'[4]NASS Crush'!$AB51,'[4]NASS Crush'!$AB39,'[4]NASS Crush'!$AB27))</f>
        <v>2050.5651488471885</v>
      </c>
      <c r="AT74" s="47">
        <f>'Soy Refined'!AT27*(1+AVERAGE('[4]NASS Crush'!$AB75,'[4]NASS Crush'!$AB63,'[4]NASS Crush'!$AB51,'[4]NASS Crush'!$AB39,'[4]NASS Crush'!$AB27))</f>
        <v>2788.8141929330009</v>
      </c>
      <c r="AU74" s="47">
        <f>'Soy Refined'!AU27*(1+AVERAGE('[4]NASS Crush'!$AB75,'[4]NASS Crush'!$AB63,'[4]NASS Crush'!$AB51,'[4]NASS Crush'!$AB39,'[4]NASS Crush'!$AB27))</f>
        <v>3541.682391508903</v>
      </c>
    </row>
    <row r="75" spans="1:47">
      <c r="A75" s="42" t="s">
        <v>107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>
        <f>'[4]NASS Crush'!$Z16</f>
        <v>1385.229</v>
      </c>
      <c r="Y75" s="46">
        <f>'[4]NASS Crush'!$Z28</f>
        <v>1334.3130000000001</v>
      </c>
      <c r="Z75" s="46">
        <f>'[4]NASS Crush'!$Z40</f>
        <v>1477.749</v>
      </c>
      <c r="AA75" s="46">
        <f>'[4]NASS Crush'!$Z52</f>
        <v>1496.9949999999999</v>
      </c>
      <c r="AB75" s="46">
        <f>'[4]NASS Crush'!$Z64</f>
        <v>1288.7550000000001</v>
      </c>
      <c r="AC75" s="46">
        <f>'[4]NASS Crush'!$Z76</f>
        <v>1678.886</v>
      </c>
      <c r="AD75" s="46">
        <f>'[4]NASS Crush'!$Z88</f>
        <v>1738.58</v>
      </c>
      <c r="AE75" s="47">
        <f>'Soy Refined'!AE28*(1+AVERAGE('[4]NASS Crush'!$AB76,'[4]NASS Crush'!$AB64,'[4]NASS Crush'!$AB52,'[4]NASS Crush'!$AB40,'[4]NASS Crush'!$AB28))</f>
        <v>1714.5568038398999</v>
      </c>
      <c r="AF75" s="47">
        <f>'Soy Refined'!AF28*(1+AVERAGE('[4]NASS Crush'!$AB76,'[4]NASS Crush'!$AB64,'[4]NASS Crush'!$AB52,'[4]NASS Crush'!$AB40,'[4]NASS Crush'!$AB28))</f>
        <v>1757.8062162802653</v>
      </c>
      <c r="AG75" s="47">
        <f>'Soy Refined'!AG28*(1+AVERAGE('[4]NASS Crush'!$AB76,'[4]NASS Crush'!$AB64,'[4]NASS Crush'!$AB52,'[4]NASS Crush'!$AB40,'[4]NASS Crush'!$AB28))</f>
        <v>1872.7327858874467</v>
      </c>
      <c r="AH75" s="47">
        <f>'Soy Refined'!AH28*(1+AVERAGE('[4]NASS Crush'!$AB76,'[4]NASS Crush'!$AB64,'[4]NASS Crush'!$AB52,'[4]NASS Crush'!$AB40,'[4]NASS Crush'!$AB28))</f>
        <v>1841.1888263342544</v>
      </c>
      <c r="AI75" s="47">
        <f>'Soy Refined'!AI28*(1+AVERAGE('[4]NASS Crush'!$AB76,'[4]NASS Crush'!$AB64,'[4]NASS Crush'!$AB52,'[4]NASS Crush'!$AB40,'[4]NASS Crush'!$AB28))</f>
        <v>2043.117660977472</v>
      </c>
      <c r="AJ75" s="47">
        <f>'Soy Refined'!AJ28*(1+AVERAGE('[4]NASS Crush'!$AB76,'[4]NASS Crush'!$AB64,'[4]NASS Crush'!$AB52,'[4]NASS Crush'!$AB40,'[4]NASS Crush'!$AB28))</f>
        <v>2258.1750498060128</v>
      </c>
      <c r="AK75" s="47">
        <f>'Soy Refined'!AK28*(1+AVERAGE('[4]NASS Crush'!$AB76,'[4]NASS Crush'!$AB64,'[4]NASS Crush'!$AB52,'[4]NASS Crush'!$AB40,'[4]NASS Crush'!$AB28))</f>
        <v>2388.1258480094998</v>
      </c>
      <c r="AL75" s="47">
        <f>'Soy Refined'!AL28*(1+AVERAGE('[4]NASS Crush'!$AB76,'[4]NASS Crush'!$AB64,'[4]NASS Crush'!$AB52,'[4]NASS Crush'!$AB40,'[4]NASS Crush'!$AB28))</f>
        <v>2589.6614171923793</v>
      </c>
      <c r="AM75" s="47">
        <f>'Soy Refined'!AM28*(1+AVERAGE('[4]NASS Crush'!$AB76,'[4]NASS Crush'!$AB64,'[4]NASS Crush'!$AB52,'[4]NASS Crush'!$AB40,'[4]NASS Crush'!$AB28))</f>
        <v>2656.6568291459089</v>
      </c>
      <c r="AN75" s="47">
        <f>'Soy Refined'!AN28*(1+AVERAGE('[4]NASS Crush'!$AB76,'[4]NASS Crush'!$AB64,'[4]NASS Crush'!$AB52,'[4]NASS Crush'!$AB40,'[4]NASS Crush'!$AB28))</f>
        <v>2668.4878368006594</v>
      </c>
      <c r="AO75" s="47">
        <f>'Soy Refined'!AO28*(1+AVERAGE('[4]NASS Crush'!$AB76,'[4]NASS Crush'!$AB64,'[4]NASS Crush'!$AB52,'[4]NASS Crush'!$AB40,'[4]NASS Crush'!$AB28))</f>
        <v>2812.4852948588054</v>
      </c>
      <c r="AP75" s="47">
        <f>'Soy Refined'!AP28*(1+AVERAGE('[4]NASS Crush'!$AB76,'[4]NASS Crush'!$AB64,'[4]NASS Crush'!$AB52,'[4]NASS Crush'!$AB40,'[4]NASS Crush'!$AB28))</f>
        <v>2929.2427484686859</v>
      </c>
      <c r="AQ75" s="47">
        <f>'Soy Refined'!AQ28*(1+AVERAGE('[4]NASS Crush'!$AB76,'[4]NASS Crush'!$AB64,'[4]NASS Crush'!$AB52,'[4]NASS Crush'!$AB40,'[4]NASS Crush'!$AB28))</f>
        <v>2753.9554336994211</v>
      </c>
      <c r="AR75" s="47">
        <f>'Soy Refined'!AR28*(1+AVERAGE('[4]NASS Crush'!$AB76,'[4]NASS Crush'!$AB64,'[4]NASS Crush'!$AB52,'[4]NASS Crush'!$AB40,'[4]NASS Crush'!$AB28))</f>
        <v>2591.8382803122076</v>
      </c>
      <c r="AS75" s="47">
        <f>'Soy Refined'!AS28*(1+AVERAGE('[4]NASS Crush'!$AB76,'[4]NASS Crush'!$AB64,'[4]NASS Crush'!$AB52,'[4]NASS Crush'!$AB40,'[4]NASS Crush'!$AB28))</f>
        <v>2648.4544862149337</v>
      </c>
      <c r="AT75" s="47">
        <f>'Soy Refined'!AT28*(1+AVERAGE('[4]NASS Crush'!$AB76,'[4]NASS Crush'!$AB64,'[4]NASS Crush'!$AB52,'[4]NASS Crush'!$AB40,'[4]NASS Crush'!$AB28))</f>
        <v>3465.153545218704</v>
      </c>
      <c r="AU75" s="47">
        <f>'Soy Refined'!AU28*(1+AVERAGE('[4]NASS Crush'!$AB76,'[4]NASS Crush'!$AB64,'[4]NASS Crush'!$AB52,'[4]NASS Crush'!$AB40,'[4]NASS Crush'!$AB28))</f>
        <v>4585.7455127546655</v>
      </c>
    </row>
    <row r="76" spans="1:47">
      <c r="A76" s="42" t="s">
        <v>108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>
        <f>'[4]NASS Crush'!$Z5</f>
        <v>1439.683</v>
      </c>
      <c r="X76" s="46">
        <f>'[4]NASS Crush'!$Z17</f>
        <v>1474.278</v>
      </c>
      <c r="Y76" s="46">
        <f>'[4]NASS Crush'!$Z29</f>
        <v>1483.6890000000001</v>
      </c>
      <c r="Z76" s="46">
        <f>'[4]NASS Crush'!$Z41</f>
        <v>1518.13</v>
      </c>
      <c r="AA76" s="46">
        <f>'[4]NASS Crush'!$Z53</f>
        <v>1531.8409999999999</v>
      </c>
      <c r="AB76" s="46">
        <f>'[4]NASS Crush'!$Z65</f>
        <v>1570.271</v>
      </c>
      <c r="AC76" s="46">
        <f>'[4]NASS Crush'!$Z77</f>
        <v>1752.28</v>
      </c>
      <c r="AD76" s="47">
        <f>'Soy Refined'!AD29*(1+AVERAGE('[4]NASS Crush'!$AB77,'[4]NASS Crush'!$AB65,'[4]NASS Crush'!$AB53,'[4]NASS Crush'!$AB41,'[4]NASS Crush'!$AB29))</f>
        <v>1803.3857224818889</v>
      </c>
      <c r="AE76" s="47">
        <f>'Soy Refined'!AE29*(1+AVERAGE('[4]NASS Crush'!$AB77,'[4]NASS Crush'!$AB65,'[4]NASS Crush'!$AB53,'[4]NASS Crush'!$AB41,'[4]NASS Crush'!$AB29))</f>
        <v>1890.0434654499954</v>
      </c>
      <c r="AF76" s="47">
        <f>'Soy Refined'!AF29*(1+AVERAGE('[4]NASS Crush'!$AB77,'[4]NASS Crush'!$AB65,'[4]NASS Crush'!$AB53,'[4]NASS Crush'!$AB41,'[4]NASS Crush'!$AB29))</f>
        <v>1826.4508760520637</v>
      </c>
      <c r="AG76" s="47">
        <f>'Soy Refined'!AG29*(1+AVERAGE('[4]NASS Crush'!$AB77,'[4]NASS Crush'!$AB65,'[4]NASS Crush'!$AB53,'[4]NASS Crush'!$AB41,'[4]NASS Crush'!$AB29))</f>
        <v>2160.2938547135909</v>
      </c>
      <c r="AH76" s="47">
        <f>'Soy Refined'!AH29*(1+AVERAGE('[4]NASS Crush'!$AB77,'[4]NASS Crush'!$AB65,'[4]NASS Crush'!$AB53,'[4]NASS Crush'!$AB41,'[4]NASS Crush'!$AB29))</f>
        <v>2222.4407255485958</v>
      </c>
      <c r="AI76" s="47">
        <f>'Soy Refined'!AI29*(1+AVERAGE('[4]NASS Crush'!$AB77,'[4]NASS Crush'!$AB65,'[4]NASS Crush'!$AB53,'[4]NASS Crush'!$AB41,'[4]NASS Crush'!$AB29))</f>
        <v>2267.8304518619993</v>
      </c>
      <c r="AJ76" s="47">
        <f>'Soy Refined'!AJ29*(1+AVERAGE('[4]NASS Crush'!$AB77,'[4]NASS Crush'!$AB65,'[4]NASS Crush'!$AB53,'[4]NASS Crush'!$AB41,'[4]NASS Crush'!$AB29))</f>
        <v>2426.046398172256</v>
      </c>
      <c r="AK76" s="47">
        <f>'Soy Refined'!AK29*(1+AVERAGE('[4]NASS Crush'!$AB77,'[4]NASS Crush'!$AB65,'[4]NASS Crush'!$AB53,'[4]NASS Crush'!$AB41,'[4]NASS Crush'!$AB29))</f>
        <v>2600.924684332686</v>
      </c>
      <c r="AL76" s="47">
        <f>'Soy Refined'!AL29*(1+AVERAGE('[4]NASS Crush'!$AB77,'[4]NASS Crush'!$AB65,'[4]NASS Crush'!$AB53,'[4]NASS Crush'!$AB41,'[4]NASS Crush'!$AB29))</f>
        <v>2842.5499552861361</v>
      </c>
      <c r="AM76" s="47">
        <f>'Soy Refined'!AM29*(1+AVERAGE('[4]NASS Crush'!$AB77,'[4]NASS Crush'!$AB65,'[4]NASS Crush'!$AB53,'[4]NASS Crush'!$AB41,'[4]NASS Crush'!$AB29))</f>
        <v>2874.1885145036786</v>
      </c>
      <c r="AN76" s="47">
        <f>'Soy Refined'!AN29*(1+AVERAGE('[4]NASS Crush'!$AB77,'[4]NASS Crush'!$AB65,'[4]NASS Crush'!$AB53,'[4]NASS Crush'!$AB41,'[4]NASS Crush'!$AB29))</f>
        <v>2934.1732571044568</v>
      </c>
      <c r="AO76" s="47">
        <f>'Soy Refined'!AO29*(1+AVERAGE('[4]NASS Crush'!$AB77,'[4]NASS Crush'!$AB65,'[4]NASS Crush'!$AB53,'[4]NASS Crush'!$AB41,'[4]NASS Crush'!$AB29))</f>
        <v>3081.0386019374073</v>
      </c>
      <c r="AP76" s="47">
        <f>'Soy Refined'!AP29*(1+AVERAGE('[4]NASS Crush'!$AB77,'[4]NASS Crush'!$AB65,'[4]NASS Crush'!$AB53,'[4]NASS Crush'!$AB41,'[4]NASS Crush'!$AB29))</f>
        <v>3173.0455749065636</v>
      </c>
      <c r="AQ76" s="47">
        <f>'Soy Refined'!AQ29*(1+AVERAGE('[4]NASS Crush'!$AB77,'[4]NASS Crush'!$AB65,'[4]NASS Crush'!$AB53,'[4]NASS Crush'!$AB41,'[4]NASS Crush'!$AB29))</f>
        <v>3009.0442872560852</v>
      </c>
      <c r="AR76" s="47">
        <f>'Soy Refined'!AR29*(1+AVERAGE('[4]NASS Crush'!$AB77,'[4]NASS Crush'!$AB65,'[4]NASS Crush'!$AB53,'[4]NASS Crush'!$AB41,'[4]NASS Crush'!$AB29))</f>
        <v>2842.1911347091486</v>
      </c>
      <c r="AS76" s="47">
        <f>'Soy Refined'!AS29*(1+AVERAGE('[4]NASS Crush'!$AB77,'[4]NASS Crush'!$AB65,'[4]NASS Crush'!$AB53,'[4]NASS Crush'!$AB41,'[4]NASS Crush'!$AB29))</f>
        <v>2781.1294030005351</v>
      </c>
      <c r="AT76" s="47">
        <f>'Soy Refined'!AT29*(1+AVERAGE('[4]NASS Crush'!$AB77,'[4]NASS Crush'!$AB65,'[4]NASS Crush'!$AB53,'[4]NASS Crush'!$AB41,'[4]NASS Crush'!$AB29))</f>
        <v>3784.2206095632491</v>
      </c>
      <c r="AU76" s="47">
        <f>'Soy Refined'!AU29*(1+AVERAGE('[4]NASS Crush'!$AB77,'[4]NASS Crush'!$AB65,'[4]NASS Crush'!$AB53,'[4]NASS Crush'!$AB41,'[4]NASS Crush'!$AB29))</f>
        <v>5008.751131878239</v>
      </c>
    </row>
    <row r="77" spans="1:47">
      <c r="A77" s="42" t="s">
        <v>109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>
        <f>'[4]NASS Crush'!$Z6</f>
        <v>1499.818</v>
      </c>
      <c r="X77" s="46">
        <f>'[4]NASS Crush'!$Z18</f>
        <v>1407.2819999999999</v>
      </c>
      <c r="Y77" s="46">
        <f>'[4]NASS Crush'!$Z30</f>
        <v>1399.8309999999999</v>
      </c>
      <c r="Z77" s="46">
        <f>'[4]NASS Crush'!$Z42</f>
        <v>1466.7</v>
      </c>
      <c r="AA77" s="46">
        <f>'[4]NASS Crush'!$Z54</f>
        <v>1438.2329999999999</v>
      </c>
      <c r="AB77" s="46">
        <f>'[4]NASS Crush'!$Z66</f>
        <v>1602.0119999999999</v>
      </c>
      <c r="AC77" s="46">
        <f>'[4]NASS Crush'!$Z78</f>
        <v>1639.231</v>
      </c>
      <c r="AD77" s="47">
        <f>'Soy Refined'!AD30*(1+AVERAGE('[4]NASS Crush'!$AB78,'[4]NASS Crush'!$AB66,'[4]NASS Crush'!$AB54,'[4]NASS Crush'!$AB42,'[4]NASS Crush'!$AB30))</f>
        <v>1677.2953926707339</v>
      </c>
      <c r="AE77" s="47">
        <f>'Soy Refined'!AE30*(1+AVERAGE('[4]NASS Crush'!$AB78,'[4]NASS Crush'!$AB66,'[4]NASS Crush'!$AB54,'[4]NASS Crush'!$AB42,'[4]NASS Crush'!$AB30))</f>
        <v>1765.5782968941137</v>
      </c>
      <c r="AF77" s="47">
        <f>'Soy Refined'!AF30*(1+AVERAGE('[4]NASS Crush'!$AB78,'[4]NASS Crush'!$AB66,'[4]NASS Crush'!$AB54,'[4]NASS Crush'!$AB42,'[4]NASS Crush'!$AB30))</f>
        <v>1748.3769143853326</v>
      </c>
      <c r="AG77" s="47">
        <f>'Soy Refined'!AG30*(1+AVERAGE('[4]NASS Crush'!$AB78,'[4]NASS Crush'!$AB66,'[4]NASS Crush'!$AB54,'[4]NASS Crush'!$AB42,'[4]NASS Crush'!$AB30))</f>
        <v>1987.5882638363082</v>
      </c>
      <c r="AH77" s="47">
        <f>'Soy Refined'!AH30*(1+AVERAGE('[4]NASS Crush'!$AB78,'[4]NASS Crush'!$AB66,'[4]NASS Crush'!$AB54,'[4]NASS Crush'!$AB42,'[4]NASS Crush'!$AB30))</f>
        <v>2262.1578515779929</v>
      </c>
      <c r="AI77" s="47">
        <f>'Soy Refined'!AI30*(1+AVERAGE('[4]NASS Crush'!$AB78,'[4]NASS Crush'!$AB66,'[4]NASS Crush'!$AB54,'[4]NASS Crush'!$AB42,'[4]NASS Crush'!$AB30))</f>
        <v>2175.0095179504192</v>
      </c>
      <c r="AJ77" s="47">
        <f>'Soy Refined'!AJ30*(1+AVERAGE('[4]NASS Crush'!$AB78,'[4]NASS Crush'!$AB66,'[4]NASS Crush'!$AB54,'[4]NASS Crush'!$AB42,'[4]NASS Crush'!$AB30))</f>
        <v>2349.647983154116</v>
      </c>
      <c r="AK77" s="47">
        <f>'Soy Refined'!AK30*(1+AVERAGE('[4]NASS Crush'!$AB78,'[4]NASS Crush'!$AB66,'[4]NASS Crush'!$AB54,'[4]NASS Crush'!$AB42,'[4]NASS Crush'!$AB30))</f>
        <v>2505.2193411297271</v>
      </c>
      <c r="AL77" s="47">
        <f>'Soy Refined'!AL30*(1+AVERAGE('[4]NASS Crush'!$AB78,'[4]NASS Crush'!$AB66,'[4]NASS Crush'!$AB54,'[4]NASS Crush'!$AB42,'[4]NASS Crush'!$AB30))</f>
        <v>2758.8447114804176</v>
      </c>
      <c r="AM77" s="47">
        <f>'Soy Refined'!AM30*(1+AVERAGE('[4]NASS Crush'!$AB78,'[4]NASS Crush'!$AB66,'[4]NASS Crush'!$AB54,'[4]NASS Crush'!$AB42,'[4]NASS Crush'!$AB30))</f>
        <v>2787.0351738995705</v>
      </c>
      <c r="AN77" s="47">
        <f>'Soy Refined'!AN30*(1+AVERAGE('[4]NASS Crush'!$AB78,'[4]NASS Crush'!$AB66,'[4]NASS Crush'!$AB54,'[4]NASS Crush'!$AB42,'[4]NASS Crush'!$AB30))</f>
        <v>2847.6073513850893</v>
      </c>
      <c r="AO77" s="47">
        <f>'Soy Refined'!AO30*(1+AVERAGE('[4]NASS Crush'!$AB78,'[4]NASS Crush'!$AB66,'[4]NASS Crush'!$AB54,'[4]NASS Crush'!$AB42,'[4]NASS Crush'!$AB30))</f>
        <v>2984.3741397342815</v>
      </c>
      <c r="AP77" s="47">
        <f>'Soy Refined'!AP30*(1+AVERAGE('[4]NASS Crush'!$AB78,'[4]NASS Crush'!$AB66,'[4]NASS Crush'!$AB54,'[4]NASS Crush'!$AB42,'[4]NASS Crush'!$AB30))</f>
        <v>3112.71543244342</v>
      </c>
      <c r="AQ77" s="47">
        <f>'Soy Refined'!AQ30*(1+AVERAGE('[4]NASS Crush'!$AB78,'[4]NASS Crush'!$AB66,'[4]NASS Crush'!$AB54,'[4]NASS Crush'!$AB42,'[4]NASS Crush'!$AB30))</f>
        <v>2939.8137357739847</v>
      </c>
      <c r="AR77" s="47">
        <f>'Soy Refined'!AR30*(1+AVERAGE('[4]NASS Crush'!$AB78,'[4]NASS Crush'!$AB66,'[4]NASS Crush'!$AB54,'[4]NASS Crush'!$AB42,'[4]NASS Crush'!$AB30))</f>
        <v>2787.4242225042658</v>
      </c>
      <c r="AS77" s="47">
        <f>'Soy Refined'!AS30*(1+AVERAGE('[4]NASS Crush'!$AB78,'[4]NASS Crush'!$AB66,'[4]NASS Crush'!$AB54,'[4]NASS Crush'!$AB42,'[4]NASS Crush'!$AB30))</f>
        <v>2725.5112137265078</v>
      </c>
      <c r="AT77" s="47">
        <f>'Soy Refined'!AT30*(1+AVERAGE('[4]NASS Crush'!$AB78,'[4]NASS Crush'!$AB66,'[4]NASS Crush'!$AB54,'[4]NASS Crush'!$AB42,'[4]NASS Crush'!$AB30))</f>
        <v>3717.9733655681557</v>
      </c>
      <c r="AU77" s="47">
        <f>'Soy Refined'!AU30*(1+AVERAGE('[4]NASS Crush'!$AB78,'[4]NASS Crush'!$AB66,'[4]NASS Crush'!$AB54,'[4]NASS Crush'!$AB42,'[4]NASS Crush'!$AB30))</f>
        <v>4928.5052122770685</v>
      </c>
    </row>
    <row r="78" spans="1:47">
      <c r="A78" s="42" t="s">
        <v>110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>
        <f>'[4]NASS Crush'!$Z7</f>
        <v>1462.35</v>
      </c>
      <c r="X78" s="46">
        <f>'[4]NASS Crush'!$Z19</f>
        <v>1469.7470000000001</v>
      </c>
      <c r="Y78" s="46">
        <f>'[4]NASS Crush'!$Z31</f>
        <v>1543.943</v>
      </c>
      <c r="Z78" s="46">
        <f>'[4]NASS Crush'!$Z43</f>
        <v>1470.4929999999999</v>
      </c>
      <c r="AA78" s="46">
        <f>'[4]NASS Crush'!$Z55</f>
        <v>1550.144</v>
      </c>
      <c r="AB78" s="46">
        <f>'[4]NASS Crush'!$Z67</f>
        <v>1712.925</v>
      </c>
      <c r="AC78" s="46">
        <f>'[4]NASS Crush'!$Z79</f>
        <v>1615.578</v>
      </c>
      <c r="AD78" s="47">
        <f>'Soy Refined'!AD31*(1+AVERAGE('[4]NASS Crush'!$AB79,'[4]NASS Crush'!$AB67,'[4]NASS Crush'!$AB55,'[4]NASS Crush'!$AB43,'[4]NASS Crush'!$AB31))</f>
        <v>1734.5654251859439</v>
      </c>
      <c r="AE78" s="47">
        <f>'Soy Refined'!AE31*(1+AVERAGE('[4]NASS Crush'!$AB79,'[4]NASS Crush'!$AB67,'[4]NASS Crush'!$AB55,'[4]NASS Crush'!$AB43,'[4]NASS Crush'!$AB31))</f>
        <v>1797.9362588189426</v>
      </c>
      <c r="AF78" s="47">
        <f>'Soy Refined'!AF31*(1+AVERAGE('[4]NASS Crush'!$AB79,'[4]NASS Crush'!$AB67,'[4]NASS Crush'!$AB55,'[4]NASS Crush'!$AB43,'[4]NASS Crush'!$AB31))</f>
        <v>1899.6676305796832</v>
      </c>
      <c r="AG78" s="47">
        <f>'Soy Refined'!AG31*(1+AVERAGE('[4]NASS Crush'!$AB79,'[4]NASS Crush'!$AB67,'[4]NASS Crush'!$AB55,'[4]NASS Crush'!$AB43,'[4]NASS Crush'!$AB31))</f>
        <v>1986.7382354456111</v>
      </c>
      <c r="AH78" s="47">
        <f>'Soy Refined'!AH31*(1+AVERAGE('[4]NASS Crush'!$AB79,'[4]NASS Crush'!$AB67,'[4]NASS Crush'!$AB55,'[4]NASS Crush'!$AB43,'[4]NASS Crush'!$AB31))</f>
        <v>2320.361110126204</v>
      </c>
      <c r="AI78" s="47">
        <f>'Soy Refined'!AI31*(1+AVERAGE('[4]NASS Crush'!$AB79,'[4]NASS Crush'!$AB67,'[4]NASS Crush'!$AB55,'[4]NASS Crush'!$AB43,'[4]NASS Crush'!$AB31))</f>
        <v>2230.296536908244</v>
      </c>
      <c r="AJ78" s="47">
        <f>'Soy Refined'!AJ31*(1+AVERAGE('[4]NASS Crush'!$AB79,'[4]NASS Crush'!$AB67,'[4]NASS Crush'!$AB55,'[4]NASS Crush'!$AB43,'[4]NASS Crush'!$AB31))</f>
        <v>2352.0905406657039</v>
      </c>
      <c r="AK78" s="47">
        <f>'Soy Refined'!AK31*(1+AVERAGE('[4]NASS Crush'!$AB79,'[4]NASS Crush'!$AB67,'[4]NASS Crush'!$AB55,'[4]NASS Crush'!$AB43,'[4]NASS Crush'!$AB31))</f>
        <v>2636.8799332665249</v>
      </c>
      <c r="AL78" s="47">
        <f>'Soy Refined'!AL31*(1+AVERAGE('[4]NASS Crush'!$AB79,'[4]NASS Crush'!$AB67,'[4]NASS Crush'!$AB55,'[4]NASS Crush'!$AB43,'[4]NASS Crush'!$AB31))</f>
        <v>2934.6370819846661</v>
      </c>
      <c r="AM78" s="47">
        <f>'Soy Refined'!AM31*(1+AVERAGE('[4]NASS Crush'!$AB79,'[4]NASS Crush'!$AB67,'[4]NASS Crush'!$AB55,'[4]NASS Crush'!$AB43,'[4]NASS Crush'!$AB31))</f>
        <v>3002.7025604664659</v>
      </c>
      <c r="AN78" s="47">
        <f>'Soy Refined'!AN31*(1+AVERAGE('[4]NASS Crush'!$AB79,'[4]NASS Crush'!$AB67,'[4]NASS Crush'!$AB55,'[4]NASS Crush'!$AB43,'[4]NASS Crush'!$AB31))</f>
        <v>3092.8513535746674</v>
      </c>
      <c r="AO78" s="47">
        <f>'Soy Refined'!AO31*(1+AVERAGE('[4]NASS Crush'!$AB79,'[4]NASS Crush'!$AB67,'[4]NASS Crush'!$AB55,'[4]NASS Crush'!$AB43,'[4]NASS Crush'!$AB31))</f>
        <v>3273.7523961078805</v>
      </c>
      <c r="AP78" s="47">
        <f>'Soy Refined'!AP31*(1+AVERAGE('[4]NASS Crush'!$AB79,'[4]NASS Crush'!$AB67,'[4]NASS Crush'!$AB55,'[4]NASS Crush'!$AB43,'[4]NASS Crush'!$AB31))</f>
        <v>3445.3170764701326</v>
      </c>
      <c r="AQ78" s="47">
        <f>'Soy Refined'!AQ31*(1+AVERAGE('[4]NASS Crush'!$AB79,'[4]NASS Crush'!$AB67,'[4]NASS Crush'!$AB55,'[4]NASS Crush'!$AB43,'[4]NASS Crush'!$AB31))</f>
        <v>3197.724699210336</v>
      </c>
      <c r="AR78" s="47">
        <f>'Soy Refined'!AR31*(1+AVERAGE('[4]NASS Crush'!$AB79,'[4]NASS Crush'!$AB67,'[4]NASS Crush'!$AB55,'[4]NASS Crush'!$AB43,'[4]NASS Crush'!$AB31))</f>
        <v>3094.5912954744067</v>
      </c>
      <c r="AS78" s="47">
        <f>'Soy Refined'!AS31*(1+AVERAGE('[4]NASS Crush'!$AB79,'[4]NASS Crush'!$AB67,'[4]NASS Crush'!$AB55,'[4]NASS Crush'!$AB43,'[4]NASS Crush'!$AB31))</f>
        <v>3604.0190389119493</v>
      </c>
      <c r="AT78" s="47">
        <f>'Soy Refined'!AT31*(1+AVERAGE('[4]NASS Crush'!$AB79,'[4]NASS Crush'!$AB67,'[4]NASS Crush'!$AB55,'[4]NASS Crush'!$AB43,'[4]NASS Crush'!$AB31))</f>
        <v>4526.9412067111298</v>
      </c>
      <c r="AU78" s="47">
        <f>'Soy Refined'!AU31*(1+AVERAGE('[4]NASS Crush'!$AB79,'[4]NASS Crush'!$AB67,'[4]NASS Crush'!$AB55,'[4]NASS Crush'!$AB43,'[4]NASS Crush'!$AB31))</f>
        <v>6124.7406139381364</v>
      </c>
    </row>
    <row r="79" spans="1:47">
      <c r="A79" s="42" t="s">
        <v>111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>
        <f>'[4]NASS Crush'!$Z8</f>
        <v>1437.8910000000001</v>
      </c>
      <c r="X79" s="46">
        <f>'[4]NASS Crush'!$Z20</f>
        <v>1455.355</v>
      </c>
      <c r="Y79" s="46">
        <f>'[4]NASS Crush'!$Z32</f>
        <v>1550.365</v>
      </c>
      <c r="Z79" s="46">
        <f>'[4]NASS Crush'!$Z44</f>
        <v>1481.2760000000001</v>
      </c>
      <c r="AA79" s="46">
        <f>'[4]NASS Crush'!$Z56</f>
        <v>1559.7239999999999</v>
      </c>
      <c r="AB79" s="46">
        <f>'[4]NASS Crush'!$Z68</f>
        <v>1682.55</v>
      </c>
      <c r="AC79" s="46">
        <f>'[4]NASS Crush'!$Z80</f>
        <v>1670.68</v>
      </c>
      <c r="AD79" s="47">
        <f>'Soy Refined'!AD32*(1+AVERAGE('[4]NASS Crush'!$AB80,'[4]NASS Crush'!$AB68,'[4]NASS Crush'!$AB56,'[4]NASS Crush'!$AB44,'[4]NASS Crush'!$AB32))</f>
        <v>1781.5224568922365</v>
      </c>
      <c r="AE79" s="47">
        <f>'Soy Refined'!AE32*(1+AVERAGE('[4]NASS Crush'!$AB80,'[4]NASS Crush'!$AB68,'[4]NASS Crush'!$AB56,'[4]NASS Crush'!$AB44,'[4]NASS Crush'!$AB32))</f>
        <v>1751.5563170740745</v>
      </c>
      <c r="AF79" s="47">
        <f>'Soy Refined'!AF32*(1+AVERAGE('[4]NASS Crush'!$AB80,'[4]NASS Crush'!$AB68,'[4]NASS Crush'!$AB56,'[4]NASS Crush'!$AB44,'[4]NASS Crush'!$AB32))</f>
        <v>1717.3214467546723</v>
      </c>
      <c r="AG79" s="47">
        <f>'Soy Refined'!AG32*(1+AVERAGE('[4]NASS Crush'!$AB80,'[4]NASS Crush'!$AB68,'[4]NASS Crush'!$AB56,'[4]NASS Crush'!$AB44,'[4]NASS Crush'!$AB32))</f>
        <v>2160.5494480190291</v>
      </c>
      <c r="AH79" s="47">
        <f>'Soy Refined'!AH32*(1+AVERAGE('[4]NASS Crush'!$AB80,'[4]NASS Crush'!$AB68,'[4]NASS Crush'!$AB56,'[4]NASS Crush'!$AB44,'[4]NASS Crush'!$AB32))</f>
        <v>2274.7248820049463</v>
      </c>
      <c r="AI79" s="47">
        <f>'Soy Refined'!AI32*(1+AVERAGE('[4]NASS Crush'!$AB80,'[4]NASS Crush'!$AB68,'[4]NASS Crush'!$AB56,'[4]NASS Crush'!$AB44,'[4]NASS Crush'!$AB32))</f>
        <v>2352.2522985573919</v>
      </c>
      <c r="AJ79" s="47">
        <f>'Soy Refined'!AJ32*(1+AVERAGE('[4]NASS Crush'!$AB80,'[4]NASS Crush'!$AB68,'[4]NASS Crush'!$AB56,'[4]NASS Crush'!$AB44,'[4]NASS Crush'!$AB32))</f>
        <v>2491.3189192375376</v>
      </c>
      <c r="AK79" s="47">
        <f>'Soy Refined'!AK32*(1+AVERAGE('[4]NASS Crush'!$AB80,'[4]NASS Crush'!$AB68,'[4]NASS Crush'!$AB56,'[4]NASS Crush'!$AB44,'[4]NASS Crush'!$AB32))</f>
        <v>2689.8846901760553</v>
      </c>
      <c r="AL79" s="47">
        <f>'Soy Refined'!AL32*(1+AVERAGE('[4]NASS Crush'!$AB80,'[4]NASS Crush'!$AB68,'[4]NASS Crush'!$AB56,'[4]NASS Crush'!$AB44,'[4]NASS Crush'!$AB32))</f>
        <v>2955.0514120580992</v>
      </c>
      <c r="AM79" s="47">
        <f>'Soy Refined'!AM32*(1+AVERAGE('[4]NASS Crush'!$AB80,'[4]NASS Crush'!$AB68,'[4]NASS Crush'!$AB56,'[4]NASS Crush'!$AB44,'[4]NASS Crush'!$AB32))</f>
        <v>2994.2194837956981</v>
      </c>
      <c r="AN79" s="47">
        <f>'Soy Refined'!AN32*(1+AVERAGE('[4]NASS Crush'!$AB80,'[4]NASS Crush'!$AB68,'[4]NASS Crush'!$AB56,'[4]NASS Crush'!$AB44,'[4]NASS Crush'!$AB32))</f>
        <v>3069.7518938491753</v>
      </c>
      <c r="AO79" s="47">
        <f>'Soy Refined'!AO32*(1+AVERAGE('[4]NASS Crush'!$AB80,'[4]NASS Crush'!$AB68,'[4]NASS Crush'!$AB56,'[4]NASS Crush'!$AB44,'[4]NASS Crush'!$AB32))</f>
        <v>3240.2863380006675</v>
      </c>
      <c r="AP79" s="47">
        <f>'Soy Refined'!AP32*(1+AVERAGE('[4]NASS Crush'!$AB80,'[4]NASS Crush'!$AB68,'[4]NASS Crush'!$AB56,'[4]NASS Crush'!$AB44,'[4]NASS Crush'!$AB32))</f>
        <v>3393.0852025629624</v>
      </c>
      <c r="AQ79" s="47">
        <f>'Soy Refined'!AQ32*(1+AVERAGE('[4]NASS Crush'!$AB80,'[4]NASS Crush'!$AB68,'[4]NASS Crush'!$AB56,'[4]NASS Crush'!$AB44,'[4]NASS Crush'!$AB32))</f>
        <v>3272.8412974888865</v>
      </c>
      <c r="AR79" s="47">
        <f>'Soy Refined'!AR32*(1+AVERAGE('[4]NASS Crush'!$AB80,'[4]NASS Crush'!$AB68,'[4]NASS Crush'!$AB56,'[4]NASS Crush'!$AB44,'[4]NASS Crush'!$AB32))</f>
        <v>3139.0864357084342</v>
      </c>
      <c r="AS79" s="47">
        <f>'Soy Refined'!AS32*(1+AVERAGE('[4]NASS Crush'!$AB80,'[4]NASS Crush'!$AB68,'[4]NASS Crush'!$AB56,'[4]NASS Crush'!$AB44,'[4]NASS Crush'!$AB32))</f>
        <v>3349.1843518033802</v>
      </c>
      <c r="AT79" s="47">
        <f>'Soy Refined'!AT32*(1+AVERAGE('[4]NASS Crush'!$AB80,'[4]NASS Crush'!$AB68,'[4]NASS Crush'!$AB56,'[4]NASS Crush'!$AB44,'[4]NASS Crush'!$AB32))</f>
        <v>4239.6895730559509</v>
      </c>
      <c r="AU79" s="47">
        <f>'Soy Refined'!AU32*(1+AVERAGE('[4]NASS Crush'!$AB80,'[4]NASS Crush'!$AB68,'[4]NASS Crush'!$AB56,'[4]NASS Crush'!$AB44,'[4]NASS Crush'!$AB32))</f>
        <v>5676.1328702063229</v>
      </c>
    </row>
    <row r="80" spans="1:47">
      <c r="A80" s="42" t="s">
        <v>112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>
        <f>'[4]NASS Crush'!$Z9</f>
        <v>1435.64</v>
      </c>
      <c r="X80" s="46">
        <f>'[4]NASS Crush'!$Z21</f>
        <v>1397.5550000000001</v>
      </c>
      <c r="Y80" s="46">
        <f>'[4]NASS Crush'!$Z33</f>
        <v>1418.28</v>
      </c>
      <c r="Z80" s="46">
        <f>'[4]NASS Crush'!$Z45</f>
        <v>1494.848</v>
      </c>
      <c r="AA80" s="46">
        <f>'[4]NASS Crush'!$Z57</f>
        <v>1448.211</v>
      </c>
      <c r="AB80" s="46">
        <f>'[4]NASS Crush'!$Z69</f>
        <v>1576.9079999999999</v>
      </c>
      <c r="AC80" s="46">
        <f>'[4]NASS Crush'!$Z81</f>
        <v>1650.106</v>
      </c>
      <c r="AD80" s="47">
        <f>'Soy Refined'!AD33*(1+AVERAGE('[4]NASS Crush'!$AB81,'[4]NASS Crush'!$AB69,'[4]NASS Crush'!$AB57,'[4]NASS Crush'!$AB45,'[4]NASS Crush'!$AB33))</f>
        <v>1695.3165813237458</v>
      </c>
      <c r="AE80" s="47">
        <f>'Soy Refined'!AE33*(1+AVERAGE('[4]NASS Crush'!$AB81,'[4]NASS Crush'!$AB69,'[4]NASS Crush'!$AB57,'[4]NASS Crush'!$AB45,'[4]NASS Crush'!$AB33))</f>
        <v>1767.9084458022819</v>
      </c>
      <c r="AF80" s="47">
        <f>'Soy Refined'!AF33*(1+AVERAGE('[4]NASS Crush'!$AB81,'[4]NASS Crush'!$AB69,'[4]NASS Crush'!$AB57,'[4]NASS Crush'!$AB45,'[4]NASS Crush'!$AB33))</f>
        <v>1799.9836355339899</v>
      </c>
      <c r="AG80" s="47">
        <f>'Soy Refined'!AG33*(1+AVERAGE('[4]NASS Crush'!$AB81,'[4]NASS Crush'!$AB69,'[4]NASS Crush'!$AB57,'[4]NASS Crush'!$AB45,'[4]NASS Crush'!$AB33))</f>
        <v>2055.5298006019011</v>
      </c>
      <c r="AH80" s="47">
        <f>'Soy Refined'!AH33*(1+AVERAGE('[4]NASS Crush'!$AB81,'[4]NASS Crush'!$AB69,'[4]NASS Crush'!$AB57,'[4]NASS Crush'!$AB45,'[4]NASS Crush'!$AB33))</f>
        <v>2128.849150007798</v>
      </c>
      <c r="AI80" s="47">
        <f>'Soy Refined'!AI33*(1+AVERAGE('[4]NASS Crush'!$AB81,'[4]NASS Crush'!$AB69,'[4]NASS Crush'!$AB57,'[4]NASS Crush'!$AB45,'[4]NASS Crush'!$AB33))</f>
        <v>2180.7860949618735</v>
      </c>
      <c r="AJ80" s="47">
        <f>'Soy Refined'!AJ33*(1+AVERAGE('[4]NASS Crush'!$AB81,'[4]NASS Crush'!$AB69,'[4]NASS Crush'!$AB57,'[4]NASS Crush'!$AB45,'[4]NASS Crush'!$AB33))</f>
        <v>2287.2589683060914</v>
      </c>
      <c r="AK80" s="47">
        <f>'Soy Refined'!AK33*(1+AVERAGE('[4]NASS Crush'!$AB81,'[4]NASS Crush'!$AB69,'[4]NASS Crush'!$AB57,'[4]NASS Crush'!$AB45,'[4]NASS Crush'!$AB33))</f>
        <v>2382.1985229312986</v>
      </c>
      <c r="AL80" s="47">
        <f>'Soy Refined'!AL33*(1+AVERAGE('[4]NASS Crush'!$AB81,'[4]NASS Crush'!$AB69,'[4]NASS Crush'!$AB57,'[4]NASS Crush'!$AB45,'[4]NASS Crush'!$AB33))</f>
        <v>2644.2653925959985</v>
      </c>
      <c r="AM80" s="47">
        <f>'Soy Refined'!AM33*(1+AVERAGE('[4]NASS Crush'!$AB81,'[4]NASS Crush'!$AB69,'[4]NASS Crush'!$AB57,'[4]NASS Crush'!$AB45,'[4]NASS Crush'!$AB33))</f>
        <v>2714.1285765257035</v>
      </c>
      <c r="AN80" s="47">
        <f>'Soy Refined'!AN33*(1+AVERAGE('[4]NASS Crush'!$AB81,'[4]NASS Crush'!$AB69,'[4]NASS Crush'!$AB57,'[4]NASS Crush'!$AB45,'[4]NASS Crush'!$AB33))</f>
        <v>2709.4055272954356</v>
      </c>
      <c r="AO80" s="47">
        <f>'Soy Refined'!AO33*(1+AVERAGE('[4]NASS Crush'!$AB81,'[4]NASS Crush'!$AB69,'[4]NASS Crush'!$AB57,'[4]NASS Crush'!$AB45,'[4]NASS Crush'!$AB33))</f>
        <v>2857.7600824636079</v>
      </c>
      <c r="AP80" s="47">
        <f>'Soy Refined'!AP33*(1+AVERAGE('[4]NASS Crush'!$AB81,'[4]NASS Crush'!$AB69,'[4]NASS Crush'!$AB57,'[4]NASS Crush'!$AB45,'[4]NASS Crush'!$AB33))</f>
        <v>2863.5669438812306</v>
      </c>
      <c r="AQ80" s="47">
        <f>'Soy Refined'!AQ33*(1+AVERAGE('[4]NASS Crush'!$AB81,'[4]NASS Crush'!$AB69,'[4]NASS Crush'!$AB57,'[4]NASS Crush'!$AB45,'[4]NASS Crush'!$AB33))</f>
        <v>2866.071617307914</v>
      </c>
      <c r="AR80" s="47">
        <f>'Soy Refined'!AR33*(1+AVERAGE('[4]NASS Crush'!$AB81,'[4]NASS Crush'!$AB69,'[4]NASS Crush'!$AB57,'[4]NASS Crush'!$AB45,'[4]NASS Crush'!$AB33))</f>
        <v>2631.0174096556825</v>
      </c>
      <c r="AS80" s="47">
        <f>'Soy Refined'!AS33*(1+AVERAGE('[4]NASS Crush'!$AB81,'[4]NASS Crush'!$AB69,'[4]NASS Crush'!$AB57,'[4]NASS Crush'!$AB45,'[4]NASS Crush'!$AB33))</f>
        <v>2791.8468969706423</v>
      </c>
      <c r="AT80" s="47">
        <f>'Soy Refined'!AT33*(1+AVERAGE('[4]NASS Crush'!$AB81,'[4]NASS Crush'!$AB69,'[4]NASS Crush'!$AB57,'[4]NASS Crush'!$AB45,'[4]NASS Crush'!$AB33))</f>
        <v>3665.5065383021488</v>
      </c>
      <c r="AU80" s="47">
        <f>'Soy Refined'!AU33*(1+AVERAGE('[4]NASS Crush'!$AB81,'[4]NASS Crush'!$AB69,'[4]NASS Crush'!$AB57,'[4]NASS Crush'!$AB45,'[4]NASS Crush'!$AB33))</f>
        <v>4820.7539381817805</v>
      </c>
    </row>
    <row r="81" spans="1:53" ht="15.75" thickBot="1">
      <c r="A81" s="42" t="s">
        <v>113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>
        <f t="shared" ref="W81:AB81" si="34">SUM(W69:W80)</f>
        <v>7275.3820000000005</v>
      </c>
      <c r="X81" s="46">
        <f t="shared" si="34"/>
        <v>17168.812999999995</v>
      </c>
      <c r="Y81" s="46">
        <f t="shared" si="34"/>
        <v>17337.342000000001</v>
      </c>
      <c r="Z81" s="46">
        <f t="shared" si="34"/>
        <v>17541.105000000003</v>
      </c>
      <c r="AA81" s="46">
        <f t="shared" si="34"/>
        <v>17787.413</v>
      </c>
      <c r="AB81" s="46">
        <f t="shared" si="34"/>
        <v>18377.331000000002</v>
      </c>
      <c r="AC81" s="46">
        <f>SUM(AC69:AC80)</f>
        <v>19825.104000000003</v>
      </c>
      <c r="AD81" s="47">
        <f>SUM(AD69:AD80)</f>
        <v>20612.08357855455</v>
      </c>
      <c r="AE81" s="47">
        <f>SUM(AE69:AE80)</f>
        <v>21128.097268863301</v>
      </c>
      <c r="AF81" s="47">
        <f t="shared" ref="AF81:AU81" si="35">SUM(AF69:AF80)</f>
        <v>21293.056723176487</v>
      </c>
      <c r="AG81" s="47">
        <f t="shared" si="35"/>
        <v>24027.819772509873</v>
      </c>
      <c r="AH81" s="47">
        <f t="shared" si="35"/>
        <v>25173.100900050642</v>
      </c>
      <c r="AI81" s="47">
        <f t="shared" si="35"/>
        <v>25828.195895030844</v>
      </c>
      <c r="AJ81" s="47">
        <f t="shared" si="35"/>
        <v>27598.412812128128</v>
      </c>
      <c r="AK81" s="47">
        <f t="shared" si="35"/>
        <v>29303.654964457441</v>
      </c>
      <c r="AL81" s="47">
        <f t="shared" si="35"/>
        <v>31993.105852546076</v>
      </c>
      <c r="AM81" s="47">
        <f t="shared" si="35"/>
        <v>32627.268004274905</v>
      </c>
      <c r="AN81" s="47">
        <f t="shared" si="35"/>
        <v>33146.046304165618</v>
      </c>
      <c r="AO81" s="47">
        <f t="shared" si="35"/>
        <v>34845.755090734972</v>
      </c>
      <c r="AP81" s="47">
        <f t="shared" si="35"/>
        <v>36366.057278951506</v>
      </c>
      <c r="AQ81" s="47">
        <f t="shared" si="35"/>
        <v>33299.209102298999</v>
      </c>
      <c r="AR81" s="47">
        <f t="shared" si="35"/>
        <v>32187.847071327855</v>
      </c>
      <c r="AS81" s="47">
        <f t="shared" si="35"/>
        <v>31786.580812406628</v>
      </c>
      <c r="AT81" s="47">
        <f t="shared" si="35"/>
        <v>41970.157225738505</v>
      </c>
      <c r="AU81" s="47">
        <f t="shared" si="35"/>
        <v>55756.270178603474</v>
      </c>
      <c r="AW81" s="32"/>
      <c r="AX81" s="32"/>
      <c r="AY81" s="32"/>
      <c r="AZ81" s="32"/>
      <c r="BA81" s="32"/>
    </row>
    <row r="82" spans="1:53" ht="1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9"/>
      <c r="W82" s="49"/>
      <c r="X82" s="49"/>
      <c r="Y82" s="49"/>
      <c r="Z82" s="49">
        <f t="shared" ref="Z82:AO82" si="36">Z9</f>
        <v>17541.105000000003</v>
      </c>
      <c r="AA82" s="49">
        <f t="shared" si="36"/>
        <v>17787.413</v>
      </c>
      <c r="AB82" s="49">
        <f t="shared" si="36"/>
        <v>18377.331000000002</v>
      </c>
      <c r="AC82" s="49">
        <f t="shared" si="36"/>
        <v>19825.104000000003</v>
      </c>
      <c r="AD82" s="49">
        <f t="shared" si="36"/>
        <v>20612.08357855455</v>
      </c>
      <c r="AE82" s="49">
        <f t="shared" si="36"/>
        <v>21128.097268863301</v>
      </c>
      <c r="AF82" s="49">
        <f t="shared" si="36"/>
        <v>21293.056723176487</v>
      </c>
      <c r="AG82" s="49">
        <f t="shared" si="36"/>
        <v>24027.819772509873</v>
      </c>
      <c r="AH82" s="49">
        <f t="shared" si="36"/>
        <v>25173.100900050642</v>
      </c>
      <c r="AI82" s="49">
        <f t="shared" si="36"/>
        <v>25828.195895030844</v>
      </c>
      <c r="AJ82" s="49">
        <f t="shared" si="36"/>
        <v>27598.412812128128</v>
      </c>
      <c r="AK82" s="49">
        <f t="shared" si="36"/>
        <v>29303.654964457441</v>
      </c>
      <c r="AL82" s="49">
        <f t="shared" si="36"/>
        <v>31993.105852546076</v>
      </c>
      <c r="AM82" s="49">
        <f t="shared" si="36"/>
        <v>32627.268004274905</v>
      </c>
      <c r="AN82" s="49">
        <f t="shared" si="36"/>
        <v>33146.046304165618</v>
      </c>
      <c r="AO82" s="49">
        <f t="shared" si="36"/>
        <v>34845.755090734972</v>
      </c>
      <c r="AP82" s="49"/>
      <c r="AQ82" s="49"/>
      <c r="AR82" s="49"/>
      <c r="AS82" s="49"/>
      <c r="AT82" s="49"/>
      <c r="AU82" s="49"/>
      <c r="AW82" s="32"/>
      <c r="AX82" s="57" t="s">
        <v>120</v>
      </c>
      <c r="AY82" s="54" t="s">
        <v>121</v>
      </c>
      <c r="AZ82" s="54" t="s">
        <v>118</v>
      </c>
      <c r="BA82" s="32"/>
    </row>
    <row r="83" spans="1:53" ht="15.75" thickBot="1">
      <c r="A83" s="42" t="s">
        <v>119</v>
      </c>
      <c r="V83" s="55"/>
      <c r="W83" s="55"/>
      <c r="X83" s="56">
        <f t="shared" ref="X83:AG83" si="37">X81/X33</f>
        <v>0.78217003729937962</v>
      </c>
      <c r="Y83" s="56">
        <f t="shared" si="37"/>
        <v>0.78366503100855756</v>
      </c>
      <c r="Z83" s="56">
        <f t="shared" si="37"/>
        <v>0.73787603857712813</v>
      </c>
      <c r="AA83" s="56">
        <f t="shared" si="37"/>
        <v>0.73510214963310416</v>
      </c>
      <c r="AB83" s="56">
        <f t="shared" si="37"/>
        <v>0.73771581973917277</v>
      </c>
      <c r="AC83" s="56">
        <f>AC81/AC33</f>
        <v>0.7922858103015159</v>
      </c>
      <c r="AD83" s="56">
        <f t="shared" si="37"/>
        <v>0.78806909740396469</v>
      </c>
      <c r="AE83" s="56">
        <f t="shared" si="37"/>
        <v>0.80557625141272782</v>
      </c>
      <c r="AF83" s="56">
        <f t="shared" si="37"/>
        <v>0.78102400294368601</v>
      </c>
      <c r="AG83" s="56">
        <f t="shared" si="37"/>
        <v>0.83179092813892386</v>
      </c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W83" s="32"/>
      <c r="AX83" s="59"/>
      <c r="AY83" s="58"/>
      <c r="AZ83" s="58"/>
      <c r="BA83" s="32"/>
    </row>
    <row r="84" spans="1:53" ht="15.75" thickBot="1">
      <c r="A84" s="44"/>
      <c r="B84" s="44" t="str">
        <f t="shared" ref="B84:X84" si="38">B2</f>
        <v xml:space="preserve">93/94 </v>
      </c>
      <c r="C84" s="44" t="str">
        <f t="shared" si="38"/>
        <v xml:space="preserve">94/95 </v>
      </c>
      <c r="D84" s="44" t="str">
        <f t="shared" si="38"/>
        <v xml:space="preserve">95/96 </v>
      </c>
      <c r="E84" s="44" t="str">
        <f t="shared" si="38"/>
        <v xml:space="preserve">96/97 </v>
      </c>
      <c r="F84" s="44" t="str">
        <f t="shared" si="38"/>
        <v xml:space="preserve">97/98 </v>
      </c>
      <c r="G84" s="44" t="str">
        <f t="shared" si="38"/>
        <v xml:space="preserve">98/99 </v>
      </c>
      <c r="H84" s="44" t="str">
        <f t="shared" si="38"/>
        <v xml:space="preserve">99/00 </v>
      </c>
      <c r="I84" s="44" t="str">
        <f t="shared" si="38"/>
        <v xml:space="preserve">00/01 </v>
      </c>
      <c r="J84" s="44" t="str">
        <f t="shared" si="38"/>
        <v xml:space="preserve">01/02 </v>
      </c>
      <c r="K84" s="44" t="str">
        <f t="shared" si="38"/>
        <v xml:space="preserve">02/03 </v>
      </c>
      <c r="L84" s="44" t="str">
        <f t="shared" si="38"/>
        <v xml:space="preserve">03/04 </v>
      </c>
      <c r="M84" s="44" t="str">
        <f t="shared" si="38"/>
        <v xml:space="preserve">04/05 </v>
      </c>
      <c r="N84" s="44" t="str">
        <f t="shared" si="38"/>
        <v xml:space="preserve">05/06 </v>
      </c>
      <c r="O84" s="44" t="str">
        <f t="shared" si="38"/>
        <v xml:space="preserve">06/07 </v>
      </c>
      <c r="P84" s="44" t="str">
        <f t="shared" si="38"/>
        <v xml:space="preserve">07/08 </v>
      </c>
      <c r="Q84" s="44" t="str">
        <f t="shared" si="38"/>
        <v xml:space="preserve">08/09 </v>
      </c>
      <c r="R84" s="44" t="str">
        <f t="shared" si="38"/>
        <v xml:space="preserve">09/10 </v>
      </c>
      <c r="S84" s="44" t="str">
        <f t="shared" si="38"/>
        <v xml:space="preserve">10/11 </v>
      </c>
      <c r="T84" s="44" t="str">
        <f t="shared" si="38"/>
        <v xml:space="preserve">11/12 </v>
      </c>
      <c r="U84" s="44" t="str">
        <f t="shared" si="38"/>
        <v xml:space="preserve">12/13 </v>
      </c>
      <c r="V84" s="44" t="str">
        <f t="shared" si="38"/>
        <v xml:space="preserve">13/14 </v>
      </c>
      <c r="W84" s="44" t="str">
        <f t="shared" si="38"/>
        <v xml:space="preserve">14/15 </v>
      </c>
      <c r="X84" s="44" t="str">
        <f t="shared" si="38"/>
        <v xml:space="preserve">15/16 </v>
      </c>
      <c r="Y84" s="44" t="str">
        <f>Y2</f>
        <v xml:space="preserve">16/17 </v>
      </c>
      <c r="Z84" s="44" t="str">
        <f t="shared" ref="Z84:AU84" si="39">Z2</f>
        <v xml:space="preserve">17/18 </v>
      </c>
      <c r="AA84" s="44" t="str">
        <f t="shared" si="39"/>
        <v>18/19</v>
      </c>
      <c r="AB84" s="44" t="str">
        <f t="shared" si="39"/>
        <v>19/20</v>
      </c>
      <c r="AC84" s="44" t="str">
        <f t="shared" si="39"/>
        <v>20/21</v>
      </c>
      <c r="AD84" s="44" t="str">
        <f t="shared" si="39"/>
        <v>21/22</v>
      </c>
      <c r="AE84" s="44" t="str">
        <f t="shared" si="39"/>
        <v>22/23</v>
      </c>
      <c r="AF84" s="44" t="str">
        <f t="shared" si="39"/>
        <v>23/24</v>
      </c>
      <c r="AG84" s="44" t="str">
        <f t="shared" si="39"/>
        <v>24/25</v>
      </c>
      <c r="AH84" s="44" t="str">
        <f t="shared" si="39"/>
        <v>25/26</v>
      </c>
      <c r="AI84" s="44" t="str">
        <f t="shared" si="39"/>
        <v>26/27</v>
      </c>
      <c r="AJ84" s="44" t="str">
        <f t="shared" si="39"/>
        <v>27/28</v>
      </c>
      <c r="AK84" s="44" t="str">
        <f t="shared" si="39"/>
        <v>28/29</v>
      </c>
      <c r="AL84" s="44" t="str">
        <f t="shared" si="39"/>
        <v>29/30</v>
      </c>
      <c r="AM84" s="44" t="str">
        <f t="shared" si="39"/>
        <v>30/31</v>
      </c>
      <c r="AN84" s="44" t="str">
        <f t="shared" si="39"/>
        <v>31/32</v>
      </c>
      <c r="AO84" s="44" t="str">
        <f t="shared" si="39"/>
        <v>32/33</v>
      </c>
      <c r="AP84" s="44" t="str">
        <f t="shared" si="39"/>
        <v>33/34</v>
      </c>
      <c r="AQ84" s="44" t="str">
        <f t="shared" si="39"/>
        <v>34/35</v>
      </c>
      <c r="AR84" s="44" t="str">
        <f t="shared" si="39"/>
        <v>35/36</v>
      </c>
      <c r="AS84" s="44" t="str">
        <f t="shared" si="39"/>
        <v>36/37</v>
      </c>
      <c r="AT84" s="44" t="str">
        <f t="shared" si="39"/>
        <v>37/38</v>
      </c>
      <c r="AU84" s="44" t="str">
        <f t="shared" si="39"/>
        <v>38/39</v>
      </c>
      <c r="AW84" s="32"/>
      <c r="AX84" s="61"/>
      <c r="AY84" s="60"/>
      <c r="AZ84" s="60"/>
      <c r="BA84" s="32"/>
    </row>
    <row r="85" spans="1:53">
      <c r="A85" s="42" t="s">
        <v>101</v>
      </c>
      <c r="V85" s="55"/>
      <c r="W85" s="55"/>
      <c r="X85" s="46">
        <f>'[4]NASS Crush'!$AC10</f>
        <v>110.07040402772964</v>
      </c>
      <c r="Y85" s="46">
        <f>'[4]NASS Crush'!$AC22</f>
        <v>107.36164455660058</v>
      </c>
      <c r="Z85" s="46">
        <f>'[4]NASS Crush'!$AC34</f>
        <v>84.460999999999999</v>
      </c>
      <c r="AA85" s="46">
        <f>'[4]NASS Crush'!$AC46</f>
        <v>92.900999999999996</v>
      </c>
      <c r="AB85" s="46">
        <f>'[4]NASS Crush'!$AC58</f>
        <v>92.323792143395679</v>
      </c>
      <c r="AC85" s="46">
        <f>'[4]NASS Crush'!$AC70</f>
        <v>113.41</v>
      </c>
      <c r="AD85" s="46">
        <f>'[4]NASS Crush'!$AC82</f>
        <v>142.92699999999999</v>
      </c>
      <c r="AE85" s="47">
        <f>('[3]Soy Complex'!BL420*0.05)+('[3]Soy Complex'!BL468*0.15)</f>
        <v>210.54669618990278</v>
      </c>
      <c r="AF85" s="47">
        <f>('[3]Soy Complex'!BM420*0.05)+('[3]Soy Complex'!BM468*0.15)</f>
        <v>235.72663025604322</v>
      </c>
      <c r="AG85" s="47">
        <f>('[3]Soy Complex'!BN420*0.05)+('[3]Soy Complex'!BN468*0.15)</f>
        <v>206.78959654077374</v>
      </c>
      <c r="AH85" s="47">
        <f>('[3]Soy Complex'!BO420*0.05)+('[3]Soy Complex'!BO468*0.15)</f>
        <v>220.50724938658345</v>
      </c>
      <c r="AI85" s="47">
        <f>('[3]Soy Complex'!BP420*0.05)+('[3]Soy Complex'!BP468*0.15)</f>
        <v>239.34922723653148</v>
      </c>
      <c r="AJ85" s="47">
        <f>('[3]Soy Complex'!BQ420*0.05)+('[3]Soy Complex'!BQ468*0.15)</f>
        <v>242.86608654170658</v>
      </c>
      <c r="AK85" s="47">
        <f>('[3]Soy Complex'!BR420*0.05)+('[3]Soy Complex'!BR468*0.15)</f>
        <v>254.36695723146738</v>
      </c>
      <c r="AL85" s="47">
        <f>('[3]Soy Complex'!BS420*0.05)+('[3]Soy Complex'!BS468*0.15)</f>
        <v>256.83901328815801</v>
      </c>
      <c r="AM85" s="47">
        <f>('[3]Soy Complex'!BT420*0.05)+('[3]Soy Complex'!BT468*0.15)</f>
        <v>254.23151339358702</v>
      </c>
      <c r="AN85" s="47">
        <f>('[3]Soy Complex'!BU420*0.05)+('[3]Soy Complex'!BU468*0.15)</f>
        <v>255.78188362854058</v>
      </c>
      <c r="AO85" s="47">
        <f>('[3]Soy Complex'!BV420*0.05)+('[3]Soy Complex'!BV468*0.15)</f>
        <v>253.48364736056084</v>
      </c>
      <c r="AP85" s="47">
        <f>('[3]Soy Complex'!BW420*0.05)+('[3]Soy Complex'!BW468*0.15)</f>
        <v>247.4926008919638</v>
      </c>
      <c r="AQ85" s="47">
        <f>('[3]Soy Complex'!BX420*0.05)+('[3]Soy Complex'!BX468*0.15)</f>
        <v>200.85630412499142</v>
      </c>
      <c r="AR85" s="47">
        <f>('[3]Soy Complex'!BY420*0.05)+('[3]Soy Complex'!BY468*0.15)</f>
        <v>206.32000493717254</v>
      </c>
      <c r="AS85" s="47">
        <f>('[3]Soy Complex'!BZ420*0.05)+('[3]Soy Complex'!BZ468*0.15)</f>
        <v>199.13913817713507</v>
      </c>
      <c r="AT85" s="47">
        <f>('[3]Soy Complex'!CA420*0.05)+('[3]Soy Complex'!CA468*0.15)</f>
        <v>199.56591784710912</v>
      </c>
      <c r="AU85" s="47">
        <f>('[3]Soy Complex'!CB420*0.05)+('[3]Soy Complex'!CB468*0.15)</f>
        <v>214.58122159193439</v>
      </c>
      <c r="AW85" s="32" t="s">
        <v>122</v>
      </c>
      <c r="AX85" s="63">
        <f>AD85+'Soy Refined'!AD102</f>
        <v>554.77800000000002</v>
      </c>
      <c r="AY85" s="64">
        <f>'[3]Soy Complex'!$DW436</f>
        <v>783.02353468238039</v>
      </c>
      <c r="AZ85" s="62">
        <f>AX85-AY85</f>
        <v>-228.24553468238037</v>
      </c>
      <c r="BA85" s="32"/>
    </row>
    <row r="86" spans="1:53">
      <c r="A86" s="42" t="s">
        <v>102</v>
      </c>
      <c r="V86" s="55"/>
      <c r="W86" s="55"/>
      <c r="X86" s="46">
        <f>'[4]NASS Crush'!$AC11</f>
        <v>90.941000000000003</v>
      </c>
      <c r="Y86" s="46">
        <f>'[4]NASS Crush'!$AC23</f>
        <v>114.49</v>
      </c>
      <c r="Z86" s="46">
        <f>'[4]NASS Crush'!$AC35</f>
        <v>103.71000714050986</v>
      </c>
      <c r="AA86" s="46">
        <f>'[4]NASS Crush'!$AC47</f>
        <v>103.230791483594</v>
      </c>
      <c r="AB86" s="46">
        <f>'[4]NASS Crush'!$AC59</f>
        <v>106.331</v>
      </c>
      <c r="AC86" s="46">
        <f>'[4]NASS Crush'!$AC71</f>
        <v>135.477</v>
      </c>
      <c r="AD86" s="46">
        <f>'[4]NASS Crush'!$AC83</f>
        <v>155.107</v>
      </c>
      <c r="AE86" s="47">
        <f>('[3]Soy Complex'!BL421*0.05)+('[3]Soy Complex'!BL469*0.15)</f>
        <v>205.33420187740188</v>
      </c>
      <c r="AF86" s="47">
        <f>('[3]Soy Complex'!BM421*0.05)+('[3]Soy Complex'!BM469*0.15)</f>
        <v>201.37328606506333</v>
      </c>
      <c r="AG86" s="47">
        <f>('[3]Soy Complex'!BN421*0.05)+('[3]Soy Complex'!BN469*0.15)</f>
        <v>202.23346333889992</v>
      </c>
      <c r="AH86" s="47">
        <f>('[3]Soy Complex'!BO421*0.05)+('[3]Soy Complex'!BO469*0.15)</f>
        <v>210.14098799454177</v>
      </c>
      <c r="AI86" s="47">
        <f>('[3]Soy Complex'!BP421*0.05)+('[3]Soy Complex'!BP469*0.15)</f>
        <v>229.8149015693175</v>
      </c>
      <c r="AJ86" s="47">
        <f>('[3]Soy Complex'!BQ421*0.05)+('[3]Soy Complex'!BQ469*0.15)</f>
        <v>236.39922319451256</v>
      </c>
      <c r="AK86" s="47">
        <f>('[3]Soy Complex'!BR421*0.05)+('[3]Soy Complex'!BR469*0.15)</f>
        <v>240.67710240722531</v>
      </c>
      <c r="AL86" s="47">
        <f>('[3]Soy Complex'!BS421*0.05)+('[3]Soy Complex'!BS469*0.15)</f>
        <v>245.62926422015846</v>
      </c>
      <c r="AM86" s="47">
        <f>('[3]Soy Complex'!BT421*0.05)+('[3]Soy Complex'!BT469*0.15)</f>
        <v>247.00158793330024</v>
      </c>
      <c r="AN86" s="47">
        <f>('[3]Soy Complex'!BU421*0.05)+('[3]Soy Complex'!BU469*0.15)</f>
        <v>247.02183058101409</v>
      </c>
      <c r="AO86" s="47">
        <f>('[3]Soy Complex'!BV421*0.05)+('[3]Soy Complex'!BV469*0.15)</f>
        <v>245.68238455448827</v>
      </c>
      <c r="AP86" s="47">
        <f>('[3]Soy Complex'!BW421*0.05)+('[3]Soy Complex'!BW469*0.15)</f>
        <v>239.55136148267786</v>
      </c>
      <c r="AQ86" s="47">
        <f>('[3]Soy Complex'!BX421*0.05)+('[3]Soy Complex'!BX469*0.15)</f>
        <v>196.84300245023172</v>
      </c>
      <c r="AR86" s="47">
        <f>('[3]Soy Complex'!BY421*0.05)+('[3]Soy Complex'!BY469*0.15)</f>
        <v>206.01799338491327</v>
      </c>
      <c r="AS86" s="47">
        <f>('[3]Soy Complex'!BZ421*0.05)+('[3]Soy Complex'!BZ469*0.15)</f>
        <v>205.00876525583115</v>
      </c>
      <c r="AT86" s="47">
        <f>('[3]Soy Complex'!CA421*0.05)+('[3]Soy Complex'!CA469*0.15)</f>
        <v>205.96053281531741</v>
      </c>
      <c r="AU86" s="47">
        <f>('[3]Soy Complex'!CB421*0.05)+('[3]Soy Complex'!CB469*0.15)</f>
        <v>223.76072004541152</v>
      </c>
      <c r="AW86" s="32" t="s">
        <v>123</v>
      </c>
      <c r="AX86" s="63">
        <f>AD86+'Soy Refined'!AD103</f>
        <v>579.45899999999995</v>
      </c>
      <c r="AY86" s="65">
        <f>'[3]Soy Complex'!$DW437</f>
        <v>784.39340940183888</v>
      </c>
      <c r="AZ86" s="62">
        <f t="shared" ref="AZ86:AZ90" si="40">AX86-AY86</f>
        <v>-204.93440940183893</v>
      </c>
      <c r="BA86" s="32"/>
    </row>
    <row r="87" spans="1:53">
      <c r="A87" s="42" t="s">
        <v>103</v>
      </c>
      <c r="V87" s="55"/>
      <c r="W87" s="55"/>
      <c r="X87" s="46">
        <f>'[4]NASS Crush'!$AC12</f>
        <v>112.27</v>
      </c>
      <c r="Y87" s="46">
        <f>'[4]NASS Crush'!$AC24</f>
        <v>120.2</v>
      </c>
      <c r="Z87" s="46">
        <f>'[4]NASS Crush'!$AC36</f>
        <v>75.616</v>
      </c>
      <c r="AA87" s="46">
        <f>'[4]NASS Crush'!$AC48</f>
        <v>119.209</v>
      </c>
      <c r="AB87" s="46">
        <f>'[4]NASS Crush'!$AC60</f>
        <v>112.13200000000001</v>
      </c>
      <c r="AC87" s="46">
        <f>'[4]NASS Crush'!$AC72</f>
        <v>148.65100000000001</v>
      </c>
      <c r="AD87" s="46">
        <f>'[4]NASS Crush'!$AC84</f>
        <v>177.666</v>
      </c>
      <c r="AE87" s="47">
        <f>('[3]Soy Complex'!BL422*0.05)+('[3]Soy Complex'!BL470*0.15)</f>
        <v>184.63162246904224</v>
      </c>
      <c r="AF87" s="47">
        <f>('[3]Soy Complex'!BM422*0.05)+('[3]Soy Complex'!BM470*0.15)</f>
        <v>181.78340507847847</v>
      </c>
      <c r="AG87" s="47">
        <f>('[3]Soy Complex'!BN422*0.05)+('[3]Soy Complex'!BN470*0.15)</f>
        <v>215.84731611125395</v>
      </c>
      <c r="AH87" s="47">
        <f>('[3]Soy Complex'!BO422*0.05)+('[3]Soy Complex'!BO470*0.15)</f>
        <v>214.31956137989471</v>
      </c>
      <c r="AI87" s="47">
        <f>('[3]Soy Complex'!BP422*0.05)+('[3]Soy Complex'!BP470*0.15)</f>
        <v>214.71637654817431</v>
      </c>
      <c r="AJ87" s="47">
        <f>('[3]Soy Complex'!BQ422*0.05)+('[3]Soy Complex'!BQ470*0.15)</f>
        <v>229.65970236971057</v>
      </c>
      <c r="AK87" s="47">
        <f>('[3]Soy Complex'!BR422*0.05)+('[3]Soy Complex'!BR470*0.15)</f>
        <v>231.77903327554426</v>
      </c>
      <c r="AL87" s="47">
        <f>('[3]Soy Complex'!BS422*0.05)+('[3]Soy Complex'!BS470*0.15)</f>
        <v>239.7141833904123</v>
      </c>
      <c r="AM87" s="47">
        <f>('[3]Soy Complex'!BT422*0.05)+('[3]Soy Complex'!BT470*0.15)</f>
        <v>214.32191043069736</v>
      </c>
      <c r="AN87" s="47">
        <f>('[3]Soy Complex'!BU422*0.05)+('[3]Soy Complex'!BU470*0.15)</f>
        <v>242.17173485530128</v>
      </c>
      <c r="AO87" s="47">
        <f>('[3]Soy Complex'!BV422*0.05)+('[3]Soy Complex'!BV470*0.15)</f>
        <v>233.40445143822416</v>
      </c>
      <c r="AP87" s="47">
        <f>('[3]Soy Complex'!BW422*0.05)+('[3]Soy Complex'!BW470*0.15)</f>
        <v>259.06095660152084</v>
      </c>
      <c r="AQ87" s="47">
        <f>('[3]Soy Complex'!BX422*0.05)+('[3]Soy Complex'!BX470*0.15)</f>
        <v>190.05020485983312</v>
      </c>
      <c r="AR87" s="47">
        <f>('[3]Soy Complex'!BY422*0.05)+('[3]Soy Complex'!BY470*0.15)</f>
        <v>210.85608097946471</v>
      </c>
      <c r="AS87" s="47">
        <f>('[3]Soy Complex'!BZ422*0.05)+('[3]Soy Complex'!BZ470*0.15)</f>
        <v>214.83504171666999</v>
      </c>
      <c r="AT87" s="47">
        <f>('[3]Soy Complex'!CA422*0.05)+('[3]Soy Complex'!CA470*0.15)</f>
        <v>221.07947690753906</v>
      </c>
      <c r="AU87" s="47">
        <f>('[3]Soy Complex'!CB422*0.05)+('[3]Soy Complex'!CB470*0.15)</f>
        <v>240.30876372212728</v>
      </c>
      <c r="AW87" s="32" t="s">
        <v>124</v>
      </c>
      <c r="AX87" s="63">
        <f>AD87+'Soy Refined'!AD104</f>
        <v>628.27600000000007</v>
      </c>
      <c r="AY87" s="65">
        <f>'[3]Soy Complex'!$DW438</f>
        <v>862.13341442805211</v>
      </c>
      <c r="AZ87" s="62">
        <f t="shared" si="40"/>
        <v>-233.85741442805204</v>
      </c>
      <c r="BA87" s="32"/>
    </row>
    <row r="88" spans="1:53">
      <c r="A88" s="42" t="s">
        <v>104</v>
      </c>
      <c r="V88" s="55"/>
      <c r="W88" s="55"/>
      <c r="X88" s="46">
        <f>'[4]NASS Crush'!$AC13</f>
        <v>104.00894179689641</v>
      </c>
      <c r="Y88" s="46">
        <f>'[4]NASS Crush'!$AC25</f>
        <v>89.685000000000002</v>
      </c>
      <c r="Z88" s="46">
        <f>'[4]NASS Crush'!$AC37</f>
        <v>122.32158498730257</v>
      </c>
      <c r="AA88" s="46">
        <f>'[4]NASS Crush'!$AC49</f>
        <v>123.43600000000001</v>
      </c>
      <c r="AB88" s="46">
        <f>'[4]NASS Crush'!$AC61</f>
        <v>95.471999999999994</v>
      </c>
      <c r="AC88" s="46">
        <f>'[4]NASS Crush'!$AC73</f>
        <v>109.089</v>
      </c>
      <c r="AD88" s="46">
        <f>'[4]NASS Crush'!$AC85</f>
        <v>180.56399999999999</v>
      </c>
      <c r="AE88" s="47">
        <f>('[3]Soy Complex'!BL423*0.05)+('[3]Soy Complex'!BL471*0.15)</f>
        <v>208.95111882279755</v>
      </c>
      <c r="AF88" s="47">
        <f>('[3]Soy Complex'!BM423*0.05)+('[3]Soy Complex'!BM471*0.15)</f>
        <v>193.76807943465215</v>
      </c>
      <c r="AG88" s="47">
        <f>('[3]Soy Complex'!BN423*0.05)+('[3]Soy Complex'!BN471*0.15)</f>
        <v>205.63436471502337</v>
      </c>
      <c r="AH88" s="47">
        <f>('[3]Soy Complex'!BO423*0.05)+('[3]Soy Complex'!BO471*0.15)</f>
        <v>218.65959027914565</v>
      </c>
      <c r="AI88" s="47">
        <f>('[3]Soy Complex'!BP423*0.05)+('[3]Soy Complex'!BP471*0.15)</f>
        <v>227.50749320518503</v>
      </c>
      <c r="AJ88" s="47">
        <f>('[3]Soy Complex'!BQ423*0.05)+('[3]Soy Complex'!BQ471*0.15)</f>
        <v>233.51025903289207</v>
      </c>
      <c r="AK88" s="47">
        <f>('[3]Soy Complex'!BR423*0.05)+('[3]Soy Complex'!BR471*0.15)</f>
        <v>236.14444460924491</v>
      </c>
      <c r="AL88" s="47">
        <f>('[3]Soy Complex'!BS423*0.05)+('[3]Soy Complex'!BS471*0.15)</f>
        <v>238.44967707069887</v>
      </c>
      <c r="AM88" s="47">
        <f>('[3]Soy Complex'!BT423*0.05)+('[3]Soy Complex'!BT471*0.15)</f>
        <v>241.03115716655347</v>
      </c>
      <c r="AN88" s="47">
        <f>('[3]Soy Complex'!BU423*0.05)+('[3]Soy Complex'!BU471*0.15)</f>
        <v>239.20763585194396</v>
      </c>
      <c r="AO88" s="47">
        <f>('[3]Soy Complex'!BV423*0.05)+('[3]Soy Complex'!BV471*0.15)</f>
        <v>236.51387599176522</v>
      </c>
      <c r="AP88" s="47">
        <f>('[3]Soy Complex'!BW423*0.05)+('[3]Soy Complex'!BW471*0.15)</f>
        <v>231.12174005869261</v>
      </c>
      <c r="AQ88" s="47">
        <f>('[3]Soy Complex'!BX423*0.05)+('[3]Soy Complex'!BX471*0.15)</f>
        <v>187.75626547959217</v>
      </c>
      <c r="AR88" s="47">
        <f>('[3]Soy Complex'!BY423*0.05)+('[3]Soy Complex'!BY471*0.15)</f>
        <v>193.16436685339653</v>
      </c>
      <c r="AS88" s="47">
        <f>('[3]Soy Complex'!BZ423*0.05)+('[3]Soy Complex'!BZ471*0.15)</f>
        <v>182.36323441777046</v>
      </c>
      <c r="AT88" s="47">
        <f>('[3]Soy Complex'!CA423*0.05)+('[3]Soy Complex'!CA471*0.15)</f>
        <v>180.98431610126315</v>
      </c>
      <c r="AU88" s="47">
        <f>('[3]Soy Complex'!CB423*0.05)+('[3]Soy Complex'!CB471*0.15)</f>
        <v>189.86449782041538</v>
      </c>
      <c r="AW88" s="32" t="s">
        <v>125</v>
      </c>
      <c r="AX88" s="63">
        <f>AD88+'Soy Refined'!AD105</f>
        <v>602.03300000000002</v>
      </c>
      <c r="AY88" s="65">
        <f>'[3]Soy Complex'!$DW439</f>
        <v>711.94203871261902</v>
      </c>
      <c r="AZ88" s="62">
        <f t="shared" si="40"/>
        <v>-109.90903871261901</v>
      </c>
      <c r="BA88" s="32"/>
    </row>
    <row r="89" spans="1:53">
      <c r="A89" s="42" t="s">
        <v>105</v>
      </c>
      <c r="V89" s="55"/>
      <c r="W89" s="55"/>
      <c r="X89" s="46">
        <f>'[4]NASS Crush'!$AC14</f>
        <v>107.789</v>
      </c>
      <c r="Y89" s="46">
        <f>'[4]NASS Crush'!$AC26</f>
        <v>75.099999999999994</v>
      </c>
      <c r="Z89" s="46">
        <f>'[4]NASS Crush'!$AC38</f>
        <v>132.12933711568411</v>
      </c>
      <c r="AA89" s="46">
        <f>'[4]NASS Crush'!$AC50</f>
        <v>112.98</v>
      </c>
      <c r="AB89" s="46">
        <f>'[4]NASS Crush'!$AC62</f>
        <v>86.465999999999994</v>
      </c>
      <c r="AC89" s="46">
        <f>'[4]NASS Crush'!$AC74</f>
        <v>90.728999999999999</v>
      </c>
      <c r="AD89" s="46">
        <f>'[4]NASS Crush'!$AC86</f>
        <v>148.21799999999999</v>
      </c>
      <c r="AE89" s="47">
        <f>('[3]Soy Complex'!BL424*0.05)+('[3]Soy Complex'!BL472*0.15)</f>
        <v>195.17645832958132</v>
      </c>
      <c r="AF89" s="47">
        <f>('[3]Soy Complex'!BM424*0.05)+('[3]Soy Complex'!BM472*0.15)</f>
        <v>207.35206480389769</v>
      </c>
      <c r="AG89" s="47">
        <f>('[3]Soy Complex'!BN424*0.05)+('[3]Soy Complex'!BN472*0.15)</f>
        <v>188.33116425981351</v>
      </c>
      <c r="AH89" s="47">
        <f>('[3]Soy Complex'!BO424*0.05)+('[3]Soy Complex'!BO472*0.15)</f>
        <v>209.28812901951332</v>
      </c>
      <c r="AI89" s="47">
        <f>('[3]Soy Complex'!BP424*0.05)+('[3]Soy Complex'!BP472*0.15)</f>
        <v>222.84598005730055</v>
      </c>
      <c r="AJ89" s="47">
        <f>('[3]Soy Complex'!BQ424*0.05)+('[3]Soy Complex'!BQ472*0.15)</f>
        <v>224.76063164325302</v>
      </c>
      <c r="AK89" s="47">
        <f>('[3]Soy Complex'!BR424*0.05)+('[3]Soy Complex'!BR472*0.15)</f>
        <v>231.18747360814663</v>
      </c>
      <c r="AL89" s="47">
        <f>('[3]Soy Complex'!BS424*0.05)+('[3]Soy Complex'!BS472*0.15)</f>
        <v>234.13644036280544</v>
      </c>
      <c r="AM89" s="47">
        <f>('[3]Soy Complex'!BT424*0.05)+('[3]Soy Complex'!BT472*0.15)</f>
        <v>248.05936171428215</v>
      </c>
      <c r="AN89" s="47">
        <f>('[3]Soy Complex'!BU424*0.05)+('[3]Soy Complex'!BU472*0.15)</f>
        <v>233.44986450393895</v>
      </c>
      <c r="AO89" s="47">
        <f>('[3]Soy Complex'!BV424*0.05)+('[3]Soy Complex'!BV472*0.15)</f>
        <v>234.02837931040935</v>
      </c>
      <c r="AP89" s="47">
        <f>('[3]Soy Complex'!BW424*0.05)+('[3]Soy Complex'!BW472*0.15)</f>
        <v>228.41515913681792</v>
      </c>
      <c r="AQ89" s="47">
        <f>('[3]Soy Complex'!BX424*0.05)+('[3]Soy Complex'!BX472*0.15)</f>
        <v>187.73988266112013</v>
      </c>
      <c r="AR89" s="47">
        <f>('[3]Soy Complex'!BY424*0.05)+('[3]Soy Complex'!BY472*0.15)</f>
        <v>194.83457080531403</v>
      </c>
      <c r="AS89" s="47">
        <f>('[3]Soy Complex'!BZ424*0.05)+('[3]Soy Complex'!BZ472*0.15)</f>
        <v>184.67865099638558</v>
      </c>
      <c r="AT89" s="47">
        <f>('[3]Soy Complex'!CA424*0.05)+('[3]Soy Complex'!CA472*0.15)</f>
        <v>182.28829564021592</v>
      </c>
      <c r="AU89" s="47">
        <f>('[3]Soy Complex'!CB424*0.05)+('[3]Soy Complex'!CB472*0.15)</f>
        <v>192.78016538511571</v>
      </c>
      <c r="AW89" s="32" t="s">
        <v>126</v>
      </c>
      <c r="AX89" s="63">
        <f>AD89+'Soy Refined'!AD106</f>
        <v>521.26199999999994</v>
      </c>
      <c r="AY89" s="65">
        <f>'[3]Soy Complex'!$DW440</f>
        <v>657.85951157590421</v>
      </c>
      <c r="AZ89" s="62">
        <f t="shared" si="40"/>
        <v>-136.59751157590426</v>
      </c>
      <c r="BA89" s="32"/>
    </row>
    <row r="90" spans="1:53">
      <c r="A90" s="42" t="s">
        <v>106</v>
      </c>
      <c r="V90" s="55"/>
      <c r="W90" s="55"/>
      <c r="X90" s="46">
        <f>'[4]NASS Crush'!$AC15</f>
        <v>116.869</v>
      </c>
      <c r="Y90" s="46">
        <f>'[4]NASS Crush'!$AC27</f>
        <v>69.856999999999999</v>
      </c>
      <c r="Z90" s="46">
        <f>'[4]NASS Crush'!$AC39</f>
        <v>138.61898472962173</v>
      </c>
      <c r="AA90" s="46">
        <f>'[4]NASS Crush'!$AC51</f>
        <v>99.527000000000001</v>
      </c>
      <c r="AB90" s="46">
        <f>'[4]NASS Crush'!$AC63</f>
        <v>107.89700000000001</v>
      </c>
      <c r="AC90" s="46">
        <f>'[4]NASS Crush'!$AC75</f>
        <v>168.184</v>
      </c>
      <c r="AD90" s="46">
        <f>'[4]NASS Crush'!$AC87</f>
        <v>161.28200000000001</v>
      </c>
      <c r="AE90" s="47">
        <f>('[3]Soy Complex'!BL425*0.05)+('[3]Soy Complex'!BL473*0.15)</f>
        <v>222.90151071229872</v>
      </c>
      <c r="AF90" s="47">
        <f>('[3]Soy Complex'!BM425*0.05)+('[3]Soy Complex'!BM473*0.15)</f>
        <v>203.77819472800388</v>
      </c>
      <c r="AG90" s="47">
        <f>('[3]Soy Complex'!BN425*0.05)+('[3]Soy Complex'!BN473*0.15)</f>
        <v>211.54140352233881</v>
      </c>
      <c r="AH90" s="47">
        <f>('[3]Soy Complex'!BO425*0.05)+('[3]Soy Complex'!BO473*0.15)</f>
        <v>232.03366510830656</v>
      </c>
      <c r="AI90" s="47">
        <f>('[3]Soy Complex'!BP425*0.05)+('[3]Soy Complex'!BP473*0.15)</f>
        <v>250.54182243043118</v>
      </c>
      <c r="AJ90" s="47">
        <f>('[3]Soy Complex'!BQ425*0.05)+('[3]Soy Complex'!BQ473*0.15)</f>
        <v>246.82105074430288</v>
      </c>
      <c r="AK90" s="47">
        <f>('[3]Soy Complex'!BR425*0.05)+('[3]Soy Complex'!BR473*0.15)</f>
        <v>252.32445628662163</v>
      </c>
      <c r="AL90" s="47">
        <f>('[3]Soy Complex'!BS425*0.05)+('[3]Soy Complex'!BS473*0.15)</f>
        <v>253.41304663262684</v>
      </c>
      <c r="AM90" s="47">
        <f>('[3]Soy Complex'!BT425*0.05)+('[3]Soy Complex'!BT473*0.15)</f>
        <v>256.55781259547985</v>
      </c>
      <c r="AN90" s="47">
        <f>('[3]Soy Complex'!BU425*0.05)+('[3]Soy Complex'!BU473*0.15)</f>
        <v>256.00374346242063</v>
      </c>
      <c r="AO90" s="47">
        <f>('[3]Soy Complex'!BV425*0.05)+('[3]Soy Complex'!BV473*0.15)</f>
        <v>253.8559340911431</v>
      </c>
      <c r="AP90" s="47">
        <f>('[3]Soy Complex'!BW425*0.05)+('[3]Soy Complex'!BW473*0.15)</f>
        <v>247.31899478957695</v>
      </c>
      <c r="AQ90" s="47">
        <f>('[3]Soy Complex'!BX425*0.05)+('[3]Soy Complex'!BX473*0.15)</f>
        <v>200.75213829853772</v>
      </c>
      <c r="AR90" s="47">
        <f>('[3]Soy Complex'!BY425*0.05)+('[3]Soy Complex'!BY473*0.15)</f>
        <v>206.61376558782695</v>
      </c>
      <c r="AS90" s="47">
        <f>('[3]Soy Complex'!BZ425*0.05)+('[3]Soy Complex'!BZ473*0.15)</f>
        <v>201.45161560849431</v>
      </c>
      <c r="AT90" s="47">
        <f>('[3]Soy Complex'!CA425*0.05)+('[3]Soy Complex'!CA473*0.15)</f>
        <v>203.56515129781832</v>
      </c>
      <c r="AU90" s="47">
        <f>('[3]Soy Complex'!CB425*0.05)+('[3]Soy Complex'!CB473*0.15)</f>
        <v>219.58056485433559</v>
      </c>
      <c r="AW90" s="32" t="s">
        <v>127</v>
      </c>
      <c r="AX90" s="63">
        <f>AD90+'Soy Refined'!AD107</f>
        <v>607.00200000000007</v>
      </c>
      <c r="AY90" s="65">
        <f>'[3]Soy Complex'!$DW441</f>
        <v>704.31191658863554</v>
      </c>
      <c r="AZ90" s="62">
        <f t="shared" si="40"/>
        <v>-97.309916588635474</v>
      </c>
      <c r="BA90" s="32"/>
    </row>
    <row r="91" spans="1:53">
      <c r="A91" s="42" t="s">
        <v>107</v>
      </c>
      <c r="V91" s="55"/>
      <c r="W91" s="55"/>
      <c r="X91" s="46">
        <f>'[4]NASS Crush'!$AC16</f>
        <v>89.373999999999995</v>
      </c>
      <c r="Y91" s="46">
        <f>'[4]NASS Crush'!$AC28</f>
        <v>73.685000000000002</v>
      </c>
      <c r="Z91" s="46">
        <f>'[4]NASS Crush'!$AC40</f>
        <v>85.57</v>
      </c>
      <c r="AA91" s="46">
        <f>'[4]NASS Crush'!$AC52</f>
        <v>90.051000000000002</v>
      </c>
      <c r="AB91" s="46">
        <f>'[4]NASS Crush'!$AC64</f>
        <v>117.42100000000001</v>
      </c>
      <c r="AC91" s="46">
        <f>'[4]NASS Crush'!$AC76</f>
        <v>107.443</v>
      </c>
      <c r="AD91" s="46">
        <f>'[4]NASS Crush'!$AC88</f>
        <v>126.614</v>
      </c>
      <c r="AE91" s="47">
        <f>('[3]Soy Complex'!BL426*0.05)+('[3]Soy Complex'!BL474*0.15)</f>
        <v>185.75244012904326</v>
      </c>
      <c r="AF91" s="47">
        <f>('[3]Soy Complex'!BM426*0.05)+('[3]Soy Complex'!BM474*0.15)</f>
        <v>175.39177144692692</v>
      </c>
      <c r="AG91" s="47">
        <f>('[3]Soy Complex'!BN426*0.05)+('[3]Soy Complex'!BN474*0.15)</f>
        <v>186.28380767330418</v>
      </c>
      <c r="AH91" s="47">
        <f>('[3]Soy Complex'!BO426*0.05)+('[3]Soy Complex'!BO474*0.15)</f>
        <v>195.92942886469027</v>
      </c>
      <c r="AI91" s="47">
        <f>('[3]Soy Complex'!BP426*0.05)+('[3]Soy Complex'!BP474*0.15)</f>
        <v>211.15826988801481</v>
      </c>
      <c r="AJ91" s="47">
        <f>('[3]Soy Complex'!BQ426*0.05)+('[3]Soy Complex'!BQ474*0.15)</f>
        <v>216.80194148385698</v>
      </c>
      <c r="AK91" s="47">
        <f>('[3]Soy Complex'!BR426*0.05)+('[3]Soy Complex'!BR474*0.15)</f>
        <v>216.64382728773413</v>
      </c>
      <c r="AL91" s="47">
        <f>('[3]Soy Complex'!BS426*0.05)+('[3]Soy Complex'!BS474*0.15)</f>
        <v>219.65984006948071</v>
      </c>
      <c r="AM91" s="47">
        <f>('[3]Soy Complex'!BT426*0.05)+('[3]Soy Complex'!BT474*0.15)</f>
        <v>230.39007364718199</v>
      </c>
      <c r="AN91" s="47">
        <f>('[3]Soy Complex'!BU426*0.05)+('[3]Soy Complex'!BU474*0.15)</f>
        <v>221.31546396724525</v>
      </c>
      <c r="AO91" s="47">
        <f>('[3]Soy Complex'!BV426*0.05)+('[3]Soy Complex'!BV474*0.15)</f>
        <v>221.08995089867867</v>
      </c>
      <c r="AP91" s="47">
        <f>('[3]Soy Complex'!BW426*0.05)+('[3]Soy Complex'!BW474*0.15)</f>
        <v>215.34324250719737</v>
      </c>
      <c r="AQ91" s="47">
        <f>('[3]Soy Complex'!BX426*0.05)+('[3]Soy Complex'!BX474*0.15)</f>
        <v>178.26653672067573</v>
      </c>
      <c r="AR91" s="47">
        <f>('[3]Soy Complex'!BY426*0.05)+('[3]Soy Complex'!BY474*0.15)</f>
        <v>186.89127041488183</v>
      </c>
      <c r="AS91" s="47">
        <f>('[3]Soy Complex'!BZ426*0.05)+('[3]Soy Complex'!BZ474*0.15)</f>
        <v>177.6974586990562</v>
      </c>
      <c r="AT91" s="47">
        <f>('[3]Soy Complex'!CA426*0.05)+('[3]Soy Complex'!CA474*0.15)</f>
        <v>175.7187748772173</v>
      </c>
      <c r="AU91" s="47">
        <f>('[3]Soy Complex'!CB426*0.05)+('[3]Soy Complex'!CB474*0.15)</f>
        <v>186.06552513572424</v>
      </c>
      <c r="AW91" s="32" t="s">
        <v>128</v>
      </c>
      <c r="AX91" s="63">
        <f>AD91+'Soy Refined'!AD108</f>
        <v>571.05499999999995</v>
      </c>
      <c r="AY91" s="127"/>
      <c r="AZ91" s="127"/>
      <c r="BA91" s="32"/>
    </row>
    <row r="92" spans="1:53">
      <c r="A92" s="42" t="s">
        <v>108</v>
      </c>
      <c r="V92" s="55"/>
      <c r="W92" s="46">
        <f>'[4]NASS Crush'!$AC5</f>
        <v>105.21720427114565</v>
      </c>
      <c r="X92" s="46">
        <f>'[4]NASS Crush'!$AC17</f>
        <v>123.277</v>
      </c>
      <c r="Y92" s="46">
        <f>'[4]NASS Crush'!$AC29</f>
        <v>104.473</v>
      </c>
      <c r="Z92" s="46">
        <f>'[4]NASS Crush'!$AC41</f>
        <v>92.909000000000006</v>
      </c>
      <c r="AA92" s="46">
        <f>'[4]NASS Crush'!$AC53</f>
        <v>94.210999999999999</v>
      </c>
      <c r="AB92" s="46">
        <f>'[4]NASS Crush'!$AC65</f>
        <v>158.93108048655216</v>
      </c>
      <c r="AC92" s="46">
        <f>'[4]NASS Crush'!$AC77</f>
        <v>102.003</v>
      </c>
      <c r="AD92" s="47">
        <f>(SUM(Y92:AC92)/SUM(Y$97:AC$97))*AD$97</f>
        <v>159.02216311460305</v>
      </c>
      <c r="AE92" s="47">
        <f>('[3]Soy Complex'!BL427*0.05)+('[3]Soy Complex'!BL475*0.15)</f>
        <v>208.50380753956216</v>
      </c>
      <c r="AF92" s="47">
        <f>('[3]Soy Complex'!BM427*0.05)+('[3]Soy Complex'!BM475*0.15)</f>
        <v>199.70608675389221</v>
      </c>
      <c r="AG92" s="47">
        <f>('[3]Soy Complex'!BN427*0.05)+('[3]Soy Complex'!BN475*0.15)</f>
        <v>211.06537390820262</v>
      </c>
      <c r="AH92" s="47">
        <f>('[3]Soy Complex'!BO427*0.05)+('[3]Soy Complex'!BO475*0.15)</f>
        <v>223.2135827383118</v>
      </c>
      <c r="AI92" s="47">
        <f>('[3]Soy Complex'!BP427*0.05)+('[3]Soy Complex'!BP475*0.15)</f>
        <v>240.95163181583482</v>
      </c>
      <c r="AJ92" s="47">
        <f>('[3]Soy Complex'!BQ427*0.05)+('[3]Soy Complex'!BQ475*0.15)</f>
        <v>240.02849276837043</v>
      </c>
      <c r="AK92" s="47">
        <f>('[3]Soy Complex'!BR427*0.05)+('[3]Soy Complex'!BR475*0.15)</f>
        <v>242.22888783898915</v>
      </c>
      <c r="AL92" s="47">
        <f>('[3]Soy Complex'!BS427*0.05)+('[3]Soy Complex'!BS475*0.15)</f>
        <v>246.32197710457419</v>
      </c>
      <c r="AM92" s="47">
        <f>('[3]Soy Complex'!BT427*0.05)+('[3]Soy Complex'!BT475*0.15)</f>
        <v>249.80525616759257</v>
      </c>
      <c r="AN92" s="47">
        <f>('[3]Soy Complex'!BU427*0.05)+('[3]Soy Complex'!BU475*0.15)</f>
        <v>248.23503947033979</v>
      </c>
      <c r="AO92" s="47">
        <f>('[3]Soy Complex'!BV427*0.05)+('[3]Soy Complex'!BV475*0.15)</f>
        <v>246.45312701487734</v>
      </c>
      <c r="AP92" s="47">
        <f>('[3]Soy Complex'!BW427*0.05)+('[3]Soy Complex'!BW475*0.15)</f>
        <v>240.31689823721041</v>
      </c>
      <c r="AQ92" s="47">
        <f>('[3]Soy Complex'!BX427*0.05)+('[3]Soy Complex'!BX475*0.15)</f>
        <v>196.30080110808439</v>
      </c>
      <c r="AR92" s="47">
        <f>('[3]Soy Complex'!BY427*0.05)+('[3]Soy Complex'!BY475*0.15)</f>
        <v>203.76446818863559</v>
      </c>
      <c r="AS92" s="47">
        <f>('[3]Soy Complex'!BZ427*0.05)+('[3]Soy Complex'!BZ475*0.15)</f>
        <v>193.49686732489931</v>
      </c>
      <c r="AT92" s="47">
        <f>('[3]Soy Complex'!CA427*0.05)+('[3]Soy Complex'!CA475*0.15)</f>
        <v>195.89361787862208</v>
      </c>
      <c r="AU92" s="47">
        <f>('[3]Soy Complex'!CB427*0.05)+('[3]Soy Complex'!CB475*0.15)</f>
        <v>212.08385161859417</v>
      </c>
      <c r="AW92" s="32" t="s">
        <v>129</v>
      </c>
      <c r="AX92" s="127"/>
      <c r="AY92" s="127"/>
      <c r="AZ92" s="127"/>
      <c r="BA92" s="32"/>
    </row>
    <row r="93" spans="1:53">
      <c r="A93" s="42" t="s">
        <v>109</v>
      </c>
      <c r="V93" s="55"/>
      <c r="W93" s="46">
        <f>'[4]NASS Crush'!$AC6</f>
        <v>102.74230835173039</v>
      </c>
      <c r="X93" s="46">
        <f>'[4]NASS Crush'!$AC18</f>
        <v>130.024</v>
      </c>
      <c r="Y93" s="46">
        <f>'[4]NASS Crush'!$AC30</f>
        <v>116.44310796470774</v>
      </c>
      <c r="Z93" s="46">
        <f>'[4]NASS Crush'!$AC42</f>
        <v>140.80199999999999</v>
      </c>
      <c r="AA93" s="46">
        <f>'[4]NASS Crush'!$AC54</f>
        <v>91.283000000000001</v>
      </c>
      <c r="AB93" s="46">
        <f>'[4]NASS Crush'!$AC66</f>
        <v>147.67482154692479</v>
      </c>
      <c r="AC93" s="46">
        <f>'[4]NASS Crush'!$AC78</f>
        <v>144.54</v>
      </c>
      <c r="AD93" s="47">
        <f t="shared" ref="AD93:AD95" si="41">(SUM(Y93:AC93)/SUM(Y$97:AC$97))*AD$97</f>
        <v>184.41146189902878</v>
      </c>
      <c r="AE93" s="47">
        <f>('[3]Soy Complex'!BL428*0.05)+('[3]Soy Complex'!BL476*0.15)</f>
        <v>180.60194177019144</v>
      </c>
      <c r="AF93" s="47">
        <f>('[3]Soy Complex'!BM428*0.05)+('[3]Soy Complex'!BM476*0.15)</f>
        <v>190.80170627301473</v>
      </c>
      <c r="AG93" s="47">
        <f>('[3]Soy Complex'!BN428*0.05)+('[3]Soy Complex'!BN476*0.15)</f>
        <v>206.2086922568177</v>
      </c>
      <c r="AH93" s="47">
        <f>('[3]Soy Complex'!BO428*0.05)+('[3]Soy Complex'!BO476*0.15)</f>
        <v>220.87057563318857</v>
      </c>
      <c r="AI93" s="47">
        <f>('[3]Soy Complex'!BP428*0.05)+('[3]Soy Complex'!BP476*0.15)</f>
        <v>230.6720634061661</v>
      </c>
      <c r="AJ93" s="47">
        <f>('[3]Soy Complex'!BQ428*0.05)+('[3]Soy Complex'!BQ476*0.15)</f>
        <v>229.89576536379093</v>
      </c>
      <c r="AK93" s="47">
        <f>('[3]Soy Complex'!BR428*0.05)+('[3]Soy Complex'!BR476*0.15)</f>
        <v>230.50707273838992</v>
      </c>
      <c r="AL93" s="47">
        <f>('[3]Soy Complex'!BS428*0.05)+('[3]Soy Complex'!BS476*0.15)</f>
        <v>238.90095313516008</v>
      </c>
      <c r="AM93" s="47">
        <f>('[3]Soy Complex'!BT428*0.05)+('[3]Soy Complex'!BT476*0.15)</f>
        <v>241.92264778797937</v>
      </c>
      <c r="AN93" s="47">
        <f>('[3]Soy Complex'!BU428*0.05)+('[3]Soy Complex'!BU476*0.15)</f>
        <v>239.94167065866804</v>
      </c>
      <c r="AO93" s="47">
        <f>('[3]Soy Complex'!BV428*0.05)+('[3]Soy Complex'!BV476*0.15)</f>
        <v>237.05579890044743</v>
      </c>
      <c r="AP93" s="47">
        <f>('[3]Soy Complex'!BW428*0.05)+('[3]Soy Complex'!BW476*0.15)</f>
        <v>231.22386487921381</v>
      </c>
      <c r="AQ93" s="47">
        <f>('[3]Soy Complex'!BX428*0.05)+('[3]Soy Complex'!BX476*0.15)</f>
        <v>190.37074240860835</v>
      </c>
      <c r="AR93" s="47">
        <f>('[3]Soy Complex'!BY428*0.05)+('[3]Soy Complex'!BY476*0.15)</f>
        <v>199.07010504176506</v>
      </c>
      <c r="AS93" s="47">
        <f>('[3]Soy Complex'!BZ428*0.05)+('[3]Soy Complex'!BZ476*0.15)</f>
        <v>188.78767286970628</v>
      </c>
      <c r="AT93" s="47">
        <f>('[3]Soy Complex'!CA428*0.05)+('[3]Soy Complex'!CA476*0.15)</f>
        <v>188.23598749909894</v>
      </c>
      <c r="AU93" s="47">
        <f>('[3]Soy Complex'!CB428*0.05)+('[3]Soy Complex'!CB476*0.15)</f>
        <v>203.751495016615</v>
      </c>
      <c r="AW93" s="32" t="s">
        <v>130</v>
      </c>
      <c r="AX93" s="127"/>
      <c r="AY93" s="127"/>
      <c r="AZ93" s="127"/>
      <c r="BA93" s="32"/>
    </row>
    <row r="94" spans="1:53">
      <c r="A94" s="42" t="s">
        <v>110</v>
      </c>
      <c r="V94" s="55"/>
      <c r="W94" s="46">
        <f>'[4]NASS Crush'!$AC7</f>
        <v>109.24108249970421</v>
      </c>
      <c r="X94" s="46">
        <f>'[4]NASS Crush'!$AC19</f>
        <v>125.30500000000001</v>
      </c>
      <c r="Y94" s="46">
        <f>'[4]NASS Crush'!$AC31</f>
        <v>108.145</v>
      </c>
      <c r="Z94" s="46">
        <f>'[4]NASS Crush'!$AC43</f>
        <v>145.18348724925781</v>
      </c>
      <c r="AA94" s="46">
        <f>'[4]NASS Crush'!$AC55</f>
        <v>97.319000000000003</v>
      </c>
      <c r="AB94" s="46">
        <f>'[4]NASS Crush'!$AC67</f>
        <v>116.577</v>
      </c>
      <c r="AC94" s="46">
        <f>'[4]NASS Crush'!$AC79</f>
        <v>117.57</v>
      </c>
      <c r="AD94" s="47">
        <f t="shared" si="41"/>
        <v>168.30900714944326</v>
      </c>
      <c r="AE94" s="47">
        <f>('[3]Soy Complex'!BL429*0.05)+('[3]Soy Complex'!BL477*0.15)</f>
        <v>172.95262620010121</v>
      </c>
      <c r="AF94" s="47">
        <f>('[3]Soy Complex'!BM429*0.05)+('[3]Soy Complex'!BM477*0.15)</f>
        <v>190.93272987319347</v>
      </c>
      <c r="AG94" s="47">
        <f>('[3]Soy Complex'!BN429*0.05)+('[3]Soy Complex'!BN477*0.15)</f>
        <v>205.12790128964673</v>
      </c>
      <c r="AH94" s="47">
        <f>('[3]Soy Complex'!BO429*0.05)+('[3]Soy Complex'!BO477*0.15)</f>
        <v>217.99447872807815</v>
      </c>
      <c r="AI94" s="47">
        <f>('[3]Soy Complex'!BP429*0.05)+('[3]Soy Complex'!BP477*0.15)</f>
        <v>225.91086459181346</v>
      </c>
      <c r="AJ94" s="47">
        <f>('[3]Soy Complex'!BQ429*0.05)+('[3]Soy Complex'!BQ477*0.15)</f>
        <v>223.38971288987563</v>
      </c>
      <c r="AK94" s="47">
        <f>('[3]Soy Complex'!BR429*0.05)+('[3]Soy Complex'!BR477*0.15)</f>
        <v>226.38166277863982</v>
      </c>
      <c r="AL94" s="47">
        <f>('[3]Soy Complex'!BS429*0.05)+('[3]Soy Complex'!BS477*0.15)</f>
        <v>235.48461985823764</v>
      </c>
      <c r="AM94" s="47">
        <f>('[3]Soy Complex'!BT429*0.05)+('[3]Soy Complex'!BT477*0.15)</f>
        <v>237.84471685433914</v>
      </c>
      <c r="AN94" s="47">
        <f>('[3]Soy Complex'!BU429*0.05)+('[3]Soy Complex'!BU477*0.15)</f>
        <v>235.51958157952168</v>
      </c>
      <c r="AO94" s="47">
        <f>('[3]Soy Complex'!BV429*0.05)+('[3]Soy Complex'!BV477*0.15)</f>
        <v>232.400628954257</v>
      </c>
      <c r="AP94" s="47">
        <f>('[3]Soy Complex'!BW429*0.05)+('[3]Soy Complex'!BW477*0.15)</f>
        <v>226.60146298592957</v>
      </c>
      <c r="AQ94" s="47">
        <f>('[3]Soy Complex'!BX429*0.05)+('[3]Soy Complex'!BX477*0.15)</f>
        <v>187.27327998388324</v>
      </c>
      <c r="AR94" s="47">
        <f>('[3]Soy Complex'!BY429*0.05)+('[3]Soy Complex'!BY477*0.15)</f>
        <v>196.00839599946511</v>
      </c>
      <c r="AS94" s="47">
        <f>('[3]Soy Complex'!BZ429*0.05)+('[3]Soy Complex'!BZ477*0.15)</f>
        <v>185.84965667990326</v>
      </c>
      <c r="AT94" s="47">
        <f>('[3]Soy Complex'!CA429*0.05)+('[3]Soy Complex'!CA477*0.15)</f>
        <v>187.5453229787056</v>
      </c>
      <c r="AU94" s="47">
        <f>('[3]Soy Complex'!CB429*0.05)+('[3]Soy Complex'!CB477*0.15)</f>
        <v>203.10631151354289</v>
      </c>
      <c r="AW94" s="32" t="s">
        <v>131</v>
      </c>
      <c r="AX94" s="127"/>
      <c r="AY94" s="127"/>
      <c r="AZ94" s="127"/>
      <c r="BA94" s="32"/>
    </row>
    <row r="95" spans="1:53">
      <c r="A95" s="42" t="s">
        <v>111</v>
      </c>
      <c r="V95" s="55"/>
      <c r="W95" s="46">
        <f>'[4]NASS Crush'!$AC8</f>
        <v>116.726</v>
      </c>
      <c r="X95" s="46">
        <f>'[4]NASS Crush'!$AC20</f>
        <v>113.176</v>
      </c>
      <c r="Y95" s="46">
        <f>'[4]NASS Crush'!$AC32</f>
        <v>112.80187648094977</v>
      </c>
      <c r="Z95" s="46">
        <f>'[4]NASS Crush'!$AC44</f>
        <v>115.494</v>
      </c>
      <c r="AA95" s="46">
        <f>'[4]NASS Crush'!$AC56</f>
        <v>90.067999999999998</v>
      </c>
      <c r="AB95" s="46">
        <f>'[4]NASS Crush'!$AC68</f>
        <v>119.84</v>
      </c>
      <c r="AC95" s="46">
        <f>'[4]NASS Crush'!$AC80</f>
        <v>109.209</v>
      </c>
      <c r="AD95" s="47">
        <f t="shared" si="41"/>
        <v>157.55025013096412</v>
      </c>
      <c r="AE95" s="47">
        <f>('[3]Soy Complex'!BL430*0.05)+('[3]Soy Complex'!BL478*0.15)</f>
        <v>206.66181474712897</v>
      </c>
      <c r="AF95" s="47">
        <f>('[3]Soy Complex'!BM430*0.05)+('[3]Soy Complex'!BM478*0.15)</f>
        <v>218.60619070681423</v>
      </c>
      <c r="AG95" s="47">
        <f>('[3]Soy Complex'!BN430*0.05)+('[3]Soy Complex'!BN478*0.15)</f>
        <v>214.6262154263425</v>
      </c>
      <c r="AH95" s="47">
        <f>('[3]Soy Complex'!BO430*0.05)+('[3]Soy Complex'!BO478*0.15)</f>
        <v>223.82784661524445</v>
      </c>
      <c r="AI95" s="47">
        <f>('[3]Soy Complex'!BP430*0.05)+('[3]Soy Complex'!BP478*0.15)</f>
        <v>243.7689031657489</v>
      </c>
      <c r="AJ95" s="47">
        <f>('[3]Soy Complex'!BQ430*0.05)+('[3]Soy Complex'!BQ478*0.15)</f>
        <v>242.56444134374834</v>
      </c>
      <c r="AK95" s="47">
        <f>('[3]Soy Complex'!BR430*0.05)+('[3]Soy Complex'!BR478*0.15)</f>
        <v>245.17762054825724</v>
      </c>
      <c r="AL95" s="47">
        <f>('[3]Soy Complex'!BS430*0.05)+('[3]Soy Complex'!BS478*0.15)</f>
        <v>251.07532271311834</v>
      </c>
      <c r="AM95" s="47">
        <f>('[3]Soy Complex'!BT430*0.05)+('[3]Soy Complex'!BT478*0.15)</f>
        <v>251.83550153082666</v>
      </c>
      <c r="AN95" s="47">
        <f>('[3]Soy Complex'!BU430*0.05)+('[3]Soy Complex'!BU478*0.15)</f>
        <v>250.84802477699111</v>
      </c>
      <c r="AO95" s="47">
        <f>('[3]Soy Complex'!BV430*0.05)+('[3]Soy Complex'!BV478*0.15)</f>
        <v>249.36023713542556</v>
      </c>
      <c r="AP95" s="47">
        <f>('[3]Soy Complex'!BW430*0.05)+('[3]Soy Complex'!BW478*0.15)</f>
        <v>243.1560173704344</v>
      </c>
      <c r="AQ95" s="47">
        <f>('[3]Soy Complex'!BX430*0.05)+('[3]Soy Complex'!BX478*0.15)</f>
        <v>198.15288042694729</v>
      </c>
      <c r="AR95" s="47">
        <f>('[3]Soy Complex'!BY430*0.05)+('[3]Soy Complex'!BY478*0.15)</f>
        <v>205.17822084737179</v>
      </c>
      <c r="AS95" s="47">
        <f>('[3]Soy Complex'!BZ430*0.05)+('[3]Soy Complex'!BZ478*0.15)</f>
        <v>194.08693760645872</v>
      </c>
      <c r="AT95" s="47">
        <f>('[3]Soy Complex'!CA430*0.05)+('[3]Soy Complex'!CA478*0.15)</f>
        <v>193.16617906842623</v>
      </c>
      <c r="AU95" s="47">
        <f>('[3]Soy Complex'!CB430*0.05)+('[3]Soy Complex'!CB478*0.15)</f>
        <v>208.67824048385475</v>
      </c>
      <c r="AW95" s="32" t="s">
        <v>132</v>
      </c>
      <c r="AX95" s="127"/>
      <c r="AY95" s="127"/>
      <c r="AZ95" s="127"/>
      <c r="BA95" s="32"/>
    </row>
    <row r="96" spans="1:53">
      <c r="A96" s="42" t="s">
        <v>112</v>
      </c>
      <c r="V96" s="55"/>
      <c r="W96" s="46">
        <f>'[4]NASS Crush'!$AC9</f>
        <v>105.0931413727622</v>
      </c>
      <c r="X96" s="46">
        <f>'[4]NASS Crush'!$AC21</f>
        <v>132.79300000000001</v>
      </c>
      <c r="Y96" s="46">
        <f>'[4]NASS Crush'!$AC33</f>
        <v>63.530999999999999</v>
      </c>
      <c r="Z96" s="46">
        <f>'[4]NASS Crush'!$AC45</f>
        <v>140.14699999999999</v>
      </c>
      <c r="AA96" s="46">
        <f>'[4]NASS Crush'!$AC57</f>
        <v>82.646000000000001</v>
      </c>
      <c r="AB96" s="46">
        <f>'[4]NASS Crush'!$AC69</f>
        <v>134.97200000000001</v>
      </c>
      <c r="AC96" s="46">
        <f>'[4]NASS Crush'!$AC81</f>
        <v>122.583</v>
      </c>
      <c r="AD96" s="47">
        <f>AD97-SUM(AD85:AD95)</f>
        <v>136.29081446215491</v>
      </c>
      <c r="AE96" s="47">
        <f>('[3]Soy Complex'!BL431*0.05)+('[3]Soy Complex'!BL479*0.15)</f>
        <v>182.06094970369085</v>
      </c>
      <c r="AF96" s="47">
        <f>('[3]Soy Complex'!BM431*0.05)+('[3]Soy Complex'!BM479*0.15)</f>
        <v>174.08478901614976</v>
      </c>
      <c r="AG96" s="47">
        <f>('[3]Soy Complex'!BN431*0.05)+('[3]Soy Complex'!BN479*0.15)</f>
        <v>194.2020989505134</v>
      </c>
      <c r="AH96" s="47">
        <f>('[3]Soy Complex'!BO431*0.05)+('[3]Soy Complex'!BO479*0.15)</f>
        <v>199.4578606465146</v>
      </c>
      <c r="AI96" s="47">
        <f>('[3]Soy Complex'!BP431*0.05)+('[3]Soy Complex'!BP479*0.15)</f>
        <v>218.76293644960771</v>
      </c>
      <c r="AJ96" s="47">
        <f>('[3]Soy Complex'!BQ431*0.05)+('[3]Soy Complex'!BQ479*0.15)</f>
        <v>214.88568113064829</v>
      </c>
      <c r="AK96" s="47">
        <f>('[3]Soy Complex'!BR431*0.05)+('[3]Soy Complex'!BR479*0.15)</f>
        <v>217.56261757852153</v>
      </c>
      <c r="AL96" s="47">
        <f>('[3]Soy Complex'!BS431*0.05)+('[3]Soy Complex'!BS479*0.15)</f>
        <v>222.94485193733937</v>
      </c>
      <c r="AM96" s="47">
        <f>('[3]Soy Complex'!BT431*0.05)+('[3]Soy Complex'!BT479*0.15)</f>
        <v>234.85670412117145</v>
      </c>
      <c r="AN96" s="47">
        <f>('[3]Soy Complex'!BU431*0.05)+('[3]Soy Complex'!BU479*0.15)</f>
        <v>224.85469562596018</v>
      </c>
      <c r="AO96" s="47">
        <f>('[3]Soy Complex'!BV431*0.05)+('[3]Soy Complex'!BV479*0.15)</f>
        <v>222.8874069964547</v>
      </c>
      <c r="AP96" s="47">
        <f>('[3]Soy Complex'!BW431*0.05)+('[3]Soy Complex'!BW479*0.15)</f>
        <v>188.23144289981877</v>
      </c>
      <c r="AQ96" s="47">
        <f>('[3]Soy Complex'!BX431*0.05)+('[3]Soy Complex'!BX479*0.15)</f>
        <v>183.15847846070017</v>
      </c>
      <c r="AR96" s="47">
        <f>('[3]Soy Complex'!BY431*0.05)+('[3]Soy Complex'!BY479*0.15)</f>
        <v>188.57937974905732</v>
      </c>
      <c r="AS96" s="47">
        <f>('[3]Soy Complex'!BZ431*0.05)+('[3]Soy Complex'!BZ479*0.15)</f>
        <v>179.66452659105062</v>
      </c>
      <c r="AT96" s="47">
        <f>('[3]Soy Complex'!CA431*0.05)+('[3]Soy Complex'!CA479*0.15)</f>
        <v>177.76133380083428</v>
      </c>
      <c r="AU96" s="47">
        <f>('[3]Soy Complex'!CB431*0.05)+('[3]Soy Complex'!CB479*0.15)</f>
        <v>192.63616972488654</v>
      </c>
      <c r="AW96" s="32" t="s">
        <v>133</v>
      </c>
      <c r="AX96" s="127"/>
      <c r="AY96" s="127"/>
      <c r="AZ96" s="127"/>
      <c r="BA96" s="32"/>
    </row>
    <row r="97" spans="1:53" ht="15.75" thickBot="1">
      <c r="A97" s="42" t="s">
        <v>113</v>
      </c>
      <c r="V97" s="55"/>
      <c r="W97" s="46">
        <f t="shared" ref="W97:AC97" si="42">SUM(W85:W96)</f>
        <v>539.01973649534239</v>
      </c>
      <c r="X97" s="46">
        <f t="shared" si="42"/>
        <v>1355.897345824626</v>
      </c>
      <c r="Y97" s="46">
        <f t="shared" si="42"/>
        <v>1155.7726290022579</v>
      </c>
      <c r="Z97" s="46">
        <f t="shared" si="42"/>
        <v>1376.9624012223758</v>
      </c>
      <c r="AA97" s="46">
        <f t="shared" si="42"/>
        <v>1196.8617914835941</v>
      </c>
      <c r="AB97" s="46">
        <f t="shared" si="42"/>
        <v>1396.0376941768725</v>
      </c>
      <c r="AC97" s="46">
        <f t="shared" si="42"/>
        <v>1468.8880000000001</v>
      </c>
      <c r="AD97" s="47">
        <f>AD10</f>
        <v>1897.961696756194</v>
      </c>
      <c r="AE97" s="47">
        <f>SUM(AE85:AE96)</f>
        <v>2364.0751884907418</v>
      </c>
      <c r="AF97" s="47">
        <f t="shared" ref="AF97:AU97" si="43">SUM(AF85:AF96)</f>
        <v>2373.3049344361302</v>
      </c>
      <c r="AG97" s="47">
        <f t="shared" si="43"/>
        <v>2447.8913979929307</v>
      </c>
      <c r="AH97" s="47">
        <f t="shared" si="43"/>
        <v>2586.2429563940136</v>
      </c>
      <c r="AI97" s="47">
        <f t="shared" si="43"/>
        <v>2756.0004703641262</v>
      </c>
      <c r="AJ97" s="47">
        <f t="shared" si="43"/>
        <v>2781.5829885066682</v>
      </c>
      <c r="AK97" s="47">
        <f t="shared" si="43"/>
        <v>2824.9811561887823</v>
      </c>
      <c r="AL97" s="47">
        <f t="shared" si="43"/>
        <v>2882.5691897827705</v>
      </c>
      <c r="AM97" s="47">
        <f t="shared" si="43"/>
        <v>2907.858243342991</v>
      </c>
      <c r="AN97" s="47">
        <f t="shared" si="43"/>
        <v>2894.3511689618858</v>
      </c>
      <c r="AO97" s="47">
        <f t="shared" si="43"/>
        <v>2866.2158226467313</v>
      </c>
      <c r="AP97" s="47">
        <f t="shared" si="43"/>
        <v>2797.8337418410542</v>
      </c>
      <c r="AQ97" s="47">
        <f t="shared" si="43"/>
        <v>2297.5205169832057</v>
      </c>
      <c r="AR97" s="47">
        <f t="shared" si="43"/>
        <v>2397.2986227892648</v>
      </c>
      <c r="AS97" s="47">
        <f t="shared" si="43"/>
        <v>2307.0595659433611</v>
      </c>
      <c r="AT97" s="47">
        <f t="shared" si="43"/>
        <v>2311.7649067121674</v>
      </c>
      <c r="AU97" s="47">
        <f t="shared" si="43"/>
        <v>2487.1975269125578</v>
      </c>
      <c r="AW97" s="32" t="s">
        <v>134</v>
      </c>
      <c r="AX97" s="127"/>
      <c r="AY97" s="127"/>
      <c r="AZ97" s="127"/>
      <c r="BA97" s="32"/>
    </row>
    <row r="98" spans="1:5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</row>
    <row r="99" spans="1:53" ht="15.75" thickBot="1">
      <c r="A99" s="42" t="s">
        <v>135</v>
      </c>
      <c r="AB99" s="55"/>
    </row>
    <row r="100" spans="1:53" ht="15.75" thickBot="1">
      <c r="A100" s="44"/>
      <c r="B100" s="44" t="str">
        <f t="shared" ref="B100:AU100" si="44">B2</f>
        <v xml:space="preserve">93/94 </v>
      </c>
      <c r="C100" s="44" t="str">
        <f t="shared" si="44"/>
        <v xml:space="preserve">94/95 </v>
      </c>
      <c r="D100" s="44" t="str">
        <f t="shared" si="44"/>
        <v xml:space="preserve">95/96 </v>
      </c>
      <c r="E100" s="44" t="str">
        <f t="shared" si="44"/>
        <v xml:space="preserve">96/97 </v>
      </c>
      <c r="F100" s="44" t="str">
        <f t="shared" si="44"/>
        <v xml:space="preserve">97/98 </v>
      </c>
      <c r="G100" s="44" t="str">
        <f t="shared" si="44"/>
        <v xml:space="preserve">98/99 </v>
      </c>
      <c r="H100" s="44" t="str">
        <f t="shared" si="44"/>
        <v xml:space="preserve">99/00 </v>
      </c>
      <c r="I100" s="44" t="str">
        <f t="shared" si="44"/>
        <v xml:space="preserve">00/01 </v>
      </c>
      <c r="J100" s="44" t="str">
        <f t="shared" si="44"/>
        <v xml:space="preserve">01/02 </v>
      </c>
      <c r="K100" s="44" t="str">
        <f t="shared" si="44"/>
        <v xml:space="preserve">02/03 </v>
      </c>
      <c r="L100" s="44" t="str">
        <f t="shared" si="44"/>
        <v xml:space="preserve">03/04 </v>
      </c>
      <c r="M100" s="44" t="str">
        <f t="shared" si="44"/>
        <v xml:space="preserve">04/05 </v>
      </c>
      <c r="N100" s="44" t="str">
        <f t="shared" si="44"/>
        <v xml:space="preserve">05/06 </v>
      </c>
      <c r="O100" s="44" t="str">
        <f t="shared" si="44"/>
        <v xml:space="preserve">06/07 </v>
      </c>
      <c r="P100" s="44" t="str">
        <f t="shared" si="44"/>
        <v xml:space="preserve">07/08 </v>
      </c>
      <c r="Q100" s="44" t="str">
        <f t="shared" si="44"/>
        <v xml:space="preserve">08/09 </v>
      </c>
      <c r="R100" s="44" t="str">
        <f t="shared" si="44"/>
        <v xml:space="preserve">09/10 </v>
      </c>
      <c r="S100" s="44" t="str">
        <f t="shared" si="44"/>
        <v xml:space="preserve">10/11 </v>
      </c>
      <c r="T100" s="44" t="str">
        <f t="shared" si="44"/>
        <v xml:space="preserve">11/12 </v>
      </c>
      <c r="U100" s="44" t="str">
        <f t="shared" si="44"/>
        <v xml:space="preserve">12/13 </v>
      </c>
      <c r="V100" s="44" t="str">
        <f t="shared" si="44"/>
        <v xml:space="preserve">13/14 </v>
      </c>
      <c r="W100" s="44" t="str">
        <f t="shared" si="44"/>
        <v xml:space="preserve">14/15 </v>
      </c>
      <c r="X100" s="44" t="str">
        <f t="shared" si="44"/>
        <v xml:space="preserve">15/16 </v>
      </c>
      <c r="Y100" s="44" t="str">
        <f t="shared" si="44"/>
        <v xml:space="preserve">16/17 </v>
      </c>
      <c r="Z100" s="44" t="str">
        <f t="shared" si="44"/>
        <v xml:space="preserve">17/18 </v>
      </c>
      <c r="AA100" s="44" t="str">
        <f t="shared" si="44"/>
        <v>18/19</v>
      </c>
      <c r="AB100" s="44" t="str">
        <f t="shared" si="44"/>
        <v>19/20</v>
      </c>
      <c r="AC100" s="44" t="str">
        <f t="shared" si="44"/>
        <v>20/21</v>
      </c>
      <c r="AD100" s="44" t="str">
        <f t="shared" si="44"/>
        <v>21/22</v>
      </c>
      <c r="AE100" s="44" t="str">
        <f t="shared" si="44"/>
        <v>22/23</v>
      </c>
      <c r="AF100" s="44" t="str">
        <f t="shared" si="44"/>
        <v>23/24</v>
      </c>
      <c r="AG100" s="44" t="str">
        <f t="shared" si="44"/>
        <v>24/25</v>
      </c>
      <c r="AH100" s="44" t="str">
        <f t="shared" si="44"/>
        <v>25/26</v>
      </c>
      <c r="AI100" s="44" t="str">
        <f t="shared" si="44"/>
        <v>26/27</v>
      </c>
      <c r="AJ100" s="44" t="str">
        <f t="shared" si="44"/>
        <v>27/28</v>
      </c>
      <c r="AK100" s="44" t="str">
        <f t="shared" si="44"/>
        <v>28/29</v>
      </c>
      <c r="AL100" s="44" t="str">
        <f t="shared" si="44"/>
        <v>29/30</v>
      </c>
      <c r="AM100" s="44" t="str">
        <f t="shared" si="44"/>
        <v>30/31</v>
      </c>
      <c r="AN100" s="44" t="str">
        <f t="shared" si="44"/>
        <v>31/32</v>
      </c>
      <c r="AO100" s="44" t="str">
        <f t="shared" si="44"/>
        <v>32/33</v>
      </c>
      <c r="AP100" s="44" t="str">
        <f t="shared" si="44"/>
        <v>33/34</v>
      </c>
      <c r="AQ100" s="44" t="str">
        <f t="shared" si="44"/>
        <v>34/35</v>
      </c>
      <c r="AR100" s="44" t="str">
        <f t="shared" si="44"/>
        <v>35/36</v>
      </c>
      <c r="AS100" s="44" t="str">
        <f t="shared" si="44"/>
        <v>36/37</v>
      </c>
      <c r="AT100" s="44" t="str">
        <f t="shared" si="44"/>
        <v>37/38</v>
      </c>
      <c r="AU100" s="44" t="str">
        <f t="shared" si="44"/>
        <v>38/39</v>
      </c>
    </row>
    <row r="101" spans="1:53">
      <c r="A101" s="42" t="s">
        <v>101</v>
      </c>
      <c r="G101" s="46" t="e">
        <f>#REF!+#REF!+#REF!</f>
        <v>#REF!</v>
      </c>
      <c r="H101" s="46" t="e">
        <f>#REF!+#REF!+#REF!</f>
        <v>#REF!</v>
      </c>
      <c r="I101" s="46" t="e">
        <f>#REF!+#REF!+#REF!</f>
        <v>#REF!</v>
      </c>
      <c r="J101" s="46" t="e">
        <f>#REF!+#REF!+#REF!</f>
        <v>#REF!</v>
      </c>
      <c r="K101" s="46" t="e">
        <f>#REF!+#REF!+#REF!</f>
        <v>#REF!</v>
      </c>
      <c r="L101" s="46" t="e">
        <f>#REF!+#REF!+#REF!</f>
        <v>#REF!</v>
      </c>
      <c r="M101" s="46" t="e">
        <f>#REF!+#REF!+#REF!</f>
        <v>#REF!</v>
      </c>
      <c r="N101" s="46" t="e">
        <f>#REF!+#REF!+#REF!</f>
        <v>#REF!</v>
      </c>
      <c r="O101" s="46" t="e">
        <f>#REF!+#REF!+#REF!</f>
        <v>#REF!</v>
      </c>
      <c r="P101" s="46" t="e">
        <f>#REF!+#REF!+#REF!</f>
        <v>#REF!</v>
      </c>
      <c r="Q101" s="46" t="e">
        <f>#REF!+#REF!+#REF!</f>
        <v>#REF!</v>
      </c>
      <c r="R101" s="46" t="e">
        <f>#REF!+#REF!+#REF!</f>
        <v>#REF!</v>
      </c>
      <c r="S101" s="46" t="e">
        <f>#REF!+#REF!+#REF!</f>
        <v>#REF!</v>
      </c>
      <c r="T101" s="46" t="e">
        <f>#REF!+#REF!+#REF!</f>
        <v>#REF!</v>
      </c>
      <c r="U101" s="46" t="e">
        <f>#REF!+#REF!+#REF!</f>
        <v>#REF!</v>
      </c>
      <c r="V101" s="46" t="e">
        <f>#REF!+#REF!+#REF!</f>
        <v>#REF!</v>
      </c>
      <c r="W101" s="46"/>
      <c r="X101" s="46">
        <f>W128+X21+X37-X53-X69-X85-X117</f>
        <v>62.394494972270195</v>
      </c>
      <c r="Y101" s="46">
        <f t="shared" ref="Y101:AD101" si="45">X128+Y21+Y37-Y53-Y69-Y85-Y117</f>
        <v>128.25105344339977</v>
      </c>
      <c r="Z101" s="46">
        <f t="shared" si="45"/>
        <v>213.50940599999967</v>
      </c>
      <c r="AA101" s="46">
        <f t="shared" si="45"/>
        <v>268.95694800000001</v>
      </c>
      <c r="AB101" s="46">
        <f t="shared" si="45"/>
        <v>152.64590785660448</v>
      </c>
      <c r="AC101" s="46">
        <f t="shared" si="45"/>
        <v>276.30741200000011</v>
      </c>
      <c r="AD101" s="46">
        <f t="shared" si="45"/>
        <v>187.67127199999936</v>
      </c>
      <c r="AE101" s="47">
        <f t="shared" ref="AE101:AE106" si="46">AE$113*(SUM(Z101:AD101)/SUM(Z$113:AD$113))</f>
        <v>-116.49061020243843</v>
      </c>
      <c r="AF101" s="47">
        <f t="shared" ref="AF101:AF111" si="47">AF$113*(SUM(AA101:AE101)/SUM(AA$113:AE$113))</f>
        <v>-98.087694348546293</v>
      </c>
      <c r="AG101" s="47">
        <f t="shared" ref="AG101:AH111" si="48">AG$113*(SUM(AB101:AF101)/SUM(AB$113:AF$113))</f>
        <v>-33.644683582796702</v>
      </c>
      <c r="AH101" s="47">
        <f t="shared" si="48"/>
        <v>-1127.7062831136207</v>
      </c>
      <c r="AI101" s="47">
        <f>AI$113*(SUM($Y101:$AC101)/SUM($Y$113:$AC$113))</f>
        <v>-59.976610284661064</v>
      </c>
      <c r="AJ101" s="47">
        <f t="shared" ref="AJ101:AU101" si="49">AJ$113*(SUM($Y101:$AC101)/SUM($Y$113:$AC$113))</f>
        <v>-99.961017141101777</v>
      </c>
      <c r="AK101" s="47">
        <f t="shared" si="49"/>
        <v>0</v>
      </c>
      <c r="AL101" s="47">
        <f t="shared" si="49"/>
        <v>19.992203428220353</v>
      </c>
      <c r="AM101" s="47">
        <f t="shared" si="49"/>
        <v>119.95322056932213</v>
      </c>
      <c r="AN101" s="47">
        <f t="shared" si="49"/>
        <v>-119.95322056932213</v>
      </c>
      <c r="AO101" s="47">
        <f t="shared" si="49"/>
        <v>-159.93762742576283</v>
      </c>
      <c r="AP101" s="47">
        <f t="shared" si="49"/>
        <v>119.95322056932213</v>
      </c>
      <c r="AQ101" s="47">
        <f t="shared" si="49"/>
        <v>199.92203428220355</v>
      </c>
      <c r="AR101" s="47">
        <f t="shared" si="49"/>
        <v>279.89084799508498</v>
      </c>
      <c r="AS101" s="47">
        <f t="shared" si="49"/>
        <v>459.82067884906814</v>
      </c>
      <c r="AT101" s="47">
        <f t="shared" si="49"/>
        <v>499.80508570550887</v>
      </c>
      <c r="AU101" s="47">
        <f t="shared" si="49"/>
        <v>479.81288227728851</v>
      </c>
    </row>
    <row r="102" spans="1:53">
      <c r="A102" s="42" t="s">
        <v>102</v>
      </c>
      <c r="G102" s="46" t="e">
        <f>#REF!+#REF!+#REF!</f>
        <v>#REF!</v>
      </c>
      <c r="H102" s="46" t="e">
        <f>#REF!+#REF!+#REF!</f>
        <v>#REF!</v>
      </c>
      <c r="I102" s="46" t="e">
        <f>#REF!+#REF!+#REF!</f>
        <v>#REF!</v>
      </c>
      <c r="J102" s="46" t="e">
        <f>#REF!+#REF!+#REF!</f>
        <v>#REF!</v>
      </c>
      <c r="K102" s="46" t="e">
        <f>#REF!+#REF!+#REF!</f>
        <v>#REF!</v>
      </c>
      <c r="L102" s="46" t="e">
        <f>#REF!+#REF!+#REF!</f>
        <v>#REF!</v>
      </c>
      <c r="M102" s="46" t="e">
        <f>#REF!+#REF!+#REF!</f>
        <v>#REF!</v>
      </c>
      <c r="N102" s="46" t="e">
        <f>#REF!+#REF!+#REF!</f>
        <v>#REF!</v>
      </c>
      <c r="O102" s="46" t="e">
        <f>#REF!+#REF!+#REF!</f>
        <v>#REF!</v>
      </c>
      <c r="P102" s="46" t="e">
        <f>#REF!+#REF!+#REF!</f>
        <v>#REF!</v>
      </c>
      <c r="Q102" s="46" t="e">
        <f>#REF!+#REF!+#REF!</f>
        <v>#REF!</v>
      </c>
      <c r="R102" s="46" t="e">
        <f>#REF!+#REF!+#REF!</f>
        <v>#REF!</v>
      </c>
      <c r="S102" s="46" t="e">
        <f>#REF!+#REF!+#REF!</f>
        <v>#REF!</v>
      </c>
      <c r="T102" s="46" t="e">
        <f>#REF!+#REF!+#REF!</f>
        <v>#REF!</v>
      </c>
      <c r="U102" s="46" t="e">
        <f>#REF!+#REF!+#REF!</f>
        <v>#REF!</v>
      </c>
      <c r="V102" s="46" t="e">
        <f>#REF!+#REF!+#REF!</f>
        <v>#REF!</v>
      </c>
      <c r="W102" s="46"/>
      <c r="X102" s="46">
        <f>X117+X22+X38-X54-X70-X86-X118</f>
        <v>161.88092700000016</v>
      </c>
      <c r="Y102" s="46">
        <f t="shared" ref="Y102:AD107" si="50">Y117+Y22+Y38-Y54-Y70-Y86-Y118</f>
        <v>165.39056800000003</v>
      </c>
      <c r="Z102" s="46">
        <f t="shared" si="50"/>
        <v>220.6207358594902</v>
      </c>
      <c r="AA102" s="46">
        <f t="shared" si="50"/>
        <v>387.80903551640631</v>
      </c>
      <c r="AB102" s="46">
        <f t="shared" si="50"/>
        <v>230.55849100000023</v>
      </c>
      <c r="AC102" s="46">
        <f t="shared" si="50"/>
        <v>197.7328829999999</v>
      </c>
      <c r="AD102" s="46">
        <f t="shared" si="50"/>
        <v>197.28971300000012</v>
      </c>
      <c r="AE102" s="47">
        <f t="shared" si="46"/>
        <v>-130.79052141277302</v>
      </c>
      <c r="AF102" s="47">
        <f t="shared" si="47"/>
        <v>-112.56427109877721</v>
      </c>
      <c r="AG102" s="47">
        <f t="shared" si="48"/>
        <v>-31.986075089192926</v>
      </c>
      <c r="AH102" s="47">
        <f t="shared" si="48"/>
        <v>-625.5493582585508</v>
      </c>
      <c r="AI102" s="47">
        <f t="shared" ref="AI102:AU112" si="51">AI$113*(SUM($Y102:$AC102)/SUM($Y$113:$AC$113))</f>
        <v>-69.347519227563865</v>
      </c>
      <c r="AJ102" s="47">
        <f t="shared" si="51"/>
        <v>-115.57919871260643</v>
      </c>
      <c r="AK102" s="47">
        <f t="shared" si="51"/>
        <v>0</v>
      </c>
      <c r="AL102" s="47">
        <f t="shared" si="51"/>
        <v>23.115839742521288</v>
      </c>
      <c r="AM102" s="47">
        <f t="shared" si="51"/>
        <v>138.69503845512773</v>
      </c>
      <c r="AN102" s="47">
        <f t="shared" si="51"/>
        <v>-138.69503845512773</v>
      </c>
      <c r="AO102" s="47">
        <f t="shared" si="51"/>
        <v>-184.92671794017031</v>
      </c>
      <c r="AP102" s="47">
        <f t="shared" si="51"/>
        <v>138.69503845512773</v>
      </c>
      <c r="AQ102" s="47">
        <f t="shared" si="51"/>
        <v>231.15839742521285</v>
      </c>
      <c r="AR102" s="47">
        <f t="shared" si="51"/>
        <v>323.62175639529801</v>
      </c>
      <c r="AS102" s="47">
        <f t="shared" si="51"/>
        <v>531.66431407798962</v>
      </c>
      <c r="AT102" s="47">
        <f t="shared" si="51"/>
        <v>577.89599356303222</v>
      </c>
      <c r="AU102" s="47">
        <f t="shared" si="51"/>
        <v>554.78015382051092</v>
      </c>
    </row>
    <row r="103" spans="1:53">
      <c r="A103" s="42" t="s">
        <v>103</v>
      </c>
      <c r="G103" s="46" t="e">
        <f>#REF!+#REF!+#REF!</f>
        <v>#REF!</v>
      </c>
      <c r="H103" s="46" t="e">
        <f>#REF!+#REF!+#REF!</f>
        <v>#REF!</v>
      </c>
      <c r="I103" s="46" t="e">
        <f>#REF!+#REF!+#REF!</f>
        <v>#REF!</v>
      </c>
      <c r="J103" s="46" t="e">
        <f>#REF!+#REF!+#REF!</f>
        <v>#REF!</v>
      </c>
      <c r="K103" s="46" t="e">
        <f>#REF!+#REF!+#REF!</f>
        <v>#REF!</v>
      </c>
      <c r="L103" s="46" t="e">
        <f>#REF!+#REF!+#REF!</f>
        <v>#REF!</v>
      </c>
      <c r="M103" s="46" t="e">
        <f>#REF!+#REF!+#REF!</f>
        <v>#REF!</v>
      </c>
      <c r="N103" s="46" t="e">
        <f>#REF!+#REF!+#REF!</f>
        <v>#REF!</v>
      </c>
      <c r="O103" s="46" t="e">
        <f>#REF!+#REF!+#REF!</f>
        <v>#REF!</v>
      </c>
      <c r="P103" s="46" t="e">
        <f>#REF!+#REF!+#REF!</f>
        <v>#REF!</v>
      </c>
      <c r="Q103" s="46" t="e">
        <f>#REF!+#REF!+#REF!</f>
        <v>#REF!</v>
      </c>
      <c r="R103" s="46" t="e">
        <f>#REF!+#REF!+#REF!</f>
        <v>#REF!</v>
      </c>
      <c r="S103" s="46" t="e">
        <f>#REF!+#REF!+#REF!</f>
        <v>#REF!</v>
      </c>
      <c r="T103" s="46" t="e">
        <f>#REF!+#REF!+#REF!</f>
        <v>#REF!</v>
      </c>
      <c r="U103" s="46" t="e">
        <f>#REF!+#REF!+#REF!</f>
        <v>#REF!</v>
      </c>
      <c r="V103" s="46" t="e">
        <f>#REF!+#REF!+#REF!</f>
        <v>#REF!</v>
      </c>
      <c r="W103" s="46"/>
      <c r="X103" s="46">
        <f t="shared" ref="X103:AC112" si="52">X118+X23+X39-X55-X71-X87-X119</f>
        <v>58.388999000000013</v>
      </c>
      <c r="Y103" s="46">
        <f t="shared" si="52"/>
        <v>186.41304899999955</v>
      </c>
      <c r="Z103" s="46">
        <f t="shared" si="52"/>
        <v>197.38903000000028</v>
      </c>
      <c r="AA103" s="46">
        <f t="shared" si="52"/>
        <v>386.32440500000052</v>
      </c>
      <c r="AB103" s="46">
        <f t="shared" si="52"/>
        <v>245.56504800000062</v>
      </c>
      <c r="AC103" s="46">
        <f t="shared" si="52"/>
        <v>231.46207899999945</v>
      </c>
      <c r="AD103" s="46">
        <f t="shared" si="50"/>
        <v>244.46344199999976</v>
      </c>
      <c r="AE103" s="47">
        <f t="shared" si="46"/>
        <v>-138.33615083247429</v>
      </c>
      <c r="AF103" s="47">
        <f t="shared" si="47"/>
        <v>-123.64460276108734</v>
      </c>
      <c r="AG103" s="47">
        <f t="shared" si="48"/>
        <v>-38.453438896668196</v>
      </c>
      <c r="AH103" s="47">
        <f t="shared" si="48"/>
        <v>-917.2535306559663</v>
      </c>
      <c r="AI103" s="47">
        <f t="shared" si="51"/>
        <v>-71.945899916128681</v>
      </c>
      <c r="AJ103" s="47">
        <f t="shared" si="51"/>
        <v>-119.90983319354781</v>
      </c>
      <c r="AK103" s="47">
        <f t="shared" si="51"/>
        <v>0</v>
      </c>
      <c r="AL103" s="47">
        <f t="shared" si="51"/>
        <v>23.981966638709562</v>
      </c>
      <c r="AM103" s="47">
        <f t="shared" si="51"/>
        <v>143.89179983225736</v>
      </c>
      <c r="AN103" s="47">
        <f t="shared" si="51"/>
        <v>-143.89179983225736</v>
      </c>
      <c r="AO103" s="47">
        <f t="shared" si="51"/>
        <v>-191.85573310967649</v>
      </c>
      <c r="AP103" s="47">
        <f t="shared" si="51"/>
        <v>143.89179983225736</v>
      </c>
      <c r="AQ103" s="47">
        <f t="shared" si="51"/>
        <v>239.81966638709562</v>
      </c>
      <c r="AR103" s="47">
        <f t="shared" si="51"/>
        <v>335.74753294193385</v>
      </c>
      <c r="AS103" s="47">
        <f t="shared" si="51"/>
        <v>551.58523269031991</v>
      </c>
      <c r="AT103" s="47">
        <f t="shared" si="51"/>
        <v>599.54916596773899</v>
      </c>
      <c r="AU103" s="47">
        <f t="shared" si="51"/>
        <v>575.56719932902945</v>
      </c>
    </row>
    <row r="104" spans="1:53">
      <c r="A104" s="42" t="s">
        <v>104</v>
      </c>
      <c r="G104" s="46" t="e">
        <f>#REF!+#REF!+#REF!</f>
        <v>#REF!</v>
      </c>
      <c r="H104" s="46" t="e">
        <f>#REF!+#REF!+#REF!</f>
        <v>#REF!</v>
      </c>
      <c r="I104" s="46" t="e">
        <f>#REF!+#REF!+#REF!</f>
        <v>#REF!</v>
      </c>
      <c r="J104" s="46" t="e">
        <f>#REF!+#REF!+#REF!</f>
        <v>#REF!</v>
      </c>
      <c r="K104" s="46" t="e">
        <f>#REF!+#REF!+#REF!</f>
        <v>#REF!</v>
      </c>
      <c r="L104" s="46" t="e">
        <f>#REF!+#REF!+#REF!</f>
        <v>#REF!</v>
      </c>
      <c r="M104" s="46" t="e">
        <f>#REF!+#REF!+#REF!</f>
        <v>#REF!</v>
      </c>
      <c r="N104" s="46" t="e">
        <f>#REF!+#REF!+#REF!</f>
        <v>#REF!</v>
      </c>
      <c r="O104" s="46" t="e">
        <f>#REF!+#REF!+#REF!</f>
        <v>#REF!</v>
      </c>
      <c r="P104" s="46" t="e">
        <f>#REF!+#REF!+#REF!</f>
        <v>#REF!</v>
      </c>
      <c r="Q104" s="46" t="e">
        <f>#REF!+#REF!+#REF!</f>
        <v>#REF!</v>
      </c>
      <c r="R104" s="46" t="e">
        <f>#REF!+#REF!+#REF!</f>
        <v>#REF!</v>
      </c>
      <c r="S104" s="46" t="e">
        <f>#REF!+#REF!+#REF!</f>
        <v>#REF!</v>
      </c>
      <c r="T104" s="46" t="e">
        <f>#REF!+#REF!+#REF!</f>
        <v>#REF!</v>
      </c>
      <c r="U104" s="46" t="e">
        <f>#REF!+#REF!+#REF!</f>
        <v>#REF!</v>
      </c>
      <c r="V104" s="46" t="e">
        <f>#REF!+#REF!+#REF!</f>
        <v>#REF!</v>
      </c>
      <c r="W104" s="46"/>
      <c r="X104" s="46">
        <f t="shared" si="52"/>
        <v>195.18996220310351</v>
      </c>
      <c r="Y104" s="46">
        <f t="shared" si="52"/>
        <v>86.940990000000056</v>
      </c>
      <c r="Z104" s="46">
        <f t="shared" si="52"/>
        <v>130.36055801269731</v>
      </c>
      <c r="AA104" s="46">
        <f t="shared" si="52"/>
        <v>321.62702600000011</v>
      </c>
      <c r="AB104" s="46">
        <f t="shared" si="52"/>
        <v>282.3140820000001</v>
      </c>
      <c r="AC104" s="46">
        <f t="shared" si="52"/>
        <v>117.1805419999996</v>
      </c>
      <c r="AD104" s="46">
        <f t="shared" si="50"/>
        <v>149.8965349999994</v>
      </c>
      <c r="AE104" s="47">
        <f t="shared" si="46"/>
        <v>-106.13427510894905</v>
      </c>
      <c r="AF104" s="47">
        <f t="shared" si="47"/>
        <v>-97.551142878841262</v>
      </c>
      <c r="AG104" s="47">
        <f t="shared" si="48"/>
        <v>-28.929903437388283</v>
      </c>
      <c r="AH104" s="47">
        <f t="shared" si="48"/>
        <v>-180.1238114842082</v>
      </c>
      <c r="AI104" s="47">
        <f t="shared" si="51"/>
        <v>-54.135834501620906</v>
      </c>
      <c r="AJ104" s="47">
        <f t="shared" si="51"/>
        <v>-90.226390836034838</v>
      </c>
      <c r="AK104" s="47">
        <f t="shared" si="51"/>
        <v>0</v>
      </c>
      <c r="AL104" s="47">
        <f t="shared" si="51"/>
        <v>18.04527816720697</v>
      </c>
      <c r="AM104" s="47">
        <f t="shared" si="51"/>
        <v>108.27166900324181</v>
      </c>
      <c r="AN104" s="47">
        <f t="shared" si="51"/>
        <v>-108.27166900324181</v>
      </c>
      <c r="AO104" s="47">
        <f t="shared" si="51"/>
        <v>-144.36222533765576</v>
      </c>
      <c r="AP104" s="47">
        <f t="shared" si="51"/>
        <v>108.27166900324181</v>
      </c>
      <c r="AQ104" s="47">
        <f t="shared" si="51"/>
        <v>180.45278167206968</v>
      </c>
      <c r="AR104" s="47">
        <f t="shared" si="51"/>
        <v>252.63389434089757</v>
      </c>
      <c r="AS104" s="47">
        <f t="shared" si="51"/>
        <v>415.04139784576029</v>
      </c>
      <c r="AT104" s="47">
        <f t="shared" si="51"/>
        <v>451.1319541801742</v>
      </c>
      <c r="AU104" s="47">
        <f t="shared" si="51"/>
        <v>433.08667601296725</v>
      </c>
    </row>
    <row r="105" spans="1:53">
      <c r="A105" s="42" t="s">
        <v>105</v>
      </c>
      <c r="G105" s="46" t="e">
        <f>#REF!+#REF!+#REF!</f>
        <v>#REF!</v>
      </c>
      <c r="H105" s="46" t="e">
        <f>#REF!+#REF!+#REF!</f>
        <v>#REF!</v>
      </c>
      <c r="I105" s="46" t="e">
        <f>#REF!+#REF!+#REF!</f>
        <v>#REF!</v>
      </c>
      <c r="J105" s="46" t="e">
        <f>#REF!+#REF!+#REF!</f>
        <v>#REF!</v>
      </c>
      <c r="K105" s="46" t="e">
        <f>#REF!+#REF!+#REF!</f>
        <v>#REF!</v>
      </c>
      <c r="L105" s="46" t="e">
        <f>#REF!+#REF!+#REF!</f>
        <v>#REF!</v>
      </c>
      <c r="M105" s="46" t="e">
        <f>#REF!+#REF!+#REF!</f>
        <v>#REF!</v>
      </c>
      <c r="N105" s="46" t="e">
        <f>#REF!+#REF!+#REF!</f>
        <v>#REF!</v>
      </c>
      <c r="O105" s="46" t="e">
        <f>#REF!+#REF!+#REF!</f>
        <v>#REF!</v>
      </c>
      <c r="P105" s="46" t="e">
        <f>#REF!+#REF!+#REF!</f>
        <v>#REF!</v>
      </c>
      <c r="Q105" s="46" t="e">
        <f>#REF!+#REF!+#REF!</f>
        <v>#REF!</v>
      </c>
      <c r="R105" s="46" t="e">
        <f>#REF!+#REF!+#REF!</f>
        <v>#REF!</v>
      </c>
      <c r="S105" s="46" t="e">
        <f>#REF!+#REF!+#REF!</f>
        <v>#REF!</v>
      </c>
      <c r="T105" s="46" t="e">
        <f>#REF!+#REF!+#REF!</f>
        <v>#REF!</v>
      </c>
      <c r="U105" s="46" t="e">
        <f>#REF!+#REF!+#REF!</f>
        <v>#REF!</v>
      </c>
      <c r="V105" s="46" t="e">
        <f>#REF!+#REF!+#REF!</f>
        <v>#REF!</v>
      </c>
      <c r="W105" s="46"/>
      <c r="X105" s="46">
        <f t="shared" si="52"/>
        <v>115.71885199999974</v>
      </c>
      <c r="Y105" s="46">
        <f t="shared" si="52"/>
        <v>114.34831200000031</v>
      </c>
      <c r="Z105" s="46">
        <f t="shared" si="52"/>
        <v>180.02588088431639</v>
      </c>
      <c r="AA105" s="46">
        <f t="shared" si="52"/>
        <v>302.9616110000004</v>
      </c>
      <c r="AB105" s="46">
        <f t="shared" si="52"/>
        <v>82.544501000000082</v>
      </c>
      <c r="AC105" s="46">
        <f t="shared" si="52"/>
        <v>146.58109800000011</v>
      </c>
      <c r="AD105" s="46">
        <f t="shared" si="50"/>
        <v>104.64807800000062</v>
      </c>
      <c r="AE105" s="47">
        <f t="shared" si="46"/>
        <v>-86.567000948986461</v>
      </c>
      <c r="AF105" s="47">
        <f t="shared" si="47"/>
        <v>-70.166916160081826</v>
      </c>
      <c r="AG105" s="47">
        <f t="shared" si="48"/>
        <v>-14.81532572536077</v>
      </c>
      <c r="AH105" s="47">
        <f t="shared" si="48"/>
        <v>-416.46901097157865</v>
      </c>
      <c r="AI105" s="47">
        <f t="shared" si="51"/>
        <v>-47.676973270984156</v>
      </c>
      <c r="AJ105" s="47">
        <f t="shared" si="51"/>
        <v>-79.461622118306934</v>
      </c>
      <c r="AK105" s="47">
        <f t="shared" si="51"/>
        <v>0</v>
      </c>
      <c r="AL105" s="47">
        <f t="shared" si="51"/>
        <v>15.892324423661387</v>
      </c>
      <c r="AM105" s="47">
        <f t="shared" si="51"/>
        <v>95.353946541968313</v>
      </c>
      <c r="AN105" s="47">
        <f t="shared" si="51"/>
        <v>-95.353946541968313</v>
      </c>
      <c r="AO105" s="47">
        <f t="shared" si="51"/>
        <v>-127.1385953892911</v>
      </c>
      <c r="AP105" s="47">
        <f t="shared" si="51"/>
        <v>95.353946541968313</v>
      </c>
      <c r="AQ105" s="47">
        <f t="shared" si="51"/>
        <v>158.92324423661387</v>
      </c>
      <c r="AR105" s="47">
        <f t="shared" si="51"/>
        <v>222.49254193125941</v>
      </c>
      <c r="AS105" s="47">
        <f t="shared" si="51"/>
        <v>365.52346174421189</v>
      </c>
      <c r="AT105" s="47">
        <f t="shared" si="51"/>
        <v>397.30811059153467</v>
      </c>
      <c r="AU105" s="47">
        <f t="shared" si="51"/>
        <v>381.41578616787325</v>
      </c>
    </row>
    <row r="106" spans="1:53">
      <c r="A106" s="42" t="s">
        <v>106</v>
      </c>
      <c r="G106" s="46" t="e">
        <f>#REF!+#REF!+#REF!</f>
        <v>#REF!</v>
      </c>
      <c r="H106" s="46" t="e">
        <f>#REF!+#REF!+#REF!</f>
        <v>#REF!</v>
      </c>
      <c r="I106" s="46" t="e">
        <f>#REF!+#REF!+#REF!</f>
        <v>#REF!</v>
      </c>
      <c r="J106" s="46" t="e">
        <f>#REF!+#REF!+#REF!</f>
        <v>#REF!</v>
      </c>
      <c r="K106" s="46" t="e">
        <f>#REF!+#REF!+#REF!</f>
        <v>#REF!</v>
      </c>
      <c r="L106" s="46" t="e">
        <f>#REF!+#REF!+#REF!</f>
        <v>#REF!</v>
      </c>
      <c r="M106" s="46" t="e">
        <f>#REF!+#REF!+#REF!</f>
        <v>#REF!</v>
      </c>
      <c r="N106" s="46" t="e">
        <f>#REF!+#REF!+#REF!</f>
        <v>#REF!</v>
      </c>
      <c r="O106" s="46" t="e">
        <f>#REF!+#REF!+#REF!</f>
        <v>#REF!</v>
      </c>
      <c r="P106" s="46" t="e">
        <f>#REF!+#REF!+#REF!</f>
        <v>#REF!</v>
      </c>
      <c r="Q106" s="46" t="e">
        <f>#REF!+#REF!+#REF!</f>
        <v>#REF!</v>
      </c>
      <c r="R106" s="46" t="e">
        <f>#REF!+#REF!+#REF!</f>
        <v>#REF!</v>
      </c>
      <c r="S106" s="46" t="e">
        <f>#REF!+#REF!+#REF!</f>
        <v>#REF!</v>
      </c>
      <c r="T106" s="46" t="e">
        <f>#REF!+#REF!+#REF!</f>
        <v>#REF!</v>
      </c>
      <c r="U106" s="46" t="e">
        <f>#REF!+#REF!+#REF!</f>
        <v>#REF!</v>
      </c>
      <c r="V106" s="46" t="e">
        <f>#REF!+#REF!+#REF!</f>
        <v>#REF!</v>
      </c>
      <c r="W106" s="46"/>
      <c r="X106" s="46">
        <f t="shared" si="52"/>
        <v>113.85866300000021</v>
      </c>
      <c r="Y106" s="46">
        <f t="shared" si="52"/>
        <v>-16.337840999999798</v>
      </c>
      <c r="Z106" s="46">
        <f t="shared" si="52"/>
        <v>254.31208127037826</v>
      </c>
      <c r="AA106" s="46">
        <f t="shared" si="52"/>
        <v>188.66963499999997</v>
      </c>
      <c r="AB106" s="46">
        <f t="shared" si="52"/>
        <v>237.88720900000067</v>
      </c>
      <c r="AC106" s="46">
        <f t="shared" si="52"/>
        <v>129.32114700000034</v>
      </c>
      <c r="AD106" s="46">
        <f t="shared" si="50"/>
        <v>125.3642430000009</v>
      </c>
      <c r="AE106" s="47">
        <f t="shared" si="46"/>
        <v>-99.157666136929393</v>
      </c>
      <c r="AF106" s="47">
        <f t="shared" si="47"/>
        <v>-74.237428860632349</v>
      </c>
      <c r="AG106" s="47">
        <f t="shared" si="48"/>
        <v>-26.70992487177443</v>
      </c>
      <c r="AH106" s="47">
        <f t="shared" si="48"/>
        <v>-285.27926497561947</v>
      </c>
      <c r="AI106" s="47">
        <f t="shared" si="51"/>
        <v>-45.79581270135467</v>
      </c>
      <c r="AJ106" s="47">
        <f t="shared" si="51"/>
        <v>-76.326354502257786</v>
      </c>
      <c r="AK106" s="47">
        <f t="shared" si="51"/>
        <v>0</v>
      </c>
      <c r="AL106" s="47">
        <f t="shared" si="51"/>
        <v>15.265270900451556</v>
      </c>
      <c r="AM106" s="47">
        <f t="shared" si="51"/>
        <v>91.59162540270934</v>
      </c>
      <c r="AN106" s="47">
        <f t="shared" si="51"/>
        <v>-91.59162540270934</v>
      </c>
      <c r="AO106" s="47">
        <f t="shared" si="51"/>
        <v>-122.12216720361245</v>
      </c>
      <c r="AP106" s="47">
        <f t="shared" si="51"/>
        <v>91.59162540270934</v>
      </c>
      <c r="AQ106" s="47">
        <f t="shared" si="51"/>
        <v>152.65270900451557</v>
      </c>
      <c r="AR106" s="47">
        <f t="shared" si="51"/>
        <v>213.71379260632179</v>
      </c>
      <c r="AS106" s="47">
        <f t="shared" si="51"/>
        <v>351.10123071038578</v>
      </c>
      <c r="AT106" s="47">
        <f t="shared" si="51"/>
        <v>381.63177251128889</v>
      </c>
      <c r="AU106" s="47">
        <f t="shared" si="51"/>
        <v>366.36650161083736</v>
      </c>
    </row>
    <row r="107" spans="1:53">
      <c r="A107" s="42" t="s">
        <v>107</v>
      </c>
      <c r="G107" s="46" t="e">
        <f>#REF!+#REF!+#REF!</f>
        <v>#REF!</v>
      </c>
      <c r="H107" s="46" t="e">
        <f>#REF!+#REF!+#REF!</f>
        <v>#REF!</v>
      </c>
      <c r="I107" s="46" t="e">
        <f>#REF!+#REF!+#REF!</f>
        <v>#REF!</v>
      </c>
      <c r="J107" s="46" t="e">
        <f>#REF!+#REF!+#REF!</f>
        <v>#REF!</v>
      </c>
      <c r="K107" s="46" t="e">
        <f>#REF!+#REF!+#REF!</f>
        <v>#REF!</v>
      </c>
      <c r="L107" s="46" t="e">
        <f>#REF!+#REF!+#REF!</f>
        <v>#REF!</v>
      </c>
      <c r="M107" s="46" t="e">
        <f>#REF!+#REF!+#REF!</f>
        <v>#REF!</v>
      </c>
      <c r="N107" s="46" t="e">
        <f>#REF!+#REF!+#REF!</f>
        <v>#REF!</v>
      </c>
      <c r="O107" s="46" t="e">
        <f>#REF!+#REF!+#REF!</f>
        <v>#REF!</v>
      </c>
      <c r="P107" s="46" t="e">
        <f>#REF!+#REF!+#REF!</f>
        <v>#REF!</v>
      </c>
      <c r="Q107" s="46" t="e">
        <f>#REF!+#REF!+#REF!</f>
        <v>#REF!</v>
      </c>
      <c r="R107" s="46" t="e">
        <f>#REF!+#REF!+#REF!</f>
        <v>#REF!</v>
      </c>
      <c r="S107" s="46" t="e">
        <f>#REF!+#REF!+#REF!</f>
        <v>#REF!</v>
      </c>
      <c r="T107" s="46" t="e">
        <f>#REF!+#REF!+#REF!</f>
        <v>#REF!</v>
      </c>
      <c r="U107" s="46" t="e">
        <f>#REF!+#REF!+#REF!</f>
        <v>#REF!</v>
      </c>
      <c r="V107" s="46" t="e">
        <f>#REF!+#REF!+#REF!</f>
        <v>#REF!</v>
      </c>
      <c r="W107" s="46"/>
      <c r="X107" s="46">
        <f t="shared" si="52"/>
        <v>185.1113150000001</v>
      </c>
      <c r="Y107" s="46">
        <f t="shared" si="52"/>
        <v>222.58452399999987</v>
      </c>
      <c r="Z107" s="46">
        <f t="shared" si="52"/>
        <v>2.4401050000001305</v>
      </c>
      <c r="AA107" s="46">
        <f t="shared" si="52"/>
        <v>282.92218200000025</v>
      </c>
      <c r="AB107" s="46">
        <f t="shared" si="52"/>
        <v>223.17058799999995</v>
      </c>
      <c r="AC107" s="46">
        <f t="shared" si="52"/>
        <v>144.91659099999993</v>
      </c>
      <c r="AD107" s="46">
        <f t="shared" si="50"/>
        <v>238.51861362890486</v>
      </c>
      <c r="AE107" s="47">
        <f>AE$113*(SUM(Z107:AD107)/SUM(Z$113:AD$113))</f>
        <v>-94.538041887049417</v>
      </c>
      <c r="AF107" s="47">
        <f t="shared" si="47"/>
        <v>-101.39078036977882</v>
      </c>
      <c r="AG107" s="47">
        <f t="shared" si="48"/>
        <v>-34.366930274391258</v>
      </c>
      <c r="AH107" s="47">
        <f t="shared" si="48"/>
        <v>-800.42532193550744</v>
      </c>
      <c r="AI107" s="47">
        <f t="shared" si="51"/>
        <v>-50.536720746957663</v>
      </c>
      <c r="AJ107" s="47">
        <f t="shared" si="51"/>
        <v>-84.227867911596093</v>
      </c>
      <c r="AK107" s="47">
        <f t="shared" si="51"/>
        <v>0</v>
      </c>
      <c r="AL107" s="47">
        <f t="shared" si="51"/>
        <v>16.845573582319219</v>
      </c>
      <c r="AM107" s="47">
        <f t="shared" si="51"/>
        <v>101.07344149391533</v>
      </c>
      <c r="AN107" s="47">
        <f t="shared" si="51"/>
        <v>-101.07344149391533</v>
      </c>
      <c r="AO107" s="47">
        <f t="shared" si="51"/>
        <v>-134.76458865855375</v>
      </c>
      <c r="AP107" s="47">
        <f t="shared" si="51"/>
        <v>101.07344149391533</v>
      </c>
      <c r="AQ107" s="47">
        <f t="shared" si="51"/>
        <v>168.45573582319219</v>
      </c>
      <c r="AR107" s="47">
        <f t="shared" si="51"/>
        <v>235.83803015246909</v>
      </c>
      <c r="AS107" s="47">
        <f t="shared" si="51"/>
        <v>387.44819239334203</v>
      </c>
      <c r="AT107" s="47">
        <f t="shared" si="51"/>
        <v>421.13933955798052</v>
      </c>
      <c r="AU107" s="47">
        <f t="shared" si="51"/>
        <v>404.2937659756613</v>
      </c>
    </row>
    <row r="108" spans="1:53">
      <c r="A108" s="42" t="s">
        <v>108</v>
      </c>
      <c r="G108" s="46" t="e">
        <f>#REF!+#REF!+#REF!</f>
        <v>#REF!</v>
      </c>
      <c r="H108" s="46" t="e">
        <f>#REF!+#REF!+#REF!</f>
        <v>#REF!</v>
      </c>
      <c r="I108" s="46" t="e">
        <f>#REF!+#REF!+#REF!</f>
        <v>#REF!</v>
      </c>
      <c r="J108" s="46" t="e">
        <f>#REF!+#REF!+#REF!</f>
        <v>#REF!</v>
      </c>
      <c r="K108" s="46" t="e">
        <f>#REF!+#REF!+#REF!</f>
        <v>#REF!</v>
      </c>
      <c r="L108" s="46" t="e">
        <f>#REF!+#REF!+#REF!</f>
        <v>#REF!</v>
      </c>
      <c r="M108" s="46" t="e">
        <f>#REF!+#REF!+#REF!</f>
        <v>#REF!</v>
      </c>
      <c r="N108" s="46" t="e">
        <f>#REF!+#REF!+#REF!</f>
        <v>#REF!</v>
      </c>
      <c r="O108" s="46" t="e">
        <f>#REF!+#REF!+#REF!</f>
        <v>#REF!</v>
      </c>
      <c r="P108" s="46" t="e">
        <f>#REF!+#REF!+#REF!</f>
        <v>#REF!</v>
      </c>
      <c r="Q108" s="46" t="e">
        <f>#REF!+#REF!+#REF!</f>
        <v>#REF!</v>
      </c>
      <c r="R108" s="46" t="e">
        <f>#REF!+#REF!+#REF!</f>
        <v>#REF!</v>
      </c>
      <c r="S108" s="46" t="e">
        <f>#REF!+#REF!+#REF!</f>
        <v>#REF!</v>
      </c>
      <c r="T108" s="46" t="e">
        <f>#REF!+#REF!+#REF!</f>
        <v>#REF!</v>
      </c>
      <c r="U108" s="46" t="e">
        <f>#REF!+#REF!+#REF!</f>
        <v>#REF!</v>
      </c>
      <c r="V108" s="46" t="e">
        <f>#REF!+#REF!+#REF!</f>
        <v>#REF!</v>
      </c>
      <c r="W108" s="46"/>
      <c r="X108" s="46">
        <f t="shared" si="52"/>
        <v>187.1622040000002</v>
      </c>
      <c r="Y108" s="46">
        <f t="shared" si="52"/>
        <v>108.82694300000048</v>
      </c>
      <c r="Z108" s="46">
        <f t="shared" si="52"/>
        <v>293.29349999999909</v>
      </c>
      <c r="AA108" s="46">
        <f t="shared" si="52"/>
        <v>344.67665600000009</v>
      </c>
      <c r="AB108" s="46">
        <f t="shared" si="52"/>
        <v>188.10431751344868</v>
      </c>
      <c r="AC108" s="46">
        <f t="shared" si="52"/>
        <v>232.33440899999982</v>
      </c>
      <c r="AD108" s="47">
        <f t="shared" ref="AD108:AE111" si="53">AD$113*(SUM(Y108:AC108)/SUM(Y$113:AC$113))</f>
        <v>44.890397429912291</v>
      </c>
      <c r="AE108" s="47">
        <f t="shared" si="53"/>
        <v>-116.93664372455058</v>
      </c>
      <c r="AF108" s="47">
        <f t="shared" si="47"/>
        <v>-88.392088600512679</v>
      </c>
      <c r="AG108" s="47">
        <f t="shared" si="48"/>
        <v>-21.757770643834483</v>
      </c>
      <c r="AH108" s="47">
        <f t="shared" si="48"/>
        <v>-262.0615859555449</v>
      </c>
      <c r="AI108" s="47">
        <f t="shared" si="51"/>
        <v>-67.335596144868433</v>
      </c>
      <c r="AJ108" s="47">
        <f t="shared" si="51"/>
        <v>-112.22599357478073</v>
      </c>
      <c r="AK108" s="47">
        <f t="shared" si="51"/>
        <v>0</v>
      </c>
      <c r="AL108" s="47">
        <f t="shared" si="51"/>
        <v>22.445198714956145</v>
      </c>
      <c r="AM108" s="47">
        <f t="shared" si="51"/>
        <v>134.67119228973687</v>
      </c>
      <c r="AN108" s="47">
        <f t="shared" si="51"/>
        <v>-134.67119228973687</v>
      </c>
      <c r="AO108" s="47">
        <f t="shared" si="51"/>
        <v>-179.56158971964916</v>
      </c>
      <c r="AP108" s="47">
        <f t="shared" si="51"/>
        <v>134.67119228973687</v>
      </c>
      <c r="AQ108" s="47">
        <f t="shared" si="51"/>
        <v>224.45198714956146</v>
      </c>
      <c r="AR108" s="47">
        <f t="shared" si="51"/>
        <v>314.23278200938603</v>
      </c>
      <c r="AS108" s="47">
        <f t="shared" si="51"/>
        <v>516.2395704439914</v>
      </c>
      <c r="AT108" s="47">
        <f t="shared" si="51"/>
        <v>561.12996787390364</v>
      </c>
      <c r="AU108" s="47">
        <f t="shared" si="51"/>
        <v>538.68476915894746</v>
      </c>
    </row>
    <row r="109" spans="1:53">
      <c r="A109" s="42" t="s">
        <v>109</v>
      </c>
      <c r="G109" s="46" t="e">
        <f>#REF!+#REF!+#REF!</f>
        <v>#REF!</v>
      </c>
      <c r="H109" s="46" t="e">
        <f>#REF!+#REF!+#REF!</f>
        <v>#REF!</v>
      </c>
      <c r="I109" s="46" t="e">
        <f>#REF!+#REF!+#REF!</f>
        <v>#REF!</v>
      </c>
      <c r="J109" s="46" t="e">
        <f>#REF!+#REF!+#REF!</f>
        <v>#REF!</v>
      </c>
      <c r="K109" s="46" t="e">
        <f>#REF!+#REF!+#REF!</f>
        <v>#REF!</v>
      </c>
      <c r="L109" s="46" t="e">
        <f>#REF!+#REF!+#REF!</f>
        <v>#REF!</v>
      </c>
      <c r="M109" s="46" t="e">
        <f>#REF!+#REF!+#REF!</f>
        <v>#REF!</v>
      </c>
      <c r="N109" s="46" t="e">
        <f>#REF!+#REF!+#REF!</f>
        <v>#REF!</v>
      </c>
      <c r="O109" s="46" t="e">
        <f>#REF!+#REF!+#REF!</f>
        <v>#REF!</v>
      </c>
      <c r="P109" s="46" t="e">
        <f>#REF!+#REF!+#REF!</f>
        <v>#REF!</v>
      </c>
      <c r="Q109" s="46" t="e">
        <f>#REF!+#REF!+#REF!</f>
        <v>#REF!</v>
      </c>
      <c r="R109" s="46" t="e">
        <f>#REF!+#REF!+#REF!</f>
        <v>#REF!</v>
      </c>
      <c r="S109" s="46" t="e">
        <f>#REF!+#REF!+#REF!</f>
        <v>#REF!</v>
      </c>
      <c r="T109" s="46" t="e">
        <f>#REF!+#REF!+#REF!</f>
        <v>#REF!</v>
      </c>
      <c r="U109" s="46" t="e">
        <f>#REF!+#REF!+#REF!</f>
        <v>#REF!</v>
      </c>
      <c r="V109" s="46" t="e">
        <f>#REF!+#REF!+#REF!</f>
        <v>#REF!</v>
      </c>
      <c r="W109" s="46">
        <f t="shared" ref="W109:W112" si="54">W124+W29+W45-W61-W77-W93-W125</f>
        <v>64.998796648269945</v>
      </c>
      <c r="X109" s="46">
        <f t="shared" si="52"/>
        <v>142.14293699999939</v>
      </c>
      <c r="Y109" s="46">
        <f t="shared" si="52"/>
        <v>188.72329803529283</v>
      </c>
      <c r="Z109" s="46">
        <f t="shared" si="52"/>
        <v>213.31220600000006</v>
      </c>
      <c r="AA109" s="46">
        <f t="shared" si="52"/>
        <v>276.63164200000028</v>
      </c>
      <c r="AB109" s="46">
        <f t="shared" si="52"/>
        <v>273.05101045307538</v>
      </c>
      <c r="AC109" s="46">
        <f t="shared" si="52"/>
        <v>93.251958999999715</v>
      </c>
      <c r="AD109" s="47">
        <f t="shared" si="53"/>
        <v>40.188214550405554</v>
      </c>
      <c r="AE109" s="47">
        <f t="shared" si="53"/>
        <v>-95.011485881671746</v>
      </c>
      <c r="AF109" s="47">
        <f t="shared" si="47"/>
        <v>-75.006066446163459</v>
      </c>
      <c r="AG109" s="47">
        <f t="shared" si="48"/>
        <v>-19.788966506122755</v>
      </c>
      <c r="AH109" s="47">
        <f t="shared" si="48"/>
        <v>294.61415364824586</v>
      </c>
      <c r="AI109" s="47">
        <f t="shared" si="51"/>
        <v>-60.282321825608335</v>
      </c>
      <c r="AJ109" s="47">
        <f t="shared" si="51"/>
        <v>-100.47053637601388</v>
      </c>
      <c r="AK109" s="47">
        <f t="shared" si="51"/>
        <v>0</v>
      </c>
      <c r="AL109" s="47">
        <f t="shared" si="51"/>
        <v>20.094107275202777</v>
      </c>
      <c r="AM109" s="47">
        <f t="shared" si="51"/>
        <v>120.56464365121667</v>
      </c>
      <c r="AN109" s="47">
        <f t="shared" si="51"/>
        <v>-120.56464365121667</v>
      </c>
      <c r="AO109" s="47">
        <f t="shared" si="51"/>
        <v>-160.75285820162222</v>
      </c>
      <c r="AP109" s="47">
        <f t="shared" si="51"/>
        <v>120.56464365121667</v>
      </c>
      <c r="AQ109" s="47">
        <f t="shared" si="51"/>
        <v>200.94107275202776</v>
      </c>
      <c r="AR109" s="47">
        <f t="shared" si="51"/>
        <v>281.31750185283886</v>
      </c>
      <c r="AS109" s="47">
        <f t="shared" si="51"/>
        <v>462.16446732966386</v>
      </c>
      <c r="AT109" s="47">
        <f t="shared" si="51"/>
        <v>502.35268188006944</v>
      </c>
      <c r="AU109" s="47">
        <f t="shared" si="51"/>
        <v>482.25857460486668</v>
      </c>
    </row>
    <row r="110" spans="1:53">
      <c r="A110" s="42" t="s">
        <v>110</v>
      </c>
      <c r="G110" s="46" t="e">
        <f>#REF!+#REF!+#REF!</f>
        <v>#REF!</v>
      </c>
      <c r="H110" s="46" t="e">
        <f>#REF!+#REF!+#REF!</f>
        <v>#REF!</v>
      </c>
      <c r="I110" s="46" t="e">
        <f>#REF!+#REF!+#REF!</f>
        <v>#REF!</v>
      </c>
      <c r="J110" s="46" t="e">
        <f>#REF!+#REF!+#REF!</f>
        <v>#REF!</v>
      </c>
      <c r="K110" s="46" t="e">
        <f>#REF!+#REF!+#REF!</f>
        <v>#REF!</v>
      </c>
      <c r="L110" s="46" t="e">
        <f>#REF!+#REF!+#REF!</f>
        <v>#REF!</v>
      </c>
      <c r="M110" s="46" t="e">
        <f>#REF!+#REF!+#REF!</f>
        <v>#REF!</v>
      </c>
      <c r="N110" s="46" t="e">
        <f>#REF!+#REF!+#REF!</f>
        <v>#REF!</v>
      </c>
      <c r="O110" s="46" t="e">
        <f>#REF!+#REF!+#REF!</f>
        <v>#REF!</v>
      </c>
      <c r="P110" s="46" t="e">
        <f>#REF!+#REF!+#REF!</f>
        <v>#REF!</v>
      </c>
      <c r="Q110" s="46" t="e">
        <f>#REF!+#REF!+#REF!</f>
        <v>#REF!</v>
      </c>
      <c r="R110" s="46" t="e">
        <f>#REF!+#REF!+#REF!</f>
        <v>#REF!</v>
      </c>
      <c r="S110" s="46" t="e">
        <f>#REF!+#REF!+#REF!</f>
        <v>#REF!</v>
      </c>
      <c r="T110" s="46" t="e">
        <f>#REF!+#REF!+#REF!</f>
        <v>#REF!</v>
      </c>
      <c r="U110" s="46" t="e">
        <f>#REF!+#REF!+#REF!</f>
        <v>#REF!</v>
      </c>
      <c r="V110" s="46" t="e">
        <f>#REF!+#REF!+#REF!</f>
        <v>#REF!</v>
      </c>
      <c r="W110" s="46">
        <f t="shared" si="54"/>
        <v>111.80395050029597</v>
      </c>
      <c r="X110" s="46">
        <f t="shared" si="52"/>
        <v>136.55842599999937</v>
      </c>
      <c r="Y110" s="46">
        <f t="shared" si="52"/>
        <v>194.34857399999987</v>
      </c>
      <c r="Z110" s="46">
        <f t="shared" si="52"/>
        <v>248.0130077507431</v>
      </c>
      <c r="AA110" s="46">
        <f t="shared" si="52"/>
        <v>236.39635299999964</v>
      </c>
      <c r="AB110" s="46">
        <f t="shared" si="52"/>
        <v>303.8849909999999</v>
      </c>
      <c r="AC110" s="46">
        <f t="shared" si="52"/>
        <v>242.54263399999991</v>
      </c>
      <c r="AD110" s="47">
        <f t="shared" si="53"/>
        <v>47.119070114565048</v>
      </c>
      <c r="AE110" s="47">
        <f t="shared" si="53"/>
        <v>-114.2505624239276</v>
      </c>
      <c r="AF110" s="47">
        <f t="shared" si="47"/>
        <v>-91.277406971294553</v>
      </c>
      <c r="AG110" s="47">
        <f t="shared" si="48"/>
        <v>-32.470806629047566</v>
      </c>
      <c r="AH110" s="47">
        <f t="shared" si="48"/>
        <v>-270.03045448032248</v>
      </c>
      <c r="AI110" s="47">
        <f t="shared" si="51"/>
        <v>-70.678605171847579</v>
      </c>
      <c r="AJ110" s="47">
        <f t="shared" si="51"/>
        <v>-117.79767528641263</v>
      </c>
      <c r="AK110" s="47">
        <f t="shared" si="51"/>
        <v>0</v>
      </c>
      <c r="AL110" s="47">
        <f t="shared" si="51"/>
        <v>23.559535057282524</v>
      </c>
      <c r="AM110" s="47">
        <f t="shared" si="51"/>
        <v>141.35721034369516</v>
      </c>
      <c r="AN110" s="47">
        <f t="shared" si="51"/>
        <v>-141.35721034369516</v>
      </c>
      <c r="AO110" s="47">
        <f t="shared" si="51"/>
        <v>-188.47628045826019</v>
      </c>
      <c r="AP110" s="47">
        <f t="shared" si="51"/>
        <v>141.35721034369516</v>
      </c>
      <c r="AQ110" s="47">
        <f t="shared" si="51"/>
        <v>235.59535057282525</v>
      </c>
      <c r="AR110" s="47">
        <f t="shared" si="51"/>
        <v>329.83349080195535</v>
      </c>
      <c r="AS110" s="47">
        <f t="shared" si="51"/>
        <v>541.86930631749806</v>
      </c>
      <c r="AT110" s="47">
        <f t="shared" si="51"/>
        <v>588.98837643206309</v>
      </c>
      <c r="AU110" s="47">
        <f t="shared" si="51"/>
        <v>565.42884137478063</v>
      </c>
    </row>
    <row r="111" spans="1:53">
      <c r="A111" s="42" t="s">
        <v>111</v>
      </c>
      <c r="G111" s="46" t="e">
        <f>#REF!+#REF!+#REF!</f>
        <v>#REF!</v>
      </c>
      <c r="H111" s="46" t="e">
        <f>#REF!+#REF!+#REF!</f>
        <v>#REF!</v>
      </c>
      <c r="I111" s="46" t="e">
        <f>#REF!+#REF!+#REF!</f>
        <v>#REF!</v>
      </c>
      <c r="J111" s="46" t="e">
        <f>#REF!+#REF!+#REF!</f>
        <v>#REF!</v>
      </c>
      <c r="K111" s="46" t="e">
        <f>#REF!+#REF!+#REF!</f>
        <v>#REF!</v>
      </c>
      <c r="L111" s="46" t="e">
        <f>#REF!+#REF!+#REF!</f>
        <v>#REF!</v>
      </c>
      <c r="M111" s="46" t="e">
        <f>#REF!+#REF!+#REF!</f>
        <v>#REF!</v>
      </c>
      <c r="N111" s="46" t="e">
        <f>#REF!+#REF!+#REF!</f>
        <v>#REF!</v>
      </c>
      <c r="O111" s="46" t="e">
        <f>#REF!+#REF!+#REF!</f>
        <v>#REF!</v>
      </c>
      <c r="P111" s="46" t="e">
        <f>#REF!+#REF!+#REF!</f>
        <v>#REF!</v>
      </c>
      <c r="Q111" s="46" t="e">
        <f>#REF!+#REF!+#REF!</f>
        <v>#REF!</v>
      </c>
      <c r="R111" s="46" t="e">
        <f>#REF!+#REF!+#REF!</f>
        <v>#REF!</v>
      </c>
      <c r="S111" s="46" t="e">
        <f>#REF!+#REF!+#REF!</f>
        <v>#REF!</v>
      </c>
      <c r="T111" s="46" t="e">
        <f>#REF!+#REF!+#REF!</f>
        <v>#REF!</v>
      </c>
      <c r="U111" s="46" t="e">
        <f>#REF!+#REF!+#REF!</f>
        <v>#REF!</v>
      </c>
      <c r="V111" s="46" t="e">
        <f>#REF!+#REF!+#REF!</f>
        <v>#REF!</v>
      </c>
      <c r="W111" s="46">
        <f t="shared" si="54"/>
        <v>101.76269900000011</v>
      </c>
      <c r="X111" s="46">
        <f t="shared" si="52"/>
        <v>205.31522300000006</v>
      </c>
      <c r="Y111" s="46">
        <f t="shared" si="52"/>
        <v>116.80603051905064</v>
      </c>
      <c r="Z111" s="46">
        <f t="shared" si="52"/>
        <v>333.26775799999882</v>
      </c>
      <c r="AA111" s="46">
        <f t="shared" si="52"/>
        <v>476.93261599999983</v>
      </c>
      <c r="AB111" s="46">
        <f t="shared" si="52"/>
        <v>245.52516900000023</v>
      </c>
      <c r="AC111" s="46">
        <f t="shared" si="52"/>
        <v>120.61255399999982</v>
      </c>
      <c r="AD111" s="47">
        <f t="shared" si="53"/>
        <v>49.732669739597959</v>
      </c>
      <c r="AE111" s="47">
        <f t="shared" si="53"/>
        <v>-129.94896583153309</v>
      </c>
      <c r="AF111" s="47">
        <f t="shared" si="47"/>
        <v>-97.292259352175819</v>
      </c>
      <c r="AG111" s="47">
        <f t="shared" si="48"/>
        <v>-15.78516916406687</v>
      </c>
      <c r="AH111" s="47">
        <f t="shared" si="48"/>
        <v>379.88806010348623</v>
      </c>
      <c r="AI111" s="47">
        <f t="shared" si="51"/>
        <v>-74.599004609396943</v>
      </c>
      <c r="AJ111" s="47">
        <f t="shared" si="51"/>
        <v>-124.33167434899489</v>
      </c>
      <c r="AK111" s="47">
        <f t="shared" si="51"/>
        <v>0</v>
      </c>
      <c r="AL111" s="47">
        <f t="shared" si="51"/>
        <v>24.86633486979898</v>
      </c>
      <c r="AM111" s="47">
        <f t="shared" si="51"/>
        <v>149.19800921879389</v>
      </c>
      <c r="AN111" s="47">
        <f t="shared" si="51"/>
        <v>-149.19800921879389</v>
      </c>
      <c r="AO111" s="47">
        <f t="shared" si="51"/>
        <v>-198.93067895839184</v>
      </c>
      <c r="AP111" s="47">
        <f t="shared" si="51"/>
        <v>149.19800921879389</v>
      </c>
      <c r="AQ111" s="47">
        <f t="shared" si="51"/>
        <v>248.66334869798979</v>
      </c>
      <c r="AR111" s="47">
        <f t="shared" si="51"/>
        <v>348.12868817718572</v>
      </c>
      <c r="AS111" s="47">
        <f t="shared" si="51"/>
        <v>571.92570200537648</v>
      </c>
      <c r="AT111" s="47">
        <f t="shared" si="51"/>
        <v>621.65837174497449</v>
      </c>
      <c r="AU111" s="47">
        <f t="shared" si="51"/>
        <v>596.79203687517554</v>
      </c>
    </row>
    <row r="112" spans="1:53">
      <c r="A112" s="42" t="s">
        <v>112</v>
      </c>
      <c r="G112" s="46" t="e">
        <f>#REF!+#REF!+#REF!</f>
        <v>#REF!</v>
      </c>
      <c r="H112" s="46" t="e">
        <f>#REF!+#REF!+#REF!</f>
        <v>#REF!</v>
      </c>
      <c r="I112" s="46" t="e">
        <f>#REF!+#REF!+#REF!</f>
        <v>#REF!</v>
      </c>
      <c r="J112" s="46" t="e">
        <f>#REF!+#REF!+#REF!</f>
        <v>#REF!</v>
      </c>
      <c r="K112" s="46" t="e">
        <f>#REF!+#REF!+#REF!</f>
        <v>#REF!</v>
      </c>
      <c r="L112" s="46" t="e">
        <f>#REF!+#REF!+#REF!</f>
        <v>#REF!</v>
      </c>
      <c r="M112" s="46" t="e">
        <f>#REF!+#REF!+#REF!</f>
        <v>#REF!</v>
      </c>
      <c r="N112" s="46" t="e">
        <f>#REF!+#REF!+#REF!</f>
        <v>#REF!</v>
      </c>
      <c r="O112" s="46" t="e">
        <f>#REF!+#REF!+#REF!</f>
        <v>#REF!</v>
      </c>
      <c r="P112" s="46" t="e">
        <f>#REF!+#REF!+#REF!</f>
        <v>#REF!</v>
      </c>
      <c r="Q112" s="46" t="e">
        <f>#REF!+#REF!+#REF!</f>
        <v>#REF!</v>
      </c>
      <c r="R112" s="46" t="e">
        <f>#REF!+#REF!+#REF!</f>
        <v>#REF!</v>
      </c>
      <c r="S112" s="46" t="e">
        <f>#REF!+#REF!+#REF!</f>
        <v>#REF!</v>
      </c>
      <c r="T112" s="46" t="e">
        <f>#REF!+#REF!+#REF!</f>
        <v>#REF!</v>
      </c>
      <c r="U112" s="46" t="e">
        <f>#REF!+#REF!+#REF!</f>
        <v>#REF!</v>
      </c>
      <c r="V112" s="46" t="e">
        <f>#REF!+#REF!+#REF!</f>
        <v>#REF!</v>
      </c>
      <c r="W112" s="46">
        <f t="shared" si="54"/>
        <v>68.064287627238173</v>
      </c>
      <c r="X112" s="46">
        <f t="shared" si="52"/>
        <v>131.40004399999953</v>
      </c>
      <c r="Y112" s="46">
        <f t="shared" si="52"/>
        <v>210.88485799999989</v>
      </c>
      <c r="Z112" s="46">
        <f t="shared" si="52"/>
        <v>416.37728600000014</v>
      </c>
      <c r="AA112" s="46">
        <f t="shared" si="52"/>
        <v>379.49928899999986</v>
      </c>
      <c r="AB112" s="46">
        <f t="shared" si="52"/>
        <v>176.53030799999965</v>
      </c>
      <c r="AC112" s="46">
        <f t="shared" si="52"/>
        <v>163.41799100000003</v>
      </c>
      <c r="AD112" s="47">
        <f>AD113-SUM(AD101:AD111)</f>
        <v>-929.78224846338594</v>
      </c>
      <c r="AE112" s="47">
        <f>AE113-SUM(AE101:AE111)</f>
        <v>-21.838075608716963</v>
      </c>
      <c r="AF112" s="47">
        <f t="shared" ref="AF112:AH112" si="55">AF113-SUM(AF101:AF111)</f>
        <v>29.610657847891616</v>
      </c>
      <c r="AG112" s="47">
        <f t="shared" si="55"/>
        <v>48.70899482064425</v>
      </c>
      <c r="AH112" s="47">
        <f t="shared" si="55"/>
        <v>3710.3964080791866</v>
      </c>
      <c r="AI112" s="47">
        <f t="shared" si="51"/>
        <v>-77.68910159900777</v>
      </c>
      <c r="AJ112" s="47">
        <f t="shared" si="51"/>
        <v>-129.4818359983463</v>
      </c>
      <c r="AK112" s="47">
        <f t="shared" si="51"/>
        <v>0</v>
      </c>
      <c r="AL112" s="47">
        <f t="shared" si="51"/>
        <v>25.896367199669257</v>
      </c>
      <c r="AM112" s="47">
        <f t="shared" si="51"/>
        <v>155.37820319801554</v>
      </c>
      <c r="AN112" s="47">
        <f t="shared" si="51"/>
        <v>-155.37820319801554</v>
      </c>
      <c r="AO112" s="47">
        <f t="shared" si="51"/>
        <v>-207.17093759735405</v>
      </c>
      <c r="AP112" s="47">
        <f t="shared" si="51"/>
        <v>155.37820319801554</v>
      </c>
      <c r="AQ112" s="47">
        <f t="shared" si="51"/>
        <v>258.9636719966926</v>
      </c>
      <c r="AR112" s="47">
        <f t="shared" si="51"/>
        <v>362.54914079536957</v>
      </c>
      <c r="AS112" s="47">
        <f t="shared" si="51"/>
        <v>595.61644559239289</v>
      </c>
      <c r="AT112" s="47">
        <f t="shared" si="51"/>
        <v>647.40917999173143</v>
      </c>
      <c r="AU112" s="47">
        <f t="shared" si="51"/>
        <v>621.51281279206216</v>
      </c>
    </row>
    <row r="113" spans="1:47" ht="15.75" thickBot="1">
      <c r="A113" s="42" t="s">
        <v>113</v>
      </c>
      <c r="F113" s="46"/>
      <c r="G113" s="46" t="e">
        <f t="shared" ref="G113:V113" si="56">SUM(G101:G112)</f>
        <v>#REF!</v>
      </c>
      <c r="H113" s="46" t="e">
        <f t="shared" si="56"/>
        <v>#REF!</v>
      </c>
      <c r="I113" s="46" t="e">
        <f t="shared" si="56"/>
        <v>#REF!</v>
      </c>
      <c r="J113" s="46" t="e">
        <f t="shared" si="56"/>
        <v>#REF!</v>
      </c>
      <c r="K113" s="46" t="e">
        <f t="shared" si="56"/>
        <v>#REF!</v>
      </c>
      <c r="L113" s="46" t="e">
        <f t="shared" si="56"/>
        <v>#REF!</v>
      </c>
      <c r="M113" s="46" t="e">
        <f t="shared" si="56"/>
        <v>#REF!</v>
      </c>
      <c r="N113" s="46" t="e">
        <f t="shared" si="56"/>
        <v>#REF!</v>
      </c>
      <c r="O113" s="46" t="e">
        <f t="shared" si="56"/>
        <v>#REF!</v>
      </c>
      <c r="P113" s="46" t="e">
        <f t="shared" si="56"/>
        <v>#REF!</v>
      </c>
      <c r="Q113" s="46" t="e">
        <f t="shared" si="56"/>
        <v>#REF!</v>
      </c>
      <c r="R113" s="46" t="e">
        <f t="shared" si="56"/>
        <v>#REF!</v>
      </c>
      <c r="S113" s="46" t="e">
        <f t="shared" si="56"/>
        <v>#REF!</v>
      </c>
      <c r="T113" s="46" t="e">
        <f t="shared" si="56"/>
        <v>#REF!</v>
      </c>
      <c r="U113" s="46" t="e">
        <f t="shared" si="56"/>
        <v>#REF!</v>
      </c>
      <c r="V113" s="46" t="e">
        <f t="shared" si="56"/>
        <v>#REF!</v>
      </c>
      <c r="W113" s="46">
        <f>SUM(W101:W112)</f>
        <v>346.6297337758042</v>
      </c>
      <c r="X113" s="46">
        <f t="shared" ref="X113:AB113" si="57">SUM(X101:X112)</f>
        <v>1695.1220471753725</v>
      </c>
      <c r="Y113" s="46">
        <f t="shared" si="57"/>
        <v>1707.1803589977435</v>
      </c>
      <c r="Z113" s="46">
        <f t="shared" si="57"/>
        <v>2702.921554777623</v>
      </c>
      <c r="AA113" s="46">
        <f t="shared" si="57"/>
        <v>3853.4073985164073</v>
      </c>
      <c r="AB113" s="46">
        <f t="shared" si="57"/>
        <v>2641.7816228231295</v>
      </c>
      <c r="AC113" s="46">
        <f>SUM(AC101:AC112)</f>
        <v>2095.6612989999985</v>
      </c>
      <c r="AD113" s="47">
        <v>500</v>
      </c>
      <c r="AE113" s="47">
        <v>-1250</v>
      </c>
      <c r="AF113" s="47">
        <v>-1000</v>
      </c>
      <c r="AG113" s="47">
        <v>-250</v>
      </c>
      <c r="AH113" s="47">
        <v>-500</v>
      </c>
      <c r="AI113" s="47">
        <v>-750</v>
      </c>
      <c r="AJ113" s="47">
        <v>-1250</v>
      </c>
      <c r="AK113" s="47">
        <v>0</v>
      </c>
      <c r="AL113" s="47">
        <v>250</v>
      </c>
      <c r="AM113" s="47">
        <v>1500</v>
      </c>
      <c r="AN113" s="47">
        <v>-1500</v>
      </c>
      <c r="AO113" s="47">
        <v>-2000</v>
      </c>
      <c r="AP113" s="47">
        <v>1500</v>
      </c>
      <c r="AQ113" s="47">
        <v>2500</v>
      </c>
      <c r="AR113" s="47">
        <v>3500</v>
      </c>
      <c r="AS113" s="47">
        <v>5750</v>
      </c>
      <c r="AT113" s="47">
        <v>6250</v>
      </c>
      <c r="AU113" s="47">
        <v>6000</v>
      </c>
    </row>
    <row r="114" spans="1:47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9"/>
      <c r="T114" s="49"/>
      <c r="U114" s="49"/>
      <c r="V114" s="49"/>
      <c r="W114" s="49"/>
      <c r="X114" s="49">
        <f t="shared" ref="X114:AB114" si="58">X11</f>
        <v>1695.1220471753727</v>
      </c>
      <c r="Y114" s="49">
        <f t="shared" si="58"/>
        <v>1707.1803589977394</v>
      </c>
      <c r="Z114" s="49">
        <f t="shared" si="58"/>
        <v>2702.9215547776221</v>
      </c>
      <c r="AA114" s="49">
        <f t="shared" si="58"/>
        <v>3853.4073985164123</v>
      </c>
      <c r="AB114" s="49">
        <f t="shared" si="58"/>
        <v>2641.781622823125</v>
      </c>
      <c r="AC114" s="49">
        <f>AC11</f>
        <v>2095.6612989999985</v>
      </c>
      <c r="AD114" s="49">
        <f t="shared" ref="AD114:AU114" si="59">AD11</f>
        <v>486.06732389603917</v>
      </c>
      <c r="AE114" s="49">
        <f t="shared" si="59"/>
        <v>-1249.9999999999941</v>
      </c>
      <c r="AF114" s="49">
        <f t="shared" si="59"/>
        <v>-999.99999999998408</v>
      </c>
      <c r="AG114" s="49">
        <f t="shared" si="59"/>
        <v>-250.00000000000682</v>
      </c>
      <c r="AH114" s="49">
        <f t="shared" si="59"/>
        <v>-500.00000000000409</v>
      </c>
      <c r="AI114" s="49">
        <f t="shared" si="59"/>
        <v>-750.00000000000546</v>
      </c>
      <c r="AJ114" s="49">
        <f t="shared" si="59"/>
        <v>-1250.0000000000159</v>
      </c>
      <c r="AK114" s="49">
        <f t="shared" si="59"/>
        <v>0</v>
      </c>
      <c r="AL114" s="49">
        <f t="shared" si="59"/>
        <v>250.00000000000045</v>
      </c>
      <c r="AM114" s="49">
        <f t="shared" si="59"/>
        <v>1499.9999999999927</v>
      </c>
      <c r="AN114" s="49">
        <f t="shared" si="59"/>
        <v>-1500.000000000025</v>
      </c>
      <c r="AO114" s="49">
        <f t="shared" si="59"/>
        <v>-1999.9999999999441</v>
      </c>
      <c r="AP114" s="49">
        <f t="shared" si="59"/>
        <v>1500.0000000000196</v>
      </c>
      <c r="AQ114" s="49">
        <f t="shared" si="59"/>
        <v>2499.9999999999841</v>
      </c>
      <c r="AR114" s="49">
        <f t="shared" si="59"/>
        <v>3500.0000000000077</v>
      </c>
      <c r="AS114" s="49">
        <f t="shared" si="59"/>
        <v>5750.00000000001</v>
      </c>
      <c r="AT114" s="49">
        <f t="shared" si="59"/>
        <v>6249.9999999999854</v>
      </c>
      <c r="AU114" s="49">
        <f t="shared" si="59"/>
        <v>6000.0000000000109</v>
      </c>
    </row>
    <row r="115" spans="1:47" ht="15.75" thickBot="1">
      <c r="A115" s="42" t="s">
        <v>136</v>
      </c>
      <c r="AD115" s="55"/>
    </row>
    <row r="116" spans="1:47" ht="15.75" thickBot="1">
      <c r="A116" s="44"/>
      <c r="B116" s="44" t="str">
        <f>B$2</f>
        <v xml:space="preserve">93/94 </v>
      </c>
      <c r="C116" s="44" t="str">
        <f t="shared" ref="C116:AU116" si="60">C$2</f>
        <v xml:space="preserve">94/95 </v>
      </c>
      <c r="D116" s="44" t="str">
        <f t="shared" si="60"/>
        <v xml:space="preserve">95/96 </v>
      </c>
      <c r="E116" s="44" t="str">
        <f t="shared" si="60"/>
        <v xml:space="preserve">96/97 </v>
      </c>
      <c r="F116" s="44" t="str">
        <f t="shared" si="60"/>
        <v xml:space="preserve">97/98 </v>
      </c>
      <c r="G116" s="44" t="str">
        <f t="shared" si="60"/>
        <v xml:space="preserve">98/99 </v>
      </c>
      <c r="H116" s="44" t="str">
        <f t="shared" si="60"/>
        <v xml:space="preserve">99/00 </v>
      </c>
      <c r="I116" s="44" t="str">
        <f t="shared" si="60"/>
        <v xml:space="preserve">00/01 </v>
      </c>
      <c r="J116" s="44" t="str">
        <f t="shared" si="60"/>
        <v xml:space="preserve">01/02 </v>
      </c>
      <c r="K116" s="44" t="str">
        <f t="shared" si="60"/>
        <v xml:space="preserve">02/03 </v>
      </c>
      <c r="L116" s="44" t="str">
        <f t="shared" si="60"/>
        <v xml:space="preserve">03/04 </v>
      </c>
      <c r="M116" s="44" t="str">
        <f t="shared" si="60"/>
        <v xml:space="preserve">04/05 </v>
      </c>
      <c r="N116" s="44" t="str">
        <f t="shared" si="60"/>
        <v xml:space="preserve">05/06 </v>
      </c>
      <c r="O116" s="44" t="str">
        <f t="shared" si="60"/>
        <v xml:space="preserve">06/07 </v>
      </c>
      <c r="P116" s="44" t="str">
        <f t="shared" si="60"/>
        <v xml:space="preserve">07/08 </v>
      </c>
      <c r="Q116" s="44" t="str">
        <f t="shared" si="60"/>
        <v xml:space="preserve">08/09 </v>
      </c>
      <c r="R116" s="44" t="str">
        <f t="shared" si="60"/>
        <v xml:space="preserve">09/10 </v>
      </c>
      <c r="S116" s="44" t="str">
        <f t="shared" si="60"/>
        <v xml:space="preserve">10/11 </v>
      </c>
      <c r="T116" s="44" t="str">
        <f t="shared" si="60"/>
        <v xml:space="preserve">11/12 </v>
      </c>
      <c r="U116" s="44" t="str">
        <f t="shared" si="60"/>
        <v xml:space="preserve">12/13 </v>
      </c>
      <c r="V116" s="44" t="str">
        <f t="shared" si="60"/>
        <v xml:space="preserve">13/14 </v>
      </c>
      <c r="W116" s="44" t="str">
        <f t="shared" si="60"/>
        <v xml:space="preserve">14/15 </v>
      </c>
      <c r="X116" s="44" t="str">
        <f t="shared" si="60"/>
        <v xml:space="preserve">15/16 </v>
      </c>
      <c r="Y116" s="44" t="str">
        <f t="shared" si="60"/>
        <v xml:space="preserve">16/17 </v>
      </c>
      <c r="Z116" s="44" t="str">
        <f t="shared" si="60"/>
        <v xml:space="preserve">17/18 </v>
      </c>
      <c r="AA116" s="44" t="str">
        <f t="shared" si="60"/>
        <v>18/19</v>
      </c>
      <c r="AB116" s="44" t="str">
        <f t="shared" si="60"/>
        <v>19/20</v>
      </c>
      <c r="AC116" s="44" t="str">
        <f t="shared" si="60"/>
        <v>20/21</v>
      </c>
      <c r="AD116" s="44" t="str">
        <f t="shared" si="60"/>
        <v>21/22</v>
      </c>
      <c r="AE116" s="44" t="str">
        <f t="shared" si="60"/>
        <v>22/23</v>
      </c>
      <c r="AF116" s="44" t="str">
        <f t="shared" si="60"/>
        <v>23/24</v>
      </c>
      <c r="AG116" s="44" t="str">
        <f t="shared" si="60"/>
        <v>24/25</v>
      </c>
      <c r="AH116" s="44" t="str">
        <f t="shared" si="60"/>
        <v>25/26</v>
      </c>
      <c r="AI116" s="44" t="str">
        <f t="shared" si="60"/>
        <v>26/27</v>
      </c>
      <c r="AJ116" s="44" t="str">
        <f t="shared" si="60"/>
        <v>27/28</v>
      </c>
      <c r="AK116" s="44" t="str">
        <f t="shared" si="60"/>
        <v>28/29</v>
      </c>
      <c r="AL116" s="44" t="str">
        <f t="shared" si="60"/>
        <v>29/30</v>
      </c>
      <c r="AM116" s="44" t="str">
        <f t="shared" si="60"/>
        <v>30/31</v>
      </c>
      <c r="AN116" s="44" t="str">
        <f t="shared" si="60"/>
        <v>31/32</v>
      </c>
      <c r="AO116" s="44" t="str">
        <f t="shared" si="60"/>
        <v>32/33</v>
      </c>
      <c r="AP116" s="44" t="str">
        <f t="shared" si="60"/>
        <v>33/34</v>
      </c>
      <c r="AQ116" s="44" t="str">
        <f t="shared" si="60"/>
        <v>34/35</v>
      </c>
      <c r="AR116" s="44" t="str">
        <f t="shared" si="60"/>
        <v>35/36</v>
      </c>
      <c r="AS116" s="44" t="str">
        <f t="shared" si="60"/>
        <v>36/37</v>
      </c>
      <c r="AT116" s="44" t="str">
        <f t="shared" si="60"/>
        <v>37/38</v>
      </c>
      <c r="AU116" s="44" t="str">
        <f t="shared" si="60"/>
        <v>38/39</v>
      </c>
    </row>
    <row r="117" spans="1:47">
      <c r="A117" s="42" t="s">
        <v>101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>
        <f>'[4]NASS Crush'!$P10</f>
        <v>1569.8610000000001</v>
      </c>
      <c r="Y117" s="66">
        <f>'[4]NASS Crush'!$P22</f>
        <v>1437.4829999999999</v>
      </c>
      <c r="Z117" s="66">
        <f>'[4]NASS Crush'!$P34</f>
        <v>1300.3599999999999</v>
      </c>
      <c r="AA117" s="66">
        <f>'[4]NASS Crush'!$P46</f>
        <v>1700.684</v>
      </c>
      <c r="AB117" s="66">
        <f>'[4]NASS Crush'!$P58</f>
        <v>1471.9290000000001</v>
      </c>
      <c r="AC117" s="66">
        <f>'[4]NASS Crush'!$P70</f>
        <v>1568.4639999999999</v>
      </c>
      <c r="AD117" s="66">
        <f>'[4]NASS Crush'!$P82</f>
        <v>1960.22</v>
      </c>
      <c r="AE117" s="47">
        <f>AD128+AE21+AE37-AE53-AE69-AE85-AE101</f>
        <v>4358.5960874327029</v>
      </c>
      <c r="AF117" s="47">
        <f t="shared" ref="AF117:AU117" si="61">AE128+AF21+AF37-AF53-AF69-AF85-AF101</f>
        <v>10714.569387533311</v>
      </c>
      <c r="AG117" s="47">
        <f t="shared" si="61"/>
        <v>15325.452915124357</v>
      </c>
      <c r="AH117" s="47">
        <f t="shared" si="61"/>
        <v>18866.892739855462</v>
      </c>
      <c r="AI117" s="47">
        <f t="shared" si="61"/>
        <v>21097.135283895343</v>
      </c>
      <c r="AJ117" s="47">
        <f t="shared" si="61"/>
        <v>25972.783418801984</v>
      </c>
      <c r="AK117" s="47">
        <f t="shared" si="61"/>
        <v>30176.962278284649</v>
      </c>
      <c r="AL117" s="47">
        <f t="shared" si="61"/>
        <v>33166.755758597938</v>
      </c>
      <c r="AM117" s="47">
        <f t="shared" si="61"/>
        <v>34540.752555232728</v>
      </c>
      <c r="AN117" s="47">
        <f t="shared" si="61"/>
        <v>35868.053339843274</v>
      </c>
      <c r="AO117" s="47">
        <f t="shared" si="61"/>
        <v>43572.408337001107</v>
      </c>
      <c r="AP117" s="47">
        <f t="shared" si="61"/>
        <v>49951.715123760034</v>
      </c>
      <c r="AQ117" s="47">
        <f t="shared" si="61"/>
        <v>50243.931537411903</v>
      </c>
      <c r="AR117" s="47">
        <f t="shared" si="61"/>
        <v>53308.288567594282</v>
      </c>
      <c r="AS117" s="47">
        <f t="shared" si="61"/>
        <v>56158.954086799764</v>
      </c>
      <c r="AT117" s="47">
        <f t="shared" si="61"/>
        <v>55403.254202451164</v>
      </c>
      <c r="AU117" s="47">
        <f t="shared" si="61"/>
        <v>43085.984054174871</v>
      </c>
    </row>
    <row r="118" spans="1:47">
      <c r="A118" s="42" t="s">
        <v>102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>
        <f>'[4]NASS Crush'!$P11</f>
        <v>1545.181</v>
      </c>
      <c r="Y118" s="66">
        <f>'[4]NASS Crush'!$P23</f>
        <v>1473.201</v>
      </c>
      <c r="Z118" s="66">
        <f>'[4]NASS Crush'!$P35</f>
        <v>1379.223</v>
      </c>
      <c r="AA118" s="66">
        <f>'[4]NASS Crush'!$P47</f>
        <v>1582.3630000000001</v>
      </c>
      <c r="AB118" s="66">
        <f>'[4]NASS Crush'!$P59</f>
        <v>1522.923</v>
      </c>
      <c r="AC118" s="66">
        <f>'[4]NASS Crush'!$P71</f>
        <v>1684.5350000000001</v>
      </c>
      <c r="AD118" s="66">
        <f>'[4]NASS Crush'!$P83</f>
        <v>1940.7719999999999</v>
      </c>
      <c r="AE118" s="47">
        <f t="shared" ref="AE118:AU128" si="62">AE117+AE22+AE38-AE54-AE70-AE86-AE102</f>
        <v>5159.525811920219</v>
      </c>
      <c r="AF118" s="47">
        <f t="shared" si="62"/>
        <v>11199.388116711101</v>
      </c>
      <c r="AG118" s="47">
        <f t="shared" si="62"/>
        <v>15741.162350776676</v>
      </c>
      <c r="AH118" s="47">
        <f t="shared" si="62"/>
        <v>19818.007988780202</v>
      </c>
      <c r="AI118" s="47">
        <f t="shared" si="62"/>
        <v>21565.705521578973</v>
      </c>
      <c r="AJ118" s="47">
        <f t="shared" si="62"/>
        <v>26539.804773293901</v>
      </c>
      <c r="AK118" s="47">
        <f t="shared" si="62"/>
        <v>30609.681589991276</v>
      </c>
      <c r="AL118" s="47">
        <f t="shared" si="62"/>
        <v>33582.892601743428</v>
      </c>
      <c r="AM118" s="47">
        <f t="shared" si="62"/>
        <v>34730.270138652217</v>
      </c>
      <c r="AN118" s="47">
        <f t="shared" si="62"/>
        <v>36911.171986784728</v>
      </c>
      <c r="AO118" s="47">
        <f t="shared" si="62"/>
        <v>44571.544008732824</v>
      </c>
      <c r="AP118" s="47">
        <f t="shared" si="62"/>
        <v>50231.699787385405</v>
      </c>
      <c r="AQ118" s="47">
        <f t="shared" si="62"/>
        <v>50775.386120674673</v>
      </c>
      <c r="AR118" s="47">
        <f t="shared" si="62"/>
        <v>53709.009177326305</v>
      </c>
      <c r="AS118" s="47">
        <f t="shared" si="62"/>
        <v>56369.911483894619</v>
      </c>
      <c r="AT118" s="47">
        <f t="shared" si="62"/>
        <v>54792.968692337599</v>
      </c>
      <c r="AU118" s="47">
        <f t="shared" si="62"/>
        <v>41679.006213005392</v>
      </c>
    </row>
    <row r="119" spans="1:47">
      <c r="A119" s="42" t="s">
        <v>103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>
        <f>'[4]NASS Crush'!$P12</f>
        <v>1576.8489999999999</v>
      </c>
      <c r="Y119" s="66">
        <f>'[4]NASS Crush'!$P24</f>
        <v>1505.3510000000001</v>
      </c>
      <c r="Z119" s="66">
        <f>'[4]NASS Crush'!$P36</f>
        <v>1583.5440000000001</v>
      </c>
      <c r="AA119" s="66">
        <f>'[4]NASS Crush'!$P48</f>
        <v>1601.77</v>
      </c>
      <c r="AB119" s="66">
        <f>'[4]NASS Crush'!$P60</f>
        <v>1749.423</v>
      </c>
      <c r="AC119" s="66">
        <f>'[4]NASS Crush'!$P72</f>
        <v>1717.3050000000001</v>
      </c>
      <c r="AD119" s="66">
        <f>'[4]NASS Crush'!$P84</f>
        <v>2035.694</v>
      </c>
      <c r="AE119" s="47">
        <f t="shared" si="62"/>
        <v>6098.471537916851</v>
      </c>
      <c r="AF119" s="47">
        <f t="shared" si="62"/>
        <v>11751.911967751477</v>
      </c>
      <c r="AG119" s="47">
        <f t="shared" si="62"/>
        <v>16081.623914793892</v>
      </c>
      <c r="AH119" s="47">
        <f t="shared" si="62"/>
        <v>21146.634921605644</v>
      </c>
      <c r="AI119" s="47">
        <f t="shared" si="62"/>
        <v>22138.555626826535</v>
      </c>
      <c r="AJ119" s="47">
        <f t="shared" si="62"/>
        <v>26983.090859859149</v>
      </c>
      <c r="AK119" s="47">
        <f t="shared" si="62"/>
        <v>31119.24424901394</v>
      </c>
      <c r="AL119" s="47">
        <f t="shared" si="62"/>
        <v>33980.501590629698</v>
      </c>
      <c r="AM119" s="47">
        <f t="shared" si="62"/>
        <v>35042.740810137198</v>
      </c>
      <c r="AN119" s="47">
        <f t="shared" si="62"/>
        <v>37871.596672462299</v>
      </c>
      <c r="AO119" s="47">
        <f t="shared" si="62"/>
        <v>45485.928443036588</v>
      </c>
      <c r="AP119" s="47">
        <f t="shared" si="62"/>
        <v>50087.351543590856</v>
      </c>
      <c r="AQ119" s="47">
        <f t="shared" si="62"/>
        <v>51337.493605012147</v>
      </c>
      <c r="AR119" s="47">
        <f t="shared" si="62"/>
        <v>53714.887307960111</v>
      </c>
      <c r="AS119" s="47">
        <f t="shared" si="62"/>
        <v>56192.612010206874</v>
      </c>
      <c r="AT119" s="47">
        <f t="shared" si="62"/>
        <v>53277.662140443303</v>
      </c>
      <c r="AU119" s="47">
        <f t="shared" si="62"/>
        <v>38877.000829569763</v>
      </c>
    </row>
    <row r="120" spans="1:47">
      <c r="A120" s="42" t="s">
        <v>104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>
        <f>'[4]NASS Crush'!$P13</f>
        <v>1724.4590000000001</v>
      </c>
      <c r="Y120" s="66">
        <f>'[4]NASS Crush'!$P25</f>
        <v>1731.0329999999999</v>
      </c>
      <c r="Z120" s="66">
        <f>'[4]NASS Crush'!$P37</f>
        <v>1886.7280000000001</v>
      </c>
      <c r="AA120" s="66">
        <f>'[4]NASS Crush'!$P49</f>
        <v>1659.501</v>
      </c>
      <c r="AB120" s="66">
        <f>'[4]NASS Crush'!$P61</f>
        <v>1989.164</v>
      </c>
      <c r="AC120" s="66">
        <f>'[4]NASS Crush'!$P73</f>
        <v>1882.069</v>
      </c>
      <c r="AD120" s="66">
        <f>'[4]NASS Crush'!$P85</f>
        <v>2113.7240000000002</v>
      </c>
      <c r="AE120" s="47">
        <f t="shared" si="62"/>
        <v>6597.1143572390665</v>
      </c>
      <c r="AF120" s="47">
        <f t="shared" si="62"/>
        <v>12297.002653668253</v>
      </c>
      <c r="AG120" s="47">
        <f t="shared" si="62"/>
        <v>16634.844596823026</v>
      </c>
      <c r="AH120" s="47">
        <f t="shared" si="62"/>
        <v>21783.073902516197</v>
      </c>
      <c r="AI120" s="47">
        <f t="shared" si="62"/>
        <v>22744.236818377154</v>
      </c>
      <c r="AJ120" s="47">
        <f t="shared" si="62"/>
        <v>27622.803385727551</v>
      </c>
      <c r="AK120" s="47">
        <f t="shared" si="62"/>
        <v>31669.081274813609</v>
      </c>
      <c r="AL120" s="47">
        <f t="shared" si="62"/>
        <v>34502.157829166659</v>
      </c>
      <c r="AM120" s="47">
        <f t="shared" si="62"/>
        <v>35550.430945318039</v>
      </c>
      <c r="AN120" s="47">
        <f t="shared" si="62"/>
        <v>38880.842225064989</v>
      </c>
      <c r="AO120" s="47">
        <f t="shared" si="62"/>
        <v>46378.447233196348</v>
      </c>
      <c r="AP120" s="47">
        <f t="shared" si="62"/>
        <v>50593.803193387168</v>
      </c>
      <c r="AQ120" s="47">
        <f t="shared" si="62"/>
        <v>52254.935429721976</v>
      </c>
      <c r="AR120" s="47">
        <f t="shared" si="62"/>
        <v>54700.633018758723</v>
      </c>
      <c r="AS120" s="47">
        <f t="shared" si="62"/>
        <v>57220.075807754009</v>
      </c>
      <c r="AT120" s="47">
        <f t="shared" si="62"/>
        <v>53787.501645874669</v>
      </c>
      <c r="AU120" s="47">
        <f t="shared" si="62"/>
        <v>38860.272247711444</v>
      </c>
    </row>
    <row r="121" spans="1:47">
      <c r="A121" s="42" t="s">
        <v>105</v>
      </c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>
        <f>'[4]NASS Crush'!$P14</f>
        <v>1880.21</v>
      </c>
      <c r="Y121" s="66">
        <f>'[4]NASS Crush'!$P26</f>
        <v>1801.761</v>
      </c>
      <c r="Z121" s="66">
        <f>'[4]NASS Crush'!$P38</f>
        <v>2049.6439999999998</v>
      </c>
      <c r="AA121" s="66">
        <f>'[4]NASS Crush'!$P50</f>
        <v>1762.9649999999999</v>
      </c>
      <c r="AB121" s="66">
        <f>'[4]NASS Crush'!$P62</f>
        <v>1996.7470000000001</v>
      </c>
      <c r="AC121" s="66">
        <f>'[4]NASS Crush'!$P74</f>
        <v>1870.825</v>
      </c>
      <c r="AD121" s="66">
        <f>'[4]NASS Crush'!$P86</f>
        <v>2172.3110000000001</v>
      </c>
      <c r="AE121" s="47">
        <f t="shared" si="62"/>
        <v>7252.1875506741326</v>
      </c>
      <c r="AF121" s="47">
        <f t="shared" si="62"/>
        <v>12763.804484660817</v>
      </c>
      <c r="AG121" s="47">
        <f t="shared" si="62"/>
        <v>16826.410421896671</v>
      </c>
      <c r="AH121" s="47">
        <f t="shared" si="62"/>
        <v>22498.377194876222</v>
      </c>
      <c r="AI121" s="47">
        <f t="shared" si="62"/>
        <v>23227.298670503867</v>
      </c>
      <c r="AJ121" s="47">
        <f t="shared" si="62"/>
        <v>28109.166220351864</v>
      </c>
      <c r="AK121" s="47">
        <f t="shared" si="62"/>
        <v>32123.761599316913</v>
      </c>
      <c r="AL121" s="47">
        <f t="shared" si="62"/>
        <v>34847.492084031473</v>
      </c>
      <c r="AM121" s="47">
        <f t="shared" si="62"/>
        <v>35863.107157652223</v>
      </c>
      <c r="AN121" s="47">
        <f t="shared" si="62"/>
        <v>40005.344756471495</v>
      </c>
      <c r="AO121" s="47">
        <f t="shared" si="62"/>
        <v>47388.234614672059</v>
      </c>
      <c r="AP121" s="47">
        <f t="shared" si="62"/>
        <v>51055.252958062127</v>
      </c>
      <c r="AQ121" s="47">
        <f t="shared" si="62"/>
        <v>53106.622820706827</v>
      </c>
      <c r="AR121" s="47">
        <f t="shared" si="62"/>
        <v>55552.557787917867</v>
      </c>
      <c r="AS121" s="47">
        <f t="shared" si="62"/>
        <v>57918.378816689794</v>
      </c>
      <c r="AT121" s="47">
        <f t="shared" si="62"/>
        <v>53716.730667333562</v>
      </c>
      <c r="AU121" s="47">
        <f t="shared" si="62"/>
        <v>38190.488699447058</v>
      </c>
    </row>
    <row r="122" spans="1:47">
      <c r="A122" s="42" t="s">
        <v>106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f>'[4]NASS Crush'!$P15</f>
        <v>1956.5989999999999</v>
      </c>
      <c r="Y122" s="66">
        <f>'[4]NASS Crush'!$P27</f>
        <v>1934.877</v>
      </c>
      <c r="Z122" s="66">
        <f>'[4]NASS Crush'!$P39</f>
        <v>2080.1379999999999</v>
      </c>
      <c r="AA122" s="66">
        <f>'[4]NASS Crush'!$P51</f>
        <v>1893.9179999999999</v>
      </c>
      <c r="AB122" s="66">
        <f>'[4]NASS Crush'!$P63</f>
        <v>1933.6479999999999</v>
      </c>
      <c r="AC122" s="66">
        <f>'[4]NASS Crush'!$P75</f>
        <v>1864.1</v>
      </c>
      <c r="AD122" s="66">
        <f>'[4]NASS Crush'!$P87</f>
        <v>2084.2530000000002</v>
      </c>
      <c r="AE122" s="47">
        <f t="shared" si="62"/>
        <v>7719.2725806592434</v>
      </c>
      <c r="AF122" s="47">
        <f t="shared" si="62"/>
        <v>13233.435249707603</v>
      </c>
      <c r="AG122" s="47">
        <f t="shared" si="62"/>
        <v>16968.746385296927</v>
      </c>
      <c r="AH122" s="47">
        <f t="shared" si="62"/>
        <v>23173.739151928599</v>
      </c>
      <c r="AI122" s="47">
        <f t="shared" si="62"/>
        <v>23845.246795143146</v>
      </c>
      <c r="AJ122" s="47">
        <f t="shared" si="62"/>
        <v>28571.111539205092</v>
      </c>
      <c r="AK122" s="47">
        <f t="shared" si="62"/>
        <v>32552.751385146428</v>
      </c>
      <c r="AL122" s="47">
        <f t="shared" si="62"/>
        <v>35192.735359504542</v>
      </c>
      <c r="AM122" s="47">
        <f t="shared" si="62"/>
        <v>36267.710050039124</v>
      </c>
      <c r="AN122" s="47">
        <f t="shared" si="62"/>
        <v>40854.120570103907</v>
      </c>
      <c r="AO122" s="47">
        <f t="shared" si="62"/>
        <v>48122.897983746516</v>
      </c>
      <c r="AP122" s="47">
        <f t="shared" si="62"/>
        <v>51448.659257378</v>
      </c>
      <c r="AQ122" s="47">
        <f t="shared" si="62"/>
        <v>53918.53365387745</v>
      </c>
      <c r="AR122" s="47">
        <f t="shared" si="62"/>
        <v>56506.399577526681</v>
      </c>
      <c r="AS122" s="47">
        <f t="shared" si="62"/>
        <v>58865.067944501701</v>
      </c>
      <c r="AT122" s="47">
        <f t="shared" si="62"/>
        <v>53921.44652586896</v>
      </c>
      <c r="AU122" s="47">
        <f t="shared" si="62"/>
        <v>37686.492894323812</v>
      </c>
    </row>
    <row r="123" spans="1:47">
      <c r="A123" s="42" t="s">
        <v>107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>
        <f>'[4]NASS Crush'!$P16</f>
        <v>2048.5540000000001</v>
      </c>
      <c r="Y123" s="66">
        <f>'[4]NASS Crush'!$P28</f>
        <v>1848.364</v>
      </c>
      <c r="Z123" s="66">
        <f>'[4]NASS Crush'!$P40</f>
        <v>2316.192</v>
      </c>
      <c r="AA123" s="66">
        <f>'[4]NASS Crush'!$P52</f>
        <v>1893.3510000000001</v>
      </c>
      <c r="AB123" s="66">
        <f>'[4]NASS Crush'!$P64</f>
        <v>2223.538</v>
      </c>
      <c r="AC123" s="66">
        <f>'[4]NASS Crush'!$P76</f>
        <v>1814.8879999999999</v>
      </c>
      <c r="AD123" s="66">
        <f>'[4]NASS Crush'!$P88</f>
        <v>2018.9760000000001</v>
      </c>
      <c r="AE123" s="47">
        <f>AE122+AE27+AE43-AE59-AE75-AE91-AE107</f>
        <v>8358.5156225889223</v>
      </c>
      <c r="AF123" s="47">
        <f t="shared" si="62"/>
        <v>13578.767700193825</v>
      </c>
      <c r="AG123" s="47">
        <f t="shared" si="62"/>
        <v>17297.593812311479</v>
      </c>
      <c r="AH123" s="47">
        <f t="shared" si="62"/>
        <v>24424.859008545118</v>
      </c>
      <c r="AI123" s="47">
        <f t="shared" si="62"/>
        <v>24336.416365330759</v>
      </c>
      <c r="AJ123" s="47">
        <f t="shared" si="62"/>
        <v>28937.062827711354</v>
      </c>
      <c r="AK123" s="47">
        <f t="shared" si="62"/>
        <v>32825.971159510853</v>
      </c>
      <c r="AL123" s="47">
        <f t="shared" si="62"/>
        <v>35369.776052569141</v>
      </c>
      <c r="AM123" s="47">
        <f t="shared" si="62"/>
        <v>36383.944508627275</v>
      </c>
      <c r="AN123" s="47">
        <f t="shared" si="62"/>
        <v>41511.691737783956</v>
      </c>
      <c r="AO123" s="47">
        <f t="shared" si="62"/>
        <v>48714.950616552444</v>
      </c>
      <c r="AP123" s="47">
        <f t="shared" si="62"/>
        <v>51557.187984605371</v>
      </c>
      <c r="AQ123" s="47">
        <f t="shared" si="62"/>
        <v>54196.267316873716</v>
      </c>
      <c r="AR123" s="47">
        <f t="shared" si="62"/>
        <v>56853.80489472724</v>
      </c>
      <c r="AS123" s="47">
        <f t="shared" si="62"/>
        <v>58919.721757671046</v>
      </c>
      <c r="AT123" s="47">
        <f t="shared" si="62"/>
        <v>53139.155185241638</v>
      </c>
      <c r="AU123" s="47">
        <f t="shared" si="62"/>
        <v>35849.266060988281</v>
      </c>
    </row>
    <row r="124" spans="1:47">
      <c r="A124" s="42" t="s">
        <v>108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>
        <f>'[4]NASS Crush'!$P5</f>
        <v>1812.875</v>
      </c>
      <c r="X124" s="66">
        <f>'[4]NASS Crush'!$P17</f>
        <v>2063.2399999999998</v>
      </c>
      <c r="Y124" s="66">
        <f>'[4]NASS Crush'!$P29</f>
        <v>1888.7170000000001</v>
      </c>
      <c r="Z124" s="66">
        <f>'[4]NASS Crush'!$P41</f>
        <v>2002.934</v>
      </c>
      <c r="AA124" s="66">
        <f>'[4]NASS Crush'!$P53</f>
        <v>1662.7819999999999</v>
      </c>
      <c r="AB124" s="66">
        <f>'[4]NASS Crush'!$P65</f>
        <v>2048.9380000000001</v>
      </c>
      <c r="AC124" s="66">
        <f>'[4]NASS Crush'!$P77</f>
        <v>1721.223</v>
      </c>
      <c r="AD124" s="47">
        <f>AD123+AD28+AD44-AD60-AD76-AD92-AD108</f>
        <v>2108.4601563238321</v>
      </c>
      <c r="AE124" s="47">
        <f t="shared" ref="AE124:AE128" si="63">AE123+AE28+AE44-AE60-AE76-AE92-AE108</f>
        <v>8764.9809059330291</v>
      </c>
      <c r="AF124" s="47">
        <f t="shared" si="62"/>
        <v>13870.084815912816</v>
      </c>
      <c r="AG124" s="47">
        <f t="shared" si="62"/>
        <v>17288.21868992388</v>
      </c>
      <c r="AH124" s="47">
        <f t="shared" si="62"/>
        <v>24765.377550657722</v>
      </c>
      <c r="AI124" s="47">
        <f t="shared" si="62"/>
        <v>24633.852123176737</v>
      </c>
      <c r="AJ124" s="47">
        <f t="shared" si="62"/>
        <v>29176.008734885185</v>
      </c>
      <c r="AK124" s="47">
        <f t="shared" si="62"/>
        <v>32879.084772948285</v>
      </c>
      <c r="AL124" s="47">
        <f t="shared" si="62"/>
        <v>35263.638332403818</v>
      </c>
      <c r="AM124" s="47">
        <f t="shared" si="62"/>
        <v>36244.98936075715</v>
      </c>
      <c r="AN124" s="47">
        <f t="shared" si="62"/>
        <v>41906.21647061102</v>
      </c>
      <c r="AO124" s="47">
        <f t="shared" si="62"/>
        <v>49025.290163367208</v>
      </c>
      <c r="AP124" s="47">
        <f t="shared" si="62"/>
        <v>51373.636728665668</v>
      </c>
      <c r="AQ124" s="47">
        <f t="shared" si="62"/>
        <v>54154.706422206895</v>
      </c>
      <c r="AR124" s="47">
        <f t="shared" si="62"/>
        <v>56868.153463918614</v>
      </c>
      <c r="AS124" s="47">
        <f t="shared" si="62"/>
        <v>58742.022120747832</v>
      </c>
      <c r="AT124" s="47">
        <f t="shared" si="62"/>
        <v>51930.073490372408</v>
      </c>
      <c r="AU124" s="47">
        <f t="shared" si="62"/>
        <v>33469.769122375772</v>
      </c>
    </row>
    <row r="125" spans="1:47">
      <c r="A125" s="42" t="s">
        <v>109</v>
      </c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>
        <f>'[4]NASS Crush'!$P6</f>
        <v>1773.201</v>
      </c>
      <c r="X125" s="66">
        <f>'[4]NASS Crush'!$P18</f>
        <v>2042.7380000000001</v>
      </c>
      <c r="Y125" s="66">
        <f>'[4]NASS Crush'!$P30</f>
        <v>1815.1569999999999</v>
      </c>
      <c r="Z125" s="66">
        <f>'[4]NASS Crush'!$P42</f>
        <v>1933.152</v>
      </c>
      <c r="AA125" s="66">
        <f>'[4]NASS Crush'!$P54</f>
        <v>1595.2729999999999</v>
      </c>
      <c r="AB125" s="66">
        <f>'[4]NASS Crush'!$P66</f>
        <v>1925.7280000000001</v>
      </c>
      <c r="AC125" s="66">
        <f>'[4]NASS Crush'!$P78</f>
        <v>1682.521</v>
      </c>
      <c r="AD125" s="47">
        <f t="shared" ref="AD125:AD128" si="64">AD124+AD29+AD45-AD61-AD77-AD93-AD109</f>
        <v>2239.018119436601</v>
      </c>
      <c r="AE125" s="47">
        <f t="shared" si="63"/>
        <v>9163.4539991884867</v>
      </c>
      <c r="AF125" s="47">
        <f t="shared" si="62"/>
        <v>14092.119610516296</v>
      </c>
      <c r="AG125" s="47">
        <f t="shared" si="62"/>
        <v>17334.015203535906</v>
      </c>
      <c r="AH125" s="47">
        <f t="shared" si="62"/>
        <v>24376.269353254629</v>
      </c>
      <c r="AI125" s="47">
        <f t="shared" si="62"/>
        <v>24875.457389402403</v>
      </c>
      <c r="AJ125" s="47">
        <f t="shared" si="62"/>
        <v>29329.779115982525</v>
      </c>
      <c r="AK125" s="47">
        <f t="shared" si="62"/>
        <v>32905.951557849403</v>
      </c>
      <c r="AL125" s="47">
        <f t="shared" si="62"/>
        <v>35103.84858723278</v>
      </c>
      <c r="AM125" s="47">
        <f t="shared" si="62"/>
        <v>36069.114725799496</v>
      </c>
      <c r="AN125" s="47">
        <f t="shared" si="62"/>
        <v>42210.007368321392</v>
      </c>
      <c r="AO125" s="47">
        <f t="shared" si="62"/>
        <v>49275.493937397812</v>
      </c>
      <c r="AP125" s="47">
        <f t="shared" si="62"/>
        <v>51092.104435312867</v>
      </c>
      <c r="AQ125" s="47">
        <f t="shared" si="62"/>
        <v>54042.331133508233</v>
      </c>
      <c r="AR125" s="47">
        <f t="shared" si="62"/>
        <v>56805.637329401739</v>
      </c>
      <c r="AS125" s="47">
        <f t="shared" si="62"/>
        <v>58498.244950656277</v>
      </c>
      <c r="AT125" s="47">
        <f t="shared" si="62"/>
        <v>50673.636692434826</v>
      </c>
      <c r="AU125" s="47">
        <f t="shared" si="62"/>
        <v>31054.965748843271</v>
      </c>
    </row>
    <row r="126" spans="1:47">
      <c r="A126" s="42" t="s">
        <v>110</v>
      </c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>
        <f>'[4]NASS Crush'!$P7</f>
        <v>1791.7380000000001</v>
      </c>
      <c r="X126" s="66">
        <f>'[4]NASS Crush'!$P19</f>
        <v>1865.797</v>
      </c>
      <c r="Y126" s="66">
        <f>'[4]NASS Crush'!$P31</f>
        <v>1627.9090000000001</v>
      </c>
      <c r="Z126" s="66">
        <f>'[4]NASS Crush'!$P43</f>
        <v>1983.6659999999999</v>
      </c>
      <c r="AA126" s="66">
        <f>'[4]NASS Crush'!$P55</f>
        <v>1652.854</v>
      </c>
      <c r="AB126" s="66">
        <f>'[4]NASS Crush'!$P67</f>
        <v>1776.46</v>
      </c>
      <c r="AC126" s="66">
        <f>'[4]NASS Crush'!$P79</f>
        <v>1671.3579999999999</v>
      </c>
      <c r="AD126" s="47">
        <f t="shared" si="64"/>
        <v>2462.420372438989</v>
      </c>
      <c r="AE126" s="47">
        <f t="shared" si="63"/>
        <v>9682.081154622032</v>
      </c>
      <c r="AF126" s="47">
        <f t="shared" si="62"/>
        <v>14320.629272423794</v>
      </c>
      <c r="AG126" s="47">
        <f t="shared" si="62"/>
        <v>17487.019510073736</v>
      </c>
      <c r="AH126" s="47">
        <f t="shared" si="62"/>
        <v>24606.289018177355</v>
      </c>
      <c r="AI126" s="47">
        <f t="shared" si="62"/>
        <v>25188.522924770401</v>
      </c>
      <c r="AJ126" s="47">
        <f t="shared" si="62"/>
        <v>29640.399202319259</v>
      </c>
      <c r="AK126" s="47">
        <f t="shared" si="62"/>
        <v>32945.51161067497</v>
      </c>
      <c r="AL126" s="47">
        <f t="shared" si="62"/>
        <v>34932.674183245566</v>
      </c>
      <c r="AM126" s="47">
        <f t="shared" si="62"/>
        <v>35811.217781449945</v>
      </c>
      <c r="AN126" s="47">
        <f t="shared" si="62"/>
        <v>42459.73283167748</v>
      </c>
      <c r="AO126" s="47">
        <f t="shared" si="62"/>
        <v>49447.595433603798</v>
      </c>
      <c r="AP126" s="47">
        <f t="shared" si="62"/>
        <v>50634.309450413784</v>
      </c>
      <c r="AQ126" s="47">
        <f t="shared" si="62"/>
        <v>53812.966344744127</v>
      </c>
      <c r="AR126" s="47">
        <f t="shared" si="62"/>
        <v>56543.291737433661</v>
      </c>
      <c r="AS126" s="47">
        <f t="shared" si="62"/>
        <v>57451.815737941179</v>
      </c>
      <c r="AT126" s="47">
        <f t="shared" si="62"/>
        <v>48670.513873258642</v>
      </c>
      <c r="AU126" s="47">
        <f t="shared" si="62"/>
        <v>27516.179205958608</v>
      </c>
    </row>
    <row r="127" spans="1:47">
      <c r="A127" s="42" t="s">
        <v>111</v>
      </c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>
        <f>'[4]NASS Crush'!$P8</f>
        <v>1661.2760000000001</v>
      </c>
      <c r="X127" s="66">
        <f>'[4]NASS Crush'!$P20</f>
        <v>1666.5309999999999</v>
      </c>
      <c r="Y127" s="66">
        <f>'[4]NASS Crush'!$P32</f>
        <v>1483.0309999999999</v>
      </c>
      <c r="Z127" s="66">
        <f>'[4]NASS Crush'!$P44</f>
        <v>1843.912</v>
      </c>
      <c r="AA127" s="66">
        <f>'[4]NASS Crush'!$P56</f>
        <v>1439.479</v>
      </c>
      <c r="AB127" s="66">
        <f>'[4]NASS Crush'!$P68</f>
        <v>1575.6279999999999</v>
      </c>
      <c r="AC127" s="66">
        <f>'[4]NASS Crush'!$P80</f>
        <v>1753.4690000000001</v>
      </c>
      <c r="AD127" s="47">
        <f t="shared" si="64"/>
        <v>2567.4739975005468</v>
      </c>
      <c r="AE127" s="47">
        <f t="shared" si="63"/>
        <v>10119.096840294211</v>
      </c>
      <c r="AF127" s="47">
        <f t="shared" si="62"/>
        <v>14657.673773012844</v>
      </c>
      <c r="AG127" s="47">
        <f t="shared" si="62"/>
        <v>17320.903072211346</v>
      </c>
      <c r="AH127" s="47">
        <f t="shared" si="62"/>
        <v>24126.947372956536</v>
      </c>
      <c r="AI127" s="47">
        <f t="shared" si="62"/>
        <v>25231.204314694802</v>
      </c>
      <c r="AJ127" s="47">
        <f t="shared" si="62"/>
        <v>29694.320604419929</v>
      </c>
      <c r="AK127" s="47">
        <f t="shared" si="62"/>
        <v>32814.809605271279</v>
      </c>
      <c r="AL127" s="47">
        <f t="shared" si="62"/>
        <v>34655.06186879256</v>
      </c>
      <c r="AM127" s="47">
        <f t="shared" si="62"/>
        <v>35422.756252230582</v>
      </c>
      <c r="AN127" s="47">
        <f t="shared" si="62"/>
        <v>42731.757030910143</v>
      </c>
      <c r="AO127" s="47">
        <f t="shared" si="62"/>
        <v>49629.624628463425</v>
      </c>
      <c r="AP127" s="47">
        <f t="shared" si="62"/>
        <v>50121.917701082406</v>
      </c>
      <c r="AQ127" s="47">
        <f t="shared" si="62"/>
        <v>53437.704372354856</v>
      </c>
      <c r="AR127" s="47">
        <f t="shared" si="62"/>
        <v>56089.918135198357</v>
      </c>
      <c r="AS127" s="47">
        <f t="shared" si="62"/>
        <v>56501.142411670939</v>
      </c>
      <c r="AT127" s="47">
        <f t="shared" si="62"/>
        <v>46722.367639938821</v>
      </c>
      <c r="AU127" s="47">
        <f t="shared" si="62"/>
        <v>24275.290503545071</v>
      </c>
    </row>
    <row r="128" spans="1:47" ht="15.75" thickBot="1">
      <c r="A128" s="42" t="s">
        <v>112</v>
      </c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>
        <f>'[4]NASS Crush'!$P9</f>
        <v>1516.385</v>
      </c>
      <c r="X128" s="66">
        <f>'[4]NASS Crush'!$P21</f>
        <v>1417.4</v>
      </c>
      <c r="Y128" s="66">
        <f>'[4]NASS Crush'!$P33</f>
        <v>1400.9179999999999</v>
      </c>
      <c r="Z128" s="66">
        <f>'[4]NASS Crush'!$P45</f>
        <v>1648.347</v>
      </c>
      <c r="AA128" s="66">
        <f>'[4]NASS Crush'!$P57</f>
        <v>1400.569</v>
      </c>
      <c r="AB128" s="66">
        <f>'[4]NASS Crush'!$P69</f>
        <v>1507.489</v>
      </c>
      <c r="AC128" s="66">
        <f>'[4]NASS Crush'!$P81</f>
        <v>1741.5889999999999</v>
      </c>
      <c r="AD128" s="47">
        <f t="shared" si="64"/>
        <v>3855.8823021388116</v>
      </c>
      <c r="AE128" s="47">
        <f t="shared" si="63"/>
        <v>10423.902618365035</v>
      </c>
      <c r="AF128" s="47">
        <f t="shared" si="62"/>
        <v>14833.186124997041</v>
      </c>
      <c r="AG128" s="47">
        <f t="shared" si="62"/>
        <v>17252.203676065437</v>
      </c>
      <c r="AH128" s="47">
        <f t="shared" si="62"/>
        <v>20543.485122824139</v>
      </c>
      <c r="AI128" s="47">
        <f t="shared" si="62"/>
        <v>25394.468894092457</v>
      </c>
      <c r="AJ128" s="47">
        <f t="shared" si="62"/>
        <v>29872.347919370295</v>
      </c>
      <c r="AK128" s="47">
        <f t="shared" si="62"/>
        <v>32990.283282696313</v>
      </c>
      <c r="AL128" s="47">
        <f t="shared" si="62"/>
        <v>34546.038288577525</v>
      </c>
      <c r="AM128" s="47">
        <f t="shared" si="62"/>
        <v>35244.972341239525</v>
      </c>
      <c r="AN128" s="47">
        <f t="shared" si="62"/>
        <v>42966.55498895159</v>
      </c>
      <c r="AO128" s="47">
        <f t="shared" si="62"/>
        <v>49864.33702811681</v>
      </c>
      <c r="AP128" s="47">
        <f t="shared" si="62"/>
        <v>49963.495515323106</v>
      </c>
      <c r="AQ128" s="47">
        <f t="shared" si="62"/>
        <v>53212.451101137638</v>
      </c>
      <c r="AR128" s="47">
        <f t="shared" si="62"/>
        <v>55981.710671989902</v>
      </c>
      <c r="AS128" s="47">
        <f t="shared" si="62"/>
        <v>56003.585995533751</v>
      </c>
      <c r="AT128" s="47">
        <f t="shared" si="62"/>
        <v>45266.065569258048</v>
      </c>
      <c r="AU128" s="47">
        <f t="shared" si="62"/>
        <v>21756.893582105266</v>
      </c>
    </row>
    <row r="129" spans="1:47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9"/>
      <c r="W129" s="49"/>
      <c r="X129" s="49"/>
      <c r="Y129" s="49"/>
      <c r="Z129" s="49"/>
      <c r="AA129" s="49"/>
      <c r="AB129" s="49"/>
      <c r="AC129" s="49"/>
      <c r="AD129" s="49">
        <f t="shared" ref="AD129:AU129" si="65">AD14</f>
        <v>3855.8823021388116</v>
      </c>
      <c r="AE129" s="49">
        <f t="shared" si="65"/>
        <v>10423.902618365035</v>
      </c>
      <c r="AF129" s="49">
        <f t="shared" si="65"/>
        <v>14833.186124997041</v>
      </c>
      <c r="AG129" s="49">
        <f t="shared" si="65"/>
        <v>17252.203676065437</v>
      </c>
      <c r="AH129" s="49">
        <f t="shared" si="65"/>
        <v>20543.485122824139</v>
      </c>
      <c r="AI129" s="49">
        <f t="shared" si="65"/>
        <v>25394.468894092457</v>
      </c>
      <c r="AJ129" s="49">
        <f t="shared" si="65"/>
        <v>29872.347919370295</v>
      </c>
      <c r="AK129" s="49">
        <f t="shared" si="65"/>
        <v>32990.283282696313</v>
      </c>
      <c r="AL129" s="49">
        <f t="shared" si="65"/>
        <v>34546.038288577525</v>
      </c>
      <c r="AM129" s="49">
        <f t="shared" si="65"/>
        <v>35244.972341239525</v>
      </c>
      <c r="AN129" s="49">
        <f t="shared" si="65"/>
        <v>42966.55498895159</v>
      </c>
      <c r="AO129" s="49">
        <f t="shared" si="65"/>
        <v>49864.33702811681</v>
      </c>
      <c r="AP129" s="49">
        <f t="shared" si="65"/>
        <v>49963.495515323106</v>
      </c>
      <c r="AQ129" s="49">
        <f t="shared" si="65"/>
        <v>53212.451101137638</v>
      </c>
      <c r="AR129" s="49">
        <f t="shared" si="65"/>
        <v>55981.710671989902</v>
      </c>
      <c r="AS129" s="49">
        <f t="shared" si="65"/>
        <v>56003.585995533751</v>
      </c>
      <c r="AT129" s="49">
        <f t="shared" si="65"/>
        <v>45266.065569258048</v>
      </c>
      <c r="AU129" s="49">
        <f t="shared" si="65"/>
        <v>21756.893582105266</v>
      </c>
    </row>
    <row r="130" spans="1:47" ht="15.75" thickBot="1">
      <c r="A130" s="42" t="s">
        <v>137</v>
      </c>
    </row>
    <row r="131" spans="1:47" ht="15.75" thickBot="1">
      <c r="A131" s="44"/>
      <c r="B131" s="44" t="str">
        <f>B$2</f>
        <v xml:space="preserve">93/94 </v>
      </c>
      <c r="C131" s="44" t="str">
        <f t="shared" ref="C131:AU131" si="66">C$2</f>
        <v xml:space="preserve">94/95 </v>
      </c>
      <c r="D131" s="44" t="str">
        <f t="shared" si="66"/>
        <v xml:space="preserve">95/96 </v>
      </c>
      <c r="E131" s="44" t="str">
        <f t="shared" si="66"/>
        <v xml:space="preserve">96/97 </v>
      </c>
      <c r="F131" s="44" t="str">
        <f t="shared" si="66"/>
        <v xml:space="preserve">97/98 </v>
      </c>
      <c r="G131" s="44" t="str">
        <f t="shared" si="66"/>
        <v xml:space="preserve">98/99 </v>
      </c>
      <c r="H131" s="44" t="str">
        <f t="shared" si="66"/>
        <v xml:space="preserve">99/00 </v>
      </c>
      <c r="I131" s="44" t="str">
        <f t="shared" si="66"/>
        <v xml:space="preserve">00/01 </v>
      </c>
      <c r="J131" s="44" t="str">
        <f t="shared" si="66"/>
        <v xml:space="preserve">01/02 </v>
      </c>
      <c r="K131" s="44" t="str">
        <f t="shared" si="66"/>
        <v xml:space="preserve">02/03 </v>
      </c>
      <c r="L131" s="44" t="str">
        <f t="shared" si="66"/>
        <v xml:space="preserve">03/04 </v>
      </c>
      <c r="M131" s="44" t="str">
        <f t="shared" si="66"/>
        <v xml:space="preserve">04/05 </v>
      </c>
      <c r="N131" s="44" t="str">
        <f t="shared" si="66"/>
        <v xml:space="preserve">05/06 </v>
      </c>
      <c r="O131" s="44" t="str">
        <f t="shared" si="66"/>
        <v xml:space="preserve">06/07 </v>
      </c>
      <c r="P131" s="44" t="str">
        <f t="shared" si="66"/>
        <v xml:space="preserve">07/08 </v>
      </c>
      <c r="Q131" s="44" t="str">
        <f t="shared" si="66"/>
        <v xml:space="preserve">08/09 </v>
      </c>
      <c r="R131" s="44" t="str">
        <f t="shared" si="66"/>
        <v xml:space="preserve">09/10 </v>
      </c>
      <c r="S131" s="44" t="str">
        <f t="shared" si="66"/>
        <v xml:space="preserve">10/11 </v>
      </c>
      <c r="T131" s="44" t="str">
        <f t="shared" si="66"/>
        <v xml:space="preserve">11/12 </v>
      </c>
      <c r="U131" s="44" t="str">
        <f t="shared" si="66"/>
        <v xml:space="preserve">12/13 </v>
      </c>
      <c r="V131" s="44" t="str">
        <f t="shared" si="66"/>
        <v xml:space="preserve">13/14 </v>
      </c>
      <c r="W131" s="44" t="str">
        <f t="shared" si="66"/>
        <v xml:space="preserve">14/15 </v>
      </c>
      <c r="X131" s="44" t="str">
        <f t="shared" si="66"/>
        <v xml:space="preserve">15/16 </v>
      </c>
      <c r="Y131" s="44" t="str">
        <f t="shared" si="66"/>
        <v xml:space="preserve">16/17 </v>
      </c>
      <c r="Z131" s="44" t="str">
        <f t="shared" si="66"/>
        <v xml:space="preserve">17/18 </v>
      </c>
      <c r="AA131" s="44" t="str">
        <f t="shared" si="66"/>
        <v>18/19</v>
      </c>
      <c r="AB131" s="44" t="str">
        <f t="shared" si="66"/>
        <v>19/20</v>
      </c>
      <c r="AC131" s="44" t="str">
        <f t="shared" si="66"/>
        <v>20/21</v>
      </c>
      <c r="AD131" s="44" t="str">
        <f t="shared" si="66"/>
        <v>21/22</v>
      </c>
      <c r="AE131" s="44" t="str">
        <f t="shared" si="66"/>
        <v>22/23</v>
      </c>
      <c r="AF131" s="44" t="str">
        <f t="shared" si="66"/>
        <v>23/24</v>
      </c>
      <c r="AG131" s="44" t="str">
        <f t="shared" si="66"/>
        <v>24/25</v>
      </c>
      <c r="AH131" s="44" t="str">
        <f t="shared" si="66"/>
        <v>25/26</v>
      </c>
      <c r="AI131" s="44" t="str">
        <f t="shared" si="66"/>
        <v>26/27</v>
      </c>
      <c r="AJ131" s="44" t="str">
        <f t="shared" si="66"/>
        <v>27/28</v>
      </c>
      <c r="AK131" s="44" t="str">
        <f t="shared" si="66"/>
        <v>28/29</v>
      </c>
      <c r="AL131" s="44" t="str">
        <f t="shared" si="66"/>
        <v>29/30</v>
      </c>
      <c r="AM131" s="44" t="str">
        <f t="shared" si="66"/>
        <v>30/31</v>
      </c>
      <c r="AN131" s="44" t="str">
        <f t="shared" si="66"/>
        <v>31/32</v>
      </c>
      <c r="AO131" s="44" t="str">
        <f t="shared" si="66"/>
        <v>32/33</v>
      </c>
      <c r="AP131" s="44" t="str">
        <f t="shared" si="66"/>
        <v>33/34</v>
      </c>
      <c r="AQ131" s="44" t="str">
        <f t="shared" si="66"/>
        <v>34/35</v>
      </c>
      <c r="AR131" s="44" t="str">
        <f t="shared" si="66"/>
        <v>35/36</v>
      </c>
      <c r="AS131" s="44" t="str">
        <f t="shared" si="66"/>
        <v>36/37</v>
      </c>
      <c r="AT131" s="44" t="str">
        <f t="shared" si="66"/>
        <v>37/38</v>
      </c>
      <c r="AU131" s="44" t="str">
        <f t="shared" si="66"/>
        <v>38/39</v>
      </c>
    </row>
    <row r="132" spans="1:47">
      <c r="A132" s="42" t="s">
        <v>101</v>
      </c>
      <c r="I132" s="67">
        <v>13.626300000000001</v>
      </c>
      <c r="J132" s="67">
        <v>13.993600000000001</v>
      </c>
      <c r="K132" s="67">
        <v>21.6769</v>
      </c>
      <c r="L132" s="67">
        <v>27.856000000000002</v>
      </c>
      <c r="M132" s="67">
        <v>23.790400000000002</v>
      </c>
      <c r="N132" s="67">
        <v>25.0838</v>
      </c>
      <c r="O132" s="67">
        <v>27.559699999999999</v>
      </c>
      <c r="P132" s="67">
        <v>39.899099999999997</v>
      </c>
      <c r="Q132" s="67">
        <v>35.857799999999997</v>
      </c>
      <c r="R132" s="67">
        <v>33.159999999999997</v>
      </c>
      <c r="S132" s="67">
        <v>44.077100000000002</v>
      </c>
      <c r="T132" s="67">
        <v>51.9923</v>
      </c>
      <c r="U132" s="67">
        <v>50.186999999999998</v>
      </c>
      <c r="V132" s="67">
        <v>44.160899999999998</v>
      </c>
      <c r="W132" s="67">
        <v>35.61</v>
      </c>
      <c r="X132" s="67">
        <v>27.3005</v>
      </c>
      <c r="Y132" s="67">
        <v>33.634300000000003</v>
      </c>
      <c r="Z132" s="67">
        <v>32.137700000000002</v>
      </c>
      <c r="AA132" s="67">
        <v>28.938700000000001</v>
      </c>
      <c r="AB132" s="67">
        <v>30.1191</v>
      </c>
      <c r="AC132" s="67">
        <v>33.876800000000003</v>
      </c>
      <c r="AD132" s="67">
        <v>66.222399999999993</v>
      </c>
      <c r="AE132" s="67"/>
      <c r="AF132" s="67"/>
      <c r="AG132" s="67"/>
    </row>
    <row r="133" spans="1:47">
      <c r="A133" s="42" t="s">
        <v>102</v>
      </c>
      <c r="I133" s="67">
        <v>13.601000000000001</v>
      </c>
      <c r="J133" s="67">
        <v>15.121600000000001</v>
      </c>
      <c r="K133" s="67">
        <v>23.736799999999999</v>
      </c>
      <c r="L133" s="67">
        <v>28.289400000000001</v>
      </c>
      <c r="M133" s="67">
        <v>23.616</v>
      </c>
      <c r="N133" s="67">
        <v>23.339500000000001</v>
      </c>
      <c r="O133" s="67">
        <v>29.593499999999999</v>
      </c>
      <c r="P133" s="67">
        <v>43.920499999999997</v>
      </c>
      <c r="Q133" s="67">
        <v>32.045200000000001</v>
      </c>
      <c r="R133" s="67">
        <v>36.672499999999999</v>
      </c>
      <c r="S133" s="67">
        <v>47.570900000000002</v>
      </c>
      <c r="T133" s="67">
        <v>51.777999999999999</v>
      </c>
      <c r="U133" s="67">
        <v>48.317300000000003</v>
      </c>
      <c r="V133" s="67">
        <v>40.981499999999997</v>
      </c>
      <c r="W133" s="67">
        <v>34.6432</v>
      </c>
      <c r="X133" s="67">
        <v>26.5715</v>
      </c>
      <c r="Y133" s="67">
        <v>34.286200000000001</v>
      </c>
      <c r="Z133" s="67">
        <v>33.315199999999997</v>
      </c>
      <c r="AA133" s="67">
        <v>27.491</v>
      </c>
      <c r="AB133" s="67">
        <v>30.616499999999998</v>
      </c>
      <c r="AC133" s="67">
        <v>37.952500000000001</v>
      </c>
      <c r="AD133" s="67">
        <v>63.877600000000001</v>
      </c>
      <c r="AE133" s="67"/>
      <c r="AF133" s="67"/>
      <c r="AG133" s="67"/>
    </row>
    <row r="134" spans="1:47">
      <c r="A134" s="42" t="s">
        <v>103</v>
      </c>
      <c r="I134" s="67">
        <v>12.7447</v>
      </c>
      <c r="J134" s="67">
        <v>14.8889</v>
      </c>
      <c r="K134" s="67">
        <v>23.227</v>
      </c>
      <c r="L134" s="67">
        <v>30.146100000000001</v>
      </c>
      <c r="M134" s="67">
        <v>22.8004</v>
      </c>
      <c r="N134" s="67">
        <v>21.624500000000001</v>
      </c>
      <c r="O134" s="67">
        <v>29.618200000000002</v>
      </c>
      <c r="P134" s="67">
        <v>45.820999999999998</v>
      </c>
      <c r="Q134" s="67">
        <v>29.66</v>
      </c>
      <c r="R134" s="67">
        <v>36.9345</v>
      </c>
      <c r="S134" s="67">
        <v>51.527700000000003</v>
      </c>
      <c r="T134" s="67">
        <v>50.292299999999997</v>
      </c>
      <c r="U134" s="67">
        <v>49.616999999999997</v>
      </c>
      <c r="V134" s="67">
        <v>39.730499999999999</v>
      </c>
      <c r="W134" s="67">
        <v>32.640500000000003</v>
      </c>
      <c r="X134" s="67">
        <v>29.5136</v>
      </c>
      <c r="Y134" s="67">
        <v>35.348100000000002</v>
      </c>
      <c r="Z134" s="67">
        <v>32.183500000000002</v>
      </c>
      <c r="AA134" s="67">
        <v>28.122499999999999</v>
      </c>
      <c r="AB134" s="67">
        <v>32.232399999999998</v>
      </c>
      <c r="AC134" s="67">
        <v>42.207700000000003</v>
      </c>
      <c r="AD134" s="67">
        <v>60.348100000000002</v>
      </c>
      <c r="AE134" s="67"/>
      <c r="AF134" s="67"/>
      <c r="AG134" s="67"/>
    </row>
    <row r="135" spans="1:47">
      <c r="A135" s="42" t="s">
        <v>104</v>
      </c>
      <c r="I135" s="67">
        <v>12.436999999999999</v>
      </c>
      <c r="J135" s="67">
        <v>14.384</v>
      </c>
      <c r="K135" s="67">
        <v>21.694700000000001</v>
      </c>
      <c r="L135" s="67">
        <v>31.001000000000001</v>
      </c>
      <c r="M135" s="67">
        <v>21.3202</v>
      </c>
      <c r="N135" s="67">
        <v>21.944500000000001</v>
      </c>
      <c r="O135" s="67">
        <v>28.135200000000001</v>
      </c>
      <c r="P135" s="67">
        <v>50.387099999999997</v>
      </c>
      <c r="Q135" s="67">
        <v>32.347999999999999</v>
      </c>
      <c r="R135" s="67">
        <v>34.955199999999998</v>
      </c>
      <c r="S135" s="67">
        <v>53.770499999999998</v>
      </c>
      <c r="T135" s="67">
        <v>51.107500000000002</v>
      </c>
      <c r="U135" s="67">
        <v>51.557099999999998</v>
      </c>
      <c r="V135" s="67">
        <v>37.824300000000001</v>
      </c>
      <c r="W135" s="67">
        <v>32.327500000000001</v>
      </c>
      <c r="X135" s="67">
        <v>28.7942</v>
      </c>
      <c r="Y135" s="67">
        <v>33.611499999999999</v>
      </c>
      <c r="Z135" s="67">
        <v>31.826699999999999</v>
      </c>
      <c r="AA135" s="67">
        <v>28.567599999999999</v>
      </c>
      <c r="AB135" s="67">
        <v>32.942900000000002</v>
      </c>
      <c r="AC135" s="67">
        <v>46.417400000000001</v>
      </c>
      <c r="AD135" s="67">
        <v>64.417500000000004</v>
      </c>
      <c r="AE135" s="67"/>
      <c r="AF135" s="67"/>
      <c r="AG135" s="67"/>
    </row>
    <row r="136" spans="1:47">
      <c r="A136" s="42" t="s">
        <v>105</v>
      </c>
      <c r="I136" s="67">
        <v>12.145</v>
      </c>
      <c r="J136" s="67">
        <v>14.06</v>
      </c>
      <c r="K136" s="67">
        <v>21.110499999999998</v>
      </c>
      <c r="L136" s="67">
        <v>33.717300000000002</v>
      </c>
      <c r="M136" s="67">
        <v>21.3215</v>
      </c>
      <c r="N136" s="67">
        <v>22.109400000000001</v>
      </c>
      <c r="O136" s="67">
        <v>28.140699999999999</v>
      </c>
      <c r="P136" s="67">
        <v>56.743499999999997</v>
      </c>
      <c r="Q136" s="67">
        <v>29.296800000000001</v>
      </c>
      <c r="R136" s="67">
        <v>34.646299999999997</v>
      </c>
      <c r="S136" s="67">
        <v>54.136800000000001</v>
      </c>
      <c r="T136" s="67">
        <v>52.405500000000004</v>
      </c>
      <c r="U136" s="67">
        <v>52.244199999999999</v>
      </c>
      <c r="V136" s="67">
        <v>39.642600000000002</v>
      </c>
      <c r="W136" s="67">
        <v>31.0395</v>
      </c>
      <c r="X136" s="67">
        <v>29.657499999999999</v>
      </c>
      <c r="Y136" s="67">
        <v>32.282600000000002</v>
      </c>
      <c r="Z136" s="67">
        <v>30.642600000000002</v>
      </c>
      <c r="AA136" s="67">
        <v>29.575800000000001</v>
      </c>
      <c r="AB136" s="67">
        <v>30.282599999999999</v>
      </c>
      <c r="AC136" s="67">
        <v>50.4726</v>
      </c>
      <c r="AD136" s="67">
        <v>69.420500000000004</v>
      </c>
      <c r="AE136" s="67"/>
      <c r="AF136" s="67"/>
      <c r="AG136" s="67"/>
    </row>
    <row r="137" spans="1:47">
      <c r="A137" s="42" t="s">
        <v>106</v>
      </c>
      <c r="I137" s="67">
        <v>13.7902</v>
      </c>
      <c r="J137" s="67">
        <v>14.714700000000001</v>
      </c>
      <c r="K137" s="67">
        <v>21.176100000000002</v>
      </c>
      <c r="L137" s="67">
        <v>34.973199999999999</v>
      </c>
      <c r="M137" s="67">
        <v>24.710899999999999</v>
      </c>
      <c r="N137" s="67">
        <v>22.050799999999999</v>
      </c>
      <c r="O137" s="67">
        <v>29.5686</v>
      </c>
      <c r="P137" s="67">
        <v>57.828000000000003</v>
      </c>
      <c r="Q137" s="67">
        <v>28.515899999999998</v>
      </c>
      <c r="R137" s="67">
        <v>36.312100000000001</v>
      </c>
      <c r="S137" s="67">
        <v>53.965200000000003</v>
      </c>
      <c r="T137" s="67">
        <v>53.419499999999999</v>
      </c>
      <c r="U137" s="67">
        <v>51.25</v>
      </c>
      <c r="V137" s="67">
        <v>41.254300000000001</v>
      </c>
      <c r="W137" s="67">
        <v>30.526800000000001</v>
      </c>
      <c r="X137" s="67">
        <v>30.976400000000002</v>
      </c>
      <c r="Y137" s="67">
        <v>30.862200000000001</v>
      </c>
      <c r="Z137" s="67">
        <v>30.284800000000001</v>
      </c>
      <c r="AA137" s="67">
        <v>28.64</v>
      </c>
      <c r="AB137" s="67">
        <v>27.026800000000001</v>
      </c>
      <c r="AC137" s="67">
        <v>60.130899999999997</v>
      </c>
      <c r="AD137" s="67">
        <v>78.745699999999999</v>
      </c>
      <c r="AE137" s="67"/>
      <c r="AF137" s="67"/>
      <c r="AG137" s="67"/>
    </row>
    <row r="138" spans="1:47">
      <c r="A138" s="42" t="s">
        <v>107</v>
      </c>
      <c r="I138" s="67">
        <v>13.4407</v>
      </c>
      <c r="J138" s="67">
        <v>15.2995</v>
      </c>
      <c r="K138" s="67">
        <v>21.9009</v>
      </c>
      <c r="L138" s="67">
        <v>34.127600000000001</v>
      </c>
      <c r="M138" s="67">
        <v>24.117100000000001</v>
      </c>
      <c r="N138" s="67">
        <v>21.936800000000002</v>
      </c>
      <c r="O138" s="67">
        <v>31.185199999999998</v>
      </c>
      <c r="P138" s="67">
        <v>56.948599999999999</v>
      </c>
      <c r="Q138" s="67">
        <v>32.925699999999999</v>
      </c>
      <c r="R138" s="67">
        <v>37.2057</v>
      </c>
      <c r="S138" s="67">
        <v>56.638500000000001</v>
      </c>
      <c r="T138" s="67">
        <v>54.942</v>
      </c>
      <c r="U138" s="67">
        <v>51.625500000000002</v>
      </c>
      <c r="V138" s="67">
        <v>42.012900000000002</v>
      </c>
      <c r="W138" s="67">
        <v>31.492899999999999</v>
      </c>
      <c r="X138" s="67">
        <v>32.441000000000003</v>
      </c>
      <c r="Y138" s="67">
        <v>29.6174</v>
      </c>
      <c r="Z138" s="67">
        <v>29.698599999999999</v>
      </c>
      <c r="AA138" s="67">
        <v>27.8781</v>
      </c>
      <c r="AB138" s="67">
        <v>25.652899999999999</v>
      </c>
      <c r="AC138" s="67">
        <v>65.338099999999997</v>
      </c>
      <c r="AD138" s="67">
        <v>84.326999999999998</v>
      </c>
      <c r="AE138" s="67"/>
      <c r="AF138" s="67"/>
      <c r="AG138" s="67"/>
    </row>
    <row r="139" spans="1:47">
      <c r="A139" s="42" t="s">
        <v>108</v>
      </c>
      <c r="I139" s="67">
        <v>13.704000000000001</v>
      </c>
      <c r="J139" s="67">
        <v>17.0977</v>
      </c>
      <c r="K139" s="67">
        <v>23.075199999999999</v>
      </c>
      <c r="L139" s="67">
        <v>32.732500000000002</v>
      </c>
      <c r="M139" s="67">
        <v>24.2895</v>
      </c>
      <c r="N139" s="67">
        <v>23.943999999999999</v>
      </c>
      <c r="O139" s="67">
        <v>33.0486</v>
      </c>
      <c r="P139" s="67">
        <v>59.425699999999999</v>
      </c>
      <c r="Q139" s="67">
        <v>36.154000000000003</v>
      </c>
      <c r="R139" s="67">
        <v>35.6205</v>
      </c>
      <c r="S139" s="67">
        <v>56.079500000000003</v>
      </c>
      <c r="T139" s="67">
        <v>50.7714</v>
      </c>
      <c r="U139" s="67">
        <v>52.540500000000002</v>
      </c>
      <c r="V139" s="67">
        <v>41.364800000000002</v>
      </c>
      <c r="W139" s="67">
        <v>32.638599999999997</v>
      </c>
      <c r="X139" s="67">
        <v>30.578600000000002</v>
      </c>
      <c r="Y139" s="67">
        <v>30.7409</v>
      </c>
      <c r="Z139" s="67">
        <v>29.436800000000002</v>
      </c>
      <c r="AA139" s="67">
        <v>26.981400000000001</v>
      </c>
      <c r="AB139" s="67">
        <v>25.2685</v>
      </c>
      <c r="AC139" s="67">
        <v>77.164500000000004</v>
      </c>
      <c r="AD139" s="67"/>
      <c r="AE139" s="67"/>
      <c r="AF139" s="67"/>
      <c r="AG139" s="67"/>
    </row>
    <row r="140" spans="1:47">
      <c r="A140" s="42" t="s">
        <v>109</v>
      </c>
      <c r="I140" s="67">
        <v>14.204000000000001</v>
      </c>
      <c r="J140" s="67">
        <v>19.552</v>
      </c>
      <c r="K140" s="67">
        <v>22.944199999999999</v>
      </c>
      <c r="L140" s="67">
        <v>30.426100000000002</v>
      </c>
      <c r="M140" s="67">
        <v>25.426300000000001</v>
      </c>
      <c r="N140" s="67">
        <v>24.203099999999999</v>
      </c>
      <c r="O140" s="67">
        <v>34.396099999999997</v>
      </c>
      <c r="P140" s="67">
        <v>63.537999999999997</v>
      </c>
      <c r="Q140" s="67">
        <v>35.725900000000003</v>
      </c>
      <c r="R140" s="67">
        <v>34.671300000000002</v>
      </c>
      <c r="S140" s="67">
        <v>55.728999999999999</v>
      </c>
      <c r="T140" s="67">
        <v>49.552399999999999</v>
      </c>
      <c r="U140" s="67">
        <v>51.329500000000003</v>
      </c>
      <c r="V140" s="67">
        <v>40.8767</v>
      </c>
      <c r="W140" s="67">
        <v>33.787300000000002</v>
      </c>
      <c r="X140" s="67">
        <v>30.517299999999999</v>
      </c>
      <c r="Y140" s="67">
        <v>30.7773</v>
      </c>
      <c r="Z140" s="67">
        <v>28.221</v>
      </c>
      <c r="AA140" s="67">
        <v>28.240500000000001</v>
      </c>
      <c r="AB140" s="67">
        <v>26.614100000000001</v>
      </c>
      <c r="AC140" s="67">
        <v>76.834100000000007</v>
      </c>
      <c r="AD140" s="67"/>
      <c r="AE140" s="67"/>
      <c r="AF140" s="67"/>
      <c r="AG140" s="67"/>
    </row>
    <row r="141" spans="1:47">
      <c r="A141" s="42" t="s">
        <v>110</v>
      </c>
      <c r="I141" s="67">
        <v>16.543500000000002</v>
      </c>
      <c r="J141" s="67">
        <v>20.564699999999998</v>
      </c>
      <c r="K141" s="67">
        <v>21.893999999999998</v>
      </c>
      <c r="L141" s="67">
        <v>29.1004</v>
      </c>
      <c r="M141" s="67">
        <v>26.109000000000002</v>
      </c>
      <c r="N141" s="67">
        <v>25.632000000000001</v>
      </c>
      <c r="O141" s="67">
        <v>35.831899999999997</v>
      </c>
      <c r="P141" s="67">
        <v>60.8354</v>
      </c>
      <c r="Q141" s="67">
        <v>31.801300000000001</v>
      </c>
      <c r="R141" s="67">
        <v>35.252299999999998</v>
      </c>
      <c r="S141" s="67">
        <v>55.262</v>
      </c>
      <c r="T141" s="67">
        <v>53.4193</v>
      </c>
      <c r="U141" s="67">
        <v>48.377000000000002</v>
      </c>
      <c r="V141" s="67">
        <v>39.006399999999999</v>
      </c>
      <c r="W141" s="67">
        <v>31.863600000000002</v>
      </c>
      <c r="X141" s="67">
        <v>29</v>
      </c>
      <c r="Y141" s="67">
        <v>32.71</v>
      </c>
      <c r="Z141" s="67">
        <v>27.185700000000001</v>
      </c>
      <c r="AA141" s="67">
        <v>28.273199999999999</v>
      </c>
      <c r="AB141" s="67">
        <v>28.701799999999999</v>
      </c>
      <c r="AC141" s="67">
        <v>72.721900000000005</v>
      </c>
      <c r="AD141" s="67"/>
      <c r="AE141" s="67"/>
      <c r="AF141" s="67"/>
      <c r="AG141" s="67"/>
    </row>
    <row r="142" spans="1:47">
      <c r="A142" s="42" t="s">
        <v>111</v>
      </c>
      <c r="I142" s="67">
        <v>17.1754</v>
      </c>
      <c r="J142" s="67">
        <v>22.450399999999998</v>
      </c>
      <c r="K142" s="67">
        <v>20.7685</v>
      </c>
      <c r="L142" s="67">
        <v>26.617699999999999</v>
      </c>
      <c r="M142" s="67">
        <v>24.320399999999999</v>
      </c>
      <c r="N142" s="67">
        <v>24.098199999999999</v>
      </c>
      <c r="O142" s="67">
        <v>35.686</v>
      </c>
      <c r="P142" s="67">
        <v>50.959000000000003</v>
      </c>
      <c r="Q142" s="67">
        <v>33.726100000000002</v>
      </c>
      <c r="R142" s="67">
        <v>37.667700000000004</v>
      </c>
      <c r="S142" s="67">
        <v>54.3504</v>
      </c>
      <c r="T142" s="67">
        <v>52.329099999999997</v>
      </c>
      <c r="U142" s="67">
        <v>45.105899999999998</v>
      </c>
      <c r="V142" s="67">
        <v>36.390500000000003</v>
      </c>
      <c r="W142" s="67">
        <v>28.751000000000001</v>
      </c>
      <c r="X142" s="67">
        <v>31.555700000000002</v>
      </c>
      <c r="Y142" s="67">
        <v>33.159599999999998</v>
      </c>
      <c r="Z142" s="67">
        <v>27.67</v>
      </c>
      <c r="AA142" s="67">
        <v>28.370899999999999</v>
      </c>
      <c r="AB142" s="67">
        <v>31.992899999999999</v>
      </c>
      <c r="AC142" s="67">
        <v>68.714100000000002</v>
      </c>
      <c r="AD142" s="67"/>
      <c r="AE142" s="67"/>
      <c r="AF142" s="67"/>
      <c r="AG142" s="67"/>
    </row>
    <row r="143" spans="1:47">
      <c r="A143" s="42" t="s">
        <v>112</v>
      </c>
      <c r="H143" s="67">
        <v>14.51</v>
      </c>
      <c r="I143" s="67">
        <v>15.388500000000001</v>
      </c>
      <c r="J143" s="67">
        <v>22.3935</v>
      </c>
      <c r="K143" s="67">
        <v>24.160900000000002</v>
      </c>
      <c r="L143" s="67">
        <v>26.321400000000001</v>
      </c>
      <c r="M143" s="67">
        <v>23.98</v>
      </c>
      <c r="N143" s="67">
        <v>25.096699999999998</v>
      </c>
      <c r="O143" s="67">
        <v>39.362099999999998</v>
      </c>
      <c r="P143" s="67">
        <v>46.264699999999998</v>
      </c>
      <c r="Q143" s="67">
        <v>31.0519</v>
      </c>
      <c r="R143" s="67">
        <v>39.183300000000003</v>
      </c>
      <c r="S143" s="67">
        <v>54.9619</v>
      </c>
      <c r="T143" s="67">
        <v>53.433199999999999</v>
      </c>
      <c r="U143" s="67">
        <v>45.637999999999998</v>
      </c>
      <c r="V143" s="67">
        <v>35.086199999999998</v>
      </c>
      <c r="W143" s="67">
        <v>26.0471</v>
      </c>
      <c r="X143" s="67">
        <v>32.965200000000003</v>
      </c>
      <c r="Y143" s="67">
        <v>33.292499999999997</v>
      </c>
      <c r="Z143" s="67">
        <v>27.776299999999999</v>
      </c>
      <c r="AA143" s="67">
        <v>28.812999999999999</v>
      </c>
      <c r="AB143" s="67">
        <v>34.067599999999999</v>
      </c>
      <c r="AC143" s="67">
        <v>64.1571</v>
      </c>
      <c r="AD143" s="67"/>
      <c r="AE143" s="67"/>
      <c r="AF143" s="67"/>
      <c r="AG143" s="67"/>
    </row>
    <row r="144" spans="1:47" ht="15.75" thickBot="1">
      <c r="A144" s="42" t="s">
        <v>138</v>
      </c>
      <c r="H144" s="67"/>
      <c r="I144" s="67">
        <f t="shared" ref="I144:AC144" si="67">AVERAGE(I132:I143)</f>
        <v>14.066691666666665</v>
      </c>
      <c r="J144" s="67">
        <f t="shared" si="67"/>
        <v>17.043383333333331</v>
      </c>
      <c r="K144" s="67">
        <f t="shared" si="67"/>
        <v>22.280474999999999</v>
      </c>
      <c r="L144" s="67">
        <f t="shared" si="67"/>
        <v>30.442391666666666</v>
      </c>
      <c r="M144" s="67">
        <f t="shared" si="67"/>
        <v>23.816808333333338</v>
      </c>
      <c r="N144" s="67">
        <f t="shared" si="67"/>
        <v>23.421941666666669</v>
      </c>
      <c r="O144" s="67">
        <f t="shared" si="67"/>
        <v>31.843816666666669</v>
      </c>
      <c r="P144" s="67">
        <f t="shared" si="67"/>
        <v>52.714216666666665</v>
      </c>
      <c r="Q144" s="67">
        <f t="shared" si="67"/>
        <v>32.425716666666673</v>
      </c>
      <c r="R144" s="67">
        <f t="shared" si="67"/>
        <v>36.023449999999997</v>
      </c>
      <c r="S144" s="67">
        <f t="shared" si="67"/>
        <v>53.172458333333338</v>
      </c>
      <c r="T144" s="67">
        <f t="shared" si="67"/>
        <v>52.120208333333323</v>
      </c>
      <c r="U144" s="67">
        <f t="shared" si="67"/>
        <v>49.815750000000001</v>
      </c>
      <c r="V144" s="67">
        <f t="shared" si="67"/>
        <v>39.860966666666663</v>
      </c>
      <c r="W144" s="67">
        <f t="shared" si="67"/>
        <v>31.780666666666665</v>
      </c>
      <c r="X144" s="67">
        <f t="shared" si="67"/>
        <v>29.989291666666663</v>
      </c>
      <c r="Y144" s="67">
        <f t="shared" si="67"/>
        <v>32.526883333333338</v>
      </c>
      <c r="Z144" s="67">
        <f t="shared" si="67"/>
        <v>30.031575</v>
      </c>
      <c r="AA144" s="67">
        <f t="shared" si="67"/>
        <v>28.324391666666667</v>
      </c>
      <c r="AB144" s="67">
        <f t="shared" si="67"/>
        <v>29.626508333333334</v>
      </c>
      <c r="AC144" s="67">
        <f t="shared" si="67"/>
        <v>57.998975000000009</v>
      </c>
      <c r="AD144" s="67"/>
      <c r="AE144" s="67"/>
      <c r="AF144" s="67"/>
      <c r="AG144" s="67"/>
    </row>
    <row r="145" spans="1:47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</row>
    <row r="146" spans="1:47" ht="15.75" thickBot="1">
      <c r="A146" s="42" t="s">
        <v>139</v>
      </c>
    </row>
    <row r="147" spans="1:47" ht="15.75" thickBot="1">
      <c r="A147" s="44"/>
      <c r="B147" s="44" t="str">
        <f t="shared" ref="B147:AU147" si="68">B2</f>
        <v xml:space="preserve">93/94 </v>
      </c>
      <c r="C147" s="44" t="str">
        <f t="shared" si="68"/>
        <v xml:space="preserve">94/95 </v>
      </c>
      <c r="D147" s="44" t="str">
        <f t="shared" si="68"/>
        <v xml:space="preserve">95/96 </v>
      </c>
      <c r="E147" s="44" t="str">
        <f t="shared" si="68"/>
        <v xml:space="preserve">96/97 </v>
      </c>
      <c r="F147" s="44" t="str">
        <f t="shared" si="68"/>
        <v xml:space="preserve">97/98 </v>
      </c>
      <c r="G147" s="44" t="str">
        <f t="shared" si="68"/>
        <v xml:space="preserve">98/99 </v>
      </c>
      <c r="H147" s="44" t="str">
        <f t="shared" si="68"/>
        <v xml:space="preserve">99/00 </v>
      </c>
      <c r="I147" s="44" t="str">
        <f t="shared" si="68"/>
        <v xml:space="preserve">00/01 </v>
      </c>
      <c r="J147" s="44" t="str">
        <f t="shared" si="68"/>
        <v xml:space="preserve">01/02 </v>
      </c>
      <c r="K147" s="44" t="str">
        <f t="shared" si="68"/>
        <v xml:space="preserve">02/03 </v>
      </c>
      <c r="L147" s="44" t="str">
        <f t="shared" si="68"/>
        <v xml:space="preserve">03/04 </v>
      </c>
      <c r="M147" s="44" t="str">
        <f t="shared" si="68"/>
        <v xml:space="preserve">04/05 </v>
      </c>
      <c r="N147" s="44" t="str">
        <f t="shared" si="68"/>
        <v xml:space="preserve">05/06 </v>
      </c>
      <c r="O147" s="44" t="str">
        <f t="shared" si="68"/>
        <v xml:space="preserve">06/07 </v>
      </c>
      <c r="P147" s="44" t="str">
        <f t="shared" si="68"/>
        <v xml:space="preserve">07/08 </v>
      </c>
      <c r="Q147" s="44" t="str">
        <f t="shared" si="68"/>
        <v xml:space="preserve">08/09 </v>
      </c>
      <c r="R147" s="44" t="str">
        <f t="shared" si="68"/>
        <v xml:space="preserve">09/10 </v>
      </c>
      <c r="S147" s="44" t="str">
        <f t="shared" si="68"/>
        <v xml:space="preserve">10/11 </v>
      </c>
      <c r="T147" s="44" t="str">
        <f t="shared" si="68"/>
        <v xml:space="preserve">11/12 </v>
      </c>
      <c r="U147" s="44" t="str">
        <f t="shared" si="68"/>
        <v xml:space="preserve">12/13 </v>
      </c>
      <c r="V147" s="44" t="str">
        <f t="shared" si="68"/>
        <v xml:space="preserve">13/14 </v>
      </c>
      <c r="W147" s="44" t="str">
        <f t="shared" si="68"/>
        <v xml:space="preserve">14/15 </v>
      </c>
      <c r="X147" s="44" t="str">
        <f t="shared" si="68"/>
        <v xml:space="preserve">15/16 </v>
      </c>
      <c r="Y147" s="44" t="str">
        <f t="shared" si="68"/>
        <v xml:space="preserve">16/17 </v>
      </c>
      <c r="Z147" s="44" t="str">
        <f t="shared" si="68"/>
        <v xml:space="preserve">17/18 </v>
      </c>
      <c r="AA147" s="44" t="str">
        <f t="shared" si="68"/>
        <v>18/19</v>
      </c>
      <c r="AB147" s="44" t="str">
        <f t="shared" si="68"/>
        <v>19/20</v>
      </c>
      <c r="AC147" s="44" t="str">
        <f t="shared" si="68"/>
        <v>20/21</v>
      </c>
      <c r="AD147" s="44" t="str">
        <f t="shared" si="68"/>
        <v>21/22</v>
      </c>
      <c r="AE147" s="44" t="str">
        <f t="shared" si="68"/>
        <v>22/23</v>
      </c>
      <c r="AF147" s="44" t="str">
        <f t="shared" si="68"/>
        <v>23/24</v>
      </c>
      <c r="AG147" s="44" t="str">
        <f t="shared" si="68"/>
        <v>24/25</v>
      </c>
      <c r="AH147" s="44" t="str">
        <f t="shared" si="68"/>
        <v>25/26</v>
      </c>
      <c r="AI147" s="44" t="str">
        <f t="shared" si="68"/>
        <v>26/27</v>
      </c>
      <c r="AJ147" s="44" t="str">
        <f t="shared" si="68"/>
        <v>27/28</v>
      </c>
      <c r="AK147" s="44" t="str">
        <f t="shared" si="68"/>
        <v>28/29</v>
      </c>
      <c r="AL147" s="44" t="str">
        <f t="shared" si="68"/>
        <v>29/30</v>
      </c>
      <c r="AM147" s="44" t="str">
        <f t="shared" si="68"/>
        <v>30/31</v>
      </c>
      <c r="AN147" s="44" t="str">
        <f t="shared" si="68"/>
        <v>31/32</v>
      </c>
      <c r="AO147" s="44" t="str">
        <f t="shared" si="68"/>
        <v>32/33</v>
      </c>
      <c r="AP147" s="44" t="str">
        <f t="shared" si="68"/>
        <v>33/34</v>
      </c>
      <c r="AQ147" s="44" t="str">
        <f t="shared" si="68"/>
        <v>34/35</v>
      </c>
      <c r="AR147" s="44" t="str">
        <f t="shared" si="68"/>
        <v>35/36</v>
      </c>
      <c r="AS147" s="44" t="str">
        <f t="shared" si="68"/>
        <v>36/37</v>
      </c>
      <c r="AT147" s="44" t="str">
        <f t="shared" si="68"/>
        <v>37/38</v>
      </c>
      <c r="AU147" s="44" t="str">
        <f t="shared" si="68"/>
        <v>38/39</v>
      </c>
    </row>
    <row r="148" spans="1:47">
      <c r="A148" s="42" t="s">
        <v>101</v>
      </c>
      <c r="Z148" s="67"/>
      <c r="AA148" s="67">
        <v>24.467400000000001</v>
      </c>
      <c r="AB148" s="67">
        <v>22.690200000000001</v>
      </c>
      <c r="AC148" s="67">
        <v>30.931799999999999</v>
      </c>
      <c r="AD148" s="67">
        <f>'[10]DCO IL WI'!$C41</f>
        <v>60.904800000000002</v>
      </c>
      <c r="AE148" s="68">
        <f>(SUM(AC148:AD148)/SUM('[3]Soy Complex'!BJ514:BK514))*'[3]Soy Complex'!BL514-2+1+3+4+8+8-4</f>
        <v>81.967849343429521</v>
      </c>
      <c r="AF148" s="68">
        <f>(SUM(AD148:AE148)/SUM('[3]Soy Complex'!BK514:BL514))*'[3]Soy Complex'!BM514</f>
        <v>58.07528704116686</v>
      </c>
      <c r="AG148" s="68">
        <f>(SUM(AE148:AF148)/SUM('[3]Soy Complex'!BL514:BM514))*'[3]Soy Complex'!BN514-2.5</f>
        <v>39.51284360711346</v>
      </c>
      <c r="AH148" s="68">
        <f>(SUM(AF148:AG148)/SUM('[3]Soy Complex'!BM514:BN514))*'[3]Soy Complex'!BO514-5</f>
        <v>59.508382073264841</v>
      </c>
      <c r="AI148" s="68">
        <f>(SUM(AG148:AH148)/SUM('[3]Soy Complex'!BN514:BO514))*'[3]Soy Complex'!BP514</f>
        <v>75.538363866262785</v>
      </c>
      <c r="AJ148" s="68">
        <f>(SUM(AH148:AI148)/SUM('[3]Soy Complex'!BO514:BP514))*'[3]Soy Complex'!BQ514+3</f>
        <v>74.096482416003198</v>
      </c>
      <c r="AK148" s="68">
        <f>(SUM(AI148:AJ148)/SUM('[3]Soy Complex'!BP514:BQ514))*'[3]Soy Complex'!BR514+1</f>
        <v>83.16601095487502</v>
      </c>
      <c r="AL148" s="68">
        <f>(SUM(AJ148:AK148)/SUM('[3]Soy Complex'!BQ514:BR514))*'[3]Soy Complex'!BS514</f>
        <v>94.379912238136129</v>
      </c>
      <c r="AM148" s="68">
        <f>(SUM(AK148:AL148)/SUM('[3]Soy Complex'!BR514:BS514))*'[3]Soy Complex'!BT514-1</f>
        <v>98.79345031619242</v>
      </c>
      <c r="AN148" s="68">
        <f>(SUM(AL148:AM148)/SUM('[3]Soy Complex'!BS514:BT514))*'[3]Soy Complex'!BU514</f>
        <v>93.177178381762133</v>
      </c>
      <c r="AO148" s="68">
        <f>(SUM(AM148:AN148)/SUM('[3]Soy Complex'!BT514:BU514))*'[3]Soy Complex'!BV514</f>
        <v>95.109986662275716</v>
      </c>
      <c r="AP148" s="68">
        <f>(SUM(AN148:AO148)/SUM('[3]Soy Complex'!BU514:BV514))*'[3]Soy Complex'!BW514</f>
        <v>108.78230087382782</v>
      </c>
      <c r="AQ148" s="68">
        <f>(SUM(AO148:AP148)/SUM('[3]Soy Complex'!BV514:BW514))*'[3]Soy Complex'!BX514</f>
        <v>100.47436082933677</v>
      </c>
      <c r="AR148" s="68">
        <f>(SUM(AP148:AQ148)/SUM('[3]Soy Complex'!BW514:BX514))*'[3]Soy Complex'!BY514</f>
        <v>-10.648887611670274</v>
      </c>
      <c r="AS148" s="67"/>
      <c r="AT148" s="67"/>
      <c r="AU148" s="67"/>
    </row>
    <row r="149" spans="1:47">
      <c r="A149" s="42" t="s">
        <v>102</v>
      </c>
      <c r="Z149" s="67"/>
      <c r="AA149" s="67">
        <v>24.962499999999999</v>
      </c>
      <c r="AB149" s="67">
        <v>22.401299999999999</v>
      </c>
      <c r="AC149" s="67">
        <v>33.065800000000003</v>
      </c>
      <c r="AD149" s="67">
        <f>'[10]DCO IL WI'!$C42</f>
        <v>58.674999999999997</v>
      </c>
      <c r="AE149" s="68">
        <f>(SUM(AC149:AD149)/SUM('[3]Soy Complex'!BJ515:BK515))*'[3]Soy Complex'!BL515-7+1+3+6+8+2-1+8-2</f>
        <v>87.679007616306976</v>
      </c>
      <c r="AF149" s="68">
        <f>(SUM(AD149:AE149)/SUM('[3]Soy Complex'!BK515:BL515))*'[3]Soy Complex'!BM515</f>
        <v>55.693134985233925</v>
      </c>
      <c r="AG149" s="68">
        <f>(SUM(AE149:AF149)/SUM('[3]Soy Complex'!BL515:BM515))*'[3]Soy Complex'!BN515-2.5</f>
        <v>39.307554769927464</v>
      </c>
      <c r="AH149" s="68">
        <f>(SUM(AF149:AG149)/SUM('[3]Soy Complex'!BM515:BN515))*'[3]Soy Complex'!BO515-5</f>
        <v>64.712394148547276</v>
      </c>
      <c r="AI149" s="68">
        <f>(SUM(AG149:AH149)/SUM('[3]Soy Complex'!BN515:BO515))*'[3]Soy Complex'!BP515</f>
        <v>80.688648742726343</v>
      </c>
      <c r="AJ149" s="68">
        <f>(SUM(AH149:AI149)/SUM('[3]Soy Complex'!BO515:BP515))*'[3]Soy Complex'!BQ515+3</f>
        <v>77.645185383973782</v>
      </c>
      <c r="AK149" s="68">
        <f>(SUM(AI149:AJ149)/SUM('[3]Soy Complex'!BP515:BQ515))*'[3]Soy Complex'!BR515+1</f>
        <v>86.653661975247275</v>
      </c>
      <c r="AL149" s="68">
        <f>(SUM(AJ149:AK149)/SUM('[3]Soy Complex'!BQ515:BR515))*'[3]Soy Complex'!BS515</f>
        <v>99.825737350698219</v>
      </c>
      <c r="AM149" s="68">
        <f>(SUM(AK149:AL149)/SUM('[3]Soy Complex'!BR515:BS515))*'[3]Soy Complex'!BT515-1</f>
        <v>103.12793372551469</v>
      </c>
      <c r="AN149" s="68">
        <f>(SUM(AL149:AM149)/SUM('[3]Soy Complex'!BS515:BT515))*'[3]Soy Complex'!BU515</f>
        <v>98.431682308591903</v>
      </c>
      <c r="AO149" s="68">
        <f>(SUM(AM149:AN149)/SUM('[3]Soy Complex'!BT515:BU515))*'[3]Soy Complex'!BV515</f>
        <v>99.050443664142165</v>
      </c>
      <c r="AP149" s="68">
        <f>(SUM(AN149:AO149)/SUM('[3]Soy Complex'!BU515:BV515))*'[3]Soy Complex'!BW515</f>
        <v>116.13763922129496</v>
      </c>
      <c r="AQ149" s="68">
        <f>(SUM(AO149:AP149)/SUM('[3]Soy Complex'!BV515:BW515))*'[3]Soy Complex'!BX515</f>
        <v>116.37428443824257</v>
      </c>
      <c r="AR149" s="68">
        <f>(SUM(AP149:AQ149)/SUM('[3]Soy Complex'!BW515:BX515))*'[3]Soy Complex'!BY515</f>
        <v>-26.342247092448339</v>
      </c>
      <c r="AS149" s="67"/>
      <c r="AT149" s="67"/>
      <c r="AU149" s="67"/>
    </row>
    <row r="150" spans="1:47">
      <c r="A150" s="42" t="s">
        <v>103</v>
      </c>
      <c r="Z150" s="67"/>
      <c r="AA150" s="67">
        <v>25.3553</v>
      </c>
      <c r="AB150" s="67">
        <v>23.083300000000001</v>
      </c>
      <c r="AC150" s="67">
        <v>35.261400000000002</v>
      </c>
      <c r="AD150" s="67">
        <f>'[10]DCO IL WI'!$C43</f>
        <v>53.738100000000003</v>
      </c>
      <c r="AE150" s="68">
        <f>(SUM(AC150:AD150)/SUM('[3]Soy Complex'!BJ516:BK516))*'[3]Soy Complex'!BL516-5+1+3+5.5+8+1+2+8-2</f>
        <v>79.510579012818084</v>
      </c>
      <c r="AF150" s="68">
        <f>(SUM(AD150:AE150)/SUM('[3]Soy Complex'!BK516:BL516))*'[3]Soy Complex'!BM516</f>
        <v>52.646014342123472</v>
      </c>
      <c r="AG150" s="68">
        <f>(SUM(AE150:AF150)/SUM('[3]Soy Complex'!BL516:BM516))*'[3]Soy Complex'!BN516-2.5</f>
        <v>41.744381454320397</v>
      </c>
      <c r="AH150" s="68">
        <f>(SUM(AF150:AG150)/SUM('[3]Soy Complex'!BM516:BN516))*'[3]Soy Complex'!BO516-5</f>
        <v>69.616879014274858</v>
      </c>
      <c r="AI150" s="68">
        <f>(SUM(AG150:AH150)/SUM('[3]Soy Complex'!BN516:BO516))*'[3]Soy Complex'!BP516</f>
        <v>88.39209059430074</v>
      </c>
      <c r="AJ150" s="68">
        <f>(SUM(AH150:AI150)/SUM('[3]Soy Complex'!BO516:BP516))*'[3]Soy Complex'!BQ516+3</f>
        <v>80.704068487999393</v>
      </c>
      <c r="AK150" s="68">
        <f>(SUM(AI150:AJ150)/SUM('[3]Soy Complex'!BP516:BQ516))*'[3]Soy Complex'!BR516+1</f>
        <v>88.909806255332924</v>
      </c>
      <c r="AL150" s="68">
        <f>(SUM(AJ150:AK150)/SUM('[3]Soy Complex'!BQ516:BR516))*'[3]Soy Complex'!BS516</f>
        <v>102.2915290452467</v>
      </c>
      <c r="AM150" s="68">
        <f>(SUM(AK150:AL150)/SUM('[3]Soy Complex'!BR516:BS516))*'[3]Soy Complex'!BT516-1</f>
        <v>108.18204037143192</v>
      </c>
      <c r="AN150" s="68">
        <f>(SUM(AL150:AM150)/SUM('[3]Soy Complex'!BS516:BT516))*'[3]Soy Complex'!BU516</f>
        <v>105.71060531287605</v>
      </c>
      <c r="AO150" s="68">
        <f>(SUM(AM150:AN150)/SUM('[3]Soy Complex'!BT516:BU516))*'[3]Soy Complex'!BV516</f>
        <v>98.183351022947861</v>
      </c>
      <c r="AP150" s="68">
        <f>(SUM(AN150:AO150)/SUM('[3]Soy Complex'!BU516:BV516))*'[3]Soy Complex'!BW516</f>
        <v>115.53955164000701</v>
      </c>
      <c r="AQ150" s="68">
        <f>(SUM(AO150:AP150)/SUM('[3]Soy Complex'!BV516:BW516))*'[3]Soy Complex'!BX516</f>
        <v>102.92688683829063</v>
      </c>
      <c r="AR150" s="68">
        <f>(SUM(AP150:AQ150)/SUM('[3]Soy Complex'!BW516:BX516))*'[3]Soy Complex'!BY516</f>
        <v>-71.934068655335949</v>
      </c>
      <c r="AS150" s="67"/>
      <c r="AT150" s="67"/>
      <c r="AU150" s="67"/>
    </row>
    <row r="151" spans="1:47">
      <c r="A151" s="42" t="s">
        <v>104</v>
      </c>
      <c r="Z151" s="67">
        <v>20.6</v>
      </c>
      <c r="AA151" s="67">
        <v>24.916699999999999</v>
      </c>
      <c r="AB151" s="67">
        <v>25.053599999999999</v>
      </c>
      <c r="AC151" s="67">
        <v>39.921100000000003</v>
      </c>
      <c r="AD151" s="67">
        <f>'[10]DCO IL WI'!$C44</f>
        <v>64.762500000000003</v>
      </c>
      <c r="AE151" s="68">
        <f>(SUM(AC151:AD151)/SUM('[3]Soy Complex'!BJ517:BK517))*'[3]Soy Complex'!BL517+5+5-1+3.5+8-2</f>
        <v>81.304450504499599</v>
      </c>
      <c r="AF151" s="68">
        <f>(SUM(AD151:AE151)/SUM('[3]Soy Complex'!BK517:BL517))*'[3]Soy Complex'!BM517-2.5</f>
        <v>51.203647763857404</v>
      </c>
      <c r="AG151" s="68">
        <f>(SUM(AE151:AF151)/SUM('[3]Soy Complex'!BL517:BM517))*'[3]Soy Complex'!BN517-5</f>
        <v>41.612343700742358</v>
      </c>
      <c r="AH151" s="68">
        <f>(SUM(AF151:AG151)/SUM('[3]Soy Complex'!BM517:BN517))*'[3]Soy Complex'!BO517</f>
        <v>86.400120398687847</v>
      </c>
      <c r="AI151" s="68">
        <f>(SUM(AF151:AH151)/SUM('[3]Soy Complex'!BM517:BO517))*'[3]Soy Complex'!BP517+3</f>
        <v>105.80624854687682</v>
      </c>
      <c r="AJ151" s="68">
        <f>(SUM(AH151:AI151)/SUM('[3]Soy Complex'!BO517:BP517))*'[3]Soy Complex'!BQ517+1</f>
        <v>96.939961198462044</v>
      </c>
      <c r="AK151" s="68">
        <f>(SUM(AH151:AJ151)/SUM('[3]Soy Complex'!BO517:BQ517))*'[3]Soy Complex'!BR517</f>
        <v>106.78596145394789</v>
      </c>
      <c r="AL151" s="68">
        <f>(SUM(AI151:AK151)/SUM('[3]Soy Complex'!BP517:BR517))*'[3]Soy Complex'!BS517-1</f>
        <v>121.88403926839129</v>
      </c>
      <c r="AM151" s="68">
        <f>(SUM(AJ151:AL151)/SUM('[3]Soy Complex'!BQ517:BS517))*'[3]Soy Complex'!BT517</f>
        <v>130.30868815457649</v>
      </c>
      <c r="AN151" s="68">
        <f>(SUM(AK151:AM151)/SUM('[3]Soy Complex'!BR517:BT517))*'[3]Soy Complex'!BU517</f>
        <v>130.22660998854278</v>
      </c>
      <c r="AO151" s="68">
        <f>(SUM(AL151:AN151)/SUM('[3]Soy Complex'!BS517:BU517))*'[3]Soy Complex'!BV517</f>
        <v>122.59879370319506</v>
      </c>
      <c r="AP151" s="68">
        <f>(SUM(AM151:AO151)/SUM('[3]Soy Complex'!BT517:BV517))*'[3]Soy Complex'!BW517</f>
        <v>145.71440387194943</v>
      </c>
      <c r="AQ151" s="68">
        <f>(SUM(AN151:AP151)/SUM('[3]Soy Complex'!BU517:BW517))*'[3]Soy Complex'!BX517</f>
        <v>130.99570659330007</v>
      </c>
      <c r="AR151" s="68">
        <f>(SUM(AO151:AQ151)/SUM('[3]Soy Complex'!BV517:BX517))*'[3]Soy Complex'!BY517</f>
        <v>-64.997235475679034</v>
      </c>
      <c r="AS151" s="67"/>
      <c r="AT151" s="67"/>
      <c r="AU151" s="67"/>
    </row>
    <row r="152" spans="1:47">
      <c r="A152" s="42" t="s">
        <v>105</v>
      </c>
      <c r="Z152" s="67">
        <v>21.052600000000002</v>
      </c>
      <c r="AA152" s="67">
        <v>24.473700000000001</v>
      </c>
      <c r="AB152" s="67">
        <v>28.0395</v>
      </c>
      <c r="AC152" s="67">
        <v>43.5</v>
      </c>
      <c r="AD152" s="67">
        <f>'[10]DCO IL WI'!$C45</f>
        <v>73.763199999999998</v>
      </c>
      <c r="AE152" s="68">
        <f>(SUM(AC152:AD152)/SUM('[3]Soy Complex'!BJ518:BK518))*'[3]Soy Complex'!BL518+5+5+7</f>
        <v>79.173188514419849</v>
      </c>
      <c r="AF152" s="68">
        <f>(SUM(AD152:AE152)/SUM('[3]Soy Complex'!BK518:BL518))*'[3]Soy Complex'!BM518-2.5</f>
        <v>47.649432405280017</v>
      </c>
      <c r="AG152" s="68">
        <f>(SUM(AE152:AF152)/SUM('[3]Soy Complex'!BL518:BM518))*'[3]Soy Complex'!BN518-5</f>
        <v>43.19454738514694</v>
      </c>
      <c r="AH152" s="68">
        <f>(SUM(AF152:AG152)/SUM('[3]Soy Complex'!BM518:BN518))*'[3]Soy Complex'!BO518</f>
        <v>93.237396109448582</v>
      </c>
      <c r="AI152" s="68">
        <f>(SUM(AF152:AH152)/SUM('[3]Soy Complex'!BM518:BO518))*'[3]Soy Complex'!BP518+3</f>
        <v>113.51524902549419</v>
      </c>
      <c r="AJ152" s="68">
        <f>(SUM(AH152:AI152)/SUM('[3]Soy Complex'!BO518:BP518))*'[3]Soy Complex'!BQ518+1</f>
        <v>106.49488224921208</v>
      </c>
      <c r="AK152" s="68">
        <f>(SUM(AH152:AJ152)/SUM('[3]Soy Complex'!BO518:BQ518))*'[3]Soy Complex'!BR518</f>
        <v>117.81005818642289</v>
      </c>
      <c r="AL152" s="68">
        <f>(SUM(AI152:AK152)/SUM('[3]Soy Complex'!BP518:BR518))*'[3]Soy Complex'!BS518-1</f>
        <v>131.6089298550437</v>
      </c>
      <c r="AM152" s="68">
        <f>(SUM(AJ152:AL152)/SUM('[3]Soy Complex'!BQ518:BS518))*'[3]Soy Complex'!BT518</f>
        <v>140.62620388739873</v>
      </c>
      <c r="AN152" s="68">
        <f>(SUM(AK152:AM152)/SUM('[3]Soy Complex'!BR518:BT518))*'[3]Soy Complex'!BU518</f>
        <v>144.33382736693181</v>
      </c>
      <c r="AO152" s="68">
        <f>(SUM(AL152:AN152)/SUM('[3]Soy Complex'!BS518:BU518))*'[3]Soy Complex'!BV518</f>
        <v>138.83861820116297</v>
      </c>
      <c r="AP152" s="68">
        <f>(SUM(AM152:AO152)/SUM('[3]Soy Complex'!BT518:BV518))*'[3]Soy Complex'!BW518</f>
        <v>165.97271515642208</v>
      </c>
      <c r="AQ152" s="68">
        <f>(SUM(AN152:AP152)/SUM('[3]Soy Complex'!BU518:BW518))*'[3]Soy Complex'!BX518</f>
        <v>144.34058693280315</v>
      </c>
      <c r="AR152" s="68">
        <f>(SUM(AO152:AQ152)/SUM('[3]Soy Complex'!BV518:BX518))*'[3]Soy Complex'!BY518</f>
        <v>-70.284415950483037</v>
      </c>
      <c r="AS152" s="67"/>
      <c r="AT152" s="67"/>
      <c r="AU152" s="67"/>
    </row>
    <row r="153" spans="1:47">
      <c r="A153" s="42" t="s">
        <v>106</v>
      </c>
      <c r="Z153" s="67">
        <v>21.488099999999999</v>
      </c>
      <c r="AA153" s="67">
        <v>23.714300000000001</v>
      </c>
      <c r="AB153" s="67">
        <v>27.704499999999999</v>
      </c>
      <c r="AC153" s="67">
        <v>51.25</v>
      </c>
      <c r="AD153" s="67">
        <f>'[10]DCO IL WI'!$C46</f>
        <v>80.043499999999995</v>
      </c>
      <c r="AE153" s="68">
        <f>(SUM(AC153:AD153)/SUM('[3]Soy Complex'!BJ519:BK519))*'[3]Soy Complex'!BL519+5+5+8</f>
        <v>76.336139911634746</v>
      </c>
      <c r="AF153" s="68">
        <f>(SUM(AD153:AE153)/SUM('[3]Soy Complex'!BK519:BL519))*'[3]Soy Complex'!BM519-2.5</f>
        <v>49.196575381443381</v>
      </c>
      <c r="AG153" s="68">
        <f>(SUM(AE153:AF153)/SUM('[3]Soy Complex'!BL519:BM519))*'[3]Soy Complex'!BN519-5</f>
        <v>44.710404804259404</v>
      </c>
      <c r="AH153" s="68">
        <f>(SUM(AF153:AG153)/SUM('[3]Soy Complex'!BM519:BN519))*'[3]Soy Complex'!BO519</f>
        <v>101.89183799518878</v>
      </c>
      <c r="AI153" s="68">
        <f>(SUM(AF153:AH153)/SUM('[3]Soy Complex'!BM519:BO519))*'[3]Soy Complex'!BP519+3</f>
        <v>121.08785638550943</v>
      </c>
      <c r="AJ153" s="68">
        <f>(SUM(AH153:AI153)/SUM('[3]Soy Complex'!BO519:BP519))*'[3]Soy Complex'!BQ519+1</f>
        <v>117.02534754337495</v>
      </c>
      <c r="AK153" s="68">
        <f>(SUM(AH153:AJ153)/SUM('[3]Soy Complex'!BO519:BQ519))*'[3]Soy Complex'!BR519</f>
        <v>131.27774197869377</v>
      </c>
      <c r="AL153" s="68">
        <f>(SUM(AI153:AK153)/SUM('[3]Soy Complex'!BP519:BR519))*'[3]Soy Complex'!BS519-1</f>
        <v>145.10016516058076</v>
      </c>
      <c r="AM153" s="68">
        <f>(SUM(AJ153:AL153)/SUM('[3]Soy Complex'!BQ519:BS519))*'[3]Soy Complex'!BT519</f>
        <v>155.6184024879075</v>
      </c>
      <c r="AN153" s="68">
        <f>(SUM(AK153:AM153)/SUM('[3]Soy Complex'!BR519:BT519))*'[3]Soy Complex'!BU519</f>
        <v>161.03150765678978</v>
      </c>
      <c r="AO153" s="68">
        <f>(SUM(AL153:AN153)/SUM('[3]Soy Complex'!BS519:BU519))*'[3]Soy Complex'!BV519</f>
        <v>158.1090050242785</v>
      </c>
      <c r="AP153" s="68">
        <f>(SUM(AM153:AO153)/SUM('[3]Soy Complex'!BT519:BV519))*'[3]Soy Complex'!BW519</f>
        <v>189.67988185367551</v>
      </c>
      <c r="AQ153" s="68">
        <f>(SUM(AN153:AP153)/SUM('[3]Soy Complex'!BU519:BW519))*'[3]Soy Complex'!BX519</f>
        <v>161.19546230849775</v>
      </c>
      <c r="AR153" s="68">
        <f>(SUM(AO153:AQ153)/SUM('[3]Soy Complex'!BV519:BX519))*'[3]Soy Complex'!BY519</f>
        <v>-72.104523504418609</v>
      </c>
      <c r="AS153" s="67"/>
      <c r="AT153" s="67"/>
      <c r="AU153" s="67"/>
    </row>
    <row r="154" spans="1:47">
      <c r="A154" s="42" t="s">
        <v>107</v>
      </c>
      <c r="Z154" s="67">
        <v>22.5</v>
      </c>
      <c r="AA154" s="67">
        <v>24.726199999999999</v>
      </c>
      <c r="AB154" s="67">
        <v>29.035699999999999</v>
      </c>
      <c r="AC154" s="67">
        <v>49.131</v>
      </c>
      <c r="AD154" s="68">
        <f>(SUM(AB154:AC154)/SUM('[3]Soy Complex'!BI520:BJ520))*'[3]Soy Complex'!BK520+1+6+5+4+2-5-4</f>
        <v>82.997573988935301</v>
      </c>
      <c r="AE154" s="68">
        <f>(SUM(AC154:AD154)/SUM('[3]Soy Complex'!BJ520:BK520))*'[3]Soy Complex'!BL520+5+5</f>
        <v>59.955922208989442</v>
      </c>
      <c r="AF154" s="68">
        <f>(SUM(AD154:AE154)/SUM('[3]Soy Complex'!BK520:BL520))*'[3]Soy Complex'!BM520-2.5</f>
        <v>42.315655818216449</v>
      </c>
      <c r="AG154" s="68">
        <f>(SUM(AE154:AF154)/SUM('[3]Soy Complex'!BL520:BM520))*'[3]Soy Complex'!BN520-5</f>
        <v>37.547885187468651</v>
      </c>
      <c r="AH154" s="68">
        <f>(SUM(AF154:AG154)/SUM('[3]Soy Complex'!BM520:BN520))*'[3]Soy Complex'!BO520</f>
        <v>89.715655391891332</v>
      </c>
      <c r="AI154" s="68">
        <f>(SUM(AF154:AH154)/SUM('[3]Soy Complex'!BM520:BO520))*'[3]Soy Complex'!BP520+3</f>
        <v>105.54166176954146</v>
      </c>
      <c r="AJ154" s="68">
        <f>(SUM(AH154:AI154)/SUM('[3]Soy Complex'!BO520:BP520))*'[3]Soy Complex'!BQ520+1</f>
        <v>101.86895773906816</v>
      </c>
      <c r="AK154" s="68">
        <f>(SUM(AH154:AJ154)/SUM('[3]Soy Complex'!BO520:BQ520))*'[3]Soy Complex'!BR520</f>
        <v>114.5935358714097</v>
      </c>
      <c r="AL154" s="68">
        <f>(SUM(AI154:AK154)/SUM('[3]Soy Complex'!BP520:BR520))*'[3]Soy Complex'!BS520-1</f>
        <v>127.15776872264459</v>
      </c>
      <c r="AM154" s="68">
        <f>(SUM(AJ154:AL154)/SUM('[3]Soy Complex'!BQ520:BS520))*'[3]Soy Complex'!BT520</f>
        <v>135.20582528872308</v>
      </c>
      <c r="AN154" s="68">
        <f>(SUM(AK154:AM154)/SUM('[3]Soy Complex'!BR520:BT520))*'[3]Soy Complex'!BU520</f>
        <v>139.49146199002257</v>
      </c>
      <c r="AO154" s="68">
        <f>(SUM(AL154:AN154)/SUM('[3]Soy Complex'!BS520:BU520))*'[3]Soy Complex'!BV520</f>
        <v>138.78888640119808</v>
      </c>
      <c r="AP154" s="68">
        <f>(SUM(AM154:AO154)/SUM('[3]Soy Complex'!BT520:BV520))*'[3]Soy Complex'!BW520</f>
        <v>164.85322915114097</v>
      </c>
      <c r="AQ154" s="68">
        <f>(SUM(AN154:AP154)/SUM('[3]Soy Complex'!BU520:BW520))*'[3]Soy Complex'!BX520</f>
        <v>130.83738756798516</v>
      </c>
      <c r="AR154" s="68">
        <f>(SUM(AO154:AQ154)/SUM('[3]Soy Complex'!BV520:BX520))*'[3]Soy Complex'!BY520</f>
        <v>-89.917180932057661</v>
      </c>
      <c r="AS154" s="67"/>
      <c r="AT154" s="67"/>
      <c r="AU154" s="67"/>
    </row>
    <row r="155" spans="1:47">
      <c r="A155" s="42" t="s">
        <v>108</v>
      </c>
      <c r="Z155" s="67">
        <v>22.840900000000001</v>
      </c>
      <c r="AA155" s="67">
        <v>25.204499999999999</v>
      </c>
      <c r="AB155" s="67">
        <v>26.975000000000001</v>
      </c>
      <c r="AC155" s="67">
        <v>51.487499999999997</v>
      </c>
      <c r="AD155" s="68">
        <f>(SUM(AB155:AC155)/SUM('[3]Soy Complex'!BI521:BJ521))*'[3]Soy Complex'!BK521+7+1+5+5+6+1-5-3</f>
        <v>85.550745475904833</v>
      </c>
      <c r="AE155" s="68">
        <f>(SUM(AC155:AD155)/SUM('[3]Soy Complex'!BJ521:BK521))*'[3]Soy Complex'!BL521+5+5</f>
        <v>54.360886383586923</v>
      </c>
      <c r="AF155" s="68">
        <f>(SUM(AD155:AE155)/SUM('[3]Soy Complex'!BK521:BL521))*'[3]Soy Complex'!BM521-2.5</f>
        <v>38.512203519261902</v>
      </c>
      <c r="AG155" s="68">
        <f>(SUM(AE155:AF155)/SUM('[3]Soy Complex'!BL521:BM521))*'[3]Soy Complex'!BN521-5</f>
        <v>36.725087189598867</v>
      </c>
      <c r="AH155" s="68">
        <f>(SUM(AF155:AG155)/SUM('[3]Soy Complex'!BM521:BN521))*'[3]Soy Complex'!BO521</f>
        <v>84.376574896251029</v>
      </c>
      <c r="AI155" s="68">
        <f>(SUM(AF155:AH155)/SUM('[3]Soy Complex'!BM521:BO521))*'[3]Soy Complex'!BP521+3</f>
        <v>97.956444743315117</v>
      </c>
      <c r="AJ155" s="68">
        <f>(SUM(AH155:AI155)/SUM('[3]Soy Complex'!BO521:BP521))*'[3]Soy Complex'!BQ521+1</f>
        <v>95.028460062546003</v>
      </c>
      <c r="AK155" s="68">
        <f>(SUM(AH155:AJ155)/SUM('[3]Soy Complex'!BO521:BQ521))*'[3]Soy Complex'!BR521</f>
        <v>106.91639024782179</v>
      </c>
      <c r="AL155" s="68">
        <f>(SUM(AI155:AK155)/SUM('[3]Soy Complex'!BP521:BR521))*'[3]Soy Complex'!BS521-1</f>
        <v>118.64512872597186</v>
      </c>
      <c r="AM155" s="68">
        <f>(SUM(AJ155:AL155)/SUM('[3]Soy Complex'!BQ521:BS521))*'[3]Soy Complex'!BT521</f>
        <v>127.3136411927309</v>
      </c>
      <c r="AN155" s="68">
        <f>(SUM(AK155:AM155)/SUM('[3]Soy Complex'!BR521:BT521))*'[3]Soy Complex'!BU521</f>
        <v>129.85229625204207</v>
      </c>
      <c r="AO155" s="68">
        <f>(SUM(AL155:AN155)/SUM('[3]Soy Complex'!BS521:BU521))*'[3]Soy Complex'!BV521</f>
        <v>130.4630874416678</v>
      </c>
      <c r="AP155" s="68">
        <f>(SUM(AM155:AO155)/SUM('[3]Soy Complex'!BT521:BV521))*'[3]Soy Complex'!BW521</f>
        <v>157.05150222952659</v>
      </c>
      <c r="AQ155" s="68">
        <f>(SUM(AN155:AP155)/SUM('[3]Soy Complex'!BU521:BW521))*'[3]Soy Complex'!BX521</f>
        <v>112.34107953152916</v>
      </c>
      <c r="AR155" s="68">
        <f>(SUM(AO155:AQ155)/SUM('[3]Soy Complex'!BV521:BX521))*'[3]Soy Complex'!BY521</f>
        <v>-122.19479635973896</v>
      </c>
      <c r="AS155" s="67"/>
      <c r="AT155" s="67"/>
      <c r="AU155" s="67"/>
    </row>
    <row r="156" spans="1:47">
      <c r="A156" s="42" t="s">
        <v>109</v>
      </c>
      <c r="Z156" s="67">
        <v>23.4405</v>
      </c>
      <c r="AA156" s="67">
        <v>25.462499999999999</v>
      </c>
      <c r="AB156" s="67">
        <v>23.079499999999999</v>
      </c>
      <c r="AC156" s="67">
        <v>55.420499999999997</v>
      </c>
      <c r="AD156" s="68">
        <f>(SUM(AB156:AC156)/SUM('[3]Soy Complex'!BI522:BJ522))*'[3]Soy Complex'!BK522+7+2+5+5+8-5-2</f>
        <v>82.187783642462506</v>
      </c>
      <c r="AE156" s="68">
        <f>(SUM(AC156:AD156)/SUM('[3]Soy Complex'!BJ522:BK522))*'[3]Soy Complex'!BL522+5+5</f>
        <v>63.258503908911074</v>
      </c>
      <c r="AF156" s="68">
        <f>(SUM(AD156:AE156)/SUM('[3]Soy Complex'!BK522:BL522))*'[3]Soy Complex'!BM522-2.5</f>
        <v>40.779718223945942</v>
      </c>
      <c r="AG156" s="68">
        <f>(SUM(AE156:AF156)/SUM('[3]Soy Complex'!BL522:BM522))*'[3]Soy Complex'!BN522-5</f>
        <v>37.174341702670574</v>
      </c>
      <c r="AH156" s="68">
        <f>(SUM(AF156:AG156)/SUM('[3]Soy Complex'!BM522:BN522))*'[3]Soy Complex'!BO522</f>
        <v>82.84947885835966</v>
      </c>
      <c r="AI156" s="68">
        <f>(SUM(AF156:AH156)/SUM('[3]Soy Complex'!BM522:BO522))*'[3]Soy Complex'!BP522+3</f>
        <v>95.974053123574933</v>
      </c>
      <c r="AJ156" s="68">
        <f>(SUM(AH156:AI156)/SUM('[3]Soy Complex'!BO522:BP522))*'[3]Soy Complex'!BQ522+1</f>
        <v>93.37778539697851</v>
      </c>
      <c r="AK156" s="68">
        <f>(SUM(AH156:AJ156)/SUM('[3]Soy Complex'!BO522:BQ522))*'[3]Soy Complex'!BR522</f>
        <v>105.86260776949469</v>
      </c>
      <c r="AL156" s="68">
        <f>(SUM(AI156:AK156)/SUM('[3]Soy Complex'!BP522:BR522))*'[3]Soy Complex'!BS522-1</f>
        <v>116.91681061760767</v>
      </c>
      <c r="AM156" s="68">
        <f>(SUM(AJ156:AL156)/SUM('[3]Soy Complex'!BQ522:BS522))*'[3]Soy Complex'!BT522</f>
        <v>126.06297197315523</v>
      </c>
      <c r="AN156" s="68">
        <f>(SUM(AK156:AM156)/SUM('[3]Soy Complex'!BR522:BT522))*'[3]Soy Complex'!BU522</f>
        <v>127.3953039389895</v>
      </c>
      <c r="AO156" s="68">
        <f>(SUM(AL156:AN156)/SUM('[3]Soy Complex'!BS522:BU522))*'[3]Soy Complex'!BV522</f>
        <v>129.89142088155796</v>
      </c>
      <c r="AP156" s="68">
        <f>(SUM(AM156:AO156)/SUM('[3]Soy Complex'!BT522:BV522))*'[3]Soy Complex'!BW522</f>
        <v>158.19970966465581</v>
      </c>
      <c r="AQ156" s="68">
        <f>(SUM(AN156:AP156)/SUM('[3]Soy Complex'!BU522:BW522))*'[3]Soy Complex'!BX522</f>
        <v>99.457564163750675</v>
      </c>
      <c r="AR156" s="68">
        <f>(SUM(AO156:AQ156)/SUM('[3]Soy Complex'!BV522:BX522))*'[3]Soy Complex'!BY522</f>
        <v>-165.85607948410254</v>
      </c>
      <c r="AS156" s="67"/>
      <c r="AT156" s="67"/>
      <c r="AU156" s="67"/>
    </row>
    <row r="157" spans="1:47">
      <c r="A157" s="42" t="s">
        <v>110</v>
      </c>
      <c r="Z157" s="67">
        <v>23.428599999999999</v>
      </c>
      <c r="AA157" s="67">
        <v>25.613600000000002</v>
      </c>
      <c r="AB157" s="67">
        <v>21.568200000000001</v>
      </c>
      <c r="AC157" s="67">
        <v>59.845199999999998</v>
      </c>
      <c r="AD157" s="68">
        <f>(SUM(AB157:AC157)/SUM('[3]Soy Complex'!BI523:BJ523))*'[3]Soy Complex'!BK523+5+2+5+3+5-1+8-5-2</f>
        <v>74.265988028335272</v>
      </c>
      <c r="AE157" s="68">
        <f>(SUM(AC157:AD157)/SUM('[3]Soy Complex'!BJ523:BK523))*'[3]Soy Complex'!BL523+5+5</f>
        <v>77.578490178696143</v>
      </c>
      <c r="AF157" s="68">
        <f>(SUM(AD157:AE157)/SUM('[3]Soy Complex'!BK523:BL523))*'[3]Soy Complex'!BM523-2.5</f>
        <v>43.50169570344768</v>
      </c>
      <c r="AG157" s="68">
        <f>(SUM(AE157:AF157)/SUM('[3]Soy Complex'!BL523:BM523))*'[3]Soy Complex'!BN523-5</f>
        <v>38.975529807710302</v>
      </c>
      <c r="AH157" s="68">
        <f>(SUM(AF157:AG157)/SUM('[3]Soy Complex'!BM523:BN523))*'[3]Soy Complex'!BO523</f>
        <v>82.504732958800332</v>
      </c>
      <c r="AI157" s="68">
        <f>(SUM(AF157:AH157)/SUM('[3]Soy Complex'!BM523:BO523))*'[3]Soy Complex'!BP523+3</f>
        <v>94.858114246068837</v>
      </c>
      <c r="AJ157" s="68">
        <f>(SUM(AH157:AI157)/SUM('[3]Soy Complex'!BO523:BP523))*'[3]Soy Complex'!BQ523+1</f>
        <v>92.198258604735855</v>
      </c>
      <c r="AK157" s="68">
        <f>(SUM(AH157:AJ157)/SUM('[3]Soy Complex'!BO523:BQ523))*'[3]Soy Complex'!BR523</f>
        <v>104.58959270985237</v>
      </c>
      <c r="AL157" s="68">
        <f>(SUM(AI157:AK157)/SUM('[3]Soy Complex'!BP523:BR523))*'[3]Soy Complex'!BS523-1</f>
        <v>114.32146811240382</v>
      </c>
      <c r="AM157" s="68">
        <f>(SUM(AJ157:AL157)/SUM('[3]Soy Complex'!BQ523:BS523))*'[3]Soy Complex'!BT523</f>
        <v>123.0393318120023</v>
      </c>
      <c r="AN157" s="68">
        <f>(SUM(AK157:AM157)/SUM('[3]Soy Complex'!BR523:BT523))*'[3]Soy Complex'!BU523</f>
        <v>124.99214362931293</v>
      </c>
      <c r="AO157" s="68">
        <f>(SUM(AL157:AN157)/SUM('[3]Soy Complex'!BS523:BU523))*'[3]Soy Complex'!BV523</f>
        <v>128.83849785600319</v>
      </c>
      <c r="AP157" s="68">
        <f>(SUM(AM157:AO157)/SUM('[3]Soy Complex'!BT523:BV523))*'[3]Soy Complex'!BW523</f>
        <v>147.04736014532335</v>
      </c>
      <c r="AQ157" s="68">
        <f>(SUM(AN157:AP157)/SUM('[3]Soy Complex'!BU523:BW523))*'[3]Soy Complex'!BX523</f>
        <v>73.121251842791665</v>
      </c>
      <c r="AR157" s="68">
        <f>(SUM(AO157:AQ157)/SUM('[3]Soy Complex'!BV523:BX523))*'[3]Soy Complex'!BY523</f>
        <v>-240.07809584134557</v>
      </c>
      <c r="AS157" s="67"/>
      <c r="AT157" s="67"/>
      <c r="AU157" s="67"/>
    </row>
    <row r="158" spans="1:47">
      <c r="A158" s="42" t="s">
        <v>111</v>
      </c>
      <c r="Z158" s="67">
        <v>23.587</v>
      </c>
      <c r="AA158" s="67">
        <v>24.863600000000002</v>
      </c>
      <c r="AB158" s="67">
        <v>24.5</v>
      </c>
      <c r="AC158" s="67">
        <v>64.1023</v>
      </c>
      <c r="AD158" s="68">
        <f>(SUM(AB158:AC158)/SUM('[3]Soy Complex'!BI524:BJ524))*'[3]Soy Complex'!BK524+1+2+5+4+5-2+8-5-2</f>
        <v>78.747673492265506</v>
      </c>
      <c r="AE158" s="68">
        <f>(SUM(AC158:AD158)/SUM('[3]Soy Complex'!BJ524:BK524))*'[3]Soy Complex'!BL524+5+5</f>
        <v>81.218757728234976</v>
      </c>
      <c r="AF158" s="68">
        <f>(SUM(AD158:AE158)/SUM('[3]Soy Complex'!BK524:BL524))*'[3]Soy Complex'!BM524-2.5</f>
        <v>44.942278034300081</v>
      </c>
      <c r="AG158" s="68">
        <f>(SUM(AE158:AF158)/SUM('[3]Soy Complex'!BL524:BM524))*'[3]Soy Complex'!BN524-5</f>
        <v>39.474970083825269</v>
      </c>
      <c r="AH158" s="68">
        <f>(SUM(AF158:AG158)/SUM('[3]Soy Complex'!BM524:BN524))*'[3]Soy Complex'!BO524</f>
        <v>77.441805247507403</v>
      </c>
      <c r="AI158" s="68">
        <f>(SUM(AF158:AH158)/SUM('[3]Soy Complex'!BM524:BO524))*'[3]Soy Complex'!BP524+3</f>
        <v>86.414267605429657</v>
      </c>
      <c r="AJ158" s="68">
        <f>(SUM(AH158:AI158)/SUM('[3]Soy Complex'!BO524:BP524))*'[3]Soy Complex'!BQ524+1</f>
        <v>84.779618025863499</v>
      </c>
      <c r="AK158" s="68">
        <f>(SUM(AH158:AJ158)/SUM('[3]Soy Complex'!BO524:BQ524))*'[3]Soy Complex'!BR524</f>
        <v>96.516091375568735</v>
      </c>
      <c r="AL158" s="68">
        <f>(SUM(AI158:AK158)/SUM('[3]Soy Complex'!BP524:BR524))*'[3]Soy Complex'!BS524-1</f>
        <v>106.10943985389915</v>
      </c>
      <c r="AM158" s="68">
        <f>(SUM(AJ158:AL158)/SUM('[3]Soy Complex'!BQ524:BS524))*'[3]Soy Complex'!BT524</f>
        <v>113.75120307496012</v>
      </c>
      <c r="AN158" s="68">
        <f>(SUM(AK158:AM158)/SUM('[3]Soy Complex'!BR524:BT524))*'[3]Soy Complex'!BU524</f>
        <v>113.63418303674609</v>
      </c>
      <c r="AO158" s="68">
        <f>(SUM(AL158:AN158)/SUM('[3]Soy Complex'!BS524:BU524))*'[3]Soy Complex'!BV524</f>
        <v>118.48342930426945</v>
      </c>
      <c r="AP158" s="68">
        <f>(SUM(AM158:AO158)/SUM('[3]Soy Complex'!BT524:BV524))*'[3]Soy Complex'!BW524</f>
        <v>131.56703098067044</v>
      </c>
      <c r="AQ158" s="68">
        <f>(SUM(AN158:AP158)/SUM('[3]Soy Complex'!BU524:BW524))*'[3]Soy Complex'!BX524</f>
        <v>45.733079297471136</v>
      </c>
      <c r="AR158" s="68">
        <f>(SUM(AO158:AQ158)/SUM('[3]Soy Complex'!BV524:BX524))*'[3]Soy Complex'!BY524</f>
        <v>-308.08972291946554</v>
      </c>
      <c r="AS158" s="67"/>
      <c r="AT158" s="67"/>
      <c r="AU158" s="67"/>
    </row>
    <row r="159" spans="1:47">
      <c r="A159" s="42" t="s">
        <v>112</v>
      </c>
      <c r="Z159" s="67">
        <v>24.7303</v>
      </c>
      <c r="AA159" s="67">
        <v>23.843800000000002</v>
      </c>
      <c r="AB159" s="67">
        <v>28.381</v>
      </c>
      <c r="AC159" s="67">
        <v>53.869</v>
      </c>
      <c r="AD159" s="68">
        <f>(SUM(AB159:AC159)/SUM('[3]Soy Complex'!BI525:BJ525))*'[3]Soy Complex'!BK525+3+2+5+2+5-0.5+8-5</f>
        <v>77.514466193947868</v>
      </c>
      <c r="AE159" s="68">
        <f>(SUM(AC159:AD159)/SUM('[3]Soy Complex'!BJ525:BK525))*'[3]Soy Complex'!BL525+5+5</f>
        <v>72.757262463010278</v>
      </c>
      <c r="AF159" s="68">
        <f>(SUM(AD159:AE159)/SUM('[3]Soy Complex'!BK525:BL525))*'[3]Soy Complex'!BM525-2.5</f>
        <v>42.298128951718802</v>
      </c>
      <c r="AG159" s="68">
        <f>(SUM(AE159:AF159)/SUM('[3]Soy Complex'!BL525:BM525))*'[3]Soy Complex'!BN525-5</f>
        <v>39.344990921517578</v>
      </c>
      <c r="AH159" s="68">
        <f>(SUM(AF159:AG159)/SUM('[3]Soy Complex'!BM525:BN525))*'[3]Soy Complex'!BO525</f>
        <v>77.07190009528199</v>
      </c>
      <c r="AI159" s="68">
        <f>(SUM(AF159:AH159)/SUM('[3]Soy Complex'!BM525:BO525))*'[3]Soy Complex'!BP525+3</f>
        <v>79.044206539398502</v>
      </c>
      <c r="AJ159" s="68">
        <f>(SUM(AH159:AI159)/SUM('[3]Soy Complex'!BO525:BP525))*'[3]Soy Complex'!BQ525+1</f>
        <v>78.191730109277756</v>
      </c>
      <c r="AK159" s="68">
        <f>(SUM(AH159:AJ159)/SUM('[3]Soy Complex'!BO525:BQ525))*'[3]Soy Complex'!BR525</f>
        <v>93.128276795667972</v>
      </c>
      <c r="AL159" s="68">
        <f>(SUM(AI159:AK159)/SUM('[3]Soy Complex'!BP525:BR525))*'[3]Soy Complex'!BS525-1</f>
        <v>100.53884424133715</v>
      </c>
      <c r="AM159" s="68">
        <f>(SUM(AJ159:AL159)/SUM('[3]Soy Complex'!BQ525:BS525))*'[3]Soy Complex'!BT525</f>
        <v>105.46308601019631</v>
      </c>
      <c r="AN159" s="68">
        <f>(SUM(AK159:AM159)/SUM('[3]Soy Complex'!BR525:BT525))*'[3]Soy Complex'!BU525</f>
        <v>103.63706375757934</v>
      </c>
      <c r="AO159" s="68">
        <f>(SUM(AL159:AN159)/SUM('[3]Soy Complex'!BS525:BU525))*'[3]Soy Complex'!BV525</f>
        <v>112.2868337142919</v>
      </c>
      <c r="AP159" s="68">
        <f>(SUM(AM159:AO159)/SUM('[3]Soy Complex'!BT525:BV525))*'[3]Soy Complex'!BW525</f>
        <v>125.91775249681157</v>
      </c>
      <c r="AQ159" s="68">
        <f>(SUM(AN159:AP159)/SUM('[3]Soy Complex'!BU525:BW525))*'[3]Soy Complex'!BX525</f>
        <v>25.38349724738034</v>
      </c>
      <c r="AR159" s="68">
        <f>(SUM(AO159:AQ159)/SUM('[3]Soy Complex'!BV525:BX525))*'[3]Soy Complex'!BY525</f>
        <v>-345.42865080785856</v>
      </c>
      <c r="AS159" s="67"/>
      <c r="AT159" s="67"/>
      <c r="AU159" s="67"/>
    </row>
    <row r="160" spans="1:47" ht="15.75" thickBot="1">
      <c r="A160" s="42" t="s">
        <v>138</v>
      </c>
      <c r="Z160" s="67"/>
      <c r="AA160" s="67">
        <f>AVERAGE(AA148:AA159)</f>
        <v>24.800341666666668</v>
      </c>
      <c r="AB160" s="67">
        <f>AVERAGE(AB148:AB159)</f>
        <v>25.209316666666666</v>
      </c>
      <c r="AC160" s="67">
        <f>AVERAGE(AC148:AC159)</f>
        <v>47.315466666666673</v>
      </c>
      <c r="AD160" s="68">
        <f>AVERAGE(AD148:AD159)</f>
        <v>72.762610901820935</v>
      </c>
      <c r="AE160" s="68">
        <f t="shared" ref="AE160:AR160" si="69">AVERAGE(AE148:AE159)</f>
        <v>74.591753147878137</v>
      </c>
      <c r="AF160" s="68">
        <f t="shared" si="69"/>
        <v>47.234481014166334</v>
      </c>
      <c r="AG160" s="68">
        <f t="shared" si="69"/>
        <v>39.943740051191774</v>
      </c>
      <c r="AH160" s="68">
        <f t="shared" si="69"/>
        <v>80.77726309895867</v>
      </c>
      <c r="AI160" s="68">
        <f t="shared" si="69"/>
        <v>95.401433765708234</v>
      </c>
      <c r="AJ160" s="68">
        <f t="shared" si="69"/>
        <v>91.529228101457946</v>
      </c>
      <c r="AK160" s="68">
        <f t="shared" si="69"/>
        <v>103.01747796452793</v>
      </c>
      <c r="AL160" s="68">
        <f t="shared" si="69"/>
        <v>114.89831443266343</v>
      </c>
      <c r="AM160" s="68">
        <f t="shared" si="69"/>
        <v>122.29106485789913</v>
      </c>
      <c r="AN160" s="68">
        <f t="shared" si="69"/>
        <v>122.65948863501559</v>
      </c>
      <c r="AO160" s="68">
        <f t="shared" si="69"/>
        <v>122.55352948974924</v>
      </c>
      <c r="AP160" s="68">
        <f t="shared" si="69"/>
        <v>143.87192310710878</v>
      </c>
      <c r="AQ160" s="68">
        <f t="shared" si="69"/>
        <v>103.59842896594824</v>
      </c>
      <c r="AR160" s="68">
        <f t="shared" si="69"/>
        <v>-132.32299205288368</v>
      </c>
      <c r="AS160" s="67"/>
      <c r="AT160" s="67"/>
      <c r="AU160" s="67"/>
    </row>
    <row r="161" spans="1:47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69">
        <f>AA160-'[3]Soy Complex'!BH526</f>
        <v>-3.4571583333333358</v>
      </c>
      <c r="AB161" s="69">
        <f>AB160-'[3]Soy Complex'!BI526</f>
        <v>-4.4556833333333294</v>
      </c>
      <c r="AC161" s="69">
        <f>AC160-'[3]Soy Complex'!BJ526</f>
        <v>-9.5578666666666621</v>
      </c>
      <c r="AD161" s="69">
        <f>AD160-'[3]Soy Complex'!BK526</f>
        <v>-0.22259743151239775</v>
      </c>
      <c r="AE161" s="69">
        <f>AE160-'[3]Soy Complex'!BL526</f>
        <v>9.3323364812114704</v>
      </c>
      <c r="AF161" s="69">
        <f>AF160-'[3]Soy Complex'!BM526</f>
        <v>1.0498669719585436</v>
      </c>
      <c r="AG161" s="69">
        <f>AG160-'[3]Soy Complex'!BN526</f>
        <v>-0.6395932821415613</v>
      </c>
      <c r="AH161" s="69">
        <f>AH160-'[3]Soy Complex'!BO526</f>
        <v>-1.0122868643621104</v>
      </c>
      <c r="AI161" s="69">
        <f>AI160-'[3]Soy Complex'!BP526</f>
        <v>1.6687442556981011</v>
      </c>
      <c r="AJ161" s="69">
        <f>AJ160-'[3]Soy Complex'!BQ526</f>
        <v>1.816952493587749</v>
      </c>
      <c r="AK161" s="69">
        <f>AK160-'[3]Soy Complex'!BR526</f>
        <v>1.4430487795745961</v>
      </c>
      <c r="AL161" s="69">
        <f>AL160-'[3]Soy Complex'!BS526</f>
        <v>1.3933625814673292</v>
      </c>
      <c r="AM161" s="69">
        <f>AM160-'[3]Soy Complex'!BT526</f>
        <v>1.5791803412891454</v>
      </c>
      <c r="AN161" s="69">
        <f>AN160-'[3]Soy Complex'!BU526</f>
        <v>1.6115692456577335</v>
      </c>
      <c r="AO161" s="69">
        <f>AO160-'[3]Soy Complex'!BV526</f>
        <v>1.4588859462047168</v>
      </c>
      <c r="AP161" s="69">
        <f>AP160-'[3]Soy Complex'!BW526</f>
        <v>1.788875528962933</v>
      </c>
      <c r="AQ161" s="69">
        <f>AQ160-'[3]Soy Complex'!BX526</f>
        <v>1.2877212785911496</v>
      </c>
      <c r="AR161" s="69">
        <f>AR160-'[3]Soy Complex'!BY526</f>
        <v>-1.8277653308455797</v>
      </c>
      <c r="AS161" s="48"/>
      <c r="AT161" s="48"/>
      <c r="AU161" s="48"/>
    </row>
    <row r="162" spans="1:47" ht="15.75" thickBot="1">
      <c r="A162" s="42" t="s">
        <v>140</v>
      </c>
      <c r="AB162" s="55"/>
    </row>
    <row r="163" spans="1:47" ht="15.75" thickBot="1">
      <c r="A163" s="44"/>
      <c r="B163" s="70" t="str">
        <f>B2</f>
        <v xml:space="preserve">93/94 </v>
      </c>
      <c r="C163" s="70" t="str">
        <f t="shared" ref="C163:AG163" si="70">C2</f>
        <v xml:space="preserve">94/95 </v>
      </c>
      <c r="D163" s="70" t="str">
        <f t="shared" si="70"/>
        <v xml:space="preserve">95/96 </v>
      </c>
      <c r="E163" s="70" t="str">
        <f t="shared" si="70"/>
        <v xml:space="preserve">96/97 </v>
      </c>
      <c r="F163" s="70" t="str">
        <f t="shared" si="70"/>
        <v xml:space="preserve">97/98 </v>
      </c>
      <c r="G163" s="70" t="str">
        <f t="shared" si="70"/>
        <v xml:space="preserve">98/99 </v>
      </c>
      <c r="H163" s="70" t="str">
        <f t="shared" si="70"/>
        <v xml:space="preserve">99/00 </v>
      </c>
      <c r="I163" s="70" t="str">
        <f t="shared" si="70"/>
        <v xml:space="preserve">00/01 </v>
      </c>
      <c r="J163" s="70" t="str">
        <f t="shared" si="70"/>
        <v xml:space="preserve">01/02 </v>
      </c>
      <c r="K163" s="70" t="str">
        <f t="shared" si="70"/>
        <v xml:space="preserve">02/03 </v>
      </c>
      <c r="L163" s="70" t="str">
        <f t="shared" si="70"/>
        <v xml:space="preserve">03/04 </v>
      </c>
      <c r="M163" s="70" t="str">
        <f t="shared" si="70"/>
        <v xml:space="preserve">04/05 </v>
      </c>
      <c r="N163" s="70" t="str">
        <f t="shared" si="70"/>
        <v xml:space="preserve">05/06 </v>
      </c>
      <c r="O163" s="70" t="str">
        <f t="shared" si="70"/>
        <v xml:space="preserve">06/07 </v>
      </c>
      <c r="P163" s="70" t="str">
        <f t="shared" si="70"/>
        <v xml:space="preserve">07/08 </v>
      </c>
      <c r="Q163" s="70" t="str">
        <f t="shared" si="70"/>
        <v xml:space="preserve">08/09 </v>
      </c>
      <c r="R163" s="70" t="str">
        <f t="shared" si="70"/>
        <v xml:space="preserve">09/10 </v>
      </c>
      <c r="S163" s="70" t="str">
        <f t="shared" si="70"/>
        <v xml:space="preserve">10/11 </v>
      </c>
      <c r="T163" s="70" t="str">
        <f t="shared" si="70"/>
        <v xml:space="preserve">11/12 </v>
      </c>
      <c r="U163" s="70" t="str">
        <f t="shared" si="70"/>
        <v xml:space="preserve">12/13 </v>
      </c>
      <c r="V163" s="70" t="str">
        <f t="shared" si="70"/>
        <v xml:space="preserve">13/14 </v>
      </c>
      <c r="W163" s="70" t="str">
        <f t="shared" si="70"/>
        <v xml:space="preserve">14/15 </v>
      </c>
      <c r="X163" s="70" t="str">
        <f t="shared" si="70"/>
        <v xml:space="preserve">15/16 </v>
      </c>
      <c r="Y163" s="70" t="str">
        <f t="shared" si="70"/>
        <v xml:space="preserve">16/17 </v>
      </c>
      <c r="Z163" s="70" t="str">
        <f t="shared" si="70"/>
        <v xml:space="preserve">17/18 </v>
      </c>
      <c r="AA163" s="70" t="str">
        <f t="shared" si="70"/>
        <v>18/19</v>
      </c>
      <c r="AB163" s="70" t="str">
        <f t="shared" si="70"/>
        <v>19/20</v>
      </c>
      <c r="AC163" s="70" t="str">
        <f t="shared" si="70"/>
        <v>20/21</v>
      </c>
      <c r="AD163" s="70" t="str">
        <f t="shared" si="70"/>
        <v>21/22</v>
      </c>
      <c r="AE163" s="70" t="str">
        <f t="shared" si="70"/>
        <v>22/23</v>
      </c>
      <c r="AF163" s="70" t="str">
        <f t="shared" si="70"/>
        <v>23/24</v>
      </c>
      <c r="AG163" s="70" t="str">
        <f t="shared" si="70"/>
        <v>24/25</v>
      </c>
    </row>
    <row r="164" spans="1:47">
      <c r="A164" s="42" t="s">
        <v>101</v>
      </c>
      <c r="B164" s="67">
        <f>[7]Prices!$L288</f>
        <v>22.98</v>
      </c>
      <c r="C164" s="67">
        <f>[7]Prices!$L300</f>
        <v>27.06</v>
      </c>
      <c r="D164" s="67">
        <f>[7]Prices!$L312</f>
        <v>26.57</v>
      </c>
      <c r="E164" s="67">
        <f>[7]Prices!$L324</f>
        <v>21.95</v>
      </c>
      <c r="F164" s="67">
        <f>[7]Prices!$L336</f>
        <v>24.32</v>
      </c>
      <c r="G164" s="67">
        <f>[7]Prices!$L348</f>
        <v>25.21</v>
      </c>
      <c r="H164" s="67">
        <f>[7]Prices!$L360</f>
        <v>16.079999999999998</v>
      </c>
      <c r="I164" s="67">
        <f>[7]Prices!$L372</f>
        <v>13.51</v>
      </c>
      <c r="J164" s="67">
        <f>[7]Prices!$L384</f>
        <v>14.38</v>
      </c>
      <c r="K164" s="67">
        <f>[7]Prices!$L396</f>
        <v>20.75</v>
      </c>
      <c r="L164" s="67">
        <f>[7]Prices!$L408</f>
        <v>27.37</v>
      </c>
      <c r="M164" s="67">
        <f>[7]Prices!$L420</f>
        <v>23.23</v>
      </c>
      <c r="N164" s="67">
        <f>[7]Prices!$L432</f>
        <v>24.21</v>
      </c>
      <c r="O164" s="67">
        <f>[7]Prices!$L444</f>
        <v>24.79</v>
      </c>
      <c r="P164" s="67">
        <f>[7]Prices!$L456</f>
        <v>38.1</v>
      </c>
      <c r="Q164" s="67">
        <f>[7]Prices!$L468</f>
        <v>35.5</v>
      </c>
      <c r="R164" s="67">
        <f>[7]Prices!$L480</f>
        <v>33.15</v>
      </c>
      <c r="S164" s="67">
        <f>[7]Prices!$L492</f>
        <v>44.02</v>
      </c>
      <c r="T164" s="67">
        <f>[7]Prices!$L504</f>
        <v>51.73</v>
      </c>
      <c r="U164" s="67">
        <f>[7]Prices!$L516</f>
        <v>49.31</v>
      </c>
      <c r="V164" s="67">
        <f>[7]Prices!$L528</f>
        <v>39.659999999999997</v>
      </c>
      <c r="W164" s="67">
        <f>[7]Prices!$L540</f>
        <v>34.1</v>
      </c>
      <c r="X164" s="67">
        <f>[7]Prices!$L552</f>
        <v>27.14</v>
      </c>
      <c r="Y164" s="67">
        <f>[7]Prices!$L564</f>
        <v>33.86</v>
      </c>
      <c r="Z164" s="67">
        <f>[7]Prices!$L576</f>
        <v>32.35</v>
      </c>
      <c r="AA164" s="67">
        <f>[7]Prices!$L588</f>
        <v>28.89</v>
      </c>
      <c r="AB164" s="67">
        <f>[7]Prices!$L600</f>
        <v>30.14</v>
      </c>
      <c r="AC164" s="67">
        <f>[7]Prices!$L612</f>
        <v>33.909999999999997</v>
      </c>
      <c r="AD164" s="67">
        <f>[7]Prices!$L624</f>
        <v>70.42</v>
      </c>
      <c r="AE164" s="68">
        <f>[7]Prices!$L636</f>
        <v>72.67</v>
      </c>
      <c r="AF164" s="68">
        <f>[7]Prices!$L648</f>
        <v>58.163636363636378</v>
      </c>
      <c r="AG164" s="68">
        <f>[7]Prices!$L660</f>
        <v>43.475000000000001</v>
      </c>
    </row>
    <row r="165" spans="1:47">
      <c r="A165" s="42" t="s">
        <v>102</v>
      </c>
      <c r="B165" s="67">
        <f>[7]Prices!$L289</f>
        <v>25.37</v>
      </c>
      <c r="C165" s="67">
        <f>[7]Prices!$L301</f>
        <v>29.84</v>
      </c>
      <c r="D165" s="67">
        <f>[7]Prices!$L313</f>
        <v>25.42</v>
      </c>
      <c r="E165" s="67">
        <f>[7]Prices!$L325</f>
        <v>21.81</v>
      </c>
      <c r="F165" s="67">
        <f>[7]Prices!$L337</f>
        <v>25.73</v>
      </c>
      <c r="G165" s="67">
        <f>[7]Prices!$L349</f>
        <v>25.21</v>
      </c>
      <c r="H165" s="67">
        <f>[7]Prices!$L361</f>
        <v>15.63</v>
      </c>
      <c r="I165" s="67">
        <f>[7]Prices!$L373</f>
        <v>13.37</v>
      </c>
      <c r="J165" s="67">
        <f>[7]Prices!$L385</f>
        <v>15.23</v>
      </c>
      <c r="K165" s="67">
        <f>[7]Prices!$L397</f>
        <v>23.02</v>
      </c>
      <c r="L165" s="67">
        <f>[7]Prices!$L409</f>
        <v>27.76</v>
      </c>
      <c r="M165" s="67">
        <f>[7]Prices!$L421</f>
        <v>22.95</v>
      </c>
      <c r="N165" s="67">
        <f>[7]Prices!$L433</f>
        <v>22.52</v>
      </c>
      <c r="O165" s="67">
        <f>[7]Prices!$L445</f>
        <v>27.64</v>
      </c>
      <c r="P165" s="67">
        <f>[7]Prices!$L457</f>
        <v>42.68</v>
      </c>
      <c r="Q165" s="67">
        <f>[7]Prices!$L469</f>
        <v>31.55</v>
      </c>
      <c r="R165" s="67">
        <f>[7]Prices!$L481</f>
        <v>36.590000000000003</v>
      </c>
      <c r="S165" s="67">
        <f>[7]Prices!$L493</f>
        <v>47.62</v>
      </c>
      <c r="T165" s="67">
        <f>[7]Prices!$L505</f>
        <v>51.44</v>
      </c>
      <c r="U165" s="67">
        <f>[7]Prices!$L517</f>
        <v>46.27</v>
      </c>
      <c r="V165" s="67">
        <f>[7]Prices!$L529</f>
        <v>39.58</v>
      </c>
      <c r="W165" s="67">
        <f>[7]Prices!$L541</f>
        <v>33.450000000000003</v>
      </c>
      <c r="X165" s="67">
        <f>[7]Prices!$L553</f>
        <v>26.42</v>
      </c>
      <c r="Y165" s="67">
        <f>[7]Prices!$L565</f>
        <v>34.520000000000003</v>
      </c>
      <c r="Z165" s="67">
        <f>[7]Prices!$L577</f>
        <v>33.43</v>
      </c>
      <c r="AA165" s="67">
        <f>[7]Prices!$L589</f>
        <v>27.49</v>
      </c>
      <c r="AB165" s="67">
        <f>[7]Prices!$L601</f>
        <v>30.62</v>
      </c>
      <c r="AC165" s="67">
        <f>[7]Prices!$L613</f>
        <v>37.79</v>
      </c>
      <c r="AD165" s="67">
        <f>[7]Prices!$L625</f>
        <v>66.459999999999994</v>
      </c>
      <c r="AE165" s="68">
        <f>[7]Prices!$L637</f>
        <v>79.180000000000007</v>
      </c>
      <c r="AF165" s="68">
        <f>[7]Prices!$L649</f>
        <v>55.421428571428564</v>
      </c>
      <c r="AG165" s="68">
        <f>[7]Prices!$L661</f>
        <v>46.5</v>
      </c>
    </row>
    <row r="166" spans="1:47">
      <c r="A166" s="42" t="s">
        <v>103</v>
      </c>
      <c r="B166" s="67">
        <f>[7]Prices!$L290</f>
        <v>28.09</v>
      </c>
      <c r="C166" s="67">
        <f>[7]Prices!$L302</f>
        <v>30.61</v>
      </c>
      <c r="D166" s="67">
        <f>[7]Prices!$L314</f>
        <v>24.76</v>
      </c>
      <c r="E166" s="67">
        <f>[7]Prices!$L326</f>
        <v>21.61</v>
      </c>
      <c r="F166" s="67">
        <f>[7]Prices!$L338</f>
        <v>25.08</v>
      </c>
      <c r="G166" s="67">
        <f>[7]Prices!$L350</f>
        <v>23.99</v>
      </c>
      <c r="H166" s="67">
        <f>[7]Prices!$L362</f>
        <v>15.33</v>
      </c>
      <c r="I166" s="67">
        <f>[7]Prices!$L374</f>
        <v>13.12</v>
      </c>
      <c r="J166" s="67">
        <f>[7]Prices!$L386</f>
        <v>15.1</v>
      </c>
      <c r="K166" s="67">
        <f>[7]Prices!$L398</f>
        <v>22.6</v>
      </c>
      <c r="L166" s="67">
        <f>[7]Prices!$L410</f>
        <v>29.54</v>
      </c>
      <c r="M166" s="67">
        <f>[7]Prices!$L422</f>
        <v>21.79</v>
      </c>
      <c r="N166" s="67">
        <f>[7]Prices!$L434</f>
        <v>21</v>
      </c>
      <c r="O166" s="67">
        <f>[7]Prices!$L446</f>
        <v>27.66</v>
      </c>
      <c r="P166" s="67">
        <f>[7]Prices!$L458</f>
        <v>45.16</v>
      </c>
      <c r="Q166" s="67">
        <f>[7]Prices!$L470</f>
        <v>29.3</v>
      </c>
      <c r="R166" s="67">
        <f>[7]Prices!$L482</f>
        <v>36.81</v>
      </c>
      <c r="S166" s="67">
        <f>[7]Prices!$L494</f>
        <v>51.51</v>
      </c>
      <c r="T166" s="67">
        <f>[7]Prices!$L506</f>
        <v>50.17</v>
      </c>
      <c r="U166" s="67">
        <f>[7]Prices!$L518</f>
        <v>47.16</v>
      </c>
      <c r="V166" s="67">
        <f>[7]Prices!$L530</f>
        <v>37.630000000000003</v>
      </c>
      <c r="W166" s="67">
        <f>[7]Prices!$L542</f>
        <v>32.56</v>
      </c>
      <c r="X166" s="67">
        <f>[7]Prices!$L554</f>
        <v>29.72</v>
      </c>
      <c r="Y166" s="67">
        <f>[7]Prices!$L566</f>
        <v>35.57</v>
      </c>
      <c r="Z166" s="67">
        <f>[7]Prices!$L578</f>
        <v>32.270000000000003</v>
      </c>
      <c r="AA166" s="67">
        <f>[7]Prices!$L590</f>
        <v>28.14</v>
      </c>
      <c r="AB166" s="67">
        <f>[7]Prices!$L602</f>
        <v>32.270000000000003</v>
      </c>
      <c r="AC166" s="67">
        <f>[7]Prices!$L614</f>
        <v>40.85</v>
      </c>
      <c r="AD166" s="67">
        <f>[7]Prices!$L626</f>
        <v>63.69</v>
      </c>
      <c r="AE166" s="68">
        <f>[7]Prices!$L638</f>
        <v>68.14</v>
      </c>
      <c r="AF166" s="68">
        <f>[7]Prices!$L650</f>
        <v>52.085500000000003</v>
      </c>
      <c r="AG166" s="68">
        <f>[7]Prices!$L662</f>
        <v>49.25</v>
      </c>
    </row>
    <row r="167" spans="1:47">
      <c r="A167" s="42" t="s">
        <v>104</v>
      </c>
      <c r="B167" s="67">
        <f>[7]Prices!$L291</f>
        <v>29.91</v>
      </c>
      <c r="C167" s="67">
        <f>[7]Prices!$L303</f>
        <v>29.04</v>
      </c>
      <c r="D167" s="67">
        <f>[7]Prices!$L315</f>
        <v>23.52</v>
      </c>
      <c r="E167" s="67">
        <f>[7]Prices!$L327</f>
        <v>22.45</v>
      </c>
      <c r="F167" s="67">
        <f>[7]Prices!$L339</f>
        <v>25.1</v>
      </c>
      <c r="G167" s="67">
        <f>[7]Prices!$L351</f>
        <v>22.88</v>
      </c>
      <c r="H167" s="67">
        <f>[7]Prices!$L363</f>
        <v>15.56</v>
      </c>
      <c r="I167" s="67">
        <f>[7]Prices!$L375</f>
        <v>12.54</v>
      </c>
      <c r="J167" s="67">
        <f>[7]Prices!$L387</f>
        <v>14.82</v>
      </c>
      <c r="K167" s="67">
        <f>[7]Prices!$L399</f>
        <v>21.49</v>
      </c>
      <c r="L167" s="67">
        <f>[7]Prices!$L411</f>
        <v>30.34</v>
      </c>
      <c r="M167" s="67">
        <f>[7]Prices!$L423</f>
        <v>20.47</v>
      </c>
      <c r="N167" s="67">
        <f>[7]Prices!$L435</f>
        <v>21.63</v>
      </c>
      <c r="O167" s="67">
        <f>[7]Prices!$L447</f>
        <v>28.02</v>
      </c>
      <c r="P167" s="67">
        <f>[7]Prices!$L459</f>
        <v>49.77</v>
      </c>
      <c r="Q167" s="67">
        <f>[7]Prices!$L471</f>
        <v>32.159999999999997</v>
      </c>
      <c r="R167" s="67">
        <f>[7]Prices!$L483</f>
        <v>34.880000000000003</v>
      </c>
      <c r="S167" s="67">
        <f>[7]Prices!$L495</f>
        <v>53.84</v>
      </c>
      <c r="T167" s="67">
        <f>[7]Prices!$L507</f>
        <v>50.99</v>
      </c>
      <c r="U167" s="67">
        <f>[7]Prices!$L519</f>
        <v>48.85</v>
      </c>
      <c r="V167" s="67">
        <f>[7]Prices!$L531</f>
        <v>34.950000000000003</v>
      </c>
      <c r="W167" s="67">
        <f>[7]Prices!$L543</f>
        <v>32.33</v>
      </c>
      <c r="X167" s="67">
        <f>[7]Prices!$L555</f>
        <v>28.89</v>
      </c>
      <c r="Y167" s="67">
        <f>[7]Prices!$L567</f>
        <v>33.58</v>
      </c>
      <c r="Z167" s="67">
        <f>[7]Prices!$L579</f>
        <v>31.61</v>
      </c>
      <c r="AA167" s="67">
        <f>[7]Prices!$L591</f>
        <v>28.44</v>
      </c>
      <c r="AB167" s="67">
        <f>[7]Prices!$L603</f>
        <v>33.04</v>
      </c>
      <c r="AC167" s="67">
        <f>[7]Prices!$L615</f>
        <v>44.31</v>
      </c>
      <c r="AD167" s="67">
        <f>[7]Prices!$L627</f>
        <v>65.7</v>
      </c>
      <c r="AE167" s="68">
        <f>[7]Prices!$L639</f>
        <v>66</v>
      </c>
      <c r="AF167" s="68">
        <f>[7]Prices!$L651</f>
        <v>48.421428571428564</v>
      </c>
      <c r="AG167" s="68">
        <f>[7]Prices!$L663</f>
        <v>51</v>
      </c>
    </row>
    <row r="168" spans="1:47">
      <c r="A168" s="42" t="s">
        <v>105</v>
      </c>
      <c r="B168" s="67">
        <f>[7]Prices!$L292</f>
        <v>28.84</v>
      </c>
      <c r="C168" s="67">
        <f>[7]Prices!$L304</f>
        <v>28.15</v>
      </c>
      <c r="D168" s="67">
        <f>[7]Prices!$L316</f>
        <v>23.49</v>
      </c>
      <c r="E168" s="67">
        <f>[7]Prices!$L328</f>
        <v>22.41</v>
      </c>
      <c r="F168" s="67">
        <f>[7]Prices!$L340</f>
        <v>26.51</v>
      </c>
      <c r="G168" s="67">
        <f>[7]Prices!$L352</f>
        <v>19.96</v>
      </c>
      <c r="H168" s="67">
        <f>[7]Prices!$L364</f>
        <v>15.09</v>
      </c>
      <c r="I168" s="67">
        <f>[7]Prices!$L376</f>
        <v>12.38</v>
      </c>
      <c r="J168" s="67">
        <f>[7]Prices!$L388</f>
        <v>14.15</v>
      </c>
      <c r="K168" s="67">
        <f>[7]Prices!$L400</f>
        <v>21.17</v>
      </c>
      <c r="L168" s="67">
        <f>[7]Prices!$L412</f>
        <v>33.049999999999997</v>
      </c>
      <c r="M168" s="67">
        <f>[7]Prices!$L424</f>
        <v>20.7</v>
      </c>
      <c r="N168" s="67">
        <f>[7]Prices!$L436</f>
        <v>22.21</v>
      </c>
      <c r="O168" s="67">
        <f>[7]Prices!$L448</f>
        <v>28.94</v>
      </c>
      <c r="P168" s="67">
        <f>[7]Prices!$L460</f>
        <v>56.68</v>
      </c>
      <c r="Q168" s="67">
        <f>[7]Prices!$L472</f>
        <v>28.93</v>
      </c>
      <c r="R168" s="67">
        <f>[7]Prices!$L484</f>
        <v>34.69</v>
      </c>
      <c r="S168" s="67">
        <f>[7]Prices!$L496</f>
        <v>54.21</v>
      </c>
      <c r="T168" s="67">
        <f>[7]Prices!$L508</f>
        <v>52.36</v>
      </c>
      <c r="U168" s="67">
        <f>[7]Prices!$L520</f>
        <v>49.33</v>
      </c>
      <c r="V168" s="67">
        <f>[7]Prices!$L532</f>
        <v>37.11</v>
      </c>
      <c r="W168" s="67">
        <f>[7]Prices!$L544</f>
        <v>31.57</v>
      </c>
      <c r="X168" s="67">
        <f>[7]Prices!$L556</f>
        <v>29.79</v>
      </c>
      <c r="Y168" s="67">
        <f>[7]Prices!$L568</f>
        <v>32</v>
      </c>
      <c r="Z168" s="67">
        <f>[7]Prices!$L580</f>
        <v>30.63</v>
      </c>
      <c r="AA168" s="67">
        <f>[7]Prices!$L592</f>
        <v>29.58</v>
      </c>
      <c r="AB168" s="67">
        <f>[7]Prices!$L604</f>
        <v>30.26</v>
      </c>
      <c r="AC168" s="67">
        <f>[7]Prices!$L616</f>
        <v>48.37</v>
      </c>
      <c r="AD168" s="67">
        <f>[7]Prices!$L628</f>
        <v>70.91</v>
      </c>
      <c r="AE168" s="68">
        <f>[7]Prices!$L640</f>
        <v>63.242500000000007</v>
      </c>
      <c r="AF168" s="68">
        <f>[7]Prices!$L652</f>
        <v>43.989999999999995</v>
      </c>
      <c r="AG168" s="68">
        <f>[7]Prices!$L664</f>
        <v>53.25</v>
      </c>
    </row>
    <row r="169" spans="1:47">
      <c r="A169" s="42" t="s">
        <v>106</v>
      </c>
      <c r="B169" s="67">
        <f>[7]Prices!$L293</f>
        <v>29.03</v>
      </c>
      <c r="C169" s="67">
        <f>[7]Prices!$L305</f>
        <v>28.33</v>
      </c>
      <c r="D169" s="67">
        <f>[7]Prices!$L317</f>
        <v>23.49</v>
      </c>
      <c r="E169" s="67">
        <f>[7]Prices!$L329</f>
        <v>23.29</v>
      </c>
      <c r="F169" s="67">
        <f>[7]Prices!$L341</f>
        <v>27.09</v>
      </c>
      <c r="G169" s="67">
        <f>[7]Prices!$L353</f>
        <v>18.54</v>
      </c>
      <c r="H169" s="67">
        <f>[7]Prices!$L365</f>
        <v>16.22</v>
      </c>
      <c r="I169" s="67">
        <f>[7]Prices!$L377</f>
        <v>13.91</v>
      </c>
      <c r="J169" s="67">
        <f>[7]Prices!$L389</f>
        <v>14.75</v>
      </c>
      <c r="K169" s="67">
        <f>[7]Prices!$L401</f>
        <v>21.56</v>
      </c>
      <c r="L169" s="67">
        <f>[7]Prices!$L413</f>
        <v>34.659999999999997</v>
      </c>
      <c r="M169" s="67">
        <f>[7]Prices!$L425</f>
        <v>23.6</v>
      </c>
      <c r="N169" s="67">
        <f>[7]Prices!$L437</f>
        <v>23.21</v>
      </c>
      <c r="O169" s="67">
        <f>[7]Prices!$L449</f>
        <v>29.74</v>
      </c>
      <c r="P169" s="67">
        <f>[7]Prices!$L461</f>
        <v>57.27</v>
      </c>
      <c r="Q169" s="67">
        <f>[7]Prices!$L473</f>
        <v>28.23</v>
      </c>
      <c r="R169" s="67">
        <f>[7]Prices!$L485</f>
        <v>36.39</v>
      </c>
      <c r="S169" s="67">
        <f>[7]Prices!$L497</f>
        <v>54.07</v>
      </c>
      <c r="T169" s="67">
        <f>[7]Prices!$L509</f>
        <v>53.43</v>
      </c>
      <c r="U169" s="67">
        <f>[7]Prices!$L521</f>
        <v>48.62</v>
      </c>
      <c r="V169" s="67">
        <f>[7]Prices!$L533</f>
        <v>40.82</v>
      </c>
      <c r="W169" s="67">
        <f>[7]Prices!$L545</f>
        <v>30.89</v>
      </c>
      <c r="X169" s="67">
        <f>[7]Prices!$L557</f>
        <v>30.86</v>
      </c>
      <c r="Y169" s="67">
        <f>[7]Prices!$L569</f>
        <v>30.86</v>
      </c>
      <c r="Z169" s="67">
        <f>[7]Prices!$L581</f>
        <v>30.28</v>
      </c>
      <c r="AA169" s="67">
        <f>[7]Prices!$L593</f>
        <v>28.62</v>
      </c>
      <c r="AB169" s="67">
        <f>[7]Prices!$L605</f>
        <v>27.04</v>
      </c>
      <c r="AC169" s="67">
        <f>[7]Prices!$L617</f>
        <v>56</v>
      </c>
      <c r="AD169" s="67">
        <f>[7]Prices!$L629</f>
        <v>76.405000000000001</v>
      </c>
      <c r="AE169" s="68">
        <f>[7]Prices!$L641</f>
        <v>58.83</v>
      </c>
      <c r="AF169" s="68">
        <f>[7]Prices!$L653</f>
        <v>44.856499999999997</v>
      </c>
      <c r="AG169" s="68">
        <f>[7]Prices!$L665</f>
        <v>54.75</v>
      </c>
    </row>
    <row r="170" spans="1:47">
      <c r="A170" s="42" t="s">
        <v>107</v>
      </c>
      <c r="B170" s="67">
        <f>[7]Prices!$L294</f>
        <v>27.94</v>
      </c>
      <c r="C170" s="67">
        <f>[7]Prices!$L306</f>
        <v>26.3</v>
      </c>
      <c r="D170" s="67">
        <f>[7]Prices!$L318</f>
        <v>25.7</v>
      </c>
      <c r="E170" s="67">
        <f>[7]Prices!$L330</f>
        <v>23.17</v>
      </c>
      <c r="F170" s="67">
        <f>[7]Prices!$L342</f>
        <v>28.09</v>
      </c>
      <c r="G170" s="67">
        <f>[7]Prices!$L354</f>
        <v>18.78</v>
      </c>
      <c r="H170" s="67">
        <f>[7]Prices!$L366</f>
        <v>17.52</v>
      </c>
      <c r="I170" s="67">
        <f>[7]Prices!$L378</f>
        <v>13.53</v>
      </c>
      <c r="J170" s="67">
        <f>[7]Prices!$L390</f>
        <v>15.31</v>
      </c>
      <c r="K170" s="67">
        <f>[7]Prices!$L402</f>
        <v>22.4</v>
      </c>
      <c r="L170" s="67">
        <f>[7]Prices!$L414</f>
        <v>34.19</v>
      </c>
      <c r="M170" s="67">
        <f>[7]Prices!$L426</f>
        <v>23.09</v>
      </c>
      <c r="N170" s="67">
        <f>[7]Prices!$L438</f>
        <v>22.98</v>
      </c>
      <c r="O170" s="67">
        <f>[7]Prices!$L450</f>
        <v>31.06</v>
      </c>
      <c r="P170" s="67">
        <f>[7]Prices!$L462</f>
        <v>56.58</v>
      </c>
      <c r="Q170" s="67">
        <f>[7]Prices!$L474</f>
        <v>32.76</v>
      </c>
      <c r="R170" s="67">
        <f>[7]Prices!$L486</f>
        <v>37.11</v>
      </c>
      <c r="S170" s="67">
        <f>[7]Prices!$L498</f>
        <v>56.65</v>
      </c>
      <c r="T170" s="67">
        <f>[7]Prices!$L510</f>
        <v>54.96</v>
      </c>
      <c r="U170" s="67">
        <f>[7]Prices!$L522</f>
        <v>49.28</v>
      </c>
      <c r="V170" s="67">
        <f>[7]Prices!$L534</f>
        <v>41.87</v>
      </c>
      <c r="W170" s="67">
        <f>[7]Prices!$L546</f>
        <v>31.13</v>
      </c>
      <c r="X170" s="67">
        <f>[7]Prices!$L558</f>
        <v>32.450000000000003</v>
      </c>
      <c r="Y170" s="67">
        <f>[7]Prices!$L570</f>
        <v>29.57</v>
      </c>
      <c r="Z170" s="67">
        <f>[7]Prices!$L582</f>
        <v>29.7</v>
      </c>
      <c r="AA170" s="67">
        <f>[7]Prices!$L594</f>
        <v>27.86</v>
      </c>
      <c r="AB170" s="67">
        <f>[7]Prices!$L606</f>
        <v>25.69</v>
      </c>
      <c r="AC170" s="67">
        <f>[7]Prices!$L618</f>
        <v>62.88</v>
      </c>
      <c r="AD170" s="68">
        <f>[7]Prices!$L630</f>
        <v>83.846000000000004</v>
      </c>
      <c r="AE170" s="68">
        <f>[7]Prices!$L642</f>
        <v>55.474999999999994</v>
      </c>
      <c r="AF170" s="68">
        <f>[7]Prices!$L654</f>
        <v>43.149090909090894</v>
      </c>
      <c r="AG170" s="68">
        <f>[7]Prices!$L666</f>
        <v>55.25</v>
      </c>
    </row>
    <row r="171" spans="1:47">
      <c r="A171" s="42" t="s">
        <v>108</v>
      </c>
      <c r="B171" s="67">
        <f>[7]Prices!$L295</f>
        <v>29.1</v>
      </c>
      <c r="C171" s="67">
        <f>[7]Prices!$L307</f>
        <v>26</v>
      </c>
      <c r="D171" s="67">
        <f>[7]Prices!$L319</f>
        <v>26.5</v>
      </c>
      <c r="E171" s="67">
        <f>[7]Prices!$L331</f>
        <v>23.68</v>
      </c>
      <c r="F171" s="67">
        <f>[7]Prices!$L343</f>
        <v>28.28</v>
      </c>
      <c r="G171" s="67">
        <f>[7]Prices!$L355</f>
        <v>17.850000000000001</v>
      </c>
      <c r="H171" s="67">
        <f>[7]Prices!$L367</f>
        <v>16.75</v>
      </c>
      <c r="I171" s="67">
        <f>[7]Prices!$L379</f>
        <v>13.53</v>
      </c>
      <c r="J171" s="67">
        <f>[7]Prices!$L391</f>
        <v>15.99</v>
      </c>
      <c r="K171" s="67">
        <f>[7]Prices!$L403</f>
        <v>23.17</v>
      </c>
      <c r="L171" s="67">
        <f>[7]Prices!$L415</f>
        <v>32.68</v>
      </c>
      <c r="M171" s="67">
        <f>[7]Prices!$L427</f>
        <v>23.38</v>
      </c>
      <c r="N171" s="67">
        <f>[7]Prices!$L439</f>
        <v>24.76</v>
      </c>
      <c r="O171" s="67">
        <f>[7]Prices!$L451</f>
        <v>32.9</v>
      </c>
      <c r="P171" s="67">
        <f>[7]Prices!$L463</f>
        <v>58.27</v>
      </c>
      <c r="Q171" s="67">
        <f>[7]Prices!$L475</f>
        <v>36.06</v>
      </c>
      <c r="R171" s="67">
        <f>[7]Prices!$L487</f>
        <v>35.409999999999997</v>
      </c>
      <c r="S171" s="67">
        <f>[7]Prices!$L499</f>
        <v>56.09</v>
      </c>
      <c r="T171" s="67">
        <f>[7]Prices!$L511</f>
        <v>50.69</v>
      </c>
      <c r="U171" s="67">
        <f>[7]Prices!$L523</f>
        <v>49.31</v>
      </c>
      <c r="V171" s="67">
        <f>[7]Prices!$L535</f>
        <v>40.68</v>
      </c>
      <c r="W171" s="67">
        <f>[7]Prices!$L547</f>
        <v>32.65</v>
      </c>
      <c r="X171" s="67">
        <f>[7]Prices!$L559</f>
        <v>30.76</v>
      </c>
      <c r="Y171" s="67">
        <f>[7]Prices!$L571</f>
        <v>30.6</v>
      </c>
      <c r="Z171" s="67">
        <f>[7]Prices!$L583</f>
        <v>29.4</v>
      </c>
      <c r="AA171" s="67">
        <f>[7]Prices!$L595</f>
        <v>26.93</v>
      </c>
      <c r="AB171" s="67">
        <f>[7]Prices!$L607</f>
        <v>25.27</v>
      </c>
      <c r="AC171" s="67">
        <f>[7]Prices!$L619</f>
        <v>74.75</v>
      </c>
      <c r="AD171" s="68">
        <f>[7]Prices!$L631</f>
        <v>87.385000000000005</v>
      </c>
      <c r="AE171" s="68">
        <f>[7]Prices!$L643</f>
        <v>52.484999999999999</v>
      </c>
      <c r="AF171" s="68">
        <f>[7]Prices!$L655</f>
        <v>41.839545454545451</v>
      </c>
      <c r="AG171" s="68">
        <f>[7]Prices!$L667</f>
        <v>58</v>
      </c>
    </row>
    <row r="172" spans="1:47">
      <c r="A172" s="42" t="s">
        <v>109</v>
      </c>
      <c r="B172" s="67">
        <f>[7]Prices!$L296</f>
        <v>27.6</v>
      </c>
      <c r="C172" s="67">
        <f>[7]Prices!$L308</f>
        <v>26.78</v>
      </c>
      <c r="D172" s="67">
        <f>[7]Prices!$L320</f>
        <v>24.95</v>
      </c>
      <c r="E172" s="67">
        <f>[7]Prices!$L332</f>
        <v>22.97</v>
      </c>
      <c r="F172" s="67">
        <f>[7]Prices!$L344</f>
        <v>25.83</v>
      </c>
      <c r="G172" s="67">
        <f>[7]Prices!$L356</f>
        <v>16.5</v>
      </c>
      <c r="H172" s="67">
        <f>[7]Prices!$L368</f>
        <v>15.65</v>
      </c>
      <c r="I172" s="67">
        <f>[7]Prices!$L380</f>
        <v>14.21</v>
      </c>
      <c r="J172" s="67">
        <f>[7]Prices!$L392</f>
        <v>17.690000000000001</v>
      </c>
      <c r="K172" s="67">
        <f>[7]Prices!$L404</f>
        <v>22.89</v>
      </c>
      <c r="L172" s="67">
        <f>[7]Prices!$L416</f>
        <v>30.08</v>
      </c>
      <c r="M172" s="67">
        <f>[7]Prices!$L428</f>
        <v>24.71</v>
      </c>
      <c r="N172" s="67">
        <f>[7]Prices!$L440</f>
        <v>24.2</v>
      </c>
      <c r="O172" s="67">
        <f>[7]Prices!$L452</f>
        <v>34.01</v>
      </c>
      <c r="P172" s="67">
        <f>[7]Prices!$L464</f>
        <v>62.43</v>
      </c>
      <c r="Q172" s="67">
        <f>[7]Prices!$L476</f>
        <v>35.659999999999997</v>
      </c>
      <c r="R172" s="67">
        <f>[7]Prices!$L488</f>
        <v>34.47</v>
      </c>
      <c r="S172" s="67">
        <f>[7]Prices!$L500</f>
        <v>55.68</v>
      </c>
      <c r="T172" s="67">
        <f>[7]Prices!$L512</f>
        <v>48.65</v>
      </c>
      <c r="U172" s="67">
        <f>[7]Prices!$L524</f>
        <v>47.84</v>
      </c>
      <c r="V172" s="67">
        <f>[7]Prices!$L536</f>
        <v>39.840000000000003</v>
      </c>
      <c r="W172" s="67">
        <f>[7]Prices!$L548</f>
        <v>33.729999999999997</v>
      </c>
      <c r="X172" s="67">
        <f>[7]Prices!$L560</f>
        <v>30.35</v>
      </c>
      <c r="Y172" s="67">
        <f>[7]Prices!$L572</f>
        <v>30.74</v>
      </c>
      <c r="Z172" s="67">
        <f>[7]Prices!$L584</f>
        <v>28.3</v>
      </c>
      <c r="AA172" s="67">
        <f>[7]Prices!$L596</f>
        <v>28.24</v>
      </c>
      <c r="AB172" s="67">
        <f>[7]Prices!$L608</f>
        <v>26.61</v>
      </c>
      <c r="AC172" s="67">
        <f>[7]Prices!$L620</f>
        <v>74.75</v>
      </c>
      <c r="AD172" s="68">
        <f>[7]Prices!$L632</f>
        <v>80.297499999999999</v>
      </c>
      <c r="AE172" s="68">
        <f>[7]Prices!$L644</f>
        <v>60.007999999999996</v>
      </c>
      <c r="AF172" s="68">
        <f>[7]Prices!$L656</f>
        <v>42.101578947368424</v>
      </c>
      <c r="AG172" s="68">
        <f>[7]Prices!$L668</f>
        <v>58.25</v>
      </c>
    </row>
    <row r="173" spans="1:47">
      <c r="A173" s="42" t="s">
        <v>110</v>
      </c>
      <c r="B173" s="67">
        <f>[7]Prices!$L297</f>
        <v>24.53</v>
      </c>
      <c r="C173" s="67">
        <f>[7]Prices!$L309</f>
        <v>27.6</v>
      </c>
      <c r="D173" s="67">
        <f>[7]Prices!$L321</f>
        <v>24.09</v>
      </c>
      <c r="E173" s="67">
        <f>[7]Prices!$L333</f>
        <v>21.89</v>
      </c>
      <c r="F173" s="67">
        <f>[7]Prices!$L345</f>
        <v>24.88</v>
      </c>
      <c r="G173" s="67">
        <f>[7]Prices!$L357</f>
        <v>15.29</v>
      </c>
      <c r="H173" s="67">
        <f>[7]Prices!$L369</f>
        <v>14.7</v>
      </c>
      <c r="I173" s="67">
        <f>[7]Prices!$L381</f>
        <v>16.489999999999998</v>
      </c>
      <c r="J173" s="67">
        <f>[7]Prices!$L393</f>
        <v>19.12</v>
      </c>
      <c r="K173" s="67">
        <f>[7]Prices!$L405</f>
        <v>21.8</v>
      </c>
      <c r="L173" s="67">
        <f>[7]Prices!$L417</f>
        <v>28.05</v>
      </c>
      <c r="M173" s="67">
        <f>[7]Prices!$L429</f>
        <v>25.46</v>
      </c>
      <c r="N173" s="67">
        <f>[7]Prices!$L441</f>
        <v>25.86</v>
      </c>
      <c r="O173" s="67">
        <f>[7]Prices!$L453</f>
        <v>35.74</v>
      </c>
      <c r="P173" s="67">
        <f>[7]Prices!$L465</f>
        <v>60.54</v>
      </c>
      <c r="Q173" s="67">
        <f>[7]Prices!$L477</f>
        <v>31.08</v>
      </c>
      <c r="R173" s="67">
        <f>[7]Prices!$L489</f>
        <v>35.07</v>
      </c>
      <c r="S173" s="67">
        <f>[7]Prices!$L501</f>
        <v>55.16</v>
      </c>
      <c r="T173" s="67">
        <f>[7]Prices!$L513</f>
        <v>51.96</v>
      </c>
      <c r="U173" s="67">
        <f>[7]Prices!$L525</f>
        <v>45.19</v>
      </c>
      <c r="V173" s="67">
        <f>[7]Prices!$L537</f>
        <v>37.6</v>
      </c>
      <c r="W173" s="67">
        <f>[7]Prices!$L549</f>
        <v>31.54</v>
      </c>
      <c r="X173" s="67">
        <f>[7]Prices!$L561</f>
        <v>28.75</v>
      </c>
      <c r="Y173" s="67">
        <f>[7]Prices!$L573</f>
        <v>32.82</v>
      </c>
      <c r="Z173" s="67">
        <f>[7]Prices!$L585</f>
        <v>27.21</v>
      </c>
      <c r="AA173" s="67">
        <f>[7]Prices!$L597</f>
        <v>27.68</v>
      </c>
      <c r="AB173" s="67">
        <f>[7]Prices!$L609</f>
        <v>28.71</v>
      </c>
      <c r="AC173" s="67">
        <f>[7]Prices!$L621</f>
        <v>72.930000000000007</v>
      </c>
      <c r="AD173" s="68">
        <f>[7]Prices!$L633</f>
        <v>67.74799999999999</v>
      </c>
      <c r="AE173" s="68">
        <f>[7]Prices!$L645</f>
        <v>70.887499999999989</v>
      </c>
      <c r="AF173" s="68">
        <f>[7]Prices!$L657</f>
        <v>47.479090909090907</v>
      </c>
      <c r="AG173" s="68">
        <f>[7]Prices!$L669</f>
        <v>57.75</v>
      </c>
    </row>
    <row r="174" spans="1:47">
      <c r="A174" s="42" t="s">
        <v>111</v>
      </c>
      <c r="B174" s="67">
        <f>[7]Prices!$L298</f>
        <v>24.51</v>
      </c>
      <c r="C174" s="67">
        <f>[7]Prices!$L310</f>
        <v>26.56</v>
      </c>
      <c r="D174" s="67">
        <f>[7]Prices!$L322</f>
        <v>23.99</v>
      </c>
      <c r="E174" s="67">
        <f>[7]Prices!$L334</f>
        <v>22.07</v>
      </c>
      <c r="F174" s="67">
        <f>[7]Prices!$L346</f>
        <v>24</v>
      </c>
      <c r="G174" s="67">
        <f>[7]Prices!$L358</f>
        <v>16.5</v>
      </c>
      <c r="H174" s="67">
        <f>[7]Prices!$L370</f>
        <v>14.34</v>
      </c>
      <c r="I174" s="67">
        <f>[7]Prices!$L382</f>
        <v>17.079999999999998</v>
      </c>
      <c r="J174" s="67">
        <f>[7]Prices!$L394</f>
        <v>20.61</v>
      </c>
      <c r="K174" s="67">
        <f>[7]Prices!$L406</f>
        <v>20.440000000000001</v>
      </c>
      <c r="L174" s="67">
        <f>[7]Prices!$L418</f>
        <v>25.98</v>
      </c>
      <c r="M174" s="67">
        <f>[7]Prices!$L430</f>
        <v>23.6</v>
      </c>
      <c r="N174" s="67">
        <f>[7]Prices!$L442</f>
        <v>24.8</v>
      </c>
      <c r="O174" s="67">
        <f>[7]Prices!$L454</f>
        <v>34.869999999999997</v>
      </c>
      <c r="P174" s="67">
        <f>[7]Prices!$L466</f>
        <v>50.78</v>
      </c>
      <c r="Q174" s="67">
        <f>[7]Prices!$L478</f>
        <v>33.69</v>
      </c>
      <c r="R174" s="67">
        <f>[7]Prices!$L490</f>
        <v>37.57</v>
      </c>
      <c r="S174" s="67">
        <f>[7]Prices!$L502</f>
        <v>54.39</v>
      </c>
      <c r="T174" s="67">
        <f>[7]Prices!$L514</f>
        <v>52.65</v>
      </c>
      <c r="U174" s="67">
        <f>[7]Prices!$L526</f>
        <v>42.33</v>
      </c>
      <c r="V174" s="67">
        <f>[7]Prices!$L538</f>
        <v>35.04</v>
      </c>
      <c r="W174" s="67">
        <f>[7]Prices!$L550</f>
        <v>28.87</v>
      </c>
      <c r="X174" s="67">
        <f>[7]Prices!$L562</f>
        <v>31.21</v>
      </c>
      <c r="Y174" s="67">
        <f>[7]Prices!$L574</f>
        <v>33.17</v>
      </c>
      <c r="Z174" s="67">
        <f>[7]Prices!$L586</f>
        <v>27.6</v>
      </c>
      <c r="AA174" s="67">
        <f>[7]Prices!$L598</f>
        <v>28.41</v>
      </c>
      <c r="AB174" s="67">
        <f>[7]Prices!$L610</f>
        <v>32.130000000000003</v>
      </c>
      <c r="AC174" s="67">
        <f>[7]Prices!$L622</f>
        <v>70.010000000000005</v>
      </c>
      <c r="AD174" s="68">
        <f>[7]Prices!$L634</f>
        <v>72.334999999999994</v>
      </c>
      <c r="AE174" s="68">
        <f>[7]Prices!$L646</f>
        <v>70.966999999999999</v>
      </c>
      <c r="AF174" s="68">
        <f>[7]Prices!$L658</f>
        <v>42.688571428571422</v>
      </c>
      <c r="AG174" s="68">
        <f>[7]Prices!$L670</f>
        <v>55.75</v>
      </c>
    </row>
    <row r="175" spans="1:47">
      <c r="A175" s="42" t="s">
        <v>112</v>
      </c>
      <c r="B175" s="67">
        <f>[7]Prices!$L299</f>
        <v>26.11</v>
      </c>
      <c r="C175" s="67">
        <f>[7]Prices!$L311</f>
        <v>26.2</v>
      </c>
      <c r="D175" s="67">
        <f>[7]Prices!$L323</f>
        <v>23.92</v>
      </c>
      <c r="E175" s="67">
        <f>[7]Prices!$L335</f>
        <v>22.88</v>
      </c>
      <c r="F175" s="67">
        <f>[7]Prices!$L347</f>
        <v>25.14</v>
      </c>
      <c r="G175" s="67">
        <f>[7]Prices!$L359</f>
        <v>16.79</v>
      </c>
      <c r="H175" s="67">
        <f>[7]Prices!$L371</f>
        <v>14.24</v>
      </c>
      <c r="I175" s="67">
        <f>[7]Prices!$L383</f>
        <v>15.46</v>
      </c>
      <c r="J175" s="67">
        <f>[7]Prices!$L395</f>
        <v>20.32</v>
      </c>
      <c r="K175" s="67">
        <f>[7]Prices!$L407</f>
        <v>23.22</v>
      </c>
      <c r="L175" s="67">
        <f>[7]Prices!$L419</f>
        <v>25.87</v>
      </c>
      <c r="M175" s="67">
        <f>[7]Prices!$L431</f>
        <v>23.19</v>
      </c>
      <c r="N175" s="67">
        <f>[7]Prices!$L443</f>
        <v>23.54</v>
      </c>
      <c r="O175" s="67">
        <f>[7]Prices!$L455</f>
        <v>36.89</v>
      </c>
      <c r="P175" s="67">
        <f>[7]Prices!$L467</f>
        <v>46.09</v>
      </c>
      <c r="Q175" s="67">
        <f>[7]Prices!$L479</f>
        <v>30.96</v>
      </c>
      <c r="R175" s="67">
        <f>[7]Prices!$L491</f>
        <v>39.21</v>
      </c>
      <c r="S175" s="67">
        <f>[7]Prices!$L503</f>
        <v>55.13</v>
      </c>
      <c r="T175" s="67">
        <f>[7]Prices!$L515</f>
        <v>53.81</v>
      </c>
      <c r="U175" s="67">
        <f>[7]Prices!$L527</f>
        <v>42.12</v>
      </c>
      <c r="V175" s="67">
        <f>[7]Prices!$L539</f>
        <v>33.99</v>
      </c>
      <c r="W175" s="67">
        <f>[7]Prices!$L551</f>
        <v>26.43</v>
      </c>
      <c r="X175" s="67">
        <f>[7]Prices!$L563</f>
        <v>31.99</v>
      </c>
      <c r="Y175" s="67">
        <f>[7]Prices!$L575</f>
        <v>33.28</v>
      </c>
      <c r="Z175" s="67">
        <f>[7]Prices!$L587</f>
        <v>27.73</v>
      </c>
      <c r="AA175" s="67">
        <f>[7]Prices!$L599</f>
        <v>28.81</v>
      </c>
      <c r="AB175" s="67">
        <f>[7]Prices!$L611</f>
        <v>34.200000000000003</v>
      </c>
      <c r="AC175" s="67">
        <f>[7]Prices!$L623</f>
        <v>65.930000000000007</v>
      </c>
      <c r="AD175" s="68">
        <f>[7]Prices!$L635</f>
        <v>70.626000000000005</v>
      </c>
      <c r="AE175" s="68">
        <f>[7]Prices!$L647</f>
        <v>65.227999999999994</v>
      </c>
      <c r="AF175" s="68">
        <f>[7]Prices!$L659</f>
        <v>42.549300000000002</v>
      </c>
      <c r="AG175" s="68">
        <f>[7]Prices!$L671</f>
        <v>54.25</v>
      </c>
    </row>
    <row r="176" spans="1:47" ht="15.75" thickBot="1">
      <c r="A176" s="42" t="s">
        <v>138</v>
      </c>
      <c r="B176" s="67">
        <f t="shared" ref="B176:AB176" si="71">AVERAGE(B164:B175)</f>
        <v>27.000833333333333</v>
      </c>
      <c r="C176" s="67">
        <f t="shared" si="71"/>
        <v>27.705833333333331</v>
      </c>
      <c r="D176" s="67">
        <f t="shared" si="71"/>
        <v>24.7</v>
      </c>
      <c r="E176" s="67">
        <f t="shared" si="71"/>
        <v>22.515000000000001</v>
      </c>
      <c r="F176" s="67">
        <f t="shared" si="71"/>
        <v>25.837499999999995</v>
      </c>
      <c r="G176" s="67">
        <f t="shared" si="71"/>
        <v>19.791666666666664</v>
      </c>
      <c r="H176" s="67">
        <f t="shared" si="71"/>
        <v>15.592500000000001</v>
      </c>
      <c r="I176" s="67">
        <f t="shared" si="71"/>
        <v>14.094166666666668</v>
      </c>
      <c r="J176" s="67">
        <f t="shared" si="71"/>
        <v>16.455833333333334</v>
      </c>
      <c r="K176" s="67">
        <f t="shared" si="71"/>
        <v>22.0425</v>
      </c>
      <c r="L176" s="67">
        <f t="shared" si="71"/>
        <v>29.964166666666671</v>
      </c>
      <c r="M176" s="67">
        <f t="shared" si="71"/>
        <v>23.014166666666668</v>
      </c>
      <c r="N176" s="67">
        <f t="shared" si="71"/>
        <v>23.41</v>
      </c>
      <c r="O176" s="67">
        <f t="shared" si="71"/>
        <v>31.021666666666672</v>
      </c>
      <c r="P176" s="67">
        <f t="shared" si="71"/>
        <v>52.029166666666669</v>
      </c>
      <c r="Q176" s="67">
        <f t="shared" si="71"/>
        <v>32.156666666666659</v>
      </c>
      <c r="R176" s="67">
        <f t="shared" si="71"/>
        <v>35.945833333333333</v>
      </c>
      <c r="S176" s="67">
        <f t="shared" si="71"/>
        <v>53.197499999999998</v>
      </c>
      <c r="T176" s="67">
        <f t="shared" si="71"/>
        <v>51.903333333333329</v>
      </c>
      <c r="U176" s="67">
        <f t="shared" si="71"/>
        <v>47.134166666666665</v>
      </c>
      <c r="V176" s="67">
        <f t="shared" si="71"/>
        <v>38.230833333333337</v>
      </c>
      <c r="W176" s="67">
        <f t="shared" si="71"/>
        <v>31.604166666666668</v>
      </c>
      <c r="X176" s="67">
        <f t="shared" si="71"/>
        <v>29.860833333333332</v>
      </c>
      <c r="Y176" s="67">
        <f t="shared" si="71"/>
        <v>32.547500000000007</v>
      </c>
      <c r="Z176" s="67">
        <f t="shared" si="71"/>
        <v>30.042500000000004</v>
      </c>
      <c r="AA176" s="67">
        <f t="shared" si="71"/>
        <v>28.257500000000004</v>
      </c>
      <c r="AB176" s="67">
        <f t="shared" si="71"/>
        <v>29.664999999999996</v>
      </c>
      <c r="AC176" s="67">
        <f>AVERAGE(AC164:AC175)</f>
        <v>56.873333333333335</v>
      </c>
      <c r="AD176" s="68">
        <f t="shared" ref="AD176:AG176" si="72">AVERAGE(AD164:AD175)</f>
        <v>72.985208333333333</v>
      </c>
      <c r="AE176" s="68">
        <f t="shared" si="72"/>
        <v>65.259416666666667</v>
      </c>
      <c r="AF176" s="68">
        <f t="shared" si="72"/>
        <v>46.895472596263382</v>
      </c>
      <c r="AG176" s="68">
        <f t="shared" si="72"/>
        <v>53.122916666666669</v>
      </c>
    </row>
    <row r="177" spans="1:33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spans="1:33" ht="15.75" thickBot="1">
      <c r="A178" s="42" t="s">
        <v>141</v>
      </c>
    </row>
    <row r="179" spans="1:33" ht="15.75" thickBot="1">
      <c r="A179" s="44"/>
      <c r="B179" s="70" t="str">
        <f>B2</f>
        <v xml:space="preserve">93/94 </v>
      </c>
      <c r="C179" s="70" t="str">
        <f t="shared" ref="C179:AG179" si="73">C2</f>
        <v xml:space="preserve">94/95 </v>
      </c>
      <c r="D179" s="70" t="str">
        <f t="shared" si="73"/>
        <v xml:space="preserve">95/96 </v>
      </c>
      <c r="E179" s="70" t="str">
        <f t="shared" si="73"/>
        <v xml:space="preserve">96/97 </v>
      </c>
      <c r="F179" s="70" t="str">
        <f t="shared" si="73"/>
        <v xml:space="preserve">97/98 </v>
      </c>
      <c r="G179" s="70" t="str">
        <f t="shared" si="73"/>
        <v xml:space="preserve">98/99 </v>
      </c>
      <c r="H179" s="70" t="str">
        <f t="shared" si="73"/>
        <v xml:space="preserve">99/00 </v>
      </c>
      <c r="I179" s="70" t="str">
        <f t="shared" si="73"/>
        <v xml:space="preserve">00/01 </v>
      </c>
      <c r="J179" s="70" t="str">
        <f t="shared" si="73"/>
        <v xml:space="preserve">01/02 </v>
      </c>
      <c r="K179" s="70" t="str">
        <f t="shared" si="73"/>
        <v xml:space="preserve">02/03 </v>
      </c>
      <c r="L179" s="70" t="str">
        <f t="shared" si="73"/>
        <v xml:space="preserve">03/04 </v>
      </c>
      <c r="M179" s="70" t="str">
        <f t="shared" si="73"/>
        <v xml:space="preserve">04/05 </v>
      </c>
      <c r="N179" s="70" t="str">
        <f t="shared" si="73"/>
        <v xml:space="preserve">05/06 </v>
      </c>
      <c r="O179" s="70" t="str">
        <f t="shared" si="73"/>
        <v xml:space="preserve">06/07 </v>
      </c>
      <c r="P179" s="70" t="str">
        <f t="shared" si="73"/>
        <v xml:space="preserve">07/08 </v>
      </c>
      <c r="Q179" s="70" t="str">
        <f t="shared" si="73"/>
        <v xml:space="preserve">08/09 </v>
      </c>
      <c r="R179" s="70" t="str">
        <f t="shared" si="73"/>
        <v xml:space="preserve">09/10 </v>
      </c>
      <c r="S179" s="70" t="str">
        <f t="shared" si="73"/>
        <v xml:space="preserve">10/11 </v>
      </c>
      <c r="T179" s="70" t="str">
        <f t="shared" si="73"/>
        <v xml:space="preserve">11/12 </v>
      </c>
      <c r="U179" s="70" t="str">
        <f t="shared" si="73"/>
        <v xml:space="preserve">12/13 </v>
      </c>
      <c r="V179" s="70" t="str">
        <f t="shared" si="73"/>
        <v xml:space="preserve">13/14 </v>
      </c>
      <c r="W179" s="70" t="str">
        <f t="shared" si="73"/>
        <v xml:space="preserve">14/15 </v>
      </c>
      <c r="X179" s="70" t="str">
        <f t="shared" si="73"/>
        <v xml:space="preserve">15/16 </v>
      </c>
      <c r="Y179" s="70" t="str">
        <f t="shared" si="73"/>
        <v xml:space="preserve">16/17 </v>
      </c>
      <c r="Z179" s="70" t="str">
        <f t="shared" si="73"/>
        <v xml:space="preserve">17/18 </v>
      </c>
      <c r="AA179" s="70" t="str">
        <f t="shared" si="73"/>
        <v>18/19</v>
      </c>
      <c r="AB179" s="70" t="str">
        <f t="shared" si="73"/>
        <v>19/20</v>
      </c>
      <c r="AC179" s="70" t="str">
        <f t="shared" si="73"/>
        <v>20/21</v>
      </c>
      <c r="AD179" s="70" t="str">
        <f t="shared" si="73"/>
        <v>21/22</v>
      </c>
      <c r="AE179" s="70" t="str">
        <f t="shared" si="73"/>
        <v>22/23</v>
      </c>
      <c r="AF179" s="70" t="str">
        <f t="shared" si="73"/>
        <v>23/24</v>
      </c>
      <c r="AG179" s="70" t="str">
        <f t="shared" si="73"/>
        <v>24/25</v>
      </c>
    </row>
    <row r="180" spans="1:33">
      <c r="A180" s="42" t="s">
        <v>101</v>
      </c>
      <c r="I180" s="67">
        <f>I164-I132</f>
        <v>-0.11630000000000074</v>
      </c>
      <c r="J180" s="67">
        <f t="shared" ref="J180:AD191" si="74">J164-J132</f>
        <v>0.38640000000000008</v>
      </c>
      <c r="K180" s="67">
        <f t="shared" si="74"/>
        <v>-0.92689999999999984</v>
      </c>
      <c r="L180" s="67">
        <f t="shared" si="74"/>
        <v>-0.48600000000000065</v>
      </c>
      <c r="M180" s="67">
        <f t="shared" si="74"/>
        <v>-0.56040000000000134</v>
      </c>
      <c r="N180" s="67">
        <f t="shared" si="74"/>
        <v>-0.87379999999999924</v>
      </c>
      <c r="O180" s="67">
        <f t="shared" si="74"/>
        <v>-2.7697000000000003</v>
      </c>
      <c r="P180" s="67">
        <f t="shared" si="74"/>
        <v>-1.7990999999999957</v>
      </c>
      <c r="Q180" s="67">
        <f t="shared" si="74"/>
        <v>-0.35779999999999745</v>
      </c>
      <c r="R180" s="67">
        <f t="shared" si="74"/>
        <v>-9.9999999999980105E-3</v>
      </c>
      <c r="S180" s="67">
        <f t="shared" si="74"/>
        <v>-5.7099999999998374E-2</v>
      </c>
      <c r="T180" s="67">
        <f t="shared" si="74"/>
        <v>-0.26230000000000331</v>
      </c>
      <c r="U180" s="67">
        <f t="shared" si="74"/>
        <v>-0.87699999999999534</v>
      </c>
      <c r="V180" s="67">
        <f t="shared" si="74"/>
        <v>-4.5009000000000015</v>
      </c>
      <c r="W180" s="67">
        <f t="shared" si="74"/>
        <v>-1.509999999999998</v>
      </c>
      <c r="X180" s="67">
        <f t="shared" si="74"/>
        <v>-0.16049999999999898</v>
      </c>
      <c r="Y180" s="67">
        <f t="shared" si="74"/>
        <v>0.22569999999999624</v>
      </c>
      <c r="Z180" s="67">
        <f t="shared" si="74"/>
        <v>0.21229999999999905</v>
      </c>
      <c r="AA180" s="67">
        <f t="shared" si="74"/>
        <v>-4.8700000000000188E-2</v>
      </c>
      <c r="AB180" s="67">
        <f t="shared" si="74"/>
        <v>2.0900000000001029E-2</v>
      </c>
      <c r="AC180" s="67">
        <f t="shared" si="74"/>
        <v>3.3199999999993679E-2</v>
      </c>
      <c r="AD180" s="67">
        <f t="shared" si="74"/>
        <v>4.1976000000000084</v>
      </c>
    </row>
    <row r="181" spans="1:33">
      <c r="A181" s="42" t="s">
        <v>102</v>
      </c>
      <c r="I181" s="67">
        <f t="shared" ref="I181:X191" si="75">I165-I133</f>
        <v>-0.23100000000000165</v>
      </c>
      <c r="J181" s="67">
        <f t="shared" si="75"/>
        <v>0.10839999999999961</v>
      </c>
      <c r="K181" s="67">
        <f t="shared" si="75"/>
        <v>-0.71679999999999922</v>
      </c>
      <c r="L181" s="67">
        <f t="shared" si="75"/>
        <v>-0.52939999999999898</v>
      </c>
      <c r="M181" s="67">
        <f t="shared" si="75"/>
        <v>-0.66600000000000037</v>
      </c>
      <c r="N181" s="67">
        <f t="shared" si="75"/>
        <v>-0.81950000000000145</v>
      </c>
      <c r="O181" s="67">
        <f t="shared" si="75"/>
        <v>-1.9534999999999982</v>
      </c>
      <c r="P181" s="67">
        <f t="shared" si="75"/>
        <v>-1.2404999999999973</v>
      </c>
      <c r="Q181" s="67">
        <f t="shared" si="75"/>
        <v>-0.49520000000000053</v>
      </c>
      <c r="R181" s="67">
        <f t="shared" si="75"/>
        <v>-8.2499999999996021E-2</v>
      </c>
      <c r="S181" s="67">
        <f t="shared" si="75"/>
        <v>4.9099999999995703E-2</v>
      </c>
      <c r="T181" s="67">
        <f t="shared" si="75"/>
        <v>-0.33800000000000097</v>
      </c>
      <c r="U181" s="67">
        <f t="shared" si="75"/>
        <v>-2.0472999999999999</v>
      </c>
      <c r="V181" s="67">
        <f t="shared" si="75"/>
        <v>-1.4014999999999986</v>
      </c>
      <c r="W181" s="67">
        <f t="shared" si="75"/>
        <v>-1.1931999999999974</v>
      </c>
      <c r="X181" s="67">
        <f t="shared" si="75"/>
        <v>-0.15149999999999864</v>
      </c>
      <c r="Y181" s="67">
        <f t="shared" si="74"/>
        <v>0.23380000000000223</v>
      </c>
      <c r="Z181" s="67">
        <f t="shared" si="74"/>
        <v>0.11480000000000246</v>
      </c>
      <c r="AA181" s="67">
        <f t="shared" si="74"/>
        <v>-1.0000000000012221E-3</v>
      </c>
      <c r="AB181" s="67">
        <f t="shared" si="74"/>
        <v>3.5000000000025011E-3</v>
      </c>
      <c r="AC181" s="67">
        <f t="shared" si="74"/>
        <v>-0.16250000000000142</v>
      </c>
      <c r="AD181" s="67">
        <f t="shared" si="74"/>
        <v>2.5823999999999927</v>
      </c>
    </row>
    <row r="182" spans="1:33">
      <c r="A182" s="42" t="s">
        <v>103</v>
      </c>
      <c r="I182" s="67">
        <f t="shared" si="75"/>
        <v>0.3752999999999993</v>
      </c>
      <c r="J182" s="67">
        <f t="shared" si="74"/>
        <v>0.21110000000000007</v>
      </c>
      <c r="K182" s="67">
        <f t="shared" si="74"/>
        <v>-0.62699999999999889</v>
      </c>
      <c r="L182" s="67">
        <f t="shared" si="74"/>
        <v>-0.60610000000000142</v>
      </c>
      <c r="M182" s="67">
        <f t="shared" si="74"/>
        <v>-1.0104000000000006</v>
      </c>
      <c r="N182" s="67">
        <f t="shared" si="74"/>
        <v>-0.62450000000000117</v>
      </c>
      <c r="O182" s="67">
        <f t="shared" si="74"/>
        <v>-1.9582000000000015</v>
      </c>
      <c r="P182" s="67">
        <f t="shared" si="74"/>
        <v>-0.66100000000000136</v>
      </c>
      <c r="Q182" s="67">
        <f t="shared" si="74"/>
        <v>-0.35999999999999943</v>
      </c>
      <c r="R182" s="67">
        <f t="shared" si="74"/>
        <v>-0.12449999999999761</v>
      </c>
      <c r="S182" s="67">
        <f t="shared" si="74"/>
        <v>-1.7700000000004934E-2</v>
      </c>
      <c r="T182" s="67">
        <f t="shared" si="74"/>
        <v>-0.12229999999999563</v>
      </c>
      <c r="U182" s="67">
        <f t="shared" si="74"/>
        <v>-2.4570000000000007</v>
      </c>
      <c r="V182" s="67">
        <f t="shared" si="74"/>
        <v>-2.1004999999999967</v>
      </c>
      <c r="W182" s="67">
        <f t="shared" si="74"/>
        <v>-8.0500000000000682E-2</v>
      </c>
      <c r="X182" s="67">
        <f t="shared" si="74"/>
        <v>0.20639999999999858</v>
      </c>
      <c r="Y182" s="67">
        <f t="shared" si="74"/>
        <v>0.22189999999999799</v>
      </c>
      <c r="Z182" s="67">
        <f t="shared" si="74"/>
        <v>8.6500000000000909E-2</v>
      </c>
      <c r="AA182" s="67">
        <f t="shared" si="74"/>
        <v>1.7500000000001847E-2</v>
      </c>
      <c r="AB182" s="67">
        <f t="shared" si="74"/>
        <v>3.7600000000004741E-2</v>
      </c>
      <c r="AC182" s="67">
        <f t="shared" si="74"/>
        <v>-1.3577000000000012</v>
      </c>
      <c r="AD182" s="67">
        <f t="shared" si="74"/>
        <v>3.3418999999999954</v>
      </c>
    </row>
    <row r="183" spans="1:33">
      <c r="A183" s="42" t="s">
        <v>104</v>
      </c>
      <c r="I183" s="67">
        <f t="shared" si="75"/>
        <v>0.10299999999999976</v>
      </c>
      <c r="J183" s="67">
        <f t="shared" si="74"/>
        <v>0.43599999999999994</v>
      </c>
      <c r="K183" s="67">
        <f t="shared" si="74"/>
        <v>-0.20470000000000255</v>
      </c>
      <c r="L183" s="67">
        <f t="shared" si="74"/>
        <v>-0.66100000000000136</v>
      </c>
      <c r="M183" s="67">
        <f t="shared" si="74"/>
        <v>-0.85020000000000095</v>
      </c>
      <c r="N183" s="67">
        <f t="shared" si="74"/>
        <v>-0.31450000000000244</v>
      </c>
      <c r="O183" s="67">
        <f t="shared" si="74"/>
        <v>-0.11520000000000152</v>
      </c>
      <c r="P183" s="67">
        <f t="shared" si="74"/>
        <v>-0.61709999999999354</v>
      </c>
      <c r="Q183" s="67">
        <f t="shared" si="74"/>
        <v>-0.18800000000000239</v>
      </c>
      <c r="R183" s="67">
        <f t="shared" si="74"/>
        <v>-7.5199999999995271E-2</v>
      </c>
      <c r="S183" s="67">
        <f t="shared" si="74"/>
        <v>6.9500000000005002E-2</v>
      </c>
      <c r="T183" s="67">
        <f t="shared" si="74"/>
        <v>-0.11749999999999972</v>
      </c>
      <c r="U183" s="67">
        <f t="shared" si="74"/>
        <v>-2.707099999999997</v>
      </c>
      <c r="V183" s="67">
        <f t="shared" si="74"/>
        <v>-2.8742999999999981</v>
      </c>
      <c r="W183" s="67">
        <f t="shared" si="74"/>
        <v>2.4999999999977263E-3</v>
      </c>
      <c r="X183" s="67">
        <f t="shared" si="74"/>
        <v>9.5800000000000551E-2</v>
      </c>
      <c r="Y183" s="67">
        <f t="shared" si="74"/>
        <v>-3.1500000000001194E-2</v>
      </c>
      <c r="Z183" s="67">
        <f t="shared" si="74"/>
        <v>-0.21669999999999945</v>
      </c>
      <c r="AA183" s="67">
        <f t="shared" si="74"/>
        <v>-0.12759999999999749</v>
      </c>
      <c r="AB183" s="67">
        <f t="shared" si="74"/>
        <v>9.7099999999997522E-2</v>
      </c>
      <c r="AC183" s="67">
        <f t="shared" si="74"/>
        <v>-2.1073999999999984</v>
      </c>
      <c r="AD183" s="67">
        <f t="shared" si="74"/>
        <v>1.2824999999999989</v>
      </c>
    </row>
    <row r="184" spans="1:33">
      <c r="A184" s="42" t="s">
        <v>105</v>
      </c>
      <c r="I184" s="67">
        <f t="shared" si="75"/>
        <v>0.23500000000000121</v>
      </c>
      <c r="J184" s="67">
        <f t="shared" si="74"/>
        <v>8.9999999999999858E-2</v>
      </c>
      <c r="K184" s="67">
        <f t="shared" si="74"/>
        <v>5.9500000000003439E-2</v>
      </c>
      <c r="L184" s="67">
        <f t="shared" si="74"/>
        <v>-0.66730000000000445</v>
      </c>
      <c r="M184" s="67">
        <f t="shared" si="74"/>
        <v>-0.62150000000000105</v>
      </c>
      <c r="N184" s="67">
        <f t="shared" si="74"/>
        <v>0.10060000000000002</v>
      </c>
      <c r="O184" s="67">
        <f t="shared" si="74"/>
        <v>0.79930000000000234</v>
      </c>
      <c r="P184" s="67">
        <f t="shared" si="74"/>
        <v>-6.3499999999997669E-2</v>
      </c>
      <c r="Q184" s="67">
        <f t="shared" si="74"/>
        <v>-0.36680000000000135</v>
      </c>
      <c r="R184" s="67">
        <f t="shared" si="74"/>
        <v>4.3700000000001182E-2</v>
      </c>
      <c r="S184" s="67">
        <f t="shared" si="74"/>
        <v>7.3199999999999932E-2</v>
      </c>
      <c r="T184" s="67">
        <f t="shared" si="74"/>
        <v>-4.5500000000004093E-2</v>
      </c>
      <c r="U184" s="67">
        <f t="shared" si="74"/>
        <v>-2.914200000000001</v>
      </c>
      <c r="V184" s="67">
        <f t="shared" si="74"/>
        <v>-2.5326000000000022</v>
      </c>
      <c r="W184" s="67">
        <f t="shared" si="74"/>
        <v>0.53049999999999997</v>
      </c>
      <c r="X184" s="67">
        <f t="shared" si="74"/>
        <v>0.13250000000000028</v>
      </c>
      <c r="Y184" s="67">
        <f t="shared" si="74"/>
        <v>-0.28260000000000218</v>
      </c>
      <c r="Z184" s="67">
        <f t="shared" si="74"/>
        <v>-1.2600000000002609E-2</v>
      </c>
      <c r="AA184" s="67">
        <f t="shared" si="74"/>
        <v>4.199999999997317E-3</v>
      </c>
      <c r="AB184" s="67">
        <f t="shared" si="74"/>
        <v>-2.2599999999997067E-2</v>
      </c>
      <c r="AC184" s="67">
        <f t="shared" si="74"/>
        <v>-2.1026000000000025</v>
      </c>
      <c r="AD184" s="67">
        <f t="shared" si="74"/>
        <v>1.4894999999999925</v>
      </c>
    </row>
    <row r="185" spans="1:33">
      <c r="A185" s="42" t="s">
        <v>106</v>
      </c>
      <c r="I185" s="67">
        <f t="shared" si="75"/>
        <v>0.11979999999999968</v>
      </c>
      <c r="J185" s="67">
        <f t="shared" si="74"/>
        <v>3.5299999999999443E-2</v>
      </c>
      <c r="K185" s="67">
        <f t="shared" si="74"/>
        <v>0.38389999999999702</v>
      </c>
      <c r="L185" s="67">
        <f t="shared" si="74"/>
        <v>-0.31320000000000192</v>
      </c>
      <c r="M185" s="67">
        <f t="shared" si="74"/>
        <v>-1.1108999999999973</v>
      </c>
      <c r="N185" s="67">
        <f t="shared" si="74"/>
        <v>1.159200000000002</v>
      </c>
      <c r="O185" s="67">
        <f t="shared" si="74"/>
        <v>0.17139999999999844</v>
      </c>
      <c r="P185" s="67">
        <f t="shared" si="74"/>
        <v>-0.55799999999999983</v>
      </c>
      <c r="Q185" s="67">
        <f t="shared" si="74"/>
        <v>-0.28589999999999804</v>
      </c>
      <c r="R185" s="67">
        <f t="shared" si="74"/>
        <v>7.7899999999999636E-2</v>
      </c>
      <c r="S185" s="67">
        <f t="shared" si="74"/>
        <v>0.10479999999999734</v>
      </c>
      <c r="T185" s="67">
        <f t="shared" si="74"/>
        <v>1.0500000000000398E-2</v>
      </c>
      <c r="U185" s="67">
        <f t="shared" si="74"/>
        <v>-2.6300000000000026</v>
      </c>
      <c r="V185" s="67">
        <f t="shared" si="74"/>
        <v>-0.43430000000000035</v>
      </c>
      <c r="W185" s="67">
        <f t="shared" si="74"/>
        <v>0.36319999999999908</v>
      </c>
      <c r="X185" s="67">
        <f t="shared" si="74"/>
        <v>-0.11640000000000228</v>
      </c>
      <c r="Y185" s="67">
        <f t="shared" si="74"/>
        <v>-2.2000000000019782E-3</v>
      </c>
      <c r="Z185" s="67">
        <f t="shared" si="74"/>
        <v>-4.7999999999994714E-3</v>
      </c>
      <c r="AA185" s="67">
        <f t="shared" si="74"/>
        <v>-1.9999999999999574E-2</v>
      </c>
      <c r="AB185" s="67">
        <f t="shared" si="74"/>
        <v>1.3199999999997658E-2</v>
      </c>
      <c r="AC185" s="67">
        <f t="shared" si="74"/>
        <v>-4.1308999999999969</v>
      </c>
      <c r="AD185" s="67">
        <f t="shared" si="74"/>
        <v>-2.3406999999999982</v>
      </c>
    </row>
    <row r="186" spans="1:33">
      <c r="A186" s="42" t="s">
        <v>107</v>
      </c>
      <c r="I186" s="67">
        <f t="shared" si="75"/>
        <v>8.9299999999999713E-2</v>
      </c>
      <c r="J186" s="67">
        <f t="shared" si="74"/>
        <v>1.0500000000000398E-2</v>
      </c>
      <c r="K186" s="67">
        <f t="shared" si="74"/>
        <v>0.49909999999999854</v>
      </c>
      <c r="L186" s="67">
        <f t="shared" si="74"/>
        <v>6.239999999999668E-2</v>
      </c>
      <c r="M186" s="67">
        <f t="shared" si="74"/>
        <v>-1.0271000000000008</v>
      </c>
      <c r="N186" s="67">
        <f t="shared" si="74"/>
        <v>1.0431999999999988</v>
      </c>
      <c r="O186" s="67">
        <f t="shared" si="74"/>
        <v>-0.12519999999999953</v>
      </c>
      <c r="P186" s="67">
        <f t="shared" si="74"/>
        <v>-0.3686000000000007</v>
      </c>
      <c r="Q186" s="67">
        <f t="shared" si="74"/>
        <v>-0.16570000000000107</v>
      </c>
      <c r="R186" s="67">
        <f t="shared" si="74"/>
        <v>-9.5700000000000784E-2</v>
      </c>
      <c r="S186" s="67">
        <f t="shared" si="74"/>
        <v>1.1499999999998067E-2</v>
      </c>
      <c r="T186" s="67">
        <f t="shared" si="74"/>
        <v>1.8000000000000682E-2</v>
      </c>
      <c r="U186" s="67">
        <f t="shared" si="74"/>
        <v>-2.3455000000000013</v>
      </c>
      <c r="V186" s="67">
        <f t="shared" si="74"/>
        <v>-0.14290000000000447</v>
      </c>
      <c r="W186" s="67">
        <f t="shared" si="74"/>
        <v>-0.36289999999999978</v>
      </c>
      <c r="X186" s="67">
        <f t="shared" si="74"/>
        <v>9.0000000000003411E-3</v>
      </c>
      <c r="Y186" s="67">
        <f t="shared" si="74"/>
        <v>-4.7399999999999665E-2</v>
      </c>
      <c r="Z186" s="67">
        <f t="shared" si="74"/>
        <v>1.4000000000002899E-3</v>
      </c>
      <c r="AA186" s="67">
        <f t="shared" si="74"/>
        <v>-1.8100000000000449E-2</v>
      </c>
      <c r="AB186" s="67">
        <f t="shared" si="74"/>
        <v>3.7100000000002353E-2</v>
      </c>
      <c r="AC186" s="67">
        <f t="shared" si="74"/>
        <v>-2.4580999999999946</v>
      </c>
    </row>
    <row r="187" spans="1:33">
      <c r="A187" s="42" t="s">
        <v>108</v>
      </c>
      <c r="I187" s="67">
        <f t="shared" si="75"/>
        <v>-0.17400000000000126</v>
      </c>
      <c r="J187" s="67">
        <f t="shared" si="74"/>
        <v>-1.1076999999999995</v>
      </c>
      <c r="K187" s="67">
        <f t="shared" si="74"/>
        <v>9.4800000000002882E-2</v>
      </c>
      <c r="L187" s="67">
        <f t="shared" si="74"/>
        <v>-5.250000000000199E-2</v>
      </c>
      <c r="M187" s="67">
        <f t="shared" si="74"/>
        <v>-0.90950000000000131</v>
      </c>
      <c r="N187" s="67">
        <f t="shared" si="74"/>
        <v>0.8160000000000025</v>
      </c>
      <c r="O187" s="67">
        <f t="shared" si="74"/>
        <v>-0.14860000000000184</v>
      </c>
      <c r="P187" s="67">
        <f t="shared" si="74"/>
        <v>-1.155699999999996</v>
      </c>
      <c r="Q187" s="67">
        <f t="shared" si="74"/>
        <v>-9.4000000000001194E-2</v>
      </c>
      <c r="R187" s="67">
        <f t="shared" si="74"/>
        <v>-0.21050000000000324</v>
      </c>
      <c r="S187" s="67">
        <f t="shared" si="74"/>
        <v>1.0500000000000398E-2</v>
      </c>
      <c r="T187" s="67">
        <f t="shared" si="74"/>
        <v>-8.1400000000002137E-2</v>
      </c>
      <c r="U187" s="67">
        <f t="shared" si="74"/>
        <v>-3.2304999999999993</v>
      </c>
      <c r="V187" s="67">
        <f t="shared" si="74"/>
        <v>-0.68480000000000274</v>
      </c>
      <c r="W187" s="67">
        <f t="shared" si="74"/>
        <v>1.1400000000001853E-2</v>
      </c>
      <c r="X187" s="67">
        <f t="shared" si="74"/>
        <v>0.18140000000000001</v>
      </c>
      <c r="Y187" s="67">
        <f t="shared" si="74"/>
        <v>-0.14089999999999847</v>
      </c>
      <c r="Z187" s="67">
        <f t="shared" si="74"/>
        <v>-3.6800000000003052E-2</v>
      </c>
      <c r="AA187" s="67">
        <f t="shared" si="74"/>
        <v>-5.1400000000001E-2</v>
      </c>
      <c r="AB187" s="67">
        <f t="shared" si="74"/>
        <v>1.5000000000000568E-3</v>
      </c>
      <c r="AC187" s="67">
        <f t="shared" si="74"/>
        <v>-2.4145000000000039</v>
      </c>
    </row>
    <row r="188" spans="1:33">
      <c r="A188" s="42" t="s">
        <v>109</v>
      </c>
      <c r="I188" s="67">
        <f t="shared" si="75"/>
        <v>6.0000000000002274E-3</v>
      </c>
      <c r="J188" s="67">
        <f t="shared" si="74"/>
        <v>-1.8619999999999983</v>
      </c>
      <c r="K188" s="67">
        <f t="shared" si="74"/>
        <v>-5.4199999999998028E-2</v>
      </c>
      <c r="L188" s="67">
        <f t="shared" si="74"/>
        <v>-0.3461000000000034</v>
      </c>
      <c r="M188" s="67">
        <f t="shared" si="74"/>
        <v>-0.71630000000000038</v>
      </c>
      <c r="N188" s="67">
        <f t="shared" si="74"/>
        <v>-3.0999999999998806E-3</v>
      </c>
      <c r="O188" s="67">
        <f t="shared" si="74"/>
        <v>-0.386099999999999</v>
      </c>
      <c r="P188" s="67">
        <f t="shared" si="74"/>
        <v>-1.107999999999997</v>
      </c>
      <c r="Q188" s="67">
        <f t="shared" si="74"/>
        <v>-6.5900000000006287E-2</v>
      </c>
      <c r="R188" s="67">
        <f t="shared" si="74"/>
        <v>-0.20130000000000337</v>
      </c>
      <c r="S188" s="67">
        <f t="shared" si="74"/>
        <v>-4.8999999999999488E-2</v>
      </c>
      <c r="T188" s="67">
        <f t="shared" si="74"/>
        <v>-0.90240000000000009</v>
      </c>
      <c r="U188" s="67">
        <f t="shared" si="74"/>
        <v>-3.4894999999999996</v>
      </c>
      <c r="V188" s="67">
        <f t="shared" si="74"/>
        <v>-1.0366999999999962</v>
      </c>
      <c r="W188" s="67">
        <f t="shared" si="74"/>
        <v>-5.7300000000005014E-2</v>
      </c>
      <c r="X188" s="67">
        <f t="shared" si="74"/>
        <v>-0.16729999999999734</v>
      </c>
      <c r="Y188" s="67">
        <f t="shared" si="74"/>
        <v>-3.7300000000001887E-2</v>
      </c>
      <c r="Z188" s="67">
        <f t="shared" si="74"/>
        <v>7.9000000000000625E-2</v>
      </c>
      <c r="AA188" s="67">
        <f t="shared" si="74"/>
        <v>-5.0000000000238742E-4</v>
      </c>
      <c r="AB188" s="67">
        <f t="shared" si="74"/>
        <v>-4.1000000000011028E-3</v>
      </c>
      <c r="AC188" s="67">
        <f t="shared" si="74"/>
        <v>-2.0841000000000065</v>
      </c>
    </row>
    <row r="189" spans="1:33">
      <c r="A189" s="42" t="s">
        <v>110</v>
      </c>
      <c r="I189" s="67">
        <f t="shared" si="75"/>
        <v>-5.3500000000003212E-2</v>
      </c>
      <c r="J189" s="67">
        <f t="shared" si="74"/>
        <v>-1.4446999999999974</v>
      </c>
      <c r="K189" s="67">
        <f t="shared" si="74"/>
        <v>-9.3999999999997641E-2</v>
      </c>
      <c r="L189" s="67">
        <f t="shared" si="74"/>
        <v>-1.0503999999999998</v>
      </c>
      <c r="M189" s="67">
        <f t="shared" si="74"/>
        <v>-0.64900000000000091</v>
      </c>
      <c r="N189" s="67">
        <f t="shared" si="74"/>
        <v>0.22799999999999798</v>
      </c>
      <c r="O189" s="67">
        <f t="shared" si="74"/>
        <v>-9.189999999999543E-2</v>
      </c>
      <c r="P189" s="67">
        <f t="shared" si="74"/>
        <v>-0.29540000000000077</v>
      </c>
      <c r="Q189" s="67">
        <f t="shared" si="74"/>
        <v>-0.72130000000000294</v>
      </c>
      <c r="R189" s="67">
        <f t="shared" si="74"/>
        <v>-0.18229999999999791</v>
      </c>
      <c r="S189" s="67">
        <f t="shared" si="74"/>
        <v>-0.10200000000000387</v>
      </c>
      <c r="T189" s="67">
        <f t="shared" si="74"/>
        <v>-1.4592999999999989</v>
      </c>
      <c r="U189" s="67">
        <f t="shared" si="74"/>
        <v>-3.1870000000000047</v>
      </c>
      <c r="V189" s="67">
        <f t="shared" si="74"/>
        <v>-1.4063999999999979</v>
      </c>
      <c r="W189" s="67">
        <f t="shared" si="74"/>
        <v>-0.32360000000000255</v>
      </c>
      <c r="X189" s="67">
        <f t="shared" si="74"/>
        <v>-0.25</v>
      </c>
      <c r="Y189" s="67">
        <f t="shared" si="74"/>
        <v>0.10999999999999943</v>
      </c>
      <c r="Z189" s="67">
        <f t="shared" si="74"/>
        <v>2.430000000000021E-2</v>
      </c>
      <c r="AA189" s="67">
        <f t="shared" si="74"/>
        <v>-0.59319999999999951</v>
      </c>
      <c r="AB189" s="67">
        <f t="shared" si="74"/>
        <v>8.2000000000022055E-3</v>
      </c>
      <c r="AC189" s="67">
        <f t="shared" si="74"/>
        <v>0.20810000000000173</v>
      </c>
    </row>
    <row r="190" spans="1:33">
      <c r="A190" s="42" t="s">
        <v>111</v>
      </c>
      <c r="I190" s="67">
        <f t="shared" si="75"/>
        <v>-9.5400000000001484E-2</v>
      </c>
      <c r="J190" s="67">
        <f t="shared" si="74"/>
        <v>-1.8403999999999989</v>
      </c>
      <c r="K190" s="67">
        <f t="shared" si="74"/>
        <v>-0.32849999999999824</v>
      </c>
      <c r="L190" s="67">
        <f t="shared" si="74"/>
        <v>-0.63769999999999882</v>
      </c>
      <c r="M190" s="67">
        <f t="shared" si="74"/>
        <v>-0.72039999999999793</v>
      </c>
      <c r="N190" s="67">
        <f t="shared" si="74"/>
        <v>0.7018000000000022</v>
      </c>
      <c r="O190" s="67">
        <f t="shared" si="74"/>
        <v>-0.8160000000000025</v>
      </c>
      <c r="P190" s="67">
        <f t="shared" si="74"/>
        <v>-0.17900000000000205</v>
      </c>
      <c r="Q190" s="67">
        <f t="shared" si="74"/>
        <v>-3.6100000000004684E-2</v>
      </c>
      <c r="R190" s="67">
        <f t="shared" si="74"/>
        <v>-9.7700000000003229E-2</v>
      </c>
      <c r="S190" s="67">
        <f t="shared" si="74"/>
        <v>3.960000000000008E-2</v>
      </c>
      <c r="T190" s="67">
        <f t="shared" si="74"/>
        <v>0.32090000000000174</v>
      </c>
      <c r="U190" s="67">
        <f t="shared" si="74"/>
        <v>-2.7759</v>
      </c>
      <c r="V190" s="67">
        <f t="shared" si="74"/>
        <v>-1.3505000000000038</v>
      </c>
      <c r="W190" s="67">
        <f t="shared" si="74"/>
        <v>0.11899999999999977</v>
      </c>
      <c r="X190" s="67">
        <f t="shared" si="74"/>
        <v>-0.34570000000000078</v>
      </c>
      <c r="Y190" s="67">
        <f t="shared" si="74"/>
        <v>1.0400000000004184E-2</v>
      </c>
      <c r="Z190" s="67">
        <f t="shared" si="74"/>
        <v>-7.0000000000000284E-2</v>
      </c>
      <c r="AA190" s="67">
        <f t="shared" si="74"/>
        <v>3.9100000000001245E-2</v>
      </c>
      <c r="AB190" s="67">
        <f t="shared" si="74"/>
        <v>0.13710000000000377</v>
      </c>
      <c r="AC190" s="67">
        <f t="shared" si="74"/>
        <v>1.2959000000000032</v>
      </c>
    </row>
    <row r="191" spans="1:33">
      <c r="A191" s="42" t="s">
        <v>112</v>
      </c>
      <c r="I191" s="67">
        <f t="shared" si="75"/>
        <v>7.1500000000000341E-2</v>
      </c>
      <c r="J191" s="67">
        <f t="shared" si="74"/>
        <v>-2.0734999999999992</v>
      </c>
      <c r="K191" s="67">
        <f t="shared" si="74"/>
        <v>-0.94090000000000273</v>
      </c>
      <c r="L191" s="67">
        <f t="shared" si="74"/>
        <v>-0.45139999999999958</v>
      </c>
      <c r="M191" s="67">
        <f t="shared" si="74"/>
        <v>-0.78999999999999915</v>
      </c>
      <c r="N191" s="67">
        <f t="shared" si="74"/>
        <v>-1.5566999999999993</v>
      </c>
      <c r="O191" s="67">
        <f t="shared" si="74"/>
        <v>-2.4720999999999975</v>
      </c>
      <c r="P191" s="67">
        <f t="shared" si="74"/>
        <v>-0.1746999999999943</v>
      </c>
      <c r="Q191" s="67">
        <f t="shared" si="74"/>
        <v>-9.1899999999998983E-2</v>
      </c>
      <c r="R191" s="67">
        <f t="shared" si="74"/>
        <v>2.669999999999817E-2</v>
      </c>
      <c r="S191" s="67">
        <f t="shared" si="74"/>
        <v>0.16810000000000258</v>
      </c>
      <c r="T191" s="67">
        <f t="shared" si="74"/>
        <v>0.37680000000000291</v>
      </c>
      <c r="U191" s="67">
        <f t="shared" si="74"/>
        <v>-3.5180000000000007</v>
      </c>
      <c r="V191" s="67">
        <f t="shared" si="74"/>
        <v>-1.0961999999999961</v>
      </c>
      <c r="W191" s="67">
        <f t="shared" si="74"/>
        <v>0.38289999999999935</v>
      </c>
      <c r="X191" s="67">
        <f t="shared" si="74"/>
        <v>-0.97520000000000451</v>
      </c>
      <c r="Y191" s="67">
        <f t="shared" si="74"/>
        <v>-1.2499999999995737E-2</v>
      </c>
      <c r="Z191" s="67">
        <f t="shared" si="74"/>
        <v>-4.6299999999998676E-2</v>
      </c>
      <c r="AA191" s="67">
        <f t="shared" si="74"/>
        <v>-3.0000000000001137E-3</v>
      </c>
      <c r="AB191" s="67">
        <f t="shared" si="74"/>
        <v>0.13240000000000407</v>
      </c>
      <c r="AC191" s="67">
        <f t="shared" si="74"/>
        <v>1.772900000000007</v>
      </c>
    </row>
    <row r="192" spans="1:33" ht="15.75" thickBot="1">
      <c r="A192" s="42" t="s">
        <v>138</v>
      </c>
      <c r="I192" s="67">
        <f>AVERAGE(I180:I191)</f>
        <v>2.7474999999999323E-2</v>
      </c>
      <c r="J192" s="67">
        <f t="shared" ref="J192:AC192" si="76">AVERAGE(J180:J191)</f>
        <v>-0.58754999999999946</v>
      </c>
      <c r="K192" s="67">
        <f t="shared" si="76"/>
        <v>-0.2379749999999996</v>
      </c>
      <c r="L192" s="67">
        <f t="shared" si="76"/>
        <v>-0.47822500000000129</v>
      </c>
      <c r="M192" s="67">
        <f t="shared" si="76"/>
        <v>-0.80264166666666681</v>
      </c>
      <c r="N192" s="67">
        <f t="shared" si="76"/>
        <v>-1.1941666666666665E-2</v>
      </c>
      <c r="O192" s="67">
        <f t="shared" si="76"/>
        <v>-0.82214999999999971</v>
      </c>
      <c r="P192" s="67">
        <f t="shared" si="76"/>
        <v>-0.68504999999999805</v>
      </c>
      <c r="Q192" s="67">
        <f t="shared" si="76"/>
        <v>-0.26905000000000118</v>
      </c>
      <c r="R192" s="67">
        <f t="shared" si="76"/>
        <v>-7.7616666666666376E-2</v>
      </c>
      <c r="S192" s="67">
        <f t="shared" si="76"/>
        <v>2.5041666666666035E-2</v>
      </c>
      <c r="T192" s="67">
        <f t="shared" si="76"/>
        <v>-0.21687499999999993</v>
      </c>
      <c r="U192" s="67">
        <f t="shared" si="76"/>
        <v>-2.6815833333333337</v>
      </c>
      <c r="V192" s="67">
        <f t="shared" si="76"/>
        <v>-1.6301333333333332</v>
      </c>
      <c r="W192" s="67">
        <f t="shared" si="76"/>
        <v>-0.17650000000000046</v>
      </c>
      <c r="X192" s="67">
        <f t="shared" si="76"/>
        <v>-0.12845833333333356</v>
      </c>
      <c r="Y192" s="67">
        <f t="shared" si="76"/>
        <v>2.0616666666666578E-2</v>
      </c>
      <c r="Z192" s="67">
        <f t="shared" si="76"/>
        <v>1.0924999999999999E-2</v>
      </c>
      <c r="AA192" s="67">
        <f t="shared" si="76"/>
        <v>-6.6891666666666794E-2</v>
      </c>
      <c r="AB192" s="67">
        <f t="shared" si="76"/>
        <v>3.8491666666668145E-2</v>
      </c>
      <c r="AC192" s="67">
        <f t="shared" si="76"/>
        <v>-1.1256416666666667</v>
      </c>
    </row>
    <row r="193" spans="1:3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</sheetData>
  <mergeCells count="3">
    <mergeCell ref="AX82:AX84"/>
    <mergeCell ref="AY82:AY84"/>
    <mergeCell ref="AZ82:AZ84"/>
  </mergeCell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D458-F996-4344-B19D-8D3FBC3A63CA}">
  <dimension ref="A1:BB270"/>
  <sheetViews>
    <sheetView workbookViewId="0">
      <pane xSplit="1" ySplit="2" topLeftCell="AT3" activePane="bottomRight" state="frozen"/>
      <selection activeCell="X4" sqref="X4"/>
      <selection pane="topRight" activeCell="X4" sqref="X4"/>
      <selection pane="bottomLeft" activeCell="X4" sqref="X4"/>
      <selection pane="bottomRight" activeCell="AV6" sqref="AV6:AV18"/>
    </sheetView>
  </sheetViews>
  <sheetFormatPr defaultColWidth="10.33203125" defaultRowHeight="15"/>
  <cols>
    <col min="1" max="1" width="66.5" style="11" customWidth="1"/>
    <col min="2" max="2" width="10.6640625" style="11" customWidth="1"/>
    <col min="3" max="22" width="10.33203125" style="11" customWidth="1"/>
    <col min="23" max="33" width="10.83203125" style="11" customWidth="1"/>
    <col min="34" max="47" width="10.33203125" style="11" customWidth="1"/>
    <col min="48" max="16384" width="10.33203125" style="11"/>
  </cols>
  <sheetData>
    <row r="1" spans="1:48" ht="15.75" thickBot="1">
      <c r="A1" s="99" t="s">
        <v>142</v>
      </c>
    </row>
    <row r="2" spans="1:48" ht="15.75" thickBot="1">
      <c r="A2" s="100"/>
      <c r="B2" s="44" t="s">
        <v>49</v>
      </c>
      <c r="C2" s="44" t="s">
        <v>50</v>
      </c>
      <c r="D2" s="44" t="s">
        <v>51</v>
      </c>
      <c r="E2" s="44" t="s">
        <v>52</v>
      </c>
      <c r="F2" s="44" t="s">
        <v>53</v>
      </c>
      <c r="G2" s="44" t="s">
        <v>54</v>
      </c>
      <c r="H2" s="44" t="s">
        <v>55</v>
      </c>
      <c r="I2" s="44" t="s">
        <v>56</v>
      </c>
      <c r="J2" s="44" t="s">
        <v>57</v>
      </c>
      <c r="K2" s="44" t="s">
        <v>58</v>
      </c>
      <c r="L2" s="44" t="s">
        <v>59</v>
      </c>
      <c r="M2" s="44" t="s">
        <v>60</v>
      </c>
      <c r="N2" s="44" t="s">
        <v>61</v>
      </c>
      <c r="O2" s="44" t="s">
        <v>62</v>
      </c>
      <c r="P2" s="44" t="s">
        <v>63</v>
      </c>
      <c r="Q2" s="44" t="s">
        <v>64</v>
      </c>
      <c r="R2" s="44" t="s">
        <v>65</v>
      </c>
      <c r="S2" s="44" t="s">
        <v>66</v>
      </c>
      <c r="T2" s="44" t="s">
        <v>67</v>
      </c>
      <c r="U2" s="44" t="s">
        <v>68</v>
      </c>
      <c r="V2" s="44" t="s">
        <v>69</v>
      </c>
      <c r="W2" s="44" t="s">
        <v>70</v>
      </c>
      <c r="X2" s="44" t="s">
        <v>71</v>
      </c>
      <c r="Y2" s="44" t="s">
        <v>72</v>
      </c>
      <c r="Z2" s="44" t="s">
        <v>73</v>
      </c>
      <c r="AA2" s="44" t="s">
        <v>74</v>
      </c>
      <c r="AB2" s="44" t="s">
        <v>75</v>
      </c>
      <c r="AC2" s="44" t="s">
        <v>76</v>
      </c>
      <c r="AD2" s="44" t="s">
        <v>77</v>
      </c>
      <c r="AE2" s="44" t="s">
        <v>78</v>
      </c>
      <c r="AF2" s="44" t="str">
        <f>'[3]Soy Complex'!BM2</f>
        <v>23/24</v>
      </c>
      <c r="AG2" s="44" t="str">
        <f>'[3]Soy Complex'!BN2</f>
        <v>24/25</v>
      </c>
      <c r="AH2" s="44" t="str">
        <f>'[3]Soy Complex'!BO2</f>
        <v>25/26</v>
      </c>
      <c r="AI2" s="44" t="str">
        <f>'[3]Soy Complex'!BP2</f>
        <v>26/27</v>
      </c>
      <c r="AJ2" s="44" t="str">
        <f>'[3]Soy Complex'!BQ2</f>
        <v>27/28</v>
      </c>
      <c r="AK2" s="44" t="str">
        <f>'[3]Soy Complex'!BR2</f>
        <v>28/29</v>
      </c>
      <c r="AL2" s="44" t="str">
        <f>'[3]Soy Complex'!BS2</f>
        <v>29/30</v>
      </c>
      <c r="AM2" s="44" t="str">
        <f>'[3]Soy Complex'!BT2</f>
        <v>30/31</v>
      </c>
      <c r="AN2" s="44" t="str">
        <f>'[3]Soy Complex'!BU2</f>
        <v>31/32</v>
      </c>
      <c r="AO2" s="44" t="str">
        <f>'[3]Soy Complex'!BV2</f>
        <v>32/33</v>
      </c>
      <c r="AP2" s="44" t="str">
        <f>'[3]Soy Complex'!BW2</f>
        <v>33/34</v>
      </c>
      <c r="AQ2" s="44" t="str">
        <f>'[3]Soy Complex'!BX2</f>
        <v>34/35</v>
      </c>
      <c r="AR2" s="44" t="str">
        <f>'[3]Soy Complex'!BY2</f>
        <v>35/36</v>
      </c>
      <c r="AS2" s="44" t="str">
        <f>'[3]Soy Complex'!BZ2</f>
        <v>36/37</v>
      </c>
      <c r="AT2" s="44" t="str">
        <f>'[3]Soy Complex'!CA2</f>
        <v>37/38</v>
      </c>
      <c r="AU2" s="44" t="str">
        <f>'[3]Soy Complex'!CB2</f>
        <v>38/39</v>
      </c>
    </row>
    <row r="3" spans="1:48">
      <c r="A3" s="71" t="s">
        <v>143</v>
      </c>
    </row>
    <row r="4" spans="1:48" ht="16.5">
      <c r="A4" s="71" t="s">
        <v>81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>
        <f t="shared" ref="R4:AU4" si="0">Q20</f>
        <v>0</v>
      </c>
      <c r="S4" s="101">
        <f t="shared" si="0"/>
        <v>0</v>
      </c>
      <c r="T4" s="101">
        <f t="shared" si="0"/>
        <v>0</v>
      </c>
      <c r="U4" s="101">
        <f t="shared" si="0"/>
        <v>0</v>
      </c>
      <c r="V4" s="101">
        <f t="shared" si="0"/>
        <v>0</v>
      </c>
      <c r="W4" s="101">
        <f t="shared" si="0"/>
        <v>0</v>
      </c>
      <c r="X4" s="101">
        <f t="shared" si="0"/>
        <v>338.43299999999999</v>
      </c>
      <c r="Y4" s="101">
        <f t="shared" si="0"/>
        <v>269.41300000000001</v>
      </c>
      <c r="Z4" s="101">
        <f t="shared" si="0"/>
        <v>310.036</v>
      </c>
      <c r="AA4" s="101">
        <f t="shared" si="0"/>
        <v>347.08699999999999</v>
      </c>
      <c r="AB4" s="101">
        <f t="shared" si="0"/>
        <v>374.74700000000001</v>
      </c>
      <c r="AC4" s="101">
        <f t="shared" si="0"/>
        <v>345.18599999999998</v>
      </c>
      <c r="AD4" s="101">
        <f t="shared" si="0"/>
        <v>389.64400000000001</v>
      </c>
      <c r="AE4" s="102">
        <f t="shared" si="0"/>
        <v>451.30239700000101</v>
      </c>
      <c r="AF4" s="102">
        <f t="shared" si="0"/>
        <v>732.86198500000182</v>
      </c>
      <c r="AG4" s="102">
        <f t="shared" si="0"/>
        <v>979.29265182550216</v>
      </c>
      <c r="AH4" s="102">
        <f t="shared" si="0"/>
        <v>1397.3928428910617</v>
      </c>
      <c r="AI4" s="102">
        <f t="shared" si="0"/>
        <v>1806.3426350392442</v>
      </c>
      <c r="AJ4" s="102">
        <f t="shared" si="0"/>
        <v>2211.6181796291876</v>
      </c>
      <c r="AK4" s="102">
        <f t="shared" si="0"/>
        <v>2614.1010202659272</v>
      </c>
      <c r="AL4" s="102">
        <f t="shared" si="0"/>
        <v>3011.9994433289185</v>
      </c>
      <c r="AM4" s="102">
        <f t="shared" si="0"/>
        <v>3401.3844090118541</v>
      </c>
      <c r="AN4" s="102">
        <f t="shared" si="0"/>
        <v>3784.4805036510152</v>
      </c>
      <c r="AO4" s="102">
        <f t="shared" si="0"/>
        <v>4160.0942139051549</v>
      </c>
      <c r="AP4" s="102">
        <f t="shared" si="0"/>
        <v>4529.7090505552387</v>
      </c>
      <c r="AQ4" s="102">
        <f t="shared" si="0"/>
        <v>4895.2846916705985</v>
      </c>
      <c r="AR4" s="102">
        <f t="shared" si="0"/>
        <v>5174.1720127268236</v>
      </c>
      <c r="AS4" s="102">
        <f t="shared" si="0"/>
        <v>5448.6782075270858</v>
      </c>
      <c r="AT4" s="102">
        <f t="shared" si="0"/>
        <v>5719.3361313730747</v>
      </c>
      <c r="AU4" s="102">
        <f t="shared" si="0"/>
        <v>5986.126341197516</v>
      </c>
      <c r="AV4" s="11" t="str">
        <f>A4</f>
        <v>Beginning Stocks (October 1)</v>
      </c>
    </row>
    <row r="5" spans="1:48" ht="16.5">
      <c r="A5" s="71" t="s">
        <v>254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>
        <f t="shared" ref="R5:AA5" si="1">R39</f>
        <v>0</v>
      </c>
      <c r="S5" s="101">
        <f t="shared" si="1"/>
        <v>0</v>
      </c>
      <c r="T5" s="101">
        <f t="shared" si="1"/>
        <v>0</v>
      </c>
      <c r="U5" s="101">
        <f t="shared" si="1"/>
        <v>0</v>
      </c>
      <c r="V5" s="101">
        <f t="shared" si="1"/>
        <v>0</v>
      </c>
      <c r="W5" s="101">
        <f t="shared" si="1"/>
        <v>7087.1380000000008</v>
      </c>
      <c r="X5" s="101">
        <f t="shared" si="1"/>
        <v>16753.615999999998</v>
      </c>
      <c r="Y5" s="101">
        <f t="shared" si="1"/>
        <v>16903.191000000003</v>
      </c>
      <c r="Z5" s="101">
        <f t="shared" si="1"/>
        <v>17099.033000000003</v>
      </c>
      <c r="AA5" s="101">
        <f t="shared" si="1"/>
        <v>17384.932000000001</v>
      </c>
      <c r="AB5" s="101">
        <f>AB39</f>
        <v>17934.800999999999</v>
      </c>
      <c r="AC5" s="101">
        <f>AC39</f>
        <v>19367.987000000001</v>
      </c>
      <c r="AD5" s="102">
        <f>AD39</f>
        <v>22013.285656217642</v>
      </c>
      <c r="AE5" s="102">
        <f>AE39</f>
        <v>24514.491400073042</v>
      </c>
      <c r="AF5" s="102">
        <f>AF39</f>
        <v>24674.271757470851</v>
      </c>
      <c r="AG5" s="102">
        <f t="shared" ref="AG5:AU5" si="2">AG39</f>
        <v>25788.719339239356</v>
      </c>
      <c r="AH5" s="102">
        <f t="shared" si="2"/>
        <v>26273.790084650052</v>
      </c>
      <c r="AI5" s="102">
        <f t="shared" si="2"/>
        <v>28275.332798289564</v>
      </c>
      <c r="AJ5" s="102">
        <f t="shared" si="2"/>
        <v>28240.109749527015</v>
      </c>
      <c r="AK5" s="102">
        <f t="shared" si="2"/>
        <v>28176.76719935831</v>
      </c>
      <c r="AL5" s="102">
        <f t="shared" si="2"/>
        <v>29159.28620244631</v>
      </c>
      <c r="AM5" s="102">
        <f t="shared" si="2"/>
        <v>29728.316134599587</v>
      </c>
      <c r="AN5" s="102">
        <f t="shared" si="2"/>
        <v>29917.2891495777</v>
      </c>
      <c r="AO5" s="102">
        <f t="shared" si="2"/>
        <v>29181.603887105957</v>
      </c>
      <c r="AP5" s="102">
        <f t="shared" si="2"/>
        <v>27876.185718731078</v>
      </c>
      <c r="AQ5" s="102">
        <f t="shared" si="2"/>
        <v>27031.536447327715</v>
      </c>
      <c r="AR5" s="102">
        <f t="shared" si="2"/>
        <v>31760.885348099193</v>
      </c>
      <c r="AS5" s="102">
        <f t="shared" si="2"/>
        <v>31954.112949723341</v>
      </c>
      <c r="AT5" s="102">
        <f t="shared" si="2"/>
        <v>31932.687484363712</v>
      </c>
      <c r="AU5" s="102">
        <f t="shared" si="2"/>
        <v>35099.782274301033</v>
      </c>
      <c r="AV5" s="11" t="s">
        <v>85</v>
      </c>
    </row>
    <row r="6" spans="1:48" ht="16.5">
      <c r="A6" s="71" t="s">
        <v>86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>
        <f t="shared" ref="R6:AA6" si="3">R55</f>
        <v>68.805915999999996</v>
      </c>
      <c r="S6" s="101">
        <f t="shared" si="3"/>
        <v>112.62603399999999</v>
      </c>
      <c r="T6" s="101">
        <f t="shared" si="3"/>
        <v>113.11873499999999</v>
      </c>
      <c r="U6" s="101">
        <f t="shared" si="3"/>
        <v>160.74500399999999</v>
      </c>
      <c r="V6" s="101">
        <f t="shared" si="3"/>
        <v>148.13766799999999</v>
      </c>
      <c r="W6" s="101">
        <f t="shared" si="3"/>
        <v>157.12670700000001</v>
      </c>
      <c r="X6" s="101">
        <f t="shared" si="3"/>
        <v>228.96531399999998</v>
      </c>
      <c r="Y6" s="101">
        <f t="shared" si="3"/>
        <v>249.55451399999998</v>
      </c>
      <c r="Z6" s="101">
        <f t="shared" si="3"/>
        <v>279.36387100000002</v>
      </c>
      <c r="AA6" s="101">
        <f t="shared" si="3"/>
        <v>371.697676</v>
      </c>
      <c r="AB6" s="101">
        <f>AB55</f>
        <v>265.88992500000001</v>
      </c>
      <c r="AC6" s="101">
        <f>AC55</f>
        <v>251.83670900000001</v>
      </c>
      <c r="AD6" s="102">
        <f>AD55</f>
        <v>232.83222499999999</v>
      </c>
      <c r="AE6" s="102">
        <f t="shared" ref="AE6:AU6" si="4">AE55</f>
        <v>281.55958800000008</v>
      </c>
      <c r="AF6" s="102">
        <f t="shared" si="4"/>
        <v>246.43066682550113</v>
      </c>
      <c r="AG6" s="102">
        <f t="shared" si="4"/>
        <v>418.10019106556172</v>
      </c>
      <c r="AH6" s="102">
        <f t="shared" si="4"/>
        <v>408.94979214818142</v>
      </c>
      <c r="AI6" s="102">
        <f t="shared" si="4"/>
        <v>405.27554458993961</v>
      </c>
      <c r="AJ6" s="102">
        <f t="shared" si="4"/>
        <v>402.48284063673839</v>
      </c>
      <c r="AK6" s="102">
        <f t="shared" si="4"/>
        <v>397.89842306299226</v>
      </c>
      <c r="AL6" s="102">
        <f t="shared" si="4"/>
        <v>389.38496568293783</v>
      </c>
      <c r="AM6" s="102">
        <f t="shared" si="4"/>
        <v>383.09609463915945</v>
      </c>
      <c r="AN6" s="102">
        <f t="shared" si="4"/>
        <v>375.61371025413945</v>
      </c>
      <c r="AO6" s="102">
        <f t="shared" si="4"/>
        <v>369.61483665008234</v>
      </c>
      <c r="AP6" s="102">
        <f t="shared" si="4"/>
        <v>365.5756411153609</v>
      </c>
      <c r="AQ6" s="102">
        <f t="shared" si="4"/>
        <v>278.88732105622586</v>
      </c>
      <c r="AR6" s="102">
        <f t="shared" si="4"/>
        <v>274.50619480026558</v>
      </c>
      <c r="AS6" s="102">
        <f t="shared" si="4"/>
        <v>270.65792384599069</v>
      </c>
      <c r="AT6" s="102">
        <f t="shared" si="4"/>
        <v>266.79020982444416</v>
      </c>
      <c r="AU6" s="102">
        <f t="shared" si="4"/>
        <v>262.80238842910109</v>
      </c>
      <c r="AV6" s="11" t="str">
        <f>A6</f>
        <v>Imports</v>
      </c>
    </row>
    <row r="7" spans="1:48" ht="16.5">
      <c r="A7" s="103" t="s">
        <v>87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>
        <f t="shared" ref="R7:AU7" si="5">SUM(R4:R6)</f>
        <v>68.805915999999996</v>
      </c>
      <c r="S7" s="104">
        <f t="shared" si="5"/>
        <v>112.62603399999999</v>
      </c>
      <c r="T7" s="104">
        <f t="shared" si="5"/>
        <v>113.11873499999999</v>
      </c>
      <c r="U7" s="104">
        <f t="shared" si="5"/>
        <v>160.74500399999999</v>
      </c>
      <c r="V7" s="104">
        <f t="shared" si="5"/>
        <v>148.13766799999999</v>
      </c>
      <c r="W7" s="104">
        <f t="shared" si="5"/>
        <v>7244.2647070000012</v>
      </c>
      <c r="X7" s="104">
        <f t="shared" si="5"/>
        <v>17321.014314</v>
      </c>
      <c r="Y7" s="104">
        <f t="shared" si="5"/>
        <v>17422.158514000002</v>
      </c>
      <c r="Z7" s="104">
        <f t="shared" si="5"/>
        <v>17688.432871000005</v>
      </c>
      <c r="AA7" s="104">
        <f t="shared" si="5"/>
        <v>18103.716676</v>
      </c>
      <c r="AB7" s="104">
        <f>SUM(AB4:AB6)</f>
        <v>18575.437924999998</v>
      </c>
      <c r="AC7" s="104">
        <f>SUM(AC4:AC6)</f>
        <v>19965.009709000002</v>
      </c>
      <c r="AD7" s="105">
        <f t="shared" si="5"/>
        <v>22635.761881217641</v>
      </c>
      <c r="AE7" s="105">
        <f t="shared" si="5"/>
        <v>25247.353385073042</v>
      </c>
      <c r="AF7" s="105">
        <f t="shared" si="5"/>
        <v>25653.564409296356</v>
      </c>
      <c r="AG7" s="105">
        <f t="shared" si="5"/>
        <v>27186.112182130419</v>
      </c>
      <c r="AH7" s="105">
        <f t="shared" si="5"/>
        <v>28080.132719689296</v>
      </c>
      <c r="AI7" s="105">
        <f t="shared" si="5"/>
        <v>30486.950977918747</v>
      </c>
      <c r="AJ7" s="105">
        <f t="shared" si="5"/>
        <v>30854.210769792939</v>
      </c>
      <c r="AK7" s="105">
        <f t="shared" si="5"/>
        <v>31188.766642687231</v>
      </c>
      <c r="AL7" s="105">
        <f t="shared" si="5"/>
        <v>32560.670611458165</v>
      </c>
      <c r="AM7" s="105">
        <f t="shared" si="5"/>
        <v>33512.796638250598</v>
      </c>
      <c r="AN7" s="105">
        <f t="shared" si="5"/>
        <v>34077.383363482855</v>
      </c>
      <c r="AO7" s="105">
        <f t="shared" si="5"/>
        <v>33711.312937661198</v>
      </c>
      <c r="AP7" s="105">
        <f t="shared" si="5"/>
        <v>32771.470410401678</v>
      </c>
      <c r="AQ7" s="105">
        <f t="shared" si="5"/>
        <v>32205.708460054539</v>
      </c>
      <c r="AR7" s="105">
        <f t="shared" si="5"/>
        <v>37209.563555626279</v>
      </c>
      <c r="AS7" s="105">
        <f t="shared" si="5"/>
        <v>37673.449081096413</v>
      </c>
      <c r="AT7" s="105">
        <f t="shared" si="5"/>
        <v>37918.813825561236</v>
      </c>
      <c r="AU7" s="105">
        <f t="shared" si="5"/>
        <v>41348.711003927652</v>
      </c>
      <c r="AV7" s="11" t="str">
        <f t="shared" ref="AV7:AV18" si="6">A7</f>
        <v xml:space="preserve">    Total Supply</v>
      </c>
    </row>
    <row r="8" spans="1:48" ht="16.5">
      <c r="A8" s="71" t="s">
        <v>147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>
        <f t="shared" ref="R8:AU8" si="7">R19-R18</f>
        <v>-329.46223699999996</v>
      </c>
      <c r="S8" s="101">
        <f t="shared" si="7"/>
        <v>-220.28042299999998</v>
      </c>
      <c r="T8" s="101">
        <f t="shared" si="7"/>
        <v>-125.10244399999999</v>
      </c>
      <c r="U8" s="101">
        <f t="shared" si="7"/>
        <v>-252.172212</v>
      </c>
      <c r="V8" s="101">
        <f t="shared" si="7"/>
        <v>-205.19954600000003</v>
      </c>
      <c r="W8" s="101">
        <f>W19-W18</f>
        <v>6438.3430090000011</v>
      </c>
      <c r="X8" s="101">
        <f t="shared" si="7"/>
        <v>16704.835652999998</v>
      </c>
      <c r="Y8" s="101">
        <f t="shared" si="7"/>
        <v>16568.924208000004</v>
      </c>
      <c r="Z8" s="101">
        <f t="shared" si="7"/>
        <v>16865.250864000005</v>
      </c>
      <c r="AA8" s="101">
        <f t="shared" si="7"/>
        <v>17430.082321000002</v>
      </c>
      <c r="AB8" s="101">
        <f>AB19-AB18</f>
        <v>17844.039321999997</v>
      </c>
      <c r="AC8" s="101">
        <f t="shared" si="7"/>
        <v>19296.264023000003</v>
      </c>
      <c r="AD8" s="102">
        <f t="shared" si="7"/>
        <v>21887.872601217641</v>
      </c>
      <c r="AE8" s="102">
        <f>AE19-AE18</f>
        <v>24336.226368272877</v>
      </c>
      <c r="AF8" s="102">
        <f t="shared" si="7"/>
        <v>24430.986112864186</v>
      </c>
      <c r="AG8" s="102">
        <f t="shared" si="7"/>
        <v>25548.849833694941</v>
      </c>
      <c r="AH8" s="102">
        <f t="shared" si="7"/>
        <v>26033.469345799091</v>
      </c>
      <c r="AI8" s="102">
        <f t="shared" si="7"/>
        <v>28033.831441868457</v>
      </c>
      <c r="AJ8" s="102">
        <f t="shared" si="7"/>
        <v>27996.877630838386</v>
      </c>
      <c r="AK8" s="102">
        <f t="shared" si="7"/>
        <v>27928.590589773794</v>
      </c>
      <c r="AL8" s="102">
        <f t="shared" si="7"/>
        <v>28910.013102884706</v>
      </c>
      <c r="AM8" s="102">
        <f t="shared" si="7"/>
        <v>29478.943244122063</v>
      </c>
      <c r="AN8" s="102">
        <f t="shared" si="7"/>
        <v>29668.22658912489</v>
      </c>
      <c r="AO8" s="102">
        <f t="shared" si="7"/>
        <v>28932.249932599752</v>
      </c>
      <c r="AP8" s="102">
        <f t="shared" si="7"/>
        <v>27626.762157067518</v>
      </c>
      <c r="AQ8" s="102">
        <f t="shared" si="7"/>
        <v>26782.203612796937</v>
      </c>
      <c r="AR8" s="102">
        <f t="shared" si="7"/>
        <v>31511.407985450132</v>
      </c>
      <c r="AS8" s="102">
        <f t="shared" si="7"/>
        <v>31704.610054188346</v>
      </c>
      <c r="AT8" s="102">
        <f t="shared" si="7"/>
        <v>31683.168338196541</v>
      </c>
      <c r="AU8" s="102">
        <f t="shared" si="7"/>
        <v>34850.206054919559</v>
      </c>
      <c r="AV8" s="11" t="str">
        <f t="shared" si="6"/>
        <v>Domestic Usage</v>
      </c>
    </row>
    <row r="9" spans="1:48" ht="16.5">
      <c r="A9" s="7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>
        <f>W87</f>
        <v>6946.1</v>
      </c>
      <c r="X9" s="101">
        <f>X87</f>
        <v>16787.573</v>
      </c>
      <c r="Y9" s="101">
        <f t="shared" ref="Y9:AC9" si="8">Y87</f>
        <v>16871.725999999999</v>
      </c>
      <c r="Z9" s="101">
        <f t="shared" si="8"/>
        <v>17415.958000000002</v>
      </c>
      <c r="AA9" s="101">
        <f t="shared" si="8"/>
        <v>18050.574999999997</v>
      </c>
      <c r="AB9" s="101">
        <f t="shared" si="8"/>
        <v>18109.180999999997</v>
      </c>
      <c r="AC9" s="101">
        <f t="shared" si="8"/>
        <v>19333.913999999997</v>
      </c>
      <c r="AD9" s="102">
        <f>AD11+AD10</f>
        <v>21887.872601217641</v>
      </c>
      <c r="AE9" s="102">
        <f t="shared" ref="AE9:AU9" si="9">AE11+AE10</f>
        <v>24336.226368272881</v>
      </c>
      <c r="AF9" s="102">
        <f t="shared" si="9"/>
        <v>24430.986112864179</v>
      </c>
      <c r="AG9" s="102">
        <f t="shared" si="9"/>
        <v>25548.849833694941</v>
      </c>
      <c r="AH9" s="102">
        <f t="shared" si="9"/>
        <v>26033.469345799087</v>
      </c>
      <c r="AI9" s="102">
        <f t="shared" si="9"/>
        <v>28033.83144186846</v>
      </c>
      <c r="AJ9" s="102">
        <f t="shared" si="9"/>
        <v>27996.877630838389</v>
      </c>
      <c r="AK9" s="102">
        <f t="shared" si="9"/>
        <v>27928.59058977379</v>
      </c>
      <c r="AL9" s="102">
        <f t="shared" si="9"/>
        <v>28910.013102884714</v>
      </c>
      <c r="AM9" s="102">
        <f t="shared" si="9"/>
        <v>29478.943244122071</v>
      </c>
      <c r="AN9" s="102">
        <f t="shared" si="9"/>
        <v>29668.226589124897</v>
      </c>
      <c r="AO9" s="102">
        <f t="shared" si="9"/>
        <v>28932.249932599741</v>
      </c>
      <c r="AP9" s="102">
        <f t="shared" si="9"/>
        <v>27626.762157067511</v>
      </c>
      <c r="AQ9" s="102">
        <f t="shared" si="9"/>
        <v>26782.203612796933</v>
      </c>
      <c r="AR9" s="102">
        <f t="shared" si="9"/>
        <v>31511.407985450125</v>
      </c>
      <c r="AS9" s="102">
        <f t="shared" si="9"/>
        <v>31704.61005418835</v>
      </c>
      <c r="AT9" s="102">
        <f t="shared" si="9"/>
        <v>31683.168338196541</v>
      </c>
      <c r="AU9" s="102">
        <f t="shared" si="9"/>
        <v>34850.206054919559</v>
      </c>
      <c r="AV9" s="11" t="str">
        <f t="shared" si="6"/>
        <v xml:space="preserve">  Processed</v>
      </c>
    </row>
    <row r="10" spans="1:48" ht="16.5">
      <c r="A10" s="71" t="s">
        <v>255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>
        <f>W103</f>
        <v>5543.0019999999995</v>
      </c>
      <c r="X10" s="101">
        <f t="shared" ref="X10:AU10" si="10">X103</f>
        <v>13324.719000000001</v>
      </c>
      <c r="Y10" s="101">
        <f t="shared" si="10"/>
        <v>13416.165999999999</v>
      </c>
      <c r="Z10" s="101">
        <f t="shared" si="10"/>
        <v>13405.497999999998</v>
      </c>
      <c r="AA10" s="101">
        <f t="shared" si="10"/>
        <v>13009.89</v>
      </c>
      <c r="AB10" s="101">
        <f t="shared" si="10"/>
        <v>13127.203</v>
      </c>
      <c r="AC10" s="101">
        <f t="shared" si="10"/>
        <v>14169.159000000001</v>
      </c>
      <c r="AD10" s="102">
        <f t="shared" si="10"/>
        <v>13903.740943261628</v>
      </c>
      <c r="AE10" s="102">
        <f t="shared" si="10"/>
        <v>12004.582078319863</v>
      </c>
      <c r="AF10" s="102">
        <f t="shared" si="10"/>
        <v>11900</v>
      </c>
      <c r="AG10" s="102">
        <f t="shared" si="10"/>
        <v>11729.999999999998</v>
      </c>
      <c r="AH10" s="102">
        <f t="shared" si="10"/>
        <v>11730</v>
      </c>
      <c r="AI10" s="102">
        <f t="shared" si="10"/>
        <v>11984.999999999998</v>
      </c>
      <c r="AJ10" s="102">
        <f t="shared" si="10"/>
        <v>11857.499999999998</v>
      </c>
      <c r="AK10" s="102">
        <f t="shared" si="10"/>
        <v>11772.500000000002</v>
      </c>
      <c r="AL10" s="102">
        <f t="shared" si="10"/>
        <v>11751.25</v>
      </c>
      <c r="AM10" s="102">
        <f t="shared" si="10"/>
        <v>11666.249999999998</v>
      </c>
      <c r="AN10" s="102">
        <f t="shared" si="10"/>
        <v>11645.000000000002</v>
      </c>
      <c r="AO10" s="102">
        <f t="shared" si="10"/>
        <v>11644.999999999998</v>
      </c>
      <c r="AP10" s="102">
        <f t="shared" si="10"/>
        <v>11645.000000000002</v>
      </c>
      <c r="AQ10" s="102">
        <f t="shared" si="10"/>
        <v>7777.5</v>
      </c>
      <c r="AR10" s="102">
        <f t="shared" si="10"/>
        <v>6630</v>
      </c>
      <c r="AS10" s="102">
        <f t="shared" si="10"/>
        <v>5865</v>
      </c>
      <c r="AT10" s="102">
        <f t="shared" si="10"/>
        <v>5949.9999999999991</v>
      </c>
      <c r="AU10" s="102">
        <f t="shared" si="10"/>
        <v>6034.9999999999991</v>
      </c>
      <c r="AV10" s="11" t="str">
        <f t="shared" si="6"/>
        <v xml:space="preserve">    Edible Use (85% non-bio)</v>
      </c>
    </row>
    <row r="11" spans="1:48" ht="16.5">
      <c r="A11" s="71" t="s">
        <v>256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>
        <f>W119</f>
        <v>1403.0980000000002</v>
      </c>
      <c r="X11" s="101">
        <f t="shared" ref="X11:AU11" si="11">X119</f>
        <v>3462.8539999999994</v>
      </c>
      <c r="Y11" s="101">
        <f t="shared" si="11"/>
        <v>3455.5599999999995</v>
      </c>
      <c r="Z11" s="101">
        <f t="shared" si="11"/>
        <v>4010.46</v>
      </c>
      <c r="AA11" s="101">
        <f t="shared" si="11"/>
        <v>5040.6850000000004</v>
      </c>
      <c r="AB11" s="101">
        <f t="shared" si="11"/>
        <v>4981.9779999999992</v>
      </c>
      <c r="AC11" s="101">
        <f t="shared" si="11"/>
        <v>5164.7549999999992</v>
      </c>
      <c r="AD11" s="102">
        <f t="shared" si="11"/>
        <v>7984.1316579560134</v>
      </c>
      <c r="AE11" s="102">
        <f t="shared" si="11"/>
        <v>12331.644289953019</v>
      </c>
      <c r="AF11" s="102">
        <f t="shared" si="11"/>
        <v>12530.986112864177</v>
      </c>
      <c r="AG11" s="102">
        <f t="shared" si="11"/>
        <v>13818.849833694941</v>
      </c>
      <c r="AH11" s="102">
        <f t="shared" si="11"/>
        <v>14303.469345799089</v>
      </c>
      <c r="AI11" s="102">
        <f t="shared" si="11"/>
        <v>16048.831441868462</v>
      </c>
      <c r="AJ11" s="102">
        <f t="shared" si="11"/>
        <v>16139.377630838389</v>
      </c>
      <c r="AK11" s="102">
        <f t="shared" si="11"/>
        <v>16156.09058977379</v>
      </c>
      <c r="AL11" s="102">
        <f t="shared" si="11"/>
        <v>17158.763102884714</v>
      </c>
      <c r="AM11" s="102">
        <f t="shared" si="11"/>
        <v>17812.693244122071</v>
      </c>
      <c r="AN11" s="102">
        <f t="shared" si="11"/>
        <v>18023.226589124894</v>
      </c>
      <c r="AO11" s="102">
        <f t="shared" si="11"/>
        <v>17287.249932599745</v>
      </c>
      <c r="AP11" s="102">
        <f t="shared" si="11"/>
        <v>15981.762157067509</v>
      </c>
      <c r="AQ11" s="102">
        <f t="shared" si="11"/>
        <v>19004.703612796933</v>
      </c>
      <c r="AR11" s="102">
        <f t="shared" si="11"/>
        <v>24881.407985450125</v>
      </c>
      <c r="AS11" s="102">
        <f t="shared" si="11"/>
        <v>25839.61005418835</v>
      </c>
      <c r="AT11" s="102">
        <f t="shared" si="11"/>
        <v>25733.168338196541</v>
      </c>
      <c r="AU11" s="102">
        <f t="shared" si="11"/>
        <v>28815.206054919563</v>
      </c>
      <c r="AV11" s="11" t="str">
        <f t="shared" si="6"/>
        <v xml:space="preserve">    Inedible Use (biod + 95% RD + copro)</v>
      </c>
    </row>
    <row r="12" spans="1:48" ht="16.5">
      <c r="A12" s="71" t="s">
        <v>93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>
        <f>W135</f>
        <v>53.02152400000017</v>
      </c>
      <c r="X12" s="101">
        <f>X8-X9</f>
        <v>-82.737347000002046</v>
      </c>
      <c r="Y12" s="101">
        <f t="shared" ref="Y12:AC12" si="12">Y8-Y9</f>
        <v>-302.80179199999475</v>
      </c>
      <c r="Z12" s="101">
        <f t="shared" si="12"/>
        <v>-550.70713599999726</v>
      </c>
      <c r="AA12" s="101">
        <f t="shared" si="12"/>
        <v>-620.49267899999541</v>
      </c>
      <c r="AB12" s="101">
        <f t="shared" si="12"/>
        <v>-265.14167799999996</v>
      </c>
      <c r="AC12" s="101">
        <f t="shared" si="12"/>
        <v>-37.649976999993669</v>
      </c>
      <c r="AD12" s="102">
        <f>AD8-AD9</f>
        <v>0</v>
      </c>
      <c r="AE12" s="102">
        <f t="shared" ref="AE12:AU12" si="13">AE8-AE9</f>
        <v>0</v>
      </c>
      <c r="AF12" s="102">
        <f t="shared" si="13"/>
        <v>0</v>
      </c>
      <c r="AG12" s="102">
        <f t="shared" si="13"/>
        <v>0</v>
      </c>
      <c r="AH12" s="102">
        <f t="shared" si="13"/>
        <v>0</v>
      </c>
      <c r="AI12" s="102">
        <f t="shared" si="13"/>
        <v>0</v>
      </c>
      <c r="AJ12" s="102">
        <f t="shared" si="13"/>
        <v>0</v>
      </c>
      <c r="AK12" s="102">
        <f t="shared" si="13"/>
        <v>0</v>
      </c>
      <c r="AL12" s="102">
        <f t="shared" si="13"/>
        <v>0</v>
      </c>
      <c r="AM12" s="102">
        <f t="shared" si="13"/>
        <v>0</v>
      </c>
      <c r="AN12" s="102">
        <f t="shared" si="13"/>
        <v>0</v>
      </c>
      <c r="AO12" s="102">
        <f t="shared" si="13"/>
        <v>0</v>
      </c>
      <c r="AP12" s="102">
        <f t="shared" si="13"/>
        <v>0</v>
      </c>
      <c r="AQ12" s="102">
        <f t="shared" si="13"/>
        <v>0</v>
      </c>
      <c r="AR12" s="102">
        <f t="shared" si="13"/>
        <v>0</v>
      </c>
      <c r="AS12" s="102">
        <f t="shared" si="13"/>
        <v>0</v>
      </c>
      <c r="AT12" s="102">
        <f t="shared" si="13"/>
        <v>0</v>
      </c>
      <c r="AU12" s="102">
        <f t="shared" si="13"/>
        <v>0</v>
      </c>
      <c r="AV12" s="11" t="str">
        <f t="shared" si="6"/>
        <v xml:space="preserve">  Residual Use</v>
      </c>
    </row>
    <row r="13" spans="1:48" ht="16.5" hidden="1">
      <c r="A13" s="71" t="s">
        <v>244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>
        <f t="shared" ref="R13:AU13" si="14">R14+R15+R16</f>
        <v>1622</v>
      </c>
      <c r="S13" s="101">
        <f t="shared" si="14"/>
        <v>2737</v>
      </c>
      <c r="T13" s="101">
        <f t="shared" si="14"/>
        <v>4913.2093336065573</v>
      </c>
      <c r="U13" s="101">
        <f t="shared" si="14"/>
        <v>4812.983885655738</v>
      </c>
      <c r="V13" s="101">
        <f t="shared" si="14"/>
        <v>5081.5237262295086</v>
      </c>
      <c r="W13" s="101">
        <f t="shared" si="14"/>
        <v>5059.1079606557378</v>
      </c>
      <c r="X13" s="101">
        <f t="shared" si="14"/>
        <v>5873.283324604713</v>
      </c>
      <c r="Y13" s="101">
        <f t="shared" si="14"/>
        <v>6626.0060355215955</v>
      </c>
      <c r="Z13" s="101">
        <f t="shared" si="14"/>
        <v>7655.636063420171</v>
      </c>
      <c r="AA13" s="101">
        <f t="shared" si="14"/>
        <v>8967.6430289051023</v>
      </c>
      <c r="AB13" s="101">
        <f>AB14+AB15+AB16</f>
        <v>9320.8821861653032</v>
      </c>
      <c r="AC13" s="101">
        <f>AC14+AC15+AC16</f>
        <v>9056.5705263133696</v>
      </c>
      <c r="AD13" s="102">
        <f t="shared" si="14"/>
        <v>11470.783454222148</v>
      </c>
      <c r="AE13" s="102">
        <f t="shared" si="14"/>
        <v>12577.263817563786</v>
      </c>
      <c r="AF13" s="102">
        <f t="shared" si="14"/>
        <v>12804.291047300308</v>
      </c>
      <c r="AG13" s="102">
        <f t="shared" si="14"/>
        <v>14196.741231687873</v>
      </c>
      <c r="AH13" s="102">
        <f t="shared" si="14"/>
        <v>4239.521738835002</v>
      </c>
      <c r="AI13" s="102">
        <f t="shared" si="14"/>
        <v>4271.785900910585</v>
      </c>
      <c r="AJ13" s="102">
        <f t="shared" si="14"/>
        <v>3005.8086508639303</v>
      </c>
      <c r="AK13" s="102">
        <f t="shared" si="14"/>
        <v>2198.7492623769467</v>
      </c>
      <c r="AL13" s="102">
        <f t="shared" si="14"/>
        <v>2612.3948433633741</v>
      </c>
      <c r="AM13" s="102">
        <f t="shared" si="14"/>
        <v>1876.4507449355497</v>
      </c>
      <c r="AN13" s="102">
        <f t="shared" si="14"/>
        <v>1778.8319145761052</v>
      </c>
      <c r="AO13" s="102">
        <f t="shared" si="14"/>
        <v>1481.6045265539988</v>
      </c>
      <c r="AP13" s="102">
        <f t="shared" si="14"/>
        <v>1028.1078317655342</v>
      </c>
      <c r="AQ13" s="102">
        <f t="shared" si="14"/>
        <v>3035.128331264295</v>
      </c>
      <c r="AR13" s="102">
        <f t="shared" si="14"/>
        <v>3306.4007215422153</v>
      </c>
      <c r="AS13" s="102">
        <f t="shared" si="14"/>
        <v>3279.4793010853382</v>
      </c>
      <c r="AT13" s="102">
        <f t="shared" si="14"/>
        <v>2963.468616120821</v>
      </c>
      <c r="AU13" s="102">
        <f t="shared" si="14"/>
        <v>2707.2927689243816</v>
      </c>
      <c r="AV13" s="11" t="str">
        <f t="shared" si="6"/>
        <v xml:space="preserve">  Biomass-Based Diesel Production</v>
      </c>
    </row>
    <row r="14" spans="1:48" ht="16.5" hidden="1">
      <c r="A14" s="71" t="s">
        <v>245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>
        <f t="shared" ref="R14:AU14" si="15">R167</f>
        <v>1622</v>
      </c>
      <c r="S14" s="101">
        <f t="shared" si="15"/>
        <v>2737</v>
      </c>
      <c r="T14" s="101">
        <f t="shared" si="15"/>
        <v>4874</v>
      </c>
      <c r="U14" s="101">
        <f t="shared" si="15"/>
        <v>4689</v>
      </c>
      <c r="V14" s="101">
        <f t="shared" si="15"/>
        <v>5010.26</v>
      </c>
      <c r="W14" s="101">
        <f t="shared" si="15"/>
        <v>5036.4400000000005</v>
      </c>
      <c r="X14" s="101">
        <f t="shared" si="15"/>
        <v>5692.45</v>
      </c>
      <c r="Y14" s="101">
        <f t="shared" si="15"/>
        <v>6200.2999999999993</v>
      </c>
      <c r="Z14" s="101">
        <f t="shared" si="15"/>
        <v>7133.6900000000005</v>
      </c>
      <c r="AA14" s="101">
        <f t="shared" si="15"/>
        <v>7863.3000000000011</v>
      </c>
      <c r="AB14" s="101">
        <f>AB167</f>
        <v>7857.82</v>
      </c>
      <c r="AC14" s="101">
        <f>AC167</f>
        <v>6932.1547444990156</v>
      </c>
      <c r="AD14" s="102">
        <f t="shared" si="15"/>
        <v>6951.962191096135</v>
      </c>
      <c r="AE14" s="102">
        <f t="shared" si="15"/>
        <v>7238.2609999999995</v>
      </c>
      <c r="AF14" s="102">
        <f t="shared" si="15"/>
        <v>6967.3528844864177</v>
      </c>
      <c r="AG14" s="102">
        <f t="shared" si="15"/>
        <v>6209.8654124258546</v>
      </c>
      <c r="AH14" s="102">
        <f t="shared" si="15"/>
        <v>1221.0788742516688</v>
      </c>
      <c r="AI14" s="102">
        <f t="shared" si="15"/>
        <v>1150.7688175772523</v>
      </c>
      <c r="AJ14" s="102">
        <f t="shared" si="15"/>
        <v>1085.1543279472639</v>
      </c>
      <c r="AK14" s="102">
        <f t="shared" si="15"/>
        <v>1070.6405123769471</v>
      </c>
      <c r="AL14" s="102">
        <f t="shared" si="15"/>
        <v>953.28609336337422</v>
      </c>
      <c r="AM14" s="102">
        <f t="shared" si="15"/>
        <v>744.09017201888321</v>
      </c>
      <c r="AN14" s="102">
        <f t="shared" si="15"/>
        <v>652.01691457610525</v>
      </c>
      <c r="AO14" s="102">
        <f t="shared" si="15"/>
        <v>537.7895265539986</v>
      </c>
      <c r="AP14" s="102">
        <f t="shared" si="15"/>
        <v>219.29283176553423</v>
      </c>
      <c r="AQ14" s="102">
        <f t="shared" si="15"/>
        <v>348.31333126429587</v>
      </c>
      <c r="AR14" s="102">
        <f t="shared" si="15"/>
        <v>259.58572154221599</v>
      </c>
      <c r="AS14" s="102">
        <f t="shared" si="15"/>
        <v>232.66430108533925</v>
      </c>
      <c r="AT14" s="102">
        <f t="shared" si="15"/>
        <v>166.65361612082165</v>
      </c>
      <c r="AU14" s="102">
        <f t="shared" si="15"/>
        <v>100.29728592833298</v>
      </c>
      <c r="AV14" s="11" t="str">
        <f t="shared" si="6"/>
        <v xml:space="preserve">    Biodiesel Production</v>
      </c>
    </row>
    <row r="15" spans="1:48" ht="16.5" hidden="1">
      <c r="A15" s="71" t="s">
        <v>246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>
        <f t="shared" ref="R15:AU15" si="16">R183</f>
        <v>0</v>
      </c>
      <c r="S15" s="101">
        <f t="shared" si="16"/>
        <v>0</v>
      </c>
      <c r="T15" s="101">
        <f t="shared" si="16"/>
        <v>0</v>
      </c>
      <c r="U15" s="101">
        <f t="shared" si="16"/>
        <v>0</v>
      </c>
      <c r="V15" s="101">
        <f t="shared" si="16"/>
        <v>0</v>
      </c>
      <c r="W15" s="101">
        <f t="shared" si="16"/>
        <v>0</v>
      </c>
      <c r="X15" s="101">
        <f t="shared" si="16"/>
        <v>164.3850610801226</v>
      </c>
      <c r="Y15" s="101">
        <f t="shared" si="16"/>
        <v>407.73231625930111</v>
      </c>
      <c r="Z15" s="101">
        <f t="shared" si="16"/>
        <v>474.13629381384726</v>
      </c>
      <c r="AA15" s="101">
        <f t="shared" si="16"/>
        <v>1024.9313559986965</v>
      </c>
      <c r="AB15" s="101">
        <f>AB183</f>
        <v>1373.422357771215</v>
      </c>
      <c r="AC15" s="101">
        <f>AC183</f>
        <v>1967.139675067556</v>
      </c>
      <c r="AD15" s="102">
        <f t="shared" si="16"/>
        <v>4320.4791551457183</v>
      </c>
      <c r="AE15" s="102">
        <f t="shared" si="16"/>
        <v>4912.3905522153282</v>
      </c>
      <c r="AF15" s="102">
        <f t="shared" si="16"/>
        <v>5466.0986887226018</v>
      </c>
      <c r="AG15" s="102">
        <f t="shared" si="16"/>
        <v>7557.8279598586078</v>
      </c>
      <c r="AH15" s="102">
        <f t="shared" si="16"/>
        <v>3018.4428645833332</v>
      </c>
      <c r="AI15" s="102">
        <f t="shared" si="16"/>
        <v>3121.0170833333332</v>
      </c>
      <c r="AJ15" s="102">
        <f t="shared" si="16"/>
        <v>1920.6543229166664</v>
      </c>
      <c r="AK15" s="102">
        <f t="shared" si="16"/>
        <v>1128.1087499999996</v>
      </c>
      <c r="AL15" s="102">
        <f t="shared" si="16"/>
        <v>1659.1087499999996</v>
      </c>
      <c r="AM15" s="102">
        <f t="shared" si="16"/>
        <v>1132.3605729166666</v>
      </c>
      <c r="AN15" s="102">
        <f t="shared" si="16"/>
        <v>1126.8150000000001</v>
      </c>
      <c r="AO15" s="102">
        <f t="shared" si="16"/>
        <v>943.81500000000005</v>
      </c>
      <c r="AP15" s="102">
        <f t="shared" si="16"/>
        <v>808.81500000000005</v>
      </c>
      <c r="AQ15" s="102">
        <f t="shared" si="16"/>
        <v>2686.8149999999991</v>
      </c>
      <c r="AR15" s="102">
        <f t="shared" si="16"/>
        <v>3046.8149999999991</v>
      </c>
      <c r="AS15" s="102">
        <f t="shared" si="16"/>
        <v>3046.8149999999991</v>
      </c>
      <c r="AT15" s="102">
        <f t="shared" si="16"/>
        <v>2796.8149999999991</v>
      </c>
      <c r="AU15" s="102">
        <f t="shared" si="16"/>
        <v>2606.9954829960484</v>
      </c>
      <c r="AV15" s="11" t="str">
        <f t="shared" si="6"/>
        <v xml:space="preserve">    Renewable Diesel Production</v>
      </c>
    </row>
    <row r="16" spans="1:48" ht="16.5" hidden="1">
      <c r="A16" s="71" t="s">
        <v>247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>
        <f t="shared" ref="R16:AU16" si="17">R199</f>
        <v>0</v>
      </c>
      <c r="S16" s="101">
        <f t="shared" si="17"/>
        <v>0</v>
      </c>
      <c r="T16" s="101">
        <f t="shared" si="17"/>
        <v>39.209333606557365</v>
      </c>
      <c r="U16" s="101">
        <f t="shared" si="17"/>
        <v>123.98388565573768</v>
      </c>
      <c r="V16" s="101">
        <f t="shared" si="17"/>
        <v>71.26372622950818</v>
      </c>
      <c r="W16" s="101">
        <f t="shared" si="17"/>
        <v>22.667960655737701</v>
      </c>
      <c r="X16" s="101">
        <f t="shared" si="17"/>
        <v>16.448263524590161</v>
      </c>
      <c r="Y16" s="101">
        <f t="shared" si="17"/>
        <v>17.973719262295081</v>
      </c>
      <c r="Z16" s="101">
        <f t="shared" si="17"/>
        <v>47.809769606323144</v>
      </c>
      <c r="AA16" s="101">
        <f t="shared" si="17"/>
        <v>79.41167290640395</v>
      </c>
      <c r="AB16" s="101">
        <f>AB199</f>
        <v>89.639828394088667</v>
      </c>
      <c r="AC16" s="101">
        <f>AC199</f>
        <v>157.27610674679804</v>
      </c>
      <c r="AD16" s="102">
        <f t="shared" si="17"/>
        <v>198.34210798029557</v>
      </c>
      <c r="AE16" s="102">
        <f t="shared" si="17"/>
        <v>426.61226534845758</v>
      </c>
      <c r="AF16" s="102">
        <f t="shared" si="17"/>
        <v>370.83947409128933</v>
      </c>
      <c r="AG16" s="102">
        <f t="shared" si="17"/>
        <v>429.04785940340946</v>
      </c>
      <c r="AH16" s="102">
        <f t="shared" si="17"/>
        <v>0</v>
      </c>
      <c r="AI16" s="102">
        <f t="shared" si="17"/>
        <v>0</v>
      </c>
      <c r="AJ16" s="102">
        <f t="shared" si="17"/>
        <v>0</v>
      </c>
      <c r="AK16" s="102">
        <f t="shared" si="17"/>
        <v>0</v>
      </c>
      <c r="AL16" s="102">
        <f t="shared" si="17"/>
        <v>0</v>
      </c>
      <c r="AM16" s="102">
        <f t="shared" si="17"/>
        <v>0</v>
      </c>
      <c r="AN16" s="102">
        <f t="shared" si="17"/>
        <v>0</v>
      </c>
      <c r="AO16" s="102">
        <f t="shared" si="17"/>
        <v>0</v>
      </c>
      <c r="AP16" s="102">
        <f t="shared" si="17"/>
        <v>0</v>
      </c>
      <c r="AQ16" s="102">
        <f t="shared" si="17"/>
        <v>0</v>
      </c>
      <c r="AR16" s="102">
        <f t="shared" si="17"/>
        <v>0</v>
      </c>
      <c r="AS16" s="102">
        <f t="shared" si="17"/>
        <v>0</v>
      </c>
      <c r="AT16" s="102">
        <f t="shared" si="17"/>
        <v>0</v>
      </c>
      <c r="AU16" s="102">
        <f t="shared" si="17"/>
        <v>0</v>
      </c>
      <c r="AV16" s="11" t="str">
        <f t="shared" si="6"/>
        <v xml:space="preserve">    Co-Processing Use</v>
      </c>
    </row>
    <row r="17" spans="1:54" ht="16.5" hidden="1">
      <c r="A17" s="71" t="s">
        <v>248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>
        <f t="shared" ref="R17:AU17" si="18">R8-R13</f>
        <v>-1951.462237</v>
      </c>
      <c r="S17" s="101">
        <f t="shared" si="18"/>
        <v>-2957.2804230000002</v>
      </c>
      <c r="T17" s="101">
        <f t="shared" si="18"/>
        <v>-5038.3117776065574</v>
      </c>
      <c r="U17" s="101">
        <f t="shared" si="18"/>
        <v>-5065.1560976557384</v>
      </c>
      <c r="V17" s="101">
        <f t="shared" si="18"/>
        <v>-5286.7232722295084</v>
      </c>
      <c r="W17" s="101">
        <f t="shared" si="18"/>
        <v>1379.2350483442633</v>
      </c>
      <c r="X17" s="101">
        <f t="shared" si="18"/>
        <v>10831.552328395286</v>
      </c>
      <c r="Y17" s="101">
        <f t="shared" si="18"/>
        <v>9942.9181724784085</v>
      </c>
      <c r="Z17" s="101">
        <f t="shared" si="18"/>
        <v>9209.614800579835</v>
      </c>
      <c r="AA17" s="101">
        <f t="shared" si="18"/>
        <v>8462.4392920948994</v>
      </c>
      <c r="AB17" s="101">
        <f>AB8-AB13</f>
        <v>8523.1571358346937</v>
      </c>
      <c r="AC17" s="101">
        <f>AC8-AC13</f>
        <v>10239.693496686634</v>
      </c>
      <c r="AD17" s="102">
        <f t="shared" si="18"/>
        <v>10417.089146995493</v>
      </c>
      <c r="AE17" s="102">
        <f t="shared" si="18"/>
        <v>11758.962550709091</v>
      </c>
      <c r="AF17" s="102">
        <f t="shared" si="18"/>
        <v>11626.695065563878</v>
      </c>
      <c r="AG17" s="102">
        <f t="shared" si="18"/>
        <v>11352.108602007069</v>
      </c>
      <c r="AH17" s="102">
        <f t="shared" si="18"/>
        <v>21793.947606964088</v>
      </c>
      <c r="AI17" s="102">
        <f t="shared" si="18"/>
        <v>23762.045540957872</v>
      </c>
      <c r="AJ17" s="102">
        <f t="shared" si="18"/>
        <v>24991.068979974454</v>
      </c>
      <c r="AK17" s="102">
        <f t="shared" si="18"/>
        <v>25729.841327396847</v>
      </c>
      <c r="AL17" s="102">
        <f t="shared" si="18"/>
        <v>26297.618259521332</v>
      </c>
      <c r="AM17" s="102">
        <f t="shared" si="18"/>
        <v>27602.492499186512</v>
      </c>
      <c r="AN17" s="102">
        <f t="shared" si="18"/>
        <v>27889.394674548785</v>
      </c>
      <c r="AO17" s="102">
        <f t="shared" si="18"/>
        <v>27450.645406045754</v>
      </c>
      <c r="AP17" s="102">
        <f t="shared" si="18"/>
        <v>26598.654325301984</v>
      </c>
      <c r="AQ17" s="102">
        <f t="shared" si="18"/>
        <v>23747.075281532641</v>
      </c>
      <c r="AR17" s="102">
        <f t="shared" si="18"/>
        <v>28205.007263907915</v>
      </c>
      <c r="AS17" s="102">
        <f t="shared" si="18"/>
        <v>28425.130753103007</v>
      </c>
      <c r="AT17" s="102">
        <f t="shared" si="18"/>
        <v>28719.699722075718</v>
      </c>
      <c r="AU17" s="102">
        <f t="shared" si="18"/>
        <v>32142.913285995179</v>
      </c>
      <c r="AV17" s="11" t="str">
        <f t="shared" si="6"/>
        <v xml:space="preserve">  Non-Biodiesel Use</v>
      </c>
    </row>
    <row r="18" spans="1:54" ht="16.5">
      <c r="A18" s="71" t="s">
        <v>92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>
        <f t="shared" ref="R18:AA18" si="19">R71</f>
        <v>398.26815299999998</v>
      </c>
      <c r="S18" s="101">
        <f t="shared" si="19"/>
        <v>332.90645699999999</v>
      </c>
      <c r="T18" s="101">
        <f t="shared" si="19"/>
        <v>238.22117899999998</v>
      </c>
      <c r="U18" s="101">
        <f t="shared" si="19"/>
        <v>412.917216</v>
      </c>
      <c r="V18" s="101">
        <f t="shared" si="19"/>
        <v>353.33721400000002</v>
      </c>
      <c r="W18" s="101">
        <f t="shared" si="19"/>
        <v>467.488698</v>
      </c>
      <c r="X18" s="101">
        <f t="shared" si="19"/>
        <v>346.76566100000002</v>
      </c>
      <c r="Y18" s="101">
        <f t="shared" si="19"/>
        <v>543.198306</v>
      </c>
      <c r="Z18" s="101">
        <f t="shared" si="19"/>
        <v>476.09500700000001</v>
      </c>
      <c r="AA18" s="101">
        <f t="shared" si="19"/>
        <v>298.88735500000001</v>
      </c>
      <c r="AB18" s="101">
        <f>AB71</f>
        <v>386.21260300000006</v>
      </c>
      <c r="AC18" s="101">
        <f>AC71</f>
        <v>279.10168599999997</v>
      </c>
      <c r="AD18" s="102">
        <f>AD71</f>
        <v>296.58688300000006</v>
      </c>
      <c r="AE18" s="102">
        <f t="shared" ref="AE18:AU18" si="20">AE71</f>
        <v>178.26503180016002</v>
      </c>
      <c r="AF18" s="102">
        <f t="shared" si="20"/>
        <v>243.2856446066707</v>
      </c>
      <c r="AG18" s="102">
        <f t="shared" si="20"/>
        <v>239.86950554441336</v>
      </c>
      <c r="AH18" s="102">
        <f t="shared" si="20"/>
        <v>240.32073885096062</v>
      </c>
      <c r="AI18" s="102">
        <f t="shared" si="20"/>
        <v>241.50135642110115</v>
      </c>
      <c r="AJ18" s="102">
        <f t="shared" si="20"/>
        <v>243.23211868862597</v>
      </c>
      <c r="AK18" s="102">
        <f t="shared" si="20"/>
        <v>248.17660958452041</v>
      </c>
      <c r="AL18" s="102">
        <f t="shared" si="20"/>
        <v>249.27309956160488</v>
      </c>
      <c r="AM18" s="102">
        <f t="shared" si="20"/>
        <v>249.37289047752046</v>
      </c>
      <c r="AN18" s="102">
        <f t="shared" si="20"/>
        <v>249.06256045281111</v>
      </c>
      <c r="AO18" s="102">
        <f t="shared" si="20"/>
        <v>249.35395450620612</v>
      </c>
      <c r="AP18" s="102">
        <f t="shared" si="20"/>
        <v>249.42356166356444</v>
      </c>
      <c r="AQ18" s="102">
        <f t="shared" si="20"/>
        <v>249.33283453077843</v>
      </c>
      <c r="AR18" s="102">
        <f t="shared" si="20"/>
        <v>249.47736264906067</v>
      </c>
      <c r="AS18" s="102">
        <f t="shared" si="20"/>
        <v>249.50289553499269</v>
      </c>
      <c r="AT18" s="102">
        <f t="shared" si="20"/>
        <v>249.51914616717664</v>
      </c>
      <c r="AU18" s="102">
        <f t="shared" si="20"/>
        <v>249.57621938147236</v>
      </c>
      <c r="AV18" s="11" t="str">
        <f t="shared" si="6"/>
        <v>Exports</v>
      </c>
    </row>
    <row r="19" spans="1:54" ht="16.5">
      <c r="A19" s="103" t="s">
        <v>94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>
        <f t="shared" ref="R19:AU19" si="21">R7-R20</f>
        <v>68.805915999999996</v>
      </c>
      <c r="S19" s="104">
        <f t="shared" si="21"/>
        <v>112.62603399999999</v>
      </c>
      <c r="T19" s="104">
        <f t="shared" si="21"/>
        <v>113.11873499999999</v>
      </c>
      <c r="U19" s="104">
        <f t="shared" si="21"/>
        <v>160.74500399999999</v>
      </c>
      <c r="V19" s="104">
        <f t="shared" si="21"/>
        <v>148.13766799999999</v>
      </c>
      <c r="W19" s="104">
        <f>W7-W20</f>
        <v>6905.8317070000012</v>
      </c>
      <c r="X19" s="104">
        <f t="shared" si="21"/>
        <v>17051.601314</v>
      </c>
      <c r="Y19" s="104">
        <f t="shared" si="21"/>
        <v>17112.122514000002</v>
      </c>
      <c r="Z19" s="104">
        <f t="shared" si="21"/>
        <v>17341.345871000005</v>
      </c>
      <c r="AA19" s="104">
        <f t="shared" si="21"/>
        <v>17728.969676000001</v>
      </c>
      <c r="AB19" s="104">
        <f>AB7-AB20</f>
        <v>18230.251924999997</v>
      </c>
      <c r="AC19" s="104">
        <f>AC7-AC20</f>
        <v>19575.365709000002</v>
      </c>
      <c r="AD19" s="105">
        <f t="shared" si="21"/>
        <v>22184.459484217641</v>
      </c>
      <c r="AE19" s="105">
        <f t="shared" si="21"/>
        <v>24514.491400073039</v>
      </c>
      <c r="AF19" s="105">
        <f t="shared" si="21"/>
        <v>24674.271757470855</v>
      </c>
      <c r="AG19" s="105">
        <f t="shared" si="21"/>
        <v>25788.719339239356</v>
      </c>
      <c r="AH19" s="105">
        <f t="shared" si="21"/>
        <v>26273.790084650052</v>
      </c>
      <c r="AI19" s="105">
        <f t="shared" si="21"/>
        <v>28275.332798289557</v>
      </c>
      <c r="AJ19" s="105">
        <f t="shared" si="21"/>
        <v>28240.109749527011</v>
      </c>
      <c r="AK19" s="105">
        <f t="shared" si="21"/>
        <v>28176.767199358314</v>
      </c>
      <c r="AL19" s="105">
        <f t="shared" si="21"/>
        <v>29159.28620244631</v>
      </c>
      <c r="AM19" s="105">
        <f t="shared" si="21"/>
        <v>29728.316134599583</v>
      </c>
      <c r="AN19" s="105">
        <f t="shared" si="21"/>
        <v>29917.2891495777</v>
      </c>
      <c r="AO19" s="105">
        <f t="shared" si="21"/>
        <v>29181.603887105957</v>
      </c>
      <c r="AP19" s="105">
        <f t="shared" si="21"/>
        <v>27876.185718731082</v>
      </c>
      <c r="AQ19" s="105">
        <f t="shared" si="21"/>
        <v>27031.536447327715</v>
      </c>
      <c r="AR19" s="105">
        <f t="shared" si="21"/>
        <v>31760.885348099193</v>
      </c>
      <c r="AS19" s="105">
        <f t="shared" si="21"/>
        <v>31954.112949723338</v>
      </c>
      <c r="AT19" s="105">
        <f t="shared" si="21"/>
        <v>31932.68748436372</v>
      </c>
      <c r="AU19" s="105">
        <f t="shared" si="21"/>
        <v>35099.782274301033</v>
      </c>
    </row>
    <row r="20" spans="1:54" ht="16.5">
      <c r="A20" s="71" t="s">
        <v>95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>
        <f t="shared" ref="R20:AA20" si="22">R230</f>
        <v>0</v>
      </c>
      <c r="S20" s="101">
        <f t="shared" si="22"/>
        <v>0</v>
      </c>
      <c r="T20" s="101">
        <f t="shared" si="22"/>
        <v>0</v>
      </c>
      <c r="U20" s="101">
        <f t="shared" si="22"/>
        <v>0</v>
      </c>
      <c r="V20" s="101">
        <f t="shared" si="22"/>
        <v>0</v>
      </c>
      <c r="W20" s="101">
        <f t="shared" si="22"/>
        <v>338.43299999999999</v>
      </c>
      <c r="X20" s="101">
        <f t="shared" si="22"/>
        <v>269.41300000000001</v>
      </c>
      <c r="Y20" s="101">
        <f t="shared" si="22"/>
        <v>310.036</v>
      </c>
      <c r="Z20" s="101">
        <f t="shared" si="22"/>
        <v>347.08699999999999</v>
      </c>
      <c r="AA20" s="101">
        <f t="shared" si="22"/>
        <v>374.74700000000001</v>
      </c>
      <c r="AB20" s="101">
        <f>AB230</f>
        <v>345.18599999999998</v>
      </c>
      <c r="AC20" s="101">
        <f>AC230</f>
        <v>389.64400000000001</v>
      </c>
      <c r="AD20" s="102">
        <f>AD230</f>
        <v>451.30239700000101</v>
      </c>
      <c r="AE20" s="102">
        <f>AE230</f>
        <v>732.86198500000182</v>
      </c>
      <c r="AF20" s="102">
        <f>AF230</f>
        <v>979.29265182550216</v>
      </c>
      <c r="AG20" s="102">
        <f t="shared" ref="AG20:AU20" si="23">AG230</f>
        <v>1397.3928428910617</v>
      </c>
      <c r="AH20" s="102">
        <f t="shared" si="23"/>
        <v>1806.3426350392442</v>
      </c>
      <c r="AI20" s="102">
        <f t="shared" si="23"/>
        <v>2211.6181796291876</v>
      </c>
      <c r="AJ20" s="102">
        <f t="shared" si="23"/>
        <v>2614.1010202659272</v>
      </c>
      <c r="AK20" s="102">
        <f t="shared" si="23"/>
        <v>3011.9994433289185</v>
      </c>
      <c r="AL20" s="102">
        <f t="shared" si="23"/>
        <v>3401.3844090118541</v>
      </c>
      <c r="AM20" s="102">
        <f t="shared" si="23"/>
        <v>3784.4805036510152</v>
      </c>
      <c r="AN20" s="102">
        <f t="shared" si="23"/>
        <v>4160.0942139051549</v>
      </c>
      <c r="AO20" s="102">
        <f t="shared" si="23"/>
        <v>4529.7090505552387</v>
      </c>
      <c r="AP20" s="102">
        <f t="shared" si="23"/>
        <v>4895.2846916705985</v>
      </c>
      <c r="AQ20" s="102">
        <f t="shared" si="23"/>
        <v>5174.1720127268236</v>
      </c>
      <c r="AR20" s="102">
        <f t="shared" si="23"/>
        <v>5448.6782075270858</v>
      </c>
      <c r="AS20" s="102">
        <f t="shared" si="23"/>
        <v>5719.3361313730747</v>
      </c>
      <c r="AT20" s="102">
        <f t="shared" si="23"/>
        <v>5986.126341197516</v>
      </c>
      <c r="AU20" s="102">
        <f t="shared" si="23"/>
        <v>6248.9287296266202</v>
      </c>
    </row>
    <row r="21" spans="1:54" ht="16.5">
      <c r="A21" s="103" t="s">
        <v>236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7">
        <f t="shared" ref="R21:AT21" si="24">R20/R19</f>
        <v>0</v>
      </c>
      <c r="S21" s="107">
        <f t="shared" si="24"/>
        <v>0</v>
      </c>
      <c r="T21" s="107">
        <f t="shared" si="24"/>
        <v>0</v>
      </c>
      <c r="U21" s="107">
        <f t="shared" si="24"/>
        <v>0</v>
      </c>
      <c r="V21" s="107">
        <f t="shared" si="24"/>
        <v>0</v>
      </c>
      <c r="W21" s="107">
        <f t="shared" si="24"/>
        <v>4.9006841515838277E-2</v>
      </c>
      <c r="X21" s="107">
        <f t="shared" si="24"/>
        <v>1.5799865070666524E-2</v>
      </c>
      <c r="Y21" s="107">
        <f t="shared" si="24"/>
        <v>1.8117916099908069E-2</v>
      </c>
      <c r="Z21" s="107">
        <f t="shared" si="24"/>
        <v>2.001499783130644E-2</v>
      </c>
      <c r="AA21" s="107">
        <f t="shared" si="24"/>
        <v>2.1137550960296424E-2</v>
      </c>
      <c r="AB21" s="107">
        <f>AB20/AB19</f>
        <v>1.8934790447225267E-2</v>
      </c>
      <c r="AC21" s="107">
        <f>AC20/AC19</f>
        <v>1.9904813314463733E-2</v>
      </c>
      <c r="AD21" s="108">
        <f t="shared" si="24"/>
        <v>2.0343177498692917E-2</v>
      </c>
      <c r="AE21" s="108">
        <f t="shared" si="24"/>
        <v>2.9895051585602888E-2</v>
      </c>
      <c r="AF21" s="108">
        <f t="shared" si="24"/>
        <v>3.9688816814988377E-2</v>
      </c>
      <c r="AG21" s="108">
        <f t="shared" si="24"/>
        <v>5.418620539116225E-2</v>
      </c>
      <c r="AH21" s="108">
        <f t="shared" si="24"/>
        <v>6.8750744723905077E-2</v>
      </c>
      <c r="AI21" s="108">
        <f t="shared" si="24"/>
        <v>7.8217228967963681E-2</v>
      </c>
      <c r="AJ21" s="108">
        <f t="shared" si="24"/>
        <v>9.2566956837329933E-2</v>
      </c>
      <c r="AK21" s="108">
        <f t="shared" si="24"/>
        <v>0.10689655850219441</v>
      </c>
      <c r="AL21" s="108">
        <f t="shared" si="24"/>
        <v>0.11664841126071515</v>
      </c>
      <c r="AM21" s="108">
        <f t="shared" si="24"/>
        <v>0.12730221538671044</v>
      </c>
      <c r="AN21" s="108">
        <f t="shared" si="24"/>
        <v>0.13905318069113481</v>
      </c>
      <c r="AO21" s="108">
        <f t="shared" si="24"/>
        <v>0.15522481451256742</v>
      </c>
      <c r="AP21" s="108">
        <f t="shared" si="24"/>
        <v>0.1756081244781372</v>
      </c>
      <c r="AQ21" s="108">
        <f t="shared" si="24"/>
        <v>0.19141242758468258</v>
      </c>
      <c r="AR21" s="108">
        <f t="shared" si="24"/>
        <v>0.17155309582241149</v>
      </c>
      <c r="AS21" s="108">
        <f t="shared" si="24"/>
        <v>0.1789859145948407</v>
      </c>
      <c r="AT21" s="108">
        <f t="shared" si="24"/>
        <v>0.1874607749231475</v>
      </c>
      <c r="AU21" s="108">
        <f>AU20/AU19</f>
        <v>0.17803326188156704</v>
      </c>
    </row>
    <row r="22" spans="1:54" ht="15.75" thickBot="1">
      <c r="A22" s="71" t="s">
        <v>97</v>
      </c>
      <c r="W22" s="67">
        <f t="shared" ref="W22:AB22" si="25">W246</f>
        <v>34.618416666666675</v>
      </c>
      <c r="X22" s="67">
        <f t="shared" si="25"/>
        <v>32.489291666666666</v>
      </c>
      <c r="Y22" s="67">
        <f t="shared" si="25"/>
        <v>35.023816666666669</v>
      </c>
      <c r="Z22" s="67">
        <f t="shared" si="25"/>
        <v>32.531574999999997</v>
      </c>
      <c r="AA22" s="67">
        <f t="shared" si="25"/>
        <v>31.560324999999995</v>
      </c>
      <c r="AB22" s="67">
        <f t="shared" si="25"/>
        <v>32.773099999999999</v>
      </c>
      <c r="AC22" s="67">
        <f>AC246</f>
        <v>66.764183333333349</v>
      </c>
    </row>
    <row r="23" spans="1:54">
      <c r="A23" s="109" t="s">
        <v>99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</row>
    <row r="24" spans="1:5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</row>
    <row r="25" spans="1:54" ht="15.75" thickBot="1">
      <c r="A25" s="42" t="s">
        <v>154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</row>
    <row r="26" spans="1:54" ht="15.75" thickBot="1">
      <c r="A26" s="44"/>
      <c r="B26" s="44" t="str">
        <f>B$2</f>
        <v xml:space="preserve">93/94 </v>
      </c>
      <c r="C26" s="44" t="str">
        <f t="shared" ref="C26:AU26" si="26">C$2</f>
        <v xml:space="preserve">94/95 </v>
      </c>
      <c r="D26" s="44" t="str">
        <f t="shared" si="26"/>
        <v xml:space="preserve">95/96 </v>
      </c>
      <c r="E26" s="44" t="str">
        <f t="shared" si="26"/>
        <v xml:space="preserve">96/97 </v>
      </c>
      <c r="F26" s="44" t="str">
        <f t="shared" si="26"/>
        <v xml:space="preserve">97/98 </v>
      </c>
      <c r="G26" s="44" t="str">
        <f t="shared" si="26"/>
        <v xml:space="preserve">98/99 </v>
      </c>
      <c r="H26" s="44" t="str">
        <f t="shared" si="26"/>
        <v xml:space="preserve">99/00 </v>
      </c>
      <c r="I26" s="44" t="str">
        <f t="shared" si="26"/>
        <v xml:space="preserve">00/01 </v>
      </c>
      <c r="J26" s="44" t="str">
        <f t="shared" si="26"/>
        <v xml:space="preserve">01/02 </v>
      </c>
      <c r="K26" s="44" t="str">
        <f t="shared" si="26"/>
        <v xml:space="preserve">02/03 </v>
      </c>
      <c r="L26" s="44" t="str">
        <f t="shared" si="26"/>
        <v xml:space="preserve">03/04 </v>
      </c>
      <c r="M26" s="44" t="str">
        <f t="shared" si="26"/>
        <v xml:space="preserve">04/05 </v>
      </c>
      <c r="N26" s="44" t="str">
        <f t="shared" si="26"/>
        <v xml:space="preserve">05/06 </v>
      </c>
      <c r="O26" s="44" t="str">
        <f t="shared" si="26"/>
        <v xml:space="preserve">06/07 </v>
      </c>
      <c r="P26" s="44" t="str">
        <f t="shared" si="26"/>
        <v xml:space="preserve">07/08 </v>
      </c>
      <c r="Q26" s="44" t="str">
        <f t="shared" si="26"/>
        <v xml:space="preserve">08/09 </v>
      </c>
      <c r="R26" s="44" t="str">
        <f t="shared" si="26"/>
        <v xml:space="preserve">09/10 </v>
      </c>
      <c r="S26" s="44" t="str">
        <f t="shared" si="26"/>
        <v xml:space="preserve">10/11 </v>
      </c>
      <c r="T26" s="44" t="str">
        <f t="shared" si="26"/>
        <v xml:space="preserve">11/12 </v>
      </c>
      <c r="U26" s="44" t="str">
        <f t="shared" si="26"/>
        <v xml:space="preserve">12/13 </v>
      </c>
      <c r="V26" s="44" t="str">
        <f t="shared" si="26"/>
        <v xml:space="preserve">13/14 </v>
      </c>
      <c r="W26" s="44" t="str">
        <f t="shared" si="26"/>
        <v xml:space="preserve">14/15 </v>
      </c>
      <c r="X26" s="44" t="str">
        <f t="shared" si="26"/>
        <v xml:space="preserve">15/16 </v>
      </c>
      <c r="Y26" s="44" t="str">
        <f t="shared" si="26"/>
        <v xml:space="preserve">16/17 </v>
      </c>
      <c r="Z26" s="44" t="str">
        <f t="shared" si="26"/>
        <v xml:space="preserve">17/18 </v>
      </c>
      <c r="AA26" s="44" t="str">
        <f t="shared" si="26"/>
        <v>18/19</v>
      </c>
      <c r="AB26" s="44" t="str">
        <f t="shared" si="26"/>
        <v>19/20</v>
      </c>
      <c r="AC26" s="44" t="str">
        <f t="shared" si="26"/>
        <v>20/21</v>
      </c>
      <c r="AD26" s="44" t="str">
        <f t="shared" si="26"/>
        <v>21/22</v>
      </c>
      <c r="AE26" s="44" t="str">
        <f t="shared" si="26"/>
        <v>22/23</v>
      </c>
      <c r="AF26" s="44" t="str">
        <f t="shared" si="26"/>
        <v>23/24</v>
      </c>
      <c r="AG26" s="44" t="str">
        <f t="shared" si="26"/>
        <v>24/25</v>
      </c>
      <c r="AH26" s="44" t="str">
        <f t="shared" si="26"/>
        <v>25/26</v>
      </c>
      <c r="AI26" s="44" t="str">
        <f t="shared" si="26"/>
        <v>26/27</v>
      </c>
      <c r="AJ26" s="44" t="str">
        <f t="shared" si="26"/>
        <v>27/28</v>
      </c>
      <c r="AK26" s="44" t="str">
        <f t="shared" si="26"/>
        <v>28/29</v>
      </c>
      <c r="AL26" s="44" t="str">
        <f t="shared" si="26"/>
        <v>29/30</v>
      </c>
      <c r="AM26" s="44" t="str">
        <f t="shared" si="26"/>
        <v>30/31</v>
      </c>
      <c r="AN26" s="44" t="str">
        <f t="shared" si="26"/>
        <v>31/32</v>
      </c>
      <c r="AO26" s="44" t="str">
        <f t="shared" si="26"/>
        <v>32/33</v>
      </c>
      <c r="AP26" s="44" t="str">
        <f t="shared" si="26"/>
        <v>33/34</v>
      </c>
      <c r="AQ26" s="44" t="str">
        <f t="shared" si="26"/>
        <v>34/35</v>
      </c>
      <c r="AR26" s="44" t="str">
        <f t="shared" si="26"/>
        <v>35/36</v>
      </c>
      <c r="AS26" s="44" t="str">
        <f t="shared" si="26"/>
        <v>36/37</v>
      </c>
      <c r="AT26" s="44" t="str">
        <f t="shared" si="26"/>
        <v>37/38</v>
      </c>
      <c r="AU26" s="44" t="str">
        <f t="shared" si="26"/>
        <v>38/39</v>
      </c>
    </row>
    <row r="27" spans="1:54">
      <c r="A27" s="42" t="s">
        <v>101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46"/>
      <c r="R27" s="46"/>
      <c r="S27" s="46"/>
      <c r="T27" s="46"/>
      <c r="U27" s="46"/>
      <c r="V27" s="46"/>
      <c r="W27" s="46"/>
      <c r="X27" s="46">
        <f>'[4]NASS Crush'!$AA10</f>
        <v>1575.91</v>
      </c>
      <c r="Y27" s="46">
        <f>'[4]NASS Crush'!$AA22</f>
        <v>1542.749</v>
      </c>
      <c r="Z27" s="46">
        <f>'[4]NASS Crush'!$AA34</f>
        <v>1601.067</v>
      </c>
      <c r="AA27" s="46">
        <f>'[4]NASS Crush'!$AA46</f>
        <v>1568.355</v>
      </c>
      <c r="AB27" s="46">
        <f>'[4]NASS Crush'!$AA58</f>
        <v>1566.0029999999999</v>
      </c>
      <c r="AC27" s="46">
        <f>'[4]NASS Crush'!$AA70</f>
        <v>1650.7059999999999</v>
      </c>
      <c r="AD27" s="46">
        <f>'[4]NASS Crush'!$AA82</f>
        <v>1731.222</v>
      </c>
      <c r="AE27" s="47">
        <f>'[3]Soy Complex'!BL404+('[3]Soy Complex'!BL420*0.95)+'[3]Soy Complex'!BL436+('[3]Soy Complex'!BL468*0.85)+AE59</f>
        <v>2016.7596677115996</v>
      </c>
      <c r="AF27" s="47">
        <f>'[3]Soy Complex'!BM404+('[3]Soy Complex'!BM420*0.95)+'[3]Soy Complex'!BM436+('[3]Soy Complex'!BM468*0.85)+AF59</f>
        <v>2279.9911182694714</v>
      </c>
      <c r="AG27" s="47">
        <f>'[3]Soy Complex'!BN404+('[3]Soy Complex'!BN420*0.95)+'[3]Soy Complex'!BN436+('[3]Soy Complex'!BN468*0.85)+AG59</f>
        <v>2133.7588130013182</v>
      </c>
      <c r="AH27" s="47">
        <f>'[3]Soy Complex'!BO404+('[3]Soy Complex'!BO420*0.95)+'[3]Soy Complex'!BO436+('[3]Soy Complex'!BO468*0.85)+AH59</f>
        <v>2309.513298090591</v>
      </c>
      <c r="AI27" s="47">
        <f>'[3]Soy Complex'!BP404+('[3]Soy Complex'!BP420*0.95)+'[3]Soy Complex'!BP436+('[3]Soy Complex'!BP468*0.85)+AI59</f>
        <v>2397.6940494367955</v>
      </c>
      <c r="AJ27" s="47">
        <f>'[3]Soy Complex'!BQ404+('[3]Soy Complex'!BQ420*0.95)+'[3]Soy Complex'!BQ436+('[3]Soy Complex'!BQ468*0.85)+AJ59</f>
        <v>2478.964673300894</v>
      </c>
      <c r="AK27" s="47">
        <f>'[3]Soy Complex'!BR404+('[3]Soy Complex'!BR420*0.95)+'[3]Soy Complex'!BR436+('[3]Soy Complex'!BR468*0.85)+AK59</f>
        <v>2501.4554678081104</v>
      </c>
      <c r="AL27" s="47">
        <f>'[3]Soy Complex'!BS404+('[3]Soy Complex'!BS420*0.95)+'[3]Soy Complex'!BS436+('[3]Soy Complex'!BS468*0.85)+AL59</f>
        <v>2492.7042007752457</v>
      </c>
      <c r="AM27" s="47">
        <f>'[3]Soy Complex'!BT404+('[3]Soy Complex'!BT420*0.95)+'[3]Soy Complex'!BT436+('[3]Soy Complex'!BT468*0.85)+AM59</f>
        <v>2527.1561759085189</v>
      </c>
      <c r="AN27" s="47">
        <f>'[3]Soy Complex'!BU404+('[3]Soy Complex'!BU420*0.95)+'[3]Soy Complex'!BU436+('[3]Soy Complex'!BU468*0.85)+AN59</f>
        <v>2540.3590965939211</v>
      </c>
      <c r="AO27" s="47">
        <f>'[3]Soy Complex'!BV404+('[3]Soy Complex'!BV420*0.95)+'[3]Soy Complex'!BV436+('[3]Soy Complex'!BV468*0.85)+AO59</f>
        <v>2530.2838357754204</v>
      </c>
      <c r="AP27" s="47">
        <f>'[3]Soy Complex'!BW404+('[3]Soy Complex'!BW420*0.95)+'[3]Soy Complex'!BW436+('[3]Soy Complex'!BW468*0.85)+AP59</f>
        <v>2397.8966885382511</v>
      </c>
      <c r="AQ27" s="47">
        <f>'[3]Soy Complex'!BX404+('[3]Soy Complex'!BX420*0.95)+'[3]Soy Complex'!BX436+('[3]Soy Complex'!BX468*0.85)+AQ59</f>
        <v>2287.2952595438001</v>
      </c>
      <c r="AR27" s="47">
        <f>'[3]Soy Complex'!BY404+('[3]Soy Complex'!BY420*0.95)+'[3]Soy Complex'!BY436+('[3]Soy Complex'!BY468*0.85)+AR59</f>
        <v>2656.4160669071321</v>
      </c>
      <c r="AS27" s="47">
        <f>'[3]Soy Complex'!BZ404+('[3]Soy Complex'!BZ420*0.95)+'[3]Soy Complex'!BZ436+('[3]Soy Complex'!BZ468*0.85)+AS59</f>
        <v>2697.5695326492919</v>
      </c>
      <c r="AT27" s="47">
        <f>'[3]Soy Complex'!CA404+('[3]Soy Complex'!CA420*0.95)+'[3]Soy Complex'!CA436+('[3]Soy Complex'!CA468*0.85)+AT59</f>
        <v>2694.1660198684144</v>
      </c>
      <c r="AU27" s="47">
        <f>'[3]Soy Complex'!CB404+('[3]Soy Complex'!CB420*0.95)+'[3]Soy Complex'!CB436+('[3]Soy Complex'!CB468*0.85)+AU59</f>
        <v>2972.4869154089465</v>
      </c>
      <c r="AW27" s="55">
        <f>'Soy Crude'!AB69</f>
        <v>1610.8679999999999</v>
      </c>
      <c r="AX27" s="73">
        <f>AB27/AW27-1</f>
        <v>-2.7851444066180453E-2</v>
      </c>
      <c r="AY27" s="55">
        <f>'Soy Crude'!AC69</f>
        <v>1692.8579999999999</v>
      </c>
      <c r="AZ27" s="73">
        <f t="shared" ref="AZ27:AZ38" si="27">AC27/AY27-1</f>
        <v>-2.4899903004268586E-2</v>
      </c>
      <c r="BA27" s="55">
        <f>'Soy Crude'!AD69</f>
        <v>1772.2529999999999</v>
      </c>
      <c r="BB27" s="73">
        <f>AD27/BA27-1</f>
        <v>-2.3151886327742122E-2</v>
      </c>
    </row>
    <row r="28" spans="1:54">
      <c r="A28" s="42" t="s">
        <v>102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6"/>
      <c r="Q28" s="46"/>
      <c r="R28" s="46"/>
      <c r="S28" s="46"/>
      <c r="T28" s="46"/>
      <c r="U28" s="46"/>
      <c r="V28" s="46"/>
      <c r="W28" s="46"/>
      <c r="X28" s="46">
        <f>'[4]NASS Crush'!$AA11</f>
        <v>1433.4490000000001</v>
      </c>
      <c r="Y28" s="46">
        <f>'[4]NASS Crush'!$AA23</f>
        <v>1438.84</v>
      </c>
      <c r="Z28" s="46">
        <f>'[4]NASS Crush'!$AA35</f>
        <v>1455.4390000000001</v>
      </c>
      <c r="AA28" s="46">
        <f>'[4]NASS Crush'!$AA47</f>
        <v>1456.902</v>
      </c>
      <c r="AB28" s="46">
        <f>'[4]NASS Crush'!$AA59</f>
        <v>1362.3430000000001</v>
      </c>
      <c r="AC28" s="46">
        <f>'[4]NASS Crush'!$AA71</f>
        <v>1580.598</v>
      </c>
      <c r="AD28" s="46">
        <f>'[4]NASS Crush'!$AA83</f>
        <v>1663.4860000000001</v>
      </c>
      <c r="AE28" s="47">
        <f>'[3]Soy Complex'!BL405+('[3]Soy Complex'!BL421*0.95)+'[3]Soy Complex'!BL437+('[3]Soy Complex'!BL469*0.85)+AE60</f>
        <v>2075.949222624276</v>
      </c>
      <c r="AF28" s="47">
        <f>'[3]Soy Complex'!BM405+('[3]Soy Complex'!BM421*0.95)+'[3]Soy Complex'!BM437+('[3]Soy Complex'!BM469*0.85)+AF60</f>
        <v>2074.0963779349368</v>
      </c>
      <c r="AG28" s="47">
        <f>'[3]Soy Complex'!BN405+('[3]Soy Complex'!BN421*0.95)+'[3]Soy Complex'!BN437+('[3]Soy Complex'!BN469*0.85)+AG60</f>
        <v>2079.2289342951935</v>
      </c>
      <c r="AH28" s="47">
        <f>'[3]Soy Complex'!BO405+('[3]Soy Complex'!BO421*0.95)+'[3]Soy Complex'!BO437+('[3]Soy Complex'!BO469*0.85)+AH60</f>
        <v>2224.6125481082722</v>
      </c>
      <c r="AI28" s="47">
        <f>'[3]Soy Complex'!BP405+('[3]Soy Complex'!BP421*0.95)+'[3]Soy Complex'!BP437+('[3]Soy Complex'!BP469*0.85)+AI60</f>
        <v>2304.7605223167161</v>
      </c>
      <c r="AJ28" s="47">
        <f>'[3]Soy Complex'!BQ405+('[3]Soy Complex'!BQ421*0.95)+'[3]Soy Complex'!BQ437+('[3]Soy Complex'!BQ469*0.85)+AJ60</f>
        <v>2426.9683085516281</v>
      </c>
      <c r="AK28" s="47">
        <f>'[3]Soy Complex'!BR405+('[3]Soy Complex'!BR421*0.95)+'[3]Soy Complex'!BR437+('[3]Soy Complex'!BR469*0.85)+AK60</f>
        <v>2404.3028055836526</v>
      </c>
      <c r="AL28" s="47">
        <f>'[3]Soy Complex'!BS405+('[3]Soy Complex'!BS421*0.95)+'[3]Soy Complex'!BS437+('[3]Soy Complex'!BS469*0.85)+AL60</f>
        <v>2457.6370952607986</v>
      </c>
      <c r="AM28" s="47">
        <f>'[3]Soy Complex'!BT405+('[3]Soy Complex'!BT421*0.95)+'[3]Soy Complex'!BT437+('[3]Soy Complex'!BT469*0.85)+AM60</f>
        <v>2529.1966431195933</v>
      </c>
      <c r="AN28" s="47">
        <f>'[3]Soy Complex'!BU405+('[3]Soy Complex'!BU421*0.95)+'[3]Soy Complex'!BU437+('[3]Soy Complex'!BU469*0.85)+AN60</f>
        <v>2572.611994373784</v>
      </c>
      <c r="AO28" s="47">
        <f>'[3]Soy Complex'!BV405+('[3]Soy Complex'!BV421*0.95)+'[3]Soy Complex'!BV437+('[3]Soy Complex'!BV469*0.85)+AO60</f>
        <v>2523.493432003776</v>
      </c>
      <c r="AP28" s="47">
        <f>'[3]Soy Complex'!BW405+('[3]Soy Complex'!BW421*0.95)+'[3]Soy Complex'!BW437+('[3]Soy Complex'!BW469*0.85)+AP60</f>
        <v>2396.6223807593956</v>
      </c>
      <c r="AQ28" s="47">
        <f>'[3]Soy Complex'!BX405+('[3]Soy Complex'!BX421*0.95)+'[3]Soy Complex'!BX437+('[3]Soy Complex'!BX469*0.85)+AQ60</f>
        <v>2320.561350157272</v>
      </c>
      <c r="AR28" s="47">
        <f>'[3]Soy Complex'!BY405+('[3]Soy Complex'!BY421*0.95)+'[3]Soy Complex'!BY437+('[3]Soy Complex'!BY469*0.85)+AR60</f>
        <v>2739.3833018317096</v>
      </c>
      <c r="AS28" s="47">
        <f>'[3]Soy Complex'!BZ405+('[3]Soy Complex'!BZ421*0.95)+'[3]Soy Complex'!BZ437+('[3]Soy Complex'!BZ469*0.85)+AS60</f>
        <v>2883.5948939036193</v>
      </c>
      <c r="AT28" s="47">
        <f>'[3]Soy Complex'!CA405+('[3]Soy Complex'!CA421*0.95)+'[3]Soy Complex'!CA437+('[3]Soy Complex'!CA469*0.85)+AT60</f>
        <v>2888.9157001967483</v>
      </c>
      <c r="AU28" s="47">
        <f>'[3]Soy Complex'!CB405+('[3]Soy Complex'!CB421*0.95)+'[3]Soy Complex'!CB437+('[3]Soy Complex'!CB469*0.85)+AU60</f>
        <v>3220.1763790074706</v>
      </c>
      <c r="AW28" s="55">
        <f>'Soy Crude'!AB70</f>
        <v>1397.17</v>
      </c>
      <c r="AX28" s="73">
        <f t="shared" ref="AX28:AX38" si="28">AB28/AW28-1</f>
        <v>-2.4926816350193559E-2</v>
      </c>
      <c r="AY28" s="55">
        <f>'Soy Crude'!AC70</f>
        <v>1617.0809999999999</v>
      </c>
      <c r="AZ28" s="73">
        <f t="shared" si="27"/>
        <v>-2.2561021989622065E-2</v>
      </c>
      <c r="BA28" s="55">
        <f>'Soy Crude'!AD70</f>
        <v>1701.596</v>
      </c>
      <c r="BB28" s="73">
        <f t="shared" ref="BB28:BB38" si="29">AD28/BA28-1</f>
        <v>-2.2396620584439475E-2</v>
      </c>
    </row>
    <row r="29" spans="1:54">
      <c r="A29" s="42" t="s">
        <v>103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6"/>
      <c r="Q29" s="46"/>
      <c r="R29" s="46"/>
      <c r="S29" s="46"/>
      <c r="T29" s="46"/>
      <c r="U29" s="46"/>
      <c r="V29" s="46"/>
      <c r="W29" s="47"/>
      <c r="X29" s="46">
        <f>'[4]NASS Crush'!$AA12</f>
        <v>1401.107</v>
      </c>
      <c r="Y29" s="46">
        <f>'[4]NASS Crush'!$AA24</f>
        <v>1406.5050000000001</v>
      </c>
      <c r="Z29" s="46">
        <f>'[4]NASS Crush'!$AA36</f>
        <v>1371.8219999999999</v>
      </c>
      <c r="AA29" s="46">
        <f>'[4]NASS Crush'!$AA48</f>
        <v>1451.0260000000001</v>
      </c>
      <c r="AB29" s="46">
        <f>'[4]NASS Crush'!$AA60</f>
        <v>1363.403</v>
      </c>
      <c r="AC29" s="46">
        <f>'[4]NASS Crush'!$AA72</f>
        <v>1576.008</v>
      </c>
      <c r="AD29" s="46">
        <f>'[4]NASS Crush'!$AA84</f>
        <v>1640.1089999999999</v>
      </c>
      <c r="AE29" s="47">
        <f>'[3]Soy Complex'!BL406+('[3]Soy Complex'!BL422*0.95)+'[3]Soy Complex'!BL438+('[3]Soy Complex'!BL470*0.85)+AE61</f>
        <v>1893.4317558248042</v>
      </c>
      <c r="AF29" s="47">
        <f>'[3]Soy Complex'!BM406+('[3]Soy Complex'!BM422*0.95)+'[3]Soy Complex'!BM438+('[3]Soy Complex'!BM470*0.85)+AF61</f>
        <v>2010.2158869434356</v>
      </c>
      <c r="AG29" s="47">
        <f>'[3]Soy Complex'!BN406+('[3]Soy Complex'!BN422*0.95)+'[3]Soy Complex'!BN438+('[3]Soy Complex'!BN470*0.85)+AG61</f>
        <v>2322.6236480702687</v>
      </c>
      <c r="AH29" s="47">
        <f>'[3]Soy Complex'!BO406+('[3]Soy Complex'!BO422*0.95)+'[3]Soy Complex'!BO438+('[3]Soy Complex'!BO470*0.85)+AH61</f>
        <v>2312.8184014312405</v>
      </c>
      <c r="AI29" s="47">
        <f>'[3]Soy Complex'!BP406+('[3]Soy Complex'!BP422*0.95)+'[3]Soy Complex'!BP438+('[3]Soy Complex'!BP470*0.85)+AI61</f>
        <v>2233.4511300705467</v>
      </c>
      <c r="AJ29" s="47">
        <f>'[3]Soy Complex'!BQ406+('[3]Soy Complex'!BQ422*0.95)+'[3]Soy Complex'!BQ438+('[3]Soy Complex'!BQ470*0.85)+AJ61</f>
        <v>2376.4478540171854</v>
      </c>
      <c r="AK29" s="47">
        <f>'[3]Soy Complex'!BR406+('[3]Soy Complex'!BR422*0.95)+'[3]Soy Complex'!BR438+('[3]Soy Complex'!BR470*0.85)+AK61</f>
        <v>2355.7591740584976</v>
      </c>
      <c r="AL29" s="47">
        <f>'[3]Soy Complex'!BS406+('[3]Soy Complex'!BS422*0.95)+'[3]Soy Complex'!BS438+('[3]Soy Complex'!BS470*0.85)+AL61</f>
        <v>2475.14803779679</v>
      </c>
      <c r="AM29" s="47">
        <f>'[3]Soy Complex'!BT406+('[3]Soy Complex'!BT422*0.95)+'[3]Soy Complex'!BT438+('[3]Soy Complex'!BT470*0.85)+AM61</f>
        <v>2361.4764732331819</v>
      </c>
      <c r="AN29" s="47">
        <f>'[3]Soy Complex'!BU406+('[3]Soy Complex'!BU422*0.95)+'[3]Soy Complex'!BU438+('[3]Soy Complex'!BU470*0.85)+AN61</f>
        <v>2576.0344273999331</v>
      </c>
      <c r="AO29" s="47">
        <f>'[3]Soy Complex'!BV406+('[3]Soy Complex'!BV422*0.95)+'[3]Soy Complex'!BV438+('[3]Soy Complex'!BV470*0.85)+AO61</f>
        <v>2486.5354443422207</v>
      </c>
      <c r="AP29" s="47">
        <f>'[3]Soy Complex'!BW406+('[3]Soy Complex'!BW422*0.95)+'[3]Soy Complex'!BW438+('[3]Soy Complex'!BW470*0.85)+AP61</f>
        <v>2543.9469555407504</v>
      </c>
      <c r="AQ29" s="47">
        <f>'[3]Soy Complex'!BX406+('[3]Soy Complex'!BX422*0.95)+'[3]Soy Complex'!BX438+('[3]Soy Complex'!BX470*0.85)+AQ61</f>
        <v>2330.646451791396</v>
      </c>
      <c r="AR29" s="47">
        <f>'[3]Soy Complex'!BY406+('[3]Soy Complex'!BY422*0.95)+'[3]Soy Complex'!BY438+('[3]Soy Complex'!BY470*0.85)+AR61</f>
        <v>2909.9456774451101</v>
      </c>
      <c r="AS29" s="47">
        <f>'[3]Soy Complex'!BZ406+('[3]Soy Complex'!BZ422*0.95)+'[3]Soy Complex'!BZ438+('[3]Soy Complex'!BZ470*0.85)+AS61</f>
        <v>3150.7252306408268</v>
      </c>
      <c r="AT29" s="47">
        <f>'[3]Soy Complex'!CA406+('[3]Soy Complex'!CA422*0.95)+'[3]Soy Complex'!CA438+('[3]Soy Complex'!CA470*0.85)+AT61</f>
        <v>3218.9028575891471</v>
      </c>
      <c r="AU29" s="47">
        <f>'[3]Soy Complex'!CB406+('[3]Soy Complex'!CB422*0.95)+'[3]Soy Complex'!CB438+('[3]Soy Complex'!CB470*0.85)+AU61</f>
        <v>3580.8058534073534</v>
      </c>
      <c r="AW29" s="55">
        <f>'Soy Crude'!AB71</f>
        <v>1389.8720000000001</v>
      </c>
      <c r="AX29" s="73">
        <f t="shared" si="28"/>
        <v>-1.9044199753646462E-2</v>
      </c>
      <c r="AY29" s="55">
        <f>'Soy Crude'!AC71</f>
        <v>1614.33</v>
      </c>
      <c r="AZ29" s="73">
        <f t="shared" si="27"/>
        <v>-2.3738640798349753E-2</v>
      </c>
      <c r="BA29" s="55">
        <f>'Soy Crude'!AD71</f>
        <v>1673.5730000000001</v>
      </c>
      <c r="BB29" s="73">
        <f t="shared" si="29"/>
        <v>-1.9995542471108352E-2</v>
      </c>
    </row>
    <row r="30" spans="1:54">
      <c r="A30" s="42" t="s">
        <v>104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6"/>
      <c r="Q30" s="46"/>
      <c r="R30" s="46"/>
      <c r="S30" s="46"/>
      <c r="T30" s="46"/>
      <c r="U30" s="46"/>
      <c r="V30" s="46"/>
      <c r="W30" s="46"/>
      <c r="X30" s="46">
        <f>'[4]NASS Crush'!$AA13</f>
        <v>1236.6020000000001</v>
      </c>
      <c r="Y30" s="46">
        <f>'[4]NASS Crush'!$AA25</f>
        <v>1324.7539999999999</v>
      </c>
      <c r="Z30" s="46">
        <f>'[4]NASS Crush'!$AA37</f>
        <v>1267.0930000000001</v>
      </c>
      <c r="AA30" s="46">
        <f>'[4]NASS Crush'!$AA49</f>
        <v>1397.8050000000001</v>
      </c>
      <c r="AB30" s="46">
        <f>'[4]NASS Crush'!$AA61</f>
        <v>1408.135</v>
      </c>
      <c r="AC30" s="46">
        <f>'[4]NASS Crush'!$AA73</f>
        <v>1587.925</v>
      </c>
      <c r="AD30" s="46">
        <f>'[4]NASS Crush'!$AA85</f>
        <v>1590.136</v>
      </c>
      <c r="AE30" s="47">
        <f>'[3]Soy Complex'!BL407+('[3]Soy Complex'!BL423*0.95)+'[3]Soy Complex'!BL439+('[3]Soy Complex'!BL471*0.85)+AE62</f>
        <v>2017.6548001573669</v>
      </c>
      <c r="AF30" s="47">
        <f>'[3]Soy Complex'!BM407+('[3]Soy Complex'!BM423*0.95)+'[3]Soy Complex'!BM439+('[3]Soy Complex'!BM471*0.85)+AF62</f>
        <v>1939.9160016604767</v>
      </c>
      <c r="AG30" s="47">
        <f>'[3]Soy Complex'!BN407+('[3]Soy Complex'!BN423*0.95)+'[3]Soy Complex'!BN439+('[3]Soy Complex'!BN471*0.85)+AG62</f>
        <v>2021.0279435505527</v>
      </c>
      <c r="AH30" s="47">
        <f>'[3]Soy Complex'!BO407+('[3]Soy Complex'!BO423*0.95)+'[3]Soy Complex'!BO439+('[3]Soy Complex'!BO471*0.85)+AH62</f>
        <v>2089.0318951533727</v>
      </c>
      <c r="AI30" s="47">
        <f>'[3]Soy Complex'!BP407+('[3]Soy Complex'!BP423*0.95)+'[3]Soy Complex'!BP439+('[3]Soy Complex'!BP471*0.85)+AI62</f>
        <v>2290.9528728522146</v>
      </c>
      <c r="AJ30" s="47">
        <f>'[3]Soy Complex'!BQ407+('[3]Soy Complex'!BQ423*0.95)+'[3]Soy Complex'!BQ439+('[3]Soy Complex'!BQ471*0.85)+AJ62</f>
        <v>2273.8813740041574</v>
      </c>
      <c r="AK30" s="47">
        <f>'[3]Soy Complex'!BR407+('[3]Soy Complex'!BR423*0.95)+'[3]Soy Complex'!BR439+('[3]Soy Complex'!BR471*0.85)+AK62</f>
        <v>2263.221954938695</v>
      </c>
      <c r="AL30" s="47">
        <f>'[3]Soy Complex'!BS407+('[3]Soy Complex'!BS423*0.95)+'[3]Soy Complex'!BS439+('[3]Soy Complex'!BS471*0.85)+AL62</f>
        <v>2385.0212510688443</v>
      </c>
      <c r="AM30" s="47">
        <f>'[3]Soy Complex'!BT407+('[3]Soy Complex'!BT423*0.95)+'[3]Soy Complex'!BT439+('[3]Soy Complex'!BT471*0.85)+AM62</f>
        <v>2428.5810044421069</v>
      </c>
      <c r="AN30" s="47">
        <f>'[3]Soy Complex'!BU407+('[3]Soy Complex'!BU423*0.95)+'[3]Soy Complex'!BU439+('[3]Soy Complex'!BU471*0.85)+AN62</f>
        <v>2412.5059556009182</v>
      </c>
      <c r="AO30" s="47">
        <f>'[3]Soy Complex'!BV407+('[3]Soy Complex'!BV423*0.95)+'[3]Soy Complex'!BV439+('[3]Soy Complex'!BV471*0.85)+AO62</f>
        <v>2353.0988343737426</v>
      </c>
      <c r="AP30" s="47">
        <f>'[3]Soy Complex'!BW407+('[3]Soy Complex'!BW423*0.95)+'[3]Soy Complex'!BW439+('[3]Soy Complex'!BW471*0.85)+AP62</f>
        <v>2240.2129363522604</v>
      </c>
      <c r="AQ30" s="47">
        <f>'[3]Soy Complex'!BX407+('[3]Soy Complex'!BX423*0.95)+'[3]Soy Complex'!BX439+('[3]Soy Complex'!BX471*0.85)+AQ62</f>
        <v>2144.2425977285543</v>
      </c>
      <c r="AR30" s="47">
        <f>'[3]Soy Complex'!BY407+('[3]Soy Complex'!BY423*0.95)+'[3]Soy Complex'!BY439+('[3]Soy Complex'!BY471*0.85)+AR62</f>
        <v>2487.8580172643783</v>
      </c>
      <c r="AS30" s="47">
        <f>'[3]Soy Complex'!BZ407+('[3]Soy Complex'!BZ423*0.95)+'[3]Soy Complex'!BZ439+('[3]Soy Complex'!BZ471*0.85)+AS62</f>
        <v>2438.0297082020375</v>
      </c>
      <c r="AT30" s="47">
        <f>'[3]Soy Complex'!CA407+('[3]Soy Complex'!CA423*0.95)+'[3]Soy Complex'!CA439+('[3]Soy Complex'!CA471*0.85)+AT62</f>
        <v>2401.845554797289</v>
      </c>
      <c r="AU30" s="47">
        <f>'[3]Soy Complex'!CB407+('[3]Soy Complex'!CB423*0.95)+'[3]Soy Complex'!CB439+('[3]Soy Complex'!CB471*0.85)+AU62</f>
        <v>2553.377534079234</v>
      </c>
      <c r="AW30" s="55">
        <f>'Soy Crude'!AB72</f>
        <v>1442.6420000000001</v>
      </c>
      <c r="AX30" s="73">
        <f t="shared" si="28"/>
        <v>-2.3919309156395063E-2</v>
      </c>
      <c r="AY30" s="55">
        <f>'Soy Crude'!AC72</f>
        <v>1620.6780000000001</v>
      </c>
      <c r="AZ30" s="73">
        <f t="shared" si="27"/>
        <v>-2.0209443208336397E-2</v>
      </c>
      <c r="BA30" s="55">
        <f>'Soy Crude'!AD72</f>
        <v>1628.0440000000001</v>
      </c>
      <c r="BB30" s="73">
        <f t="shared" si="29"/>
        <v>-2.3284382977364348E-2</v>
      </c>
    </row>
    <row r="31" spans="1:54">
      <c r="A31" s="42" t="s">
        <v>105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6"/>
      <c r="P31" s="46"/>
      <c r="Q31" s="46"/>
      <c r="R31" s="46"/>
      <c r="S31" s="46"/>
      <c r="T31" s="46"/>
      <c r="U31" s="46"/>
      <c r="V31" s="46"/>
      <c r="W31" s="46"/>
      <c r="X31" s="46">
        <f>'[4]NASS Crush'!$AA14</f>
        <v>1306.085</v>
      </c>
      <c r="Y31" s="46">
        <f>'[4]NASS Crush'!$AA26</f>
        <v>1263.3140000000001</v>
      </c>
      <c r="Z31" s="46">
        <f>'[4]NASS Crush'!$AA38</f>
        <v>1259.3699999999999</v>
      </c>
      <c r="AA31" s="46">
        <f>'[4]NASS Crush'!$AA50</f>
        <v>1287.932</v>
      </c>
      <c r="AB31" s="46">
        <f>'[4]NASS Crush'!$AA62</f>
        <v>1428.5229999999999</v>
      </c>
      <c r="AC31" s="46">
        <f>'[4]NASS Crush'!$AA74</f>
        <v>1444.5419999999999</v>
      </c>
      <c r="AD31" s="46">
        <f>'[4]NASS Crush'!$AA86</f>
        <v>1544.9829999999999</v>
      </c>
      <c r="AE31" s="47">
        <f>'[3]Soy Complex'!BL408+('[3]Soy Complex'!BL424*0.95)+'[3]Soy Complex'!BL440+('[3]Soy Complex'!BL472*0.85)+AE63</f>
        <v>1903.7277803250795</v>
      </c>
      <c r="AF31" s="47">
        <f>'[3]Soy Complex'!BM408+('[3]Soy Complex'!BM424*0.95)+'[3]Soy Complex'!BM440+('[3]Soy Complex'!BM472*0.85)+AF63</f>
        <v>2004.2769608879128</v>
      </c>
      <c r="AG31" s="47">
        <f>'[3]Soy Complex'!BN408+('[3]Soy Complex'!BN424*0.95)+'[3]Soy Complex'!BN440+('[3]Soy Complex'!BN472*0.85)+AG63</f>
        <v>1929.3563442075515</v>
      </c>
      <c r="AH31" s="47">
        <f>'[3]Soy Complex'!BO408+('[3]Soy Complex'!BO424*0.95)+'[3]Soy Complex'!BO440+('[3]Soy Complex'!BO472*0.85)+AH63</f>
        <v>2049.2460368785069</v>
      </c>
      <c r="AI31" s="47">
        <f>'[3]Soy Complex'!BP408+('[3]Soy Complex'!BP424*0.95)+'[3]Soy Complex'!BP440+('[3]Soy Complex'!BP472*0.85)+AI63</f>
        <v>2246.2260786122702</v>
      </c>
      <c r="AJ31" s="47">
        <f>'[3]Soy Complex'!BQ408+('[3]Soy Complex'!BQ424*0.95)+'[3]Soy Complex'!BQ440+('[3]Soy Complex'!BQ472*0.85)+AJ63</f>
        <v>2215.9394920043137</v>
      </c>
      <c r="AK31" s="47">
        <f>'[3]Soy Complex'!BR408+('[3]Soy Complex'!BR424*0.95)+'[3]Soy Complex'!BR440+('[3]Soy Complex'!BR472*0.85)+AK63</f>
        <v>2247.5515046220548</v>
      </c>
      <c r="AL31" s="47">
        <f>'[3]Soy Complex'!BS408+('[3]Soy Complex'!BS424*0.95)+'[3]Soy Complex'!BS440+('[3]Soy Complex'!BS472*0.85)+AL63</f>
        <v>2365.018417206808</v>
      </c>
      <c r="AM31" s="47">
        <f>'[3]Soy Complex'!BT408+('[3]Soy Complex'!BT424*0.95)+'[3]Soy Complex'!BT440+('[3]Soy Complex'!BT472*0.85)+AM63</f>
        <v>2471.3815867062535</v>
      </c>
      <c r="AN31" s="47">
        <f>'[3]Soy Complex'!BU408+('[3]Soy Complex'!BU424*0.95)+'[3]Soy Complex'!BU440+('[3]Soy Complex'!BU472*0.85)+AN63</f>
        <v>2386.3238873254613</v>
      </c>
      <c r="AO31" s="47">
        <f>'[3]Soy Complex'!BV408+('[3]Soy Complex'!BV424*0.95)+'[3]Soy Complex'!BV440+('[3]Soy Complex'!BV472*0.85)+AO63</f>
        <v>2350.7810857410191</v>
      </c>
      <c r="AP31" s="47">
        <f>'[3]Soy Complex'!BW408+('[3]Soy Complex'!BW424*0.95)+'[3]Soy Complex'!BW440+('[3]Soy Complex'!BW472*0.85)+AP63</f>
        <v>2244.282826825136</v>
      </c>
      <c r="AQ31" s="47">
        <f>'[3]Soy Complex'!BX408+('[3]Soy Complex'!BX424*0.95)+'[3]Soy Complex'!BX440+('[3]Soy Complex'!BX472*0.85)+AQ63</f>
        <v>2164.4957085984915</v>
      </c>
      <c r="AR31" s="47">
        <f>'[3]Soy Complex'!BY408+('[3]Soy Complex'!BY424*0.95)+'[3]Soy Complex'!BY440+('[3]Soy Complex'!BY472*0.85)+AR63</f>
        <v>2526.6317773400651</v>
      </c>
      <c r="AS31" s="47">
        <f>'[3]Soy Complex'!BZ408+('[3]Soy Complex'!BZ424*0.95)+'[3]Soy Complex'!BZ440+('[3]Soy Complex'!BZ472*0.85)+AS63</f>
        <v>2482.7608458713357</v>
      </c>
      <c r="AT31" s="47">
        <f>'[3]Soy Complex'!CA408+('[3]Soy Complex'!CA424*0.95)+'[3]Soy Complex'!CA440+('[3]Soy Complex'!CA472*0.85)+AT63</f>
        <v>2440.5972645291035</v>
      </c>
      <c r="AU31" s="47">
        <f>'[3]Soy Complex'!CB408+('[3]Soy Complex'!CB424*0.95)+'[3]Soy Complex'!CB440+('[3]Soy Complex'!CB472*0.85)+AU63</f>
        <v>2616.7508309099658</v>
      </c>
      <c r="AW31" s="55">
        <f>'Soy Crude'!AB73</f>
        <v>1469.241</v>
      </c>
      <c r="AX31" s="73">
        <f t="shared" si="28"/>
        <v>-2.771362900980856E-2</v>
      </c>
      <c r="AY31" s="55">
        <f>'Soy Crude'!AC73</f>
        <v>1473.7139999999999</v>
      </c>
      <c r="AZ31" s="73">
        <f t="shared" si="27"/>
        <v>-1.9794885574813015E-2</v>
      </c>
      <c r="BA31" s="55">
        <f>'Soy Crude'!AD73</f>
        <v>1574.8430000000001</v>
      </c>
      <c r="BB31" s="73">
        <f t="shared" si="29"/>
        <v>-1.8960620201505907E-2</v>
      </c>
    </row>
    <row r="32" spans="1:54">
      <c r="A32" s="42" t="s">
        <v>106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46"/>
      <c r="Q32" s="46"/>
      <c r="R32" s="46"/>
      <c r="S32" s="46"/>
      <c r="T32" s="46"/>
      <c r="U32" s="46"/>
      <c r="V32" s="46"/>
      <c r="W32" s="46"/>
      <c r="X32" s="46">
        <f>'[4]NASS Crush'!$AA15</f>
        <v>1404.133</v>
      </c>
      <c r="Y32" s="46">
        <f>'[4]NASS Crush'!$AA27</f>
        <v>1408.289</v>
      </c>
      <c r="Z32" s="46">
        <f>'[4]NASS Crush'!$AA39</f>
        <v>1459.498</v>
      </c>
      <c r="AA32" s="46">
        <f>'[4]NASS Crush'!$AA51</f>
        <v>1413.729</v>
      </c>
      <c r="AB32" s="46">
        <f>'[4]NASS Crush'!$AA63</f>
        <v>1596.7380000000001</v>
      </c>
      <c r="AC32" s="46">
        <f>'[4]NASS Crush'!$AA75</f>
        <v>1756.2929999999999</v>
      </c>
      <c r="AD32" s="46">
        <f>'[4]NASS Crush'!$AA87</f>
        <v>1787.9390000000001</v>
      </c>
      <c r="AE32" s="47">
        <f>'[3]Soy Complex'!BL409+('[3]Soy Complex'!BL425*0.95)+'[3]Soy Complex'!BL441+('[3]Soy Complex'!BL473*0.85)+AE64</f>
        <v>2123.0600946652144</v>
      </c>
      <c r="AF32" s="47">
        <f>'[3]Soy Complex'!BM409+('[3]Soy Complex'!BM425*0.95)+'[3]Soy Complex'!BM441+('[3]Soy Complex'!BM473*0.85)+AF64</f>
        <v>1943.2902832083939</v>
      </c>
      <c r="AG32" s="47">
        <f>'[3]Soy Complex'!BN409+('[3]Soy Complex'!BN425*0.95)+'[3]Soy Complex'!BN441+('[3]Soy Complex'!BN473*0.85)+AG64</f>
        <v>2167.733447720299</v>
      </c>
      <c r="AH32" s="47">
        <f>'[3]Soy Complex'!BO409+('[3]Soy Complex'!BO425*0.95)+'[3]Soy Complex'!BO441+('[3]Soy Complex'!BO473*0.85)+AH64</f>
        <v>2223.8609665369854</v>
      </c>
      <c r="AI32" s="47">
        <f>'[3]Soy Complex'!BP409+('[3]Soy Complex'!BP425*0.95)+'[3]Soy Complex'!BP441+('[3]Soy Complex'!BP473*0.85)+AI64</f>
        <v>2479.7828602330437</v>
      </c>
      <c r="AJ32" s="47">
        <f>'[3]Soy Complex'!BQ409+('[3]Soy Complex'!BQ425*0.95)+'[3]Soy Complex'!BQ441+('[3]Soy Complex'!BQ473*0.85)+AJ64</f>
        <v>2414.5988016605911</v>
      </c>
      <c r="AK32" s="47">
        <f>'[3]Soy Complex'!BR409+('[3]Soy Complex'!BR425*0.95)+'[3]Soy Complex'!BR441+('[3]Soy Complex'!BR473*0.85)+AK64</f>
        <v>2409.1595249125703</v>
      </c>
      <c r="AL32" s="47">
        <f>'[3]Soy Complex'!BS409+('[3]Soy Complex'!BS425*0.95)+'[3]Soy Complex'!BS441+('[3]Soy Complex'!BS473*0.85)+AL64</f>
        <v>2540.5779140415989</v>
      </c>
      <c r="AM32" s="47">
        <f>'[3]Soy Complex'!BT409+('[3]Soy Complex'!BT425*0.95)+'[3]Soy Complex'!BT441+('[3]Soy Complex'!BT473*0.85)+AM64</f>
        <v>2583.5534040011976</v>
      </c>
      <c r="AN32" s="47">
        <f>'[3]Soy Complex'!BU409+('[3]Soy Complex'!BU425*0.95)+'[3]Soy Complex'!BU441+('[3]Soy Complex'!BU473*0.85)+AN64</f>
        <v>2578.205571780622</v>
      </c>
      <c r="AO32" s="47">
        <f>'[3]Soy Complex'!BV409+('[3]Soy Complex'!BV425*0.95)+'[3]Soy Complex'!BV441+('[3]Soy Complex'!BV473*0.85)+AO64</f>
        <v>2520.186621368598</v>
      </c>
      <c r="AP32" s="47">
        <f>'[3]Soy Complex'!BW409+('[3]Soy Complex'!BW425*0.95)+'[3]Soy Complex'!BW441+('[3]Soy Complex'!BW473*0.85)+AP64</f>
        <v>2408.6195839400943</v>
      </c>
      <c r="AQ32" s="47">
        <f>'[3]Soy Complex'!BX409+('[3]Soy Complex'!BX425*0.95)+'[3]Soy Complex'!BX441+('[3]Soy Complex'!BX473*0.85)+AQ64</f>
        <v>2306.6474374022723</v>
      </c>
      <c r="AR32" s="47">
        <f>'[3]Soy Complex'!BY409+('[3]Soy Complex'!BY425*0.95)+'[3]Soy Complex'!BY441+('[3]Soy Complex'!BY473*0.85)+AR64</f>
        <v>2673.0868189375897</v>
      </c>
      <c r="AS32" s="47">
        <f>'[3]Soy Complex'!BZ409+('[3]Soy Complex'!BZ425*0.95)+'[3]Soy Complex'!BZ441+('[3]Soy Complex'!BZ473*0.85)+AS64</f>
        <v>2741.0651992782996</v>
      </c>
      <c r="AT32" s="47">
        <f>'[3]Soy Complex'!CA409+('[3]Soy Complex'!CA425*0.95)+'[3]Soy Complex'!CA441+('[3]Soy Complex'!CA473*0.85)+AT64</f>
        <v>2770.1716123795168</v>
      </c>
      <c r="AU32" s="47">
        <f>'[3]Soy Complex'!CB409+('[3]Soy Complex'!CB425*0.95)+'[3]Soy Complex'!CB441+('[3]Soy Complex'!CB473*0.85)+AU64</f>
        <v>3056.8720792379145</v>
      </c>
      <c r="AW32" s="55">
        <f>'Soy Crude'!AB74</f>
        <v>1634.117</v>
      </c>
      <c r="AX32" s="73">
        <f t="shared" si="28"/>
        <v>-2.287412712798409E-2</v>
      </c>
      <c r="AY32" s="55">
        <f>'Soy Crude'!AC74</f>
        <v>1799.682</v>
      </c>
      <c r="AZ32" s="73">
        <f t="shared" si="27"/>
        <v>-2.4109259302476871E-2</v>
      </c>
      <c r="BA32" s="55">
        <f>'Soy Crude'!AD74</f>
        <v>1831.1089999999999</v>
      </c>
      <c r="BB32" s="73">
        <f t="shared" si="29"/>
        <v>-2.3575876695488773E-2</v>
      </c>
    </row>
    <row r="33" spans="1:54">
      <c r="A33" s="42" t="s">
        <v>107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  <c r="P33" s="46"/>
      <c r="Q33" s="46"/>
      <c r="R33" s="46"/>
      <c r="S33" s="46"/>
      <c r="T33" s="46"/>
      <c r="U33" s="46"/>
      <c r="V33" s="46"/>
      <c r="W33" s="46"/>
      <c r="X33" s="46">
        <f>'[4]NASS Crush'!$AA16</f>
        <v>1352.2349999999999</v>
      </c>
      <c r="Y33" s="46">
        <f>'[4]NASS Crush'!$AA28</f>
        <v>1306.5889999999999</v>
      </c>
      <c r="Z33" s="46">
        <f>'[4]NASS Crush'!$AA40</f>
        <v>1437.9770000000001</v>
      </c>
      <c r="AA33" s="46">
        <f>'[4]NASS Crush'!$AA52</f>
        <v>1460.6510000000001</v>
      </c>
      <c r="AB33" s="46">
        <f>'[4]NASS Crush'!$AA64</f>
        <v>1261.415</v>
      </c>
      <c r="AC33" s="46">
        <f>'[4]NASS Crush'!$AA76</f>
        <v>1642.251</v>
      </c>
      <c r="AD33" s="46">
        <f>'[4]NASS Crush'!$AA88</f>
        <v>1700.0540000000001</v>
      </c>
      <c r="AE33" s="47">
        <f>'[3]Soy Complex'!BL410+('[3]Soy Complex'!BL426*0.95)+'[3]Soy Complex'!BL442+('[3]Soy Complex'!BL474*0.85)+AE65</f>
        <v>1885.8130948562975</v>
      </c>
      <c r="AF33" s="47">
        <f>'[3]Soy Complex'!BM410+('[3]Soy Complex'!BM426*0.95)+'[3]Soy Complex'!BM442+('[3]Soy Complex'!BM474*0.85)+AF65</f>
        <v>1923.6833815692512</v>
      </c>
      <c r="AG33" s="47">
        <f>'[3]Soy Complex'!BN410+('[3]Soy Complex'!BN426*0.95)+'[3]Soy Complex'!BN442+('[3]Soy Complex'!BN474*0.85)+AG65</f>
        <v>2070.0041795445691</v>
      </c>
      <c r="AH33" s="47">
        <f>'[3]Soy Complex'!BO410+('[3]Soy Complex'!BO426*0.95)+'[3]Soy Complex'!BO442+('[3]Soy Complex'!BO474*0.85)+AH65</f>
        <v>2054.8289308116264</v>
      </c>
      <c r="AI33" s="47">
        <f>'[3]Soy Complex'!BP410+('[3]Soy Complex'!BP426*0.95)+'[3]Soy Complex'!BP442+('[3]Soy Complex'!BP474*0.85)+AI65</f>
        <v>2267.1333845326662</v>
      </c>
      <c r="AJ33" s="47">
        <f>'[3]Soy Complex'!BQ410+('[3]Soy Complex'!BQ426*0.95)+'[3]Soy Complex'!BQ442+('[3]Soy Complex'!BQ474*0.85)+AJ65</f>
        <v>2260.0880535866322</v>
      </c>
      <c r="AK33" s="47">
        <f>'[3]Soy Complex'!BR410+('[3]Soy Complex'!BR426*0.95)+'[3]Soy Complex'!BR442+('[3]Soy Complex'!BR474*0.85)+AK65</f>
        <v>2246.6383243047298</v>
      </c>
      <c r="AL33" s="47">
        <f>'[3]Soy Complex'!BS410+('[3]Soy Complex'!BS426*0.95)+'[3]Soy Complex'!BS442+('[3]Soy Complex'!BS474*0.85)+AL65</f>
        <v>2304.2897090018769</v>
      </c>
      <c r="AM33" s="47">
        <f>'[3]Soy Complex'!BT410+('[3]Soy Complex'!BT426*0.95)+'[3]Soy Complex'!BT442+('[3]Soy Complex'!BT474*0.85)+AM65</f>
        <v>2392.8270196943677</v>
      </c>
      <c r="AN33" s="47">
        <f>'[3]Soy Complex'!BU410+('[3]Soy Complex'!BU426*0.95)+'[3]Soy Complex'!BU442+('[3]Soy Complex'!BU474*0.85)+AN65</f>
        <v>2363.0161521332843</v>
      </c>
      <c r="AO33" s="47">
        <f>'[3]Soy Complex'!BV410+('[3]Soy Complex'!BV426*0.95)+'[3]Soy Complex'!BV442+('[3]Soy Complex'!BV474*0.85)+AO65</f>
        <v>2301.0501072148459</v>
      </c>
      <c r="AP33" s="47">
        <f>'[3]Soy Complex'!BW410+('[3]Soy Complex'!BW426*0.95)+'[3]Soy Complex'!BW442+('[3]Soy Complex'!BW474*0.85)+AP65</f>
        <v>2190.3307274379827</v>
      </c>
      <c r="AQ33" s="47">
        <f>'[3]Soy Complex'!BX410+('[3]Soy Complex'!BX426*0.95)+'[3]Soy Complex'!BX442+('[3]Soy Complex'!BX474*0.85)+AQ65</f>
        <v>2146.520049744176</v>
      </c>
      <c r="AR33" s="47">
        <f>'[3]Soy Complex'!BY410+('[3]Soy Complex'!BY426*0.95)+'[3]Soy Complex'!BY442+('[3]Soy Complex'!BY474*0.85)+AR65</f>
        <v>2522.0859817580053</v>
      </c>
      <c r="AS33" s="47">
        <f>'[3]Soy Complex'!BZ410+('[3]Soy Complex'!BZ426*0.95)+'[3]Soy Complex'!BZ442+('[3]Soy Complex'!BZ474*0.85)+AS65</f>
        <v>2487.6350977036532</v>
      </c>
      <c r="AT33" s="47">
        <f>'[3]Soy Complex'!CA410+('[3]Soy Complex'!CA426*0.95)+'[3]Soy Complex'!CA442+('[3]Soy Complex'!CA474*0.85)+AT65</f>
        <v>2449.8510175488536</v>
      </c>
      <c r="AU33" s="47">
        <f>'[3]Soy Complex'!CB410+('[3]Soy Complex'!CB426*0.95)+'[3]Soy Complex'!CB442+('[3]Soy Complex'!CB474*0.85)+AU65</f>
        <v>2627.1441846012804</v>
      </c>
      <c r="AW33" s="55">
        <f>'Soy Crude'!AB75</f>
        <v>1288.7550000000001</v>
      </c>
      <c r="AX33" s="73">
        <f t="shared" si="28"/>
        <v>-2.1214272689533797E-2</v>
      </c>
      <c r="AY33" s="55">
        <f>'Soy Crude'!AC75</f>
        <v>1678.886</v>
      </c>
      <c r="AZ33" s="73">
        <f t="shared" si="27"/>
        <v>-2.1821017031531609E-2</v>
      </c>
      <c r="BA33" s="55">
        <f>'Soy Crude'!AD75</f>
        <v>1738.58</v>
      </c>
      <c r="BB33" s="73">
        <f t="shared" si="29"/>
        <v>-2.2159463470188268E-2</v>
      </c>
    </row>
    <row r="34" spans="1:54">
      <c r="A34" s="42" t="s">
        <v>108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6"/>
      <c r="P34" s="46"/>
      <c r="Q34" s="46"/>
      <c r="R34" s="46"/>
      <c r="S34" s="46"/>
      <c r="T34" s="46"/>
      <c r="U34" s="46"/>
      <c r="V34" s="46"/>
      <c r="W34" s="46">
        <f>'[4]NASS Crush'!$AA5</f>
        <v>1400.2070000000001</v>
      </c>
      <c r="X34" s="46">
        <f>'[4]NASS Crush'!$AA17</f>
        <v>1439.174</v>
      </c>
      <c r="Y34" s="46">
        <f>'[4]NASS Crush'!$AA29</f>
        <v>1452.877</v>
      </c>
      <c r="Z34" s="46">
        <f>'[4]NASS Crush'!$AA41</f>
        <v>1460.0350000000001</v>
      </c>
      <c r="AA34" s="46">
        <f>'[4]NASS Crush'!$AA53</f>
        <v>1493.7850000000001</v>
      </c>
      <c r="AB34" s="46">
        <f>'[4]NASS Crush'!$AA65</f>
        <v>1532.758</v>
      </c>
      <c r="AC34" s="46">
        <f>'[4]NASS Crush'!$AA77</f>
        <v>1711.86</v>
      </c>
      <c r="AD34" s="47">
        <f>'[3]Soy Complex'!BK411+('[3]Soy Complex'!BK427*0.95)+'[3]Soy Complex'!BK443+('[3]Soy Complex'!BK475*0.85)+AD66</f>
        <v>2160.3423283572433</v>
      </c>
      <c r="AE34" s="47">
        <f>'[3]Soy Complex'!BL411+('[3]Soy Complex'!BL427*0.95)+'[3]Soy Complex'!BL443+('[3]Soy Complex'!BL475*0.85)+AE66</f>
        <v>2185.4436113747315</v>
      </c>
      <c r="AF34" s="47">
        <f>'[3]Soy Complex'!BM411+('[3]Soy Complex'!BM427*0.95)+'[3]Soy Complex'!BM443+('[3]Soy Complex'!BM475*0.85)+AF66</f>
        <v>2120.0477282637485</v>
      </c>
      <c r="AG34" s="47">
        <f>'[3]Soy Complex'!BN411+('[3]Soy Complex'!BN427*0.95)+'[3]Soy Complex'!BN443+('[3]Soy Complex'!BN475*0.85)+AG66</f>
        <v>2249.52986134303</v>
      </c>
      <c r="AH34" s="47">
        <f>'[3]Soy Complex'!BO411+('[3]Soy Complex'!BO427*0.95)+'[3]Soy Complex'!BO443+('[3]Soy Complex'!BO475*0.85)+AH66</f>
        <v>2246.8146948335766</v>
      </c>
      <c r="AI34" s="47">
        <f>'[3]Soy Complex'!BP411+('[3]Soy Complex'!BP427*0.95)+'[3]Soy Complex'!BP443+('[3]Soy Complex'!BP475*0.85)+AI66</f>
        <v>2482.3110543645548</v>
      </c>
      <c r="AJ34" s="47">
        <f>'[3]Soy Complex'!BQ411+('[3]Soy Complex'!BQ427*0.95)+'[3]Soy Complex'!BQ443+('[3]Soy Complex'!BQ475*0.85)+AJ66</f>
        <v>2435.9407221446991</v>
      </c>
      <c r="AK34" s="47">
        <f>'[3]Soy Complex'!BR411+('[3]Soy Complex'!BR427*0.95)+'[3]Soy Complex'!BR443+('[3]Soy Complex'!BR475*0.85)+AK66</f>
        <v>2437.4096467641702</v>
      </c>
      <c r="AL34" s="47">
        <f>'[3]Soy Complex'!BS411+('[3]Soy Complex'!BS427*0.95)+'[3]Soy Complex'!BS443+('[3]Soy Complex'!BS475*0.85)+AL66</f>
        <v>2503.6492558738769</v>
      </c>
      <c r="AM34" s="47">
        <f>'[3]Soy Complex'!BT411+('[3]Soy Complex'!BT427*0.95)+'[3]Soy Complex'!BT443+('[3]Soy Complex'!BT475*0.85)+AM66</f>
        <v>2519.8325115233774</v>
      </c>
      <c r="AN34" s="47">
        <f>'[3]Soy Complex'!BU411+('[3]Soy Complex'!BU427*0.95)+'[3]Soy Complex'!BU443+('[3]Soy Complex'!BU475*0.85)+AN66</f>
        <v>2562.0739055593876</v>
      </c>
      <c r="AO34" s="47">
        <f>'[3]Soy Complex'!BV411+('[3]Soy Complex'!BV427*0.95)+'[3]Soy Complex'!BV443+('[3]Soy Complex'!BV475*0.85)+AO66</f>
        <v>2490.0266210197942</v>
      </c>
      <c r="AP34" s="47">
        <f>'[3]Soy Complex'!BW411+('[3]Soy Complex'!BW427*0.95)+'[3]Soy Complex'!BW443+('[3]Soy Complex'!BW475*0.85)+AP66</f>
        <v>2380.2873243332383</v>
      </c>
      <c r="AQ34" s="47">
        <f>'[3]Soy Complex'!BX411+('[3]Soy Complex'!BX427*0.95)+'[3]Soy Complex'!BX443+('[3]Soy Complex'!BX475*0.85)+AQ66</f>
        <v>2303.7221939262677</v>
      </c>
      <c r="AR34" s="47">
        <f>'[3]Soy Complex'!BY411+('[3]Soy Complex'!BY427*0.95)+'[3]Soy Complex'!BY443+('[3]Soy Complex'!BY475*0.85)+AR66</f>
        <v>2689.2087517469276</v>
      </c>
      <c r="AS34" s="47">
        <f>'[3]Soy Complex'!BZ411+('[3]Soy Complex'!BZ427*0.95)+'[3]Soy Complex'!BZ443+('[3]Soy Complex'!BZ475*0.85)+AS66</f>
        <v>2660.2732948114694</v>
      </c>
      <c r="AT34" s="47">
        <f>'[3]Soy Complex'!CA411+('[3]Soy Complex'!CA427*0.95)+'[3]Soy Complex'!CA443+('[3]Soy Complex'!CA475*0.85)+AT66</f>
        <v>2696.6576286657964</v>
      </c>
      <c r="AU34" s="47">
        <f>'[3]Soy Complex'!CB411+('[3]Soy Complex'!CB427*0.95)+'[3]Soy Complex'!CB443+('[3]Soy Complex'!CB475*0.85)+AU66</f>
        <v>2986.7755413831724</v>
      </c>
      <c r="AW34" s="55">
        <f>'Soy Crude'!AB76</f>
        <v>1570.271</v>
      </c>
      <c r="AX34" s="73">
        <f t="shared" si="28"/>
        <v>-2.3889506970452778E-2</v>
      </c>
      <c r="AY34" s="55">
        <f>'Soy Crude'!AC76</f>
        <v>1752.28</v>
      </c>
      <c r="AZ34" s="73">
        <f t="shared" si="27"/>
        <v>-2.3067089734517321E-2</v>
      </c>
      <c r="BA34" s="55">
        <f>'Soy Crude'!AD76</f>
        <v>1795.117</v>
      </c>
      <c r="BB34" s="73">
        <f t="shared" si="29"/>
        <v>0.20345488809768009</v>
      </c>
    </row>
    <row r="35" spans="1:54">
      <c r="A35" s="42" t="s">
        <v>109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6"/>
      <c r="P35" s="46"/>
      <c r="Q35" s="46"/>
      <c r="R35" s="46"/>
      <c r="S35" s="46"/>
      <c r="T35" s="46"/>
      <c r="U35" s="46"/>
      <c r="V35" s="46"/>
      <c r="W35" s="46">
        <f>'[4]NASS Crush'!$AA6</f>
        <v>1458.2819999999999</v>
      </c>
      <c r="X35" s="46">
        <f>'[4]NASS Crush'!$AA18</f>
        <v>1373.8979999999999</v>
      </c>
      <c r="Y35" s="46">
        <f>'[4]NASS Crush'!$AA30</f>
        <v>1357.6120000000001</v>
      </c>
      <c r="Z35" s="46">
        <f>'[4]NASS Crush'!$AA42</f>
        <v>1437.3430000000001</v>
      </c>
      <c r="AA35" s="46">
        <f>'[4]NASS Crush'!$AA54</f>
        <v>1411.4960000000001</v>
      </c>
      <c r="AB35" s="46">
        <f>'[4]NASS Crush'!$AA66</f>
        <v>1567.576</v>
      </c>
      <c r="AC35" s="46">
        <f>'[4]NASS Crush'!$AA78</f>
        <v>1599.354</v>
      </c>
      <c r="AD35" s="47">
        <f>'[3]Soy Complex'!BK412+('[3]Soy Complex'!BK428*0.95)+'[3]Soy Complex'!BK444+('[3]Soy Complex'!BK476*0.85)+AD67</f>
        <v>2027.4256409937277</v>
      </c>
      <c r="AE35" s="47">
        <f>'[3]Soy Complex'!BL412+('[3]Soy Complex'!BL428*0.95)+'[3]Soy Complex'!BL444+('[3]Soy Complex'!BL476*0.85)+AE67</f>
        <v>2064.2194295103741</v>
      </c>
      <c r="AF35" s="47">
        <f>'[3]Soy Complex'!BM412+('[3]Soy Complex'!BM428*0.95)+'[3]Soy Complex'!BM444+('[3]Soy Complex'!BM476*0.85)+AF67</f>
        <v>2026.4101341091355</v>
      </c>
      <c r="AG35" s="47">
        <f>'[3]Soy Complex'!BN412+('[3]Soy Complex'!BN428*0.95)+'[3]Soy Complex'!BN444+('[3]Soy Complex'!BN476*0.85)+AG67</f>
        <v>2204.2147167024259</v>
      </c>
      <c r="AH35" s="47">
        <f>'[3]Soy Complex'!BO412+('[3]Soy Complex'!BO428*0.95)+'[3]Soy Complex'!BO444+('[3]Soy Complex'!BO476*0.85)+AH67</f>
        <v>2217.4923931400222</v>
      </c>
      <c r="AI35" s="47">
        <f>'[3]Soy Complex'!BP412+('[3]Soy Complex'!BP428*0.95)+'[3]Soy Complex'!BP444+('[3]Soy Complex'!BP476*0.85)+AI67</f>
        <v>2405.9515040021188</v>
      </c>
      <c r="AJ35" s="47">
        <f>'[3]Soy Complex'!BQ412+('[3]Soy Complex'!BQ428*0.95)+'[3]Soy Complex'!BQ444+('[3]Soy Complex'!BQ476*0.85)+AJ67</f>
        <v>2359.0805030926585</v>
      </c>
      <c r="AK35" s="47">
        <f>'[3]Soy Complex'!BR412+('[3]Soy Complex'!BR428*0.95)+'[3]Soy Complex'!BR444+('[3]Soy Complex'!BR476*0.85)+AK67</f>
        <v>2349.98924322413</v>
      </c>
      <c r="AL35" s="47">
        <f>'[3]Soy Complex'!BS412+('[3]Soy Complex'!BS428*0.95)+'[3]Soy Complex'!BS444+('[3]Soy Complex'!BS476*0.85)+AL67</f>
        <v>2439.2139913953051</v>
      </c>
      <c r="AM35" s="47">
        <f>'[3]Soy Complex'!BT412+('[3]Soy Complex'!BT428*0.95)+'[3]Soy Complex'!BT444+('[3]Soy Complex'!BT476*0.85)+AM67</f>
        <v>2488.250283061459</v>
      </c>
      <c r="AN35" s="47">
        <f>'[3]Soy Complex'!BU412+('[3]Soy Complex'!BU428*0.95)+'[3]Soy Complex'!BU444+('[3]Soy Complex'!BU476*0.85)+AN67</f>
        <v>2504.9652516485139</v>
      </c>
      <c r="AO35" s="47">
        <f>'[3]Soy Complex'!BV412+('[3]Soy Complex'!BV428*0.95)+'[3]Soy Complex'!BV444+('[3]Soy Complex'!BV476*0.85)+AO67</f>
        <v>2434.6257307202814</v>
      </c>
      <c r="AP35" s="47">
        <f>'[3]Soy Complex'!BW412+('[3]Soy Complex'!BW428*0.95)+'[3]Soy Complex'!BW444+('[3]Soy Complex'!BW476*0.85)+AP67</f>
        <v>2329.7580669898184</v>
      </c>
      <c r="AQ35" s="47">
        <f>'[3]Soy Complex'!BX412+('[3]Soy Complex'!BX428*0.95)+'[3]Soy Complex'!BX444+('[3]Soy Complex'!BX476*0.85)+AQ67</f>
        <v>2267.4741327795823</v>
      </c>
      <c r="AR35" s="47">
        <f>'[3]Soy Complex'!BY412+('[3]Soy Complex'!BY428*0.95)+'[3]Soy Complex'!BY444+('[3]Soy Complex'!BY476*0.85)+AR67</f>
        <v>2662.6281517750799</v>
      </c>
      <c r="AS35" s="47">
        <f>'[3]Soy Complex'!BZ412+('[3]Soy Complex'!BZ428*0.95)+'[3]Soy Complex'!BZ444+('[3]Soy Complex'!BZ476*0.85)+AS67</f>
        <v>2626.2498462079948</v>
      </c>
      <c r="AT35" s="47">
        <f>'[3]Soy Complex'!CA412+('[3]Soy Complex'!CA428*0.95)+'[3]Soy Complex'!CA444+('[3]Soy Complex'!CA476*0.85)+AT67</f>
        <v>2609.5004619470733</v>
      </c>
      <c r="AU35" s="47">
        <f>'[3]Soy Complex'!CB412+('[3]Soy Complex'!CB428*0.95)+'[3]Soy Complex'!CB444+('[3]Soy Complex'!CB476*0.85)+AU67</f>
        <v>2888.697855299637</v>
      </c>
      <c r="AW35" s="55">
        <f>'Soy Crude'!AB77</f>
        <v>1602.0119999999999</v>
      </c>
      <c r="AX35" s="73">
        <f t="shared" si="28"/>
        <v>-2.1495469447170179E-2</v>
      </c>
      <c r="AY35" s="55">
        <f>'Soy Crude'!AC77</f>
        <v>1639.231</v>
      </c>
      <c r="AZ35" s="73">
        <f t="shared" si="27"/>
        <v>-2.432665072829876E-2</v>
      </c>
      <c r="BA35" s="55">
        <f>'Soy Crude'!AD77</f>
        <v>1678.171</v>
      </c>
      <c r="BB35" s="73">
        <f t="shared" si="29"/>
        <v>0.20811624142815455</v>
      </c>
    </row>
    <row r="36" spans="1:54">
      <c r="A36" s="42" t="s">
        <v>110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6"/>
      <c r="P36" s="46"/>
      <c r="Q36" s="46"/>
      <c r="R36" s="46"/>
      <c r="S36" s="46"/>
      <c r="T36" s="46"/>
      <c r="U36" s="46"/>
      <c r="V36" s="46"/>
      <c r="W36" s="46">
        <f>'[4]NASS Crush'!$AA7</f>
        <v>1425.963</v>
      </c>
      <c r="X36" s="46">
        <f>'[4]NASS Crush'!$AA19</f>
        <v>1435.6079999999999</v>
      </c>
      <c r="Y36" s="46">
        <f>'[4]NASS Crush'!$AA31</f>
        <v>1496.4179999999999</v>
      </c>
      <c r="Z36" s="46">
        <f>'[4]NASS Crush'!$AA43</f>
        <v>1432.655</v>
      </c>
      <c r="AA36" s="46">
        <f>'[4]NASS Crush'!$AA55</f>
        <v>1514.4680000000001</v>
      </c>
      <c r="AB36" s="46">
        <f>'[4]NASS Crush'!$AA67</f>
        <v>1667.5509999999999</v>
      </c>
      <c r="AC36" s="46">
        <f>'[4]NASS Crush'!$AA79</f>
        <v>1580.058</v>
      </c>
      <c r="AD36" s="47">
        <f>'[3]Soy Complex'!BK413+('[3]Soy Complex'!BK429*0.95)+'[3]Soy Complex'!BK445+('[3]Soy Complex'!BK477*0.85)+AD68</f>
        <v>1939.1934921744455</v>
      </c>
      <c r="AE36" s="47">
        <f>'[3]Soy Complex'!BL413+('[3]Soy Complex'!BL429*0.95)+'[3]Soy Complex'!BL445+('[3]Soy Complex'!BL477*0.85)+AE68</f>
        <v>2072.912246195749</v>
      </c>
      <c r="AF36" s="47">
        <f>'[3]Soy Complex'!BM413+('[3]Soy Complex'!BM429*0.95)+'[3]Soy Complex'!BM445+('[3]Soy Complex'!BM477*0.85)+AF68</f>
        <v>2085.9566376461685</v>
      </c>
      <c r="AG36" s="47">
        <f>'[3]Soy Complex'!BN413+('[3]Soy Complex'!BN429*0.95)+'[3]Soy Complex'!BN445+('[3]Soy Complex'!BN477*0.85)+AG68</f>
        <v>2180.4254120025503</v>
      </c>
      <c r="AH36" s="47">
        <f>'[3]Soy Complex'!BO413+('[3]Soy Complex'!BO429*0.95)+'[3]Soy Complex'!BO445+('[3]Soy Complex'!BO477*0.85)+AH68</f>
        <v>2201.5756845884794</v>
      </c>
      <c r="AI36" s="47">
        <f>'[3]Soy Complex'!BP413+('[3]Soy Complex'!BP429*0.95)+'[3]Soy Complex'!BP445+('[3]Soy Complex'!BP477*0.85)+AI68</f>
        <v>2365.8594432679929</v>
      </c>
      <c r="AJ36" s="47">
        <f>'[3]Soy Complex'!BQ413+('[3]Soy Complex'!BQ429*0.95)+'[3]Soy Complex'!BQ445+('[3]Soy Complex'!BQ477*0.85)+AJ68</f>
        <v>2309.6211572105549</v>
      </c>
      <c r="AK36" s="47">
        <f>'[3]Soy Complex'!BR413+('[3]Soy Complex'!BR429*0.95)+'[3]Soy Complex'!BR445+('[3]Soy Complex'!BR477*0.85)+AK68</f>
        <v>2297.9572358473602</v>
      </c>
      <c r="AL36" s="47">
        <f>'[3]Soy Complex'!BS413+('[3]Soy Complex'!BS429*0.95)+'[3]Soy Complex'!BS445+('[3]Soy Complex'!BS477*0.85)+AL68</f>
        <v>2391.7869910779605</v>
      </c>
      <c r="AM36" s="47">
        <f>'[3]Soy Complex'!BT413+('[3]Soy Complex'!BT429*0.95)+'[3]Soy Complex'!BT445+('[3]Soy Complex'!BT477*0.85)+AM68</f>
        <v>2433.639006149494</v>
      </c>
      <c r="AN36" s="47">
        <f>'[3]Soy Complex'!BU413+('[3]Soy Complex'!BU429*0.95)+'[3]Soy Complex'!BU445+('[3]Soy Complex'!BU477*0.85)+AN68</f>
        <v>2455.8685567929979</v>
      </c>
      <c r="AO36" s="47">
        <f>'[3]Soy Complex'!BV413+('[3]Soy Complex'!BV429*0.95)+'[3]Soy Complex'!BV445+('[3]Soy Complex'!BV477*0.85)+AO68</f>
        <v>2380.8643750888577</v>
      </c>
      <c r="AP36" s="47">
        <f>'[3]Soy Complex'!BW413+('[3]Soy Complex'!BW429*0.95)+'[3]Soy Complex'!BW445+('[3]Soy Complex'!BW477*0.85)+AP68</f>
        <v>2275.0608713308793</v>
      </c>
      <c r="AQ36" s="47">
        <f>'[3]Soy Complex'!BX413+('[3]Soy Complex'!BX429*0.95)+'[3]Soy Complex'!BX445+('[3]Soy Complex'!BX477*0.85)+AQ68</f>
        <v>2219.4931838370499</v>
      </c>
      <c r="AR36" s="47">
        <f>'[3]Soy Complex'!BY413+('[3]Soy Complex'!BY429*0.95)+'[3]Soy Complex'!BY445+('[3]Soy Complex'!BY477*0.85)+AR68</f>
        <v>2610.2726698992583</v>
      </c>
      <c r="AS36" s="47">
        <f>'[3]Soy Complex'!BZ413+('[3]Soy Complex'!BZ429*0.95)+'[3]Soy Complex'!BZ445+('[3]Soy Complex'!BZ477*0.85)+AS68</f>
        <v>2573.612000579511</v>
      </c>
      <c r="AT36" s="47">
        <f>'[3]Soy Complex'!CA413+('[3]Soy Complex'!CA429*0.95)+'[3]Soy Complex'!CA445+('[3]Soy Complex'!CA477*0.85)+AT68</f>
        <v>2598.5590169580701</v>
      </c>
      <c r="AU36" s="47">
        <f>'[3]Soy Complex'!CB413+('[3]Soy Complex'!CB429*0.95)+'[3]Soy Complex'!CB445+('[3]Soy Complex'!CB477*0.85)+AU68</f>
        <v>2878.9205091682393</v>
      </c>
      <c r="AW36" s="55">
        <f>'Soy Crude'!AB78</f>
        <v>1712.925</v>
      </c>
      <c r="AX36" s="73">
        <f t="shared" si="28"/>
        <v>-2.6489192463184374E-2</v>
      </c>
      <c r="AY36" s="55">
        <f>'Soy Crude'!AC78</f>
        <v>1615.578</v>
      </c>
      <c r="AZ36" s="73">
        <f t="shared" si="27"/>
        <v>-2.1985939397540677E-2</v>
      </c>
      <c r="BA36" s="55">
        <f>'Soy Crude'!AD78</f>
        <v>1724.576</v>
      </c>
      <c r="BB36" s="73">
        <f t="shared" si="29"/>
        <v>0.12444652608783002</v>
      </c>
    </row>
    <row r="37" spans="1:54">
      <c r="A37" s="42" t="s">
        <v>111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6"/>
      <c r="P37" s="46"/>
      <c r="Q37" s="46"/>
      <c r="R37" s="46"/>
      <c r="S37" s="46"/>
      <c r="T37" s="46"/>
      <c r="U37" s="46"/>
      <c r="V37" s="46"/>
      <c r="W37" s="46">
        <f>'[4]NASS Crush'!$AA8</f>
        <v>1406.585</v>
      </c>
      <c r="X37" s="46">
        <f>'[4]NASS Crush'!$AA20</f>
        <v>1426.954</v>
      </c>
      <c r="Y37" s="46">
        <f>'[4]NASS Crush'!$AA32</f>
        <v>1515.905</v>
      </c>
      <c r="Z37" s="46">
        <f>'[4]NASS Crush'!$AA44</f>
        <v>1448.9659999999999</v>
      </c>
      <c r="AA37" s="46">
        <f>'[4]NASS Crush'!$AA56</f>
        <v>1516.6469999999999</v>
      </c>
      <c r="AB37" s="46">
        <f>'[4]NASS Crush'!$AA68</f>
        <v>1639.547</v>
      </c>
      <c r="AC37" s="46">
        <f>'[4]NASS Crush'!$AA80</f>
        <v>1629.162</v>
      </c>
      <c r="AD37" s="47">
        <f>'[3]Soy Complex'!BK414+('[3]Soy Complex'!BK430*0.95)+'[3]Soy Complex'!BK446+('[3]Soy Complex'!BK478*0.85)+AD69</f>
        <v>2172.2678477100981</v>
      </c>
      <c r="AE37" s="47">
        <f>'[3]Soy Complex'!BL414+('[3]Soy Complex'!BL430*0.95)+'[3]Soy Complex'!BL446+('[3]Soy Complex'!BL478*0.85)+AE69</f>
        <v>2200.7902922668163</v>
      </c>
      <c r="AF37" s="47">
        <f>'[3]Soy Complex'!BM414+('[3]Soy Complex'!BM430*0.95)+'[3]Soy Complex'!BM446+('[3]Soy Complex'!BM478*0.85)+AF69</f>
        <v>2267.6274011648156</v>
      </c>
      <c r="AG37" s="47">
        <f>'[3]Soy Complex'!BN414+('[3]Soy Complex'!BN430*0.95)+'[3]Soy Complex'!BN446+('[3]Soy Complex'!BN478*0.85)+AG69</f>
        <v>2286.6020354252578</v>
      </c>
      <c r="AH37" s="47">
        <f>'[3]Soy Complex'!BO414+('[3]Soy Complex'!BO430*0.95)+'[3]Soy Complex'!BO446+('[3]Soy Complex'!BO478*0.85)+AH69</f>
        <v>2251.311250554942</v>
      </c>
      <c r="AI37" s="47">
        <f>'[3]Soy Complex'!BP414+('[3]Soy Complex'!BP430*0.95)+'[3]Soy Complex'!BP446+('[3]Soy Complex'!BP478*0.85)+AI69</f>
        <v>2480.9881792205542</v>
      </c>
      <c r="AJ37" s="47">
        <f>'[3]Soy Complex'!BQ414+('[3]Soy Complex'!BQ430*0.95)+'[3]Soy Complex'!BQ446+('[3]Soy Complex'!BQ478*0.85)+AJ69</f>
        <v>2426.9599316943377</v>
      </c>
      <c r="AK37" s="47">
        <f>'[3]Soy Complex'!BR414+('[3]Soy Complex'!BR430*0.95)+'[3]Soy Complex'!BR446+('[3]Soy Complex'!BR478*0.85)+AK69</f>
        <v>2417.5287461095481</v>
      </c>
      <c r="AL37" s="47">
        <f>'[3]Soy Complex'!BS414+('[3]Soy Complex'!BS430*0.95)+'[3]Soy Complex'!BS446+('[3]Soy Complex'!BS478*0.85)+AL69</f>
        <v>2494.1206204211967</v>
      </c>
      <c r="AM37" s="47">
        <f>'[3]Soy Complex'!BT414+('[3]Soy Complex'!BT430*0.95)+'[3]Soy Complex'!BT446+('[3]Soy Complex'!BT478*0.85)+AM69</f>
        <v>2532.5750117063531</v>
      </c>
      <c r="AN37" s="47">
        <f>'[3]Soy Complex'!BU414+('[3]Soy Complex'!BU430*0.95)+'[3]Soy Complex'!BU446+('[3]Soy Complex'!BU478*0.85)+AN69</f>
        <v>2561.8187011961468</v>
      </c>
      <c r="AO37" s="47">
        <f>'[3]Soy Complex'!BV414+('[3]Soy Complex'!BV430*0.95)+'[3]Soy Complex'!BV446+('[3]Soy Complex'!BV478*0.85)+AO69</f>
        <v>2498.1250292796608</v>
      </c>
      <c r="AP37" s="47">
        <f>'[3]Soy Complex'!BW414+('[3]Soy Complex'!BW430*0.95)+'[3]Soy Complex'!BW446+('[3]Soy Complex'!BW478*0.85)+AP69</f>
        <v>2391.0529379519421</v>
      </c>
      <c r="AQ37" s="47">
        <f>'[3]Soy Complex'!BX414+('[3]Soy Complex'!BX430*0.95)+'[3]Soy Complex'!BX446+('[3]Soy Complex'!BX478*0.85)+AQ69</f>
        <v>2305.0897936555311</v>
      </c>
      <c r="AR37" s="47">
        <f>'[3]Soy Complex'!BY414+('[3]Soy Complex'!BY430*0.95)+'[3]Soy Complex'!BY446+('[3]Soy Complex'!BY478*0.85)+AR69</f>
        <v>2688.5057052682487</v>
      </c>
      <c r="AS37" s="47">
        <f>'[3]Soy Complex'!BZ414+('[3]Soy Complex'!BZ430*0.95)+'[3]Soy Complex'!BZ446+('[3]Soy Complex'!BZ478*0.85)+AS69</f>
        <v>2647.9842229792762</v>
      </c>
      <c r="AT37" s="47">
        <f>'[3]Soy Complex'!CA414+('[3]Soy Complex'!CA430*0.95)+'[3]Soy Complex'!CA446+('[3]Soy Complex'!CA478*0.85)+AT69</f>
        <v>2620.7714569142554</v>
      </c>
      <c r="AU37" s="47">
        <f>'[3]Soy Complex'!CB414+('[3]Soy Complex'!CB430*0.95)+'[3]Soy Complex'!CB446+('[3]Soy Complex'!CB478*0.85)+AU69</f>
        <v>2897.5023754472509</v>
      </c>
      <c r="AW37" s="55">
        <f>'Soy Crude'!AB79</f>
        <v>1682.55</v>
      </c>
      <c r="AX37" s="73">
        <f t="shared" si="28"/>
        <v>-2.5558230067457055E-2</v>
      </c>
      <c r="AY37" s="55">
        <f>'Soy Crude'!AC79</f>
        <v>1670.68</v>
      </c>
      <c r="AZ37" s="73">
        <f t="shared" si="27"/>
        <v>-2.4850958890990538E-2</v>
      </c>
      <c r="BA37" s="55">
        <f>'Soy Crude'!AD79</f>
        <v>1782.0450000000001</v>
      </c>
      <c r="BB37" s="73">
        <f t="shared" si="29"/>
        <v>0.2189747440216705</v>
      </c>
    </row>
    <row r="38" spans="1:54">
      <c r="A38" s="42" t="s">
        <v>112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6"/>
      <c r="P38" s="46"/>
      <c r="Q38" s="46"/>
      <c r="R38" s="46"/>
      <c r="S38" s="46"/>
      <c r="T38" s="46"/>
      <c r="U38" s="46"/>
      <c r="V38" s="46"/>
      <c r="W38" s="46">
        <f>'[4]NASS Crush'!$AA9</f>
        <v>1396.1010000000001</v>
      </c>
      <c r="X38" s="46">
        <f>'[4]NASS Crush'!$AA21</f>
        <v>1368.461</v>
      </c>
      <c r="Y38" s="46">
        <f>'[4]NASS Crush'!$AA33</f>
        <v>1389.3389999999999</v>
      </c>
      <c r="Z38" s="46">
        <f>'[4]NASS Crush'!$AA45</f>
        <v>1467.768</v>
      </c>
      <c r="AA38" s="46">
        <f>'[4]NASS Crush'!$AA57</f>
        <v>1412.136</v>
      </c>
      <c r="AB38" s="46">
        <f>'[4]NASS Crush'!$AA69</f>
        <v>1540.809</v>
      </c>
      <c r="AC38" s="46">
        <f>'[4]NASS Crush'!$AA81</f>
        <v>1609.23</v>
      </c>
      <c r="AD38" s="47">
        <f>'[3]Soy Complex'!BK415+('[3]Soy Complex'!BK431*0.95)+'[3]Soy Complex'!BK447+('[3]Soy Complex'!BK479*0.85)+AD70</f>
        <v>2056.1273469821285</v>
      </c>
      <c r="AE38" s="47">
        <f>'[3]Soy Complex'!BL415+('[3]Soy Complex'!BL431*0.95)+'[3]Soy Complex'!BL447+('[3]Soy Complex'!BL479*0.85)+AE70</f>
        <v>2074.7294045607346</v>
      </c>
      <c r="AF38" s="47">
        <f>'[3]Soy Complex'!BM415+('[3]Soy Complex'!BM431*0.95)+'[3]Soy Complex'!BM447+('[3]Soy Complex'!BM479*0.85)+AF70</f>
        <v>1998.7598458131026</v>
      </c>
      <c r="AG38" s="47">
        <f>'[3]Soy Complex'!BN415+('[3]Soy Complex'!BN431*0.95)+'[3]Soy Complex'!BN447+('[3]Soy Complex'!BN479*0.85)+AG70</f>
        <v>2144.2140033763376</v>
      </c>
      <c r="AH38" s="47">
        <f>'[3]Soy Complex'!BO415+('[3]Soy Complex'!BO431*0.95)+'[3]Soy Complex'!BO447+('[3]Soy Complex'!BO479*0.85)+AH70</f>
        <v>2092.6839845224326</v>
      </c>
      <c r="AI38" s="47">
        <f>'[3]Soy Complex'!BP415+('[3]Soy Complex'!BP431*0.95)+'[3]Soy Complex'!BP447+('[3]Soy Complex'!BP479*0.85)+AI70</f>
        <v>2320.2217193800902</v>
      </c>
      <c r="AJ38" s="47">
        <f>'[3]Soy Complex'!BQ415+('[3]Soy Complex'!BQ431*0.95)+'[3]Soy Complex'!BQ447+('[3]Soy Complex'!BQ479*0.85)+AJ70</f>
        <v>2261.6188782593626</v>
      </c>
      <c r="AK38" s="47">
        <f>'[3]Soy Complex'!BR415+('[3]Soy Complex'!BR431*0.95)+'[3]Soy Complex'!BR447+('[3]Soy Complex'!BR479*0.85)+AK70</f>
        <v>2245.793571184794</v>
      </c>
      <c r="AL38" s="47">
        <f>'[3]Soy Complex'!BS415+('[3]Soy Complex'!BS431*0.95)+'[3]Soy Complex'!BS447+('[3]Soy Complex'!BS479*0.85)+AL70</f>
        <v>2310.1187185260133</v>
      </c>
      <c r="AM38" s="47">
        <f>'[3]Soy Complex'!BT415+('[3]Soy Complex'!BT431*0.95)+'[3]Soy Complex'!BT447+('[3]Soy Complex'!BT479*0.85)+AM70</f>
        <v>2459.8470150536837</v>
      </c>
      <c r="AN38" s="47">
        <f>'[3]Soy Complex'!BU415+('[3]Soy Complex'!BU431*0.95)+'[3]Soy Complex'!BU447+('[3]Soy Complex'!BU479*0.85)+AN70</f>
        <v>2403.5056491727341</v>
      </c>
      <c r="AO38" s="47">
        <f>'[3]Soy Complex'!BV415+('[3]Soy Complex'!BV431*0.95)+'[3]Soy Complex'!BV447+('[3]Soy Complex'!BV479*0.85)+AO70</f>
        <v>2312.5327701777355</v>
      </c>
      <c r="AP38" s="47">
        <f>'[3]Soy Complex'!BW415+('[3]Soy Complex'!BW431*0.95)+'[3]Soy Complex'!BW447+('[3]Soy Complex'!BW479*0.85)+AP70</f>
        <v>2078.1144187313253</v>
      </c>
      <c r="AQ38" s="47">
        <f>'[3]Soy Complex'!BX415+('[3]Soy Complex'!BX431*0.95)+'[3]Soy Complex'!BX447+('[3]Soy Complex'!BX479*0.85)+AQ70</f>
        <v>2235.3482881633199</v>
      </c>
      <c r="AR38" s="47">
        <f>'[3]Soy Complex'!BY415+('[3]Soy Complex'!BY431*0.95)+'[3]Soy Complex'!BY447+('[3]Soy Complex'!BY479*0.85)+AR70</f>
        <v>2594.8624279256865</v>
      </c>
      <c r="AS38" s="47">
        <f>'[3]Soy Complex'!BZ415+('[3]Soy Complex'!BZ431*0.95)+'[3]Soy Complex'!BZ447+('[3]Soy Complex'!BZ479*0.85)+AS70</f>
        <v>2564.6130768960288</v>
      </c>
      <c r="AT38" s="47">
        <f>'[3]Soy Complex'!CA415+('[3]Soy Complex'!CA431*0.95)+'[3]Soy Complex'!CA447+('[3]Soy Complex'!CA479*0.85)+AT70</f>
        <v>2542.7488929694459</v>
      </c>
      <c r="AU38" s="47">
        <f>'[3]Soy Complex'!CB415+('[3]Soy Complex'!CB431*0.95)+'[3]Soy Complex'!CB447+('[3]Soy Complex'!CB479*0.85)+AU70</f>
        <v>2820.2722163505705</v>
      </c>
      <c r="AW38" s="55">
        <f>'Soy Crude'!AB80</f>
        <v>1576.9079999999999</v>
      </c>
      <c r="AX38" s="73">
        <f t="shared" si="28"/>
        <v>-2.2892267652900422E-2</v>
      </c>
      <c r="AY38" s="55">
        <f>'Soy Crude'!AC80</f>
        <v>1650.106</v>
      </c>
      <c r="AZ38" s="73">
        <f t="shared" si="27"/>
        <v>-2.4771741936578606E-2</v>
      </c>
      <c r="BA38" s="55">
        <f>'Soy Crude'!AD80</f>
        <v>1701.2539999999999</v>
      </c>
      <c r="BB38" s="73">
        <f t="shared" si="29"/>
        <v>0.20859515803173934</v>
      </c>
    </row>
    <row r="39" spans="1:54" ht="15.75" thickBot="1">
      <c r="A39" s="42" t="s">
        <v>113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>
        <f t="shared" ref="W39:AF39" si="30">SUM(W27:W38)</f>
        <v>7087.1380000000008</v>
      </c>
      <c r="X39" s="46">
        <f>SUM(X27:X38)</f>
        <v>16753.615999999998</v>
      </c>
      <c r="Y39" s="46">
        <f t="shared" si="30"/>
        <v>16903.191000000003</v>
      </c>
      <c r="Z39" s="46">
        <f t="shared" si="30"/>
        <v>17099.033000000003</v>
      </c>
      <c r="AA39" s="46">
        <f t="shared" si="30"/>
        <v>17384.932000000001</v>
      </c>
      <c r="AB39" s="46">
        <f t="shared" si="30"/>
        <v>17934.800999999999</v>
      </c>
      <c r="AC39" s="46">
        <f t="shared" si="30"/>
        <v>19367.987000000001</v>
      </c>
      <c r="AD39" s="47">
        <f>SUM(AD27:AD38)</f>
        <v>22013.285656217642</v>
      </c>
      <c r="AE39" s="47">
        <f t="shared" si="30"/>
        <v>24514.491400073042</v>
      </c>
      <c r="AF39" s="47">
        <f t="shared" si="30"/>
        <v>24674.271757470851</v>
      </c>
      <c r="AG39" s="47">
        <f t="shared" ref="AG39:AU39" si="31">SUM(AG27:AG38)</f>
        <v>25788.719339239356</v>
      </c>
      <c r="AH39" s="47">
        <f t="shared" si="31"/>
        <v>26273.790084650052</v>
      </c>
      <c r="AI39" s="47">
        <f t="shared" si="31"/>
        <v>28275.332798289564</v>
      </c>
      <c r="AJ39" s="47">
        <f t="shared" si="31"/>
        <v>28240.109749527015</v>
      </c>
      <c r="AK39" s="47">
        <f t="shared" si="31"/>
        <v>28176.76719935831</v>
      </c>
      <c r="AL39" s="47">
        <f t="shared" si="31"/>
        <v>29159.28620244631</v>
      </c>
      <c r="AM39" s="47">
        <f t="shared" si="31"/>
        <v>29728.316134599587</v>
      </c>
      <c r="AN39" s="47">
        <f t="shared" si="31"/>
        <v>29917.2891495777</v>
      </c>
      <c r="AO39" s="47">
        <f t="shared" si="31"/>
        <v>29181.603887105957</v>
      </c>
      <c r="AP39" s="47">
        <f t="shared" si="31"/>
        <v>27876.185718731078</v>
      </c>
      <c r="AQ39" s="47">
        <f t="shared" si="31"/>
        <v>27031.536447327715</v>
      </c>
      <c r="AR39" s="47">
        <f t="shared" si="31"/>
        <v>31760.885348099193</v>
      </c>
      <c r="AS39" s="47">
        <f t="shared" si="31"/>
        <v>31954.112949723341</v>
      </c>
      <c r="AT39" s="47">
        <f t="shared" si="31"/>
        <v>31932.687484363712</v>
      </c>
      <c r="AU39" s="47">
        <f t="shared" si="31"/>
        <v>35099.782274301033</v>
      </c>
    </row>
    <row r="40" spans="1:54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9">
        <f>AF5</f>
        <v>24674.271757470851</v>
      </c>
      <c r="AG40" s="49">
        <f t="shared" ref="AG40:AU40" si="32">AG5</f>
        <v>25788.719339239356</v>
      </c>
      <c r="AH40" s="49">
        <f t="shared" si="32"/>
        <v>26273.790084650052</v>
      </c>
      <c r="AI40" s="49">
        <f t="shared" si="32"/>
        <v>28275.332798289564</v>
      </c>
      <c r="AJ40" s="49">
        <f t="shared" si="32"/>
        <v>28240.109749527015</v>
      </c>
      <c r="AK40" s="49">
        <f t="shared" si="32"/>
        <v>28176.76719935831</v>
      </c>
      <c r="AL40" s="49">
        <f t="shared" si="32"/>
        <v>29159.28620244631</v>
      </c>
      <c r="AM40" s="49">
        <f t="shared" si="32"/>
        <v>29728.316134599587</v>
      </c>
      <c r="AN40" s="49">
        <f t="shared" si="32"/>
        <v>29917.2891495777</v>
      </c>
      <c r="AO40" s="49">
        <f t="shared" si="32"/>
        <v>29181.603887105957</v>
      </c>
      <c r="AP40" s="49">
        <f t="shared" si="32"/>
        <v>27876.185718731078</v>
      </c>
      <c r="AQ40" s="49">
        <f t="shared" si="32"/>
        <v>27031.536447327715</v>
      </c>
      <c r="AR40" s="49">
        <f t="shared" si="32"/>
        <v>31760.885348099193</v>
      </c>
      <c r="AS40" s="49">
        <f t="shared" si="32"/>
        <v>31954.112949723341</v>
      </c>
      <c r="AT40" s="49">
        <f t="shared" si="32"/>
        <v>31932.687484363712</v>
      </c>
      <c r="AU40" s="49">
        <f t="shared" si="32"/>
        <v>35099.782274301033</v>
      </c>
      <c r="AV40" s="49"/>
      <c r="AW40" s="49"/>
    </row>
    <row r="41" spans="1:54" ht="15.75" thickBot="1">
      <c r="A41" s="42" t="s">
        <v>155</v>
      </c>
    </row>
    <row r="42" spans="1:54" ht="15.75" thickBot="1">
      <c r="A42" s="44"/>
      <c r="B42" s="44" t="str">
        <f>B$2</f>
        <v xml:space="preserve">93/94 </v>
      </c>
      <c r="C42" s="44" t="str">
        <f t="shared" ref="C42:AU42" si="33">C$2</f>
        <v xml:space="preserve">94/95 </v>
      </c>
      <c r="D42" s="44" t="str">
        <f t="shared" si="33"/>
        <v xml:space="preserve">95/96 </v>
      </c>
      <c r="E42" s="44" t="str">
        <f t="shared" si="33"/>
        <v xml:space="preserve">96/97 </v>
      </c>
      <c r="F42" s="44" t="str">
        <f t="shared" si="33"/>
        <v xml:space="preserve">97/98 </v>
      </c>
      <c r="G42" s="44" t="str">
        <f t="shared" si="33"/>
        <v xml:space="preserve">98/99 </v>
      </c>
      <c r="H42" s="44" t="str">
        <f t="shared" si="33"/>
        <v xml:space="preserve">99/00 </v>
      </c>
      <c r="I42" s="44" t="str">
        <f t="shared" si="33"/>
        <v xml:space="preserve">00/01 </v>
      </c>
      <c r="J42" s="44" t="str">
        <f t="shared" si="33"/>
        <v xml:space="preserve">01/02 </v>
      </c>
      <c r="K42" s="44" t="str">
        <f t="shared" si="33"/>
        <v xml:space="preserve">02/03 </v>
      </c>
      <c r="L42" s="44" t="str">
        <f t="shared" si="33"/>
        <v xml:space="preserve">03/04 </v>
      </c>
      <c r="M42" s="44" t="str">
        <f t="shared" si="33"/>
        <v xml:space="preserve">04/05 </v>
      </c>
      <c r="N42" s="44" t="str">
        <f t="shared" si="33"/>
        <v xml:space="preserve">05/06 </v>
      </c>
      <c r="O42" s="44" t="str">
        <f t="shared" si="33"/>
        <v xml:space="preserve">06/07 </v>
      </c>
      <c r="P42" s="44" t="str">
        <f t="shared" si="33"/>
        <v xml:space="preserve">07/08 </v>
      </c>
      <c r="Q42" s="44" t="str">
        <f t="shared" si="33"/>
        <v xml:space="preserve">08/09 </v>
      </c>
      <c r="R42" s="44" t="str">
        <f t="shared" si="33"/>
        <v xml:space="preserve">09/10 </v>
      </c>
      <c r="S42" s="44" t="str">
        <f t="shared" si="33"/>
        <v xml:space="preserve">10/11 </v>
      </c>
      <c r="T42" s="44" t="str">
        <f t="shared" si="33"/>
        <v xml:space="preserve">11/12 </v>
      </c>
      <c r="U42" s="44" t="str">
        <f t="shared" si="33"/>
        <v xml:space="preserve">12/13 </v>
      </c>
      <c r="V42" s="44" t="str">
        <f t="shared" si="33"/>
        <v xml:space="preserve">13/14 </v>
      </c>
      <c r="W42" s="44" t="str">
        <f t="shared" si="33"/>
        <v xml:space="preserve">14/15 </v>
      </c>
      <c r="X42" s="44" t="str">
        <f t="shared" si="33"/>
        <v xml:space="preserve">15/16 </v>
      </c>
      <c r="Y42" s="44" t="str">
        <f t="shared" si="33"/>
        <v xml:space="preserve">16/17 </v>
      </c>
      <c r="Z42" s="44" t="str">
        <f t="shared" si="33"/>
        <v xml:space="preserve">17/18 </v>
      </c>
      <c r="AA42" s="44" t="str">
        <f t="shared" si="33"/>
        <v>18/19</v>
      </c>
      <c r="AB42" s="44" t="str">
        <f t="shared" si="33"/>
        <v>19/20</v>
      </c>
      <c r="AC42" s="44" t="str">
        <f t="shared" si="33"/>
        <v>20/21</v>
      </c>
      <c r="AD42" s="44" t="str">
        <f t="shared" si="33"/>
        <v>21/22</v>
      </c>
      <c r="AE42" s="44" t="str">
        <f t="shared" si="33"/>
        <v>22/23</v>
      </c>
      <c r="AF42" s="44" t="str">
        <f t="shared" si="33"/>
        <v>23/24</v>
      </c>
      <c r="AG42" s="44" t="str">
        <f t="shared" si="33"/>
        <v>24/25</v>
      </c>
      <c r="AH42" s="44" t="str">
        <f t="shared" si="33"/>
        <v>25/26</v>
      </c>
      <c r="AI42" s="44" t="str">
        <f t="shared" si="33"/>
        <v>26/27</v>
      </c>
      <c r="AJ42" s="44" t="str">
        <f t="shared" si="33"/>
        <v>27/28</v>
      </c>
      <c r="AK42" s="44" t="str">
        <f t="shared" si="33"/>
        <v>28/29</v>
      </c>
      <c r="AL42" s="44" t="str">
        <f t="shared" si="33"/>
        <v>29/30</v>
      </c>
      <c r="AM42" s="44" t="str">
        <f t="shared" si="33"/>
        <v>30/31</v>
      </c>
      <c r="AN42" s="44" t="str">
        <f t="shared" si="33"/>
        <v>31/32</v>
      </c>
      <c r="AO42" s="44" t="str">
        <f t="shared" si="33"/>
        <v>32/33</v>
      </c>
      <c r="AP42" s="44" t="str">
        <f t="shared" si="33"/>
        <v>33/34</v>
      </c>
      <c r="AQ42" s="44" t="str">
        <f t="shared" si="33"/>
        <v>34/35</v>
      </c>
      <c r="AR42" s="44" t="str">
        <f t="shared" si="33"/>
        <v>35/36</v>
      </c>
      <c r="AS42" s="44" t="str">
        <f t="shared" si="33"/>
        <v>36/37</v>
      </c>
      <c r="AT42" s="44" t="str">
        <f t="shared" si="33"/>
        <v>37/38</v>
      </c>
      <c r="AU42" s="44" t="str">
        <f t="shared" si="33"/>
        <v>38/39</v>
      </c>
    </row>
    <row r="43" spans="1:54">
      <c r="A43" s="42" t="s">
        <v>101</v>
      </c>
      <c r="B43" s="50">
        <f>'[5]Refined SO Imports'!AG$290/1000</f>
        <v>7.8319999999999987E-2</v>
      </c>
      <c r="C43" s="50">
        <f>'[5]Refined SO Imports'!AS$290/1000</f>
        <v>0.21510699999999999</v>
      </c>
      <c r="D43" s="50">
        <f>'[5]Refined SO Imports'!BE$290/1000</f>
        <v>1.716391</v>
      </c>
      <c r="E43" s="50">
        <f>'[5]Refined SO Imports'!BQ$290/1000</f>
        <v>6.8576450000000007</v>
      </c>
      <c r="F43" s="50">
        <f>'[5]Refined SO Imports'!CC$290/1000</f>
        <v>5.2963760000000004</v>
      </c>
      <c r="G43" s="50">
        <f>'[5]Refined SO Imports'!CO$290/1000</f>
        <v>8.0856030000000008</v>
      </c>
      <c r="H43" s="50">
        <f>'[5]Refined SO Imports'!DA$290/1000</f>
        <v>7.2237330000000002</v>
      </c>
      <c r="I43" s="50">
        <f>'[5]Refined SO Imports'!DM$290/1000</f>
        <v>6.3735559999999998</v>
      </c>
      <c r="J43" s="50">
        <f>'[5]Refined SO Imports'!DY$290/1000</f>
        <v>4.8003789999999995</v>
      </c>
      <c r="K43" s="50">
        <f>'[5]Refined SO Imports'!EK$290/1000</f>
        <v>2.7039909999999998</v>
      </c>
      <c r="L43" s="50">
        <f>'[5]Refined SO Imports'!EW$290/1000</f>
        <v>2.9374760000000002</v>
      </c>
      <c r="M43" s="50">
        <f>'[5]Refined SO Imports'!FI$290/1000</f>
        <v>1.0800860000000001</v>
      </c>
      <c r="N43" s="50">
        <f>'[5]Refined SO Imports'!FU$290/1000</f>
        <v>3.1141909999999999</v>
      </c>
      <c r="O43" s="50">
        <f>'[5]Refined SO Imports'!GG$290/1000</f>
        <v>0.93122199999999999</v>
      </c>
      <c r="P43" s="50">
        <f>'[5]Refined SO Imports'!GS$290/1000</f>
        <v>2.3357899999999998</v>
      </c>
      <c r="Q43" s="50">
        <f>'[5]Refined SO Imports'!HE$290/1000</f>
        <v>4.1038709999999998</v>
      </c>
      <c r="R43" s="50">
        <f>'[5]Refined SO Imports'!HQ$290/1000</f>
        <v>4.7996300000000005</v>
      </c>
      <c r="S43" s="50">
        <f>'[5]Refined SO Imports'!IC$290/1000</f>
        <v>5.8907920000000003</v>
      </c>
      <c r="T43" s="50">
        <f>'[5]Refined SO Imports'!IO$290/1000</f>
        <v>7.2111960000000002</v>
      </c>
      <c r="U43" s="50">
        <f>'[5]Refined SO Imports'!JA$290/1000</f>
        <v>10.829623</v>
      </c>
      <c r="V43" s="50">
        <f>'[5]Refined SO Imports'!JM$290/1000</f>
        <v>10.312858</v>
      </c>
      <c r="W43" s="50">
        <f>'[5]Refined SO Imports'!JY$290/1000</f>
        <v>10.417586</v>
      </c>
      <c r="X43" s="50">
        <f>'[5]Refined SO Imports'!KK$290/1000</f>
        <v>18.523559000000002</v>
      </c>
      <c r="Y43" s="50">
        <f>'[5]Refined SO Imports'!KW$290/1000</f>
        <v>13.578580000000001</v>
      </c>
      <c r="Z43" s="50">
        <f>'[5]Refined SO Imports'!LI$290/1000</f>
        <v>30.764835999999999</v>
      </c>
      <c r="AA43" s="50">
        <f>'[5]Refined SO Imports'!LU$290/1000</f>
        <v>31.039291000000002</v>
      </c>
      <c r="AB43" s="50">
        <f>'[5]Refined SO Imports'!MG$290/1000</f>
        <v>28.449639999999999</v>
      </c>
      <c r="AC43" s="50">
        <f>'[5]Refined SO Imports'!MS$290/1000</f>
        <v>18.246883</v>
      </c>
      <c r="AD43" s="50">
        <f>'[5]Refined SO Imports'!NE$290/1000</f>
        <v>25.749333</v>
      </c>
      <c r="AE43" s="51">
        <f>'[3]Soy Complex'!BL324-'Soy Crude'!AE37</f>
        <v>23.542106000000004</v>
      </c>
      <c r="AF43" s="51">
        <f>'[3]Soy Complex'!BM324-'Soy Crude'!AF37</f>
        <v>20.694536999999993</v>
      </c>
      <c r="AG43" s="51">
        <f>'[3]Soy Complex'!BN324-'Soy Crude'!AG37</f>
        <v>32.816893968654355</v>
      </c>
      <c r="AH43" s="51">
        <f>'[3]Soy Complex'!BO324-'Soy Crude'!AH37</f>
        <v>31.719223386559086</v>
      </c>
      <c r="AI43" s="51">
        <f>'[3]Soy Complex'!BP324-'Soy Crude'!AI37</f>
        <v>30.988676714295501</v>
      </c>
      <c r="AJ43" s="51">
        <f>'[3]Soy Complex'!BQ324-'Soy Crude'!AJ37</f>
        <v>30.420881548994295</v>
      </c>
      <c r="AK43" s="51">
        <f>'[3]Soy Complex'!BR324-'Soy Crude'!AK37</f>
        <v>31.82286714498257</v>
      </c>
      <c r="AL43" s="51">
        <f>'[3]Soy Complex'!BS324-'Soy Crude'!AL37</f>
        <v>30.543620473737278</v>
      </c>
      <c r="AM43" s="51">
        <f>'[3]Soy Complex'!BT324-'Soy Crude'!AM37</f>
        <v>29.484989193782489</v>
      </c>
      <c r="AN43" s="51">
        <f>'[3]Soy Complex'!BU324-'Soy Crude'!AN37</f>
        <v>28.80157527141753</v>
      </c>
      <c r="AO43" s="51">
        <f>'[3]Soy Complex'!BV324-'Soy Crude'!AO37</f>
        <v>28.272549217089939</v>
      </c>
      <c r="AP43" s="51">
        <f>'[3]Soy Complex'!BW324-'Soy Crude'!AP37</f>
        <v>28.019204425409882</v>
      </c>
      <c r="AQ43" s="51">
        <f>'[3]Soy Complex'!BX324-'Soy Crude'!AQ37</f>
        <v>21.343823607132649</v>
      </c>
      <c r="AR43" s="51">
        <f>'[3]Soy Complex'!BY324-'Soy Crude'!AR37</f>
        <v>20.789681724004659</v>
      </c>
      <c r="AS43" s="51">
        <f>'[3]Soy Complex'!BZ324-'Soy Crude'!AS37</f>
        <v>20.442975052073827</v>
      </c>
      <c r="AT43" s="51">
        <f>'[3]Soy Complex'!CA324-'Soy Crude'!AT37</f>
        <v>20.098063592780044</v>
      </c>
      <c r="AU43" s="51">
        <f>'[3]Soy Complex'!CB324-'Soy Crude'!AU37</f>
        <v>19.745786705727781</v>
      </c>
    </row>
    <row r="44" spans="1:54">
      <c r="A44" s="42" t="s">
        <v>102</v>
      </c>
      <c r="B44" s="50">
        <f>'[5]Refined SO Imports'!AH$290/1000</f>
        <v>3.8806570000000002</v>
      </c>
      <c r="C44" s="50">
        <f>'[5]Refined SO Imports'!AT$290/1000</f>
        <v>0.35507799999999995</v>
      </c>
      <c r="D44" s="50">
        <f>'[5]Refined SO Imports'!BF$290/1000</f>
        <v>2.4556269999999998</v>
      </c>
      <c r="E44" s="50">
        <f>'[5]Refined SO Imports'!BR$290/1000</f>
        <v>1.1222639999999999</v>
      </c>
      <c r="F44" s="50">
        <f>'[5]Refined SO Imports'!CD$290/1000</f>
        <v>4.6638570000000001</v>
      </c>
      <c r="G44" s="50">
        <f>'[5]Refined SO Imports'!CP$290/1000</f>
        <v>7.5144690000000001</v>
      </c>
      <c r="H44" s="50">
        <f>'[5]Refined SO Imports'!DB$290/1000</f>
        <v>6.4660969999999995</v>
      </c>
      <c r="I44" s="50">
        <f>'[5]Refined SO Imports'!DN$290/1000</f>
        <v>5.1965569999999994</v>
      </c>
      <c r="J44" s="50">
        <f>'[5]Refined SO Imports'!DZ$290/1000</f>
        <v>3.3979360000000001</v>
      </c>
      <c r="K44" s="50">
        <f>'[5]Refined SO Imports'!EL$290/1000</f>
        <v>3.4632579999999997</v>
      </c>
      <c r="L44" s="50">
        <f>'[5]Refined SO Imports'!EX$290/1000</f>
        <v>2.2844150000000001</v>
      </c>
      <c r="M44" s="50">
        <f>'[5]Refined SO Imports'!FJ$290/1000</f>
        <v>1.6789130000000001</v>
      </c>
      <c r="N44" s="50">
        <f>'[5]Refined SO Imports'!FV$290/1000</f>
        <v>1.8630199999999999</v>
      </c>
      <c r="O44" s="50">
        <f>'[5]Refined SO Imports'!GH$290/1000</f>
        <v>0.81860500000000003</v>
      </c>
      <c r="P44" s="50">
        <f>'[5]Refined SO Imports'!GT$290/1000</f>
        <v>0.94066099999999997</v>
      </c>
      <c r="Q44" s="50">
        <f>'[5]Refined SO Imports'!HF$290/1000</f>
        <v>7.8712799999999996</v>
      </c>
      <c r="R44" s="50">
        <f>'[5]Refined SO Imports'!HR$290/1000</f>
        <v>5.942914</v>
      </c>
      <c r="S44" s="50">
        <f>'[5]Refined SO Imports'!ID$290/1000</f>
        <v>6.8313429999999995</v>
      </c>
      <c r="T44" s="50">
        <f>'[5]Refined SO Imports'!IP$290/1000</f>
        <v>11.833855999999999</v>
      </c>
      <c r="U44" s="50">
        <f>'[5]Refined SO Imports'!JB$290/1000</f>
        <v>10.202789000000001</v>
      </c>
      <c r="V44" s="50">
        <f>'[5]Refined SO Imports'!JN$290/1000</f>
        <v>14.977264999999999</v>
      </c>
      <c r="W44" s="50">
        <f>'[5]Refined SO Imports'!JZ$290/1000</f>
        <v>12.015739</v>
      </c>
      <c r="X44" s="50">
        <f>'[5]Refined SO Imports'!KL$290/1000</f>
        <v>17.043560000000003</v>
      </c>
      <c r="Y44" s="50">
        <f>'[5]Refined SO Imports'!KX$290/1000</f>
        <v>13.595994000000001</v>
      </c>
      <c r="Z44" s="50">
        <f>'[5]Refined SO Imports'!LJ$290/1000</f>
        <v>20.630215</v>
      </c>
      <c r="AA44" s="50">
        <f>'[5]Refined SO Imports'!LV$290/1000</f>
        <v>32.627350999999997</v>
      </c>
      <c r="AB44" s="50">
        <f>'[5]Refined SO Imports'!MH$290/1000</f>
        <v>22.476571</v>
      </c>
      <c r="AC44" s="50">
        <f>'[5]Refined SO Imports'!MT$290/1000</f>
        <v>18.352163000000001</v>
      </c>
      <c r="AD44" s="50">
        <f>'[5]Refined SO Imports'!NF$290/1000</f>
        <v>28.457736000000001</v>
      </c>
      <c r="AE44" s="51">
        <f>'[3]Soy Complex'!BL325-'Soy Crude'!AE38</f>
        <v>17.743020000000001</v>
      </c>
      <c r="AF44" s="51">
        <f>'[3]Soy Complex'!BM325-'Soy Crude'!AF38</f>
        <v>21.800502000000002</v>
      </c>
      <c r="AG44" s="51">
        <f>'[3]Soy Complex'!BN325-'Soy Crude'!AG38</f>
        <v>36.324353678505837</v>
      </c>
      <c r="AH44" s="51">
        <f>'[3]Soy Complex'!BO325-'Soy Crude'!AH38</f>
        <v>36.160119642186444</v>
      </c>
      <c r="AI44" s="51">
        <f>'[3]Soy Complex'!BP325-'Soy Crude'!AI38</f>
        <v>35.590891799627137</v>
      </c>
      <c r="AJ44" s="51">
        <f>'[3]Soy Complex'!BQ325-'Soy Crude'!AJ38</f>
        <v>35.362789584945261</v>
      </c>
      <c r="AK44" s="51">
        <f>'[3]Soy Complex'!BR325-'Soy Crude'!AK38</f>
        <v>32.897896362460585</v>
      </c>
      <c r="AL44" s="51">
        <f>'[3]Soy Complex'!BS325-'Soy Crude'!AL38</f>
        <v>33.877306698049438</v>
      </c>
      <c r="AM44" s="51">
        <f>'[3]Soy Complex'!BT325-'Soy Crude'!AM38</f>
        <v>33.691059688302552</v>
      </c>
      <c r="AN44" s="51">
        <f>'[3]Soy Complex'!BU325-'Soy Crude'!AN38</f>
        <v>33.121682491793415</v>
      </c>
      <c r="AO44" s="51">
        <f>'[3]Soy Complex'!BV325-'Soy Crude'!AO38</f>
        <v>32.547880845127878</v>
      </c>
      <c r="AP44" s="51">
        <f>'[3]Soy Complex'!BW325-'Soy Crude'!AP38</f>
        <v>32.168633542166148</v>
      </c>
      <c r="AQ44" s="51">
        <f>'[3]Soy Complex'!BX325-'Soy Crude'!AQ38</f>
        <v>24.735207710034175</v>
      </c>
      <c r="AR44" s="51">
        <f>'[3]Soy Complex'!BY325-'Soy Crude'!AR38</f>
        <v>24.698169529844126</v>
      </c>
      <c r="AS44" s="51">
        <f>'[3]Soy Complex'!BZ325-'Soy Crude'!AS38</f>
        <v>24.39185422520184</v>
      </c>
      <c r="AT44" s="51">
        <f>'[3]Soy Complex'!CA325-'Soy Crude'!AT38</f>
        <v>24.110630232782192</v>
      </c>
      <c r="AU44" s="51">
        <f>'[3]Soy Complex'!CB325-'Soy Crude'!AU38</f>
        <v>23.783997440398583</v>
      </c>
    </row>
    <row r="45" spans="1:54">
      <c r="A45" s="42" t="s">
        <v>103</v>
      </c>
      <c r="B45" s="50">
        <f>'[5]Refined SO Imports'!AI$290/1000</f>
        <v>7.8807000000000002E-2</v>
      </c>
      <c r="C45" s="50">
        <f>'[5]Refined SO Imports'!AU$290/1000</f>
        <v>0.31247399999999997</v>
      </c>
      <c r="D45" s="50">
        <f>'[5]Refined SO Imports'!BG$290/1000</f>
        <v>2.5371439999999996</v>
      </c>
      <c r="E45" s="50">
        <f>'[5]Refined SO Imports'!BS$290/1000</f>
        <v>1.999654</v>
      </c>
      <c r="F45" s="50">
        <f>'[5]Refined SO Imports'!CE$290/1000</f>
        <v>6.2994919999999999</v>
      </c>
      <c r="G45" s="50">
        <f>'[5]Refined SO Imports'!CQ$290/1000</f>
        <v>4.4855159999999996</v>
      </c>
      <c r="H45" s="50">
        <f>'[5]Refined SO Imports'!DC$290/1000</f>
        <v>7.0048280000000007</v>
      </c>
      <c r="I45" s="50">
        <f>'[5]Refined SO Imports'!DO$290/1000</f>
        <v>5.54941</v>
      </c>
      <c r="J45" s="50">
        <f>'[5]Refined SO Imports'!EA$290/1000</f>
        <v>3.2776019999999999</v>
      </c>
      <c r="K45" s="50">
        <f>'[5]Refined SO Imports'!EM$290/1000</f>
        <v>3.8116999999999996</v>
      </c>
      <c r="L45" s="50">
        <f>'[5]Refined SO Imports'!EY$290/1000</f>
        <v>2.9925509999999997</v>
      </c>
      <c r="M45" s="50">
        <f>'[5]Refined SO Imports'!FK$290/1000</f>
        <v>1.0449949999999999</v>
      </c>
      <c r="N45" s="50">
        <f>'[5]Refined SO Imports'!FW$290/1000</f>
        <v>1.756135</v>
      </c>
      <c r="O45" s="50">
        <f>'[5]Refined SO Imports'!GI$290/1000</f>
        <v>1.1917170000000001</v>
      </c>
      <c r="P45" s="50">
        <f>'[5]Refined SO Imports'!GU$290/1000</f>
        <v>1.7559449999999999</v>
      </c>
      <c r="Q45" s="50">
        <f>'[5]Refined SO Imports'!HG$290/1000</f>
        <v>2.1640410000000001</v>
      </c>
      <c r="R45" s="50">
        <f>'[5]Refined SO Imports'!HS$290/1000</f>
        <v>4.4462579999999994</v>
      </c>
      <c r="S45" s="50">
        <f>'[5]Refined SO Imports'!IE$290/1000</f>
        <v>6.4832120000000009</v>
      </c>
      <c r="T45" s="50">
        <f>'[5]Refined SO Imports'!IQ$290/1000</f>
        <v>13.231335999999999</v>
      </c>
      <c r="U45" s="50">
        <f>'[5]Refined SO Imports'!JC$290/1000</f>
        <v>12.129868</v>
      </c>
      <c r="V45" s="50">
        <f>'[5]Refined SO Imports'!JO$290/1000</f>
        <v>12.367566</v>
      </c>
      <c r="W45" s="50">
        <f>'[5]Refined SO Imports'!KA$290/1000</f>
        <v>10.073053</v>
      </c>
      <c r="X45" s="50">
        <f>'[5]Refined SO Imports'!KM$290/1000</f>
        <v>21.420402999999997</v>
      </c>
      <c r="Y45" s="50">
        <f>'[5]Refined SO Imports'!KY$290/1000</f>
        <v>20.531539000000002</v>
      </c>
      <c r="Z45" s="50">
        <f>'[5]Refined SO Imports'!LK$290/1000</f>
        <v>29.868119999999998</v>
      </c>
      <c r="AA45" s="50">
        <f>'[5]Refined SO Imports'!LW$290/1000</f>
        <v>39.461748</v>
      </c>
      <c r="AB45" s="50">
        <f>'[5]Refined SO Imports'!MI$290/1000</f>
        <v>32.039929000000001</v>
      </c>
      <c r="AC45" s="50">
        <f>'[5]Refined SO Imports'!MU$290/1000</f>
        <v>23.500447000000001</v>
      </c>
      <c r="AD45" s="50">
        <f>'[5]Refined SO Imports'!NG$290/1000</f>
        <v>28.041857</v>
      </c>
      <c r="AE45" s="51">
        <f>'[3]Soy Complex'!BL326-'Soy Crude'!AE39</f>
        <v>15.778963000000001</v>
      </c>
      <c r="AF45" s="51">
        <f>'[3]Soy Complex'!BM326-'Soy Crude'!AF39</f>
        <v>14.401331999999996</v>
      </c>
      <c r="AG45" s="51">
        <f>'[3]Soy Complex'!BN326-'Soy Crude'!AG39</f>
        <v>49.201721810106072</v>
      </c>
      <c r="AH45" s="51">
        <f>'[3]Soy Complex'!BO326-'Soy Crude'!AH39</f>
        <v>46.265926155757768</v>
      </c>
      <c r="AI45" s="51">
        <f>'[3]Soy Complex'!BP326-'Soy Crude'!AI39</f>
        <v>45.962470973471618</v>
      </c>
      <c r="AJ45" s="51">
        <f>'[3]Soy Complex'!BQ326-'Soy Crude'!AJ39</f>
        <v>45.218949367090978</v>
      </c>
      <c r="AK45" s="51">
        <f>'[3]Soy Complex'!BR326-'Soy Crude'!AK39</f>
        <v>38.958828776972595</v>
      </c>
      <c r="AL45" s="51">
        <f>'[3]Soy Complex'!BS326-'Soy Crude'!AL39</f>
        <v>41.619789116440678</v>
      </c>
      <c r="AM45" s="51">
        <f>'[3]Soy Complex'!BT326-'Soy Crude'!AM39</f>
        <v>42.944455084768109</v>
      </c>
      <c r="AN45" s="51">
        <f>'[3]Soy Complex'!BU326-'Soy Crude'!AN39</f>
        <v>41.092861369924414</v>
      </c>
      <c r="AO45" s="51">
        <f>'[3]Soy Complex'!BV326-'Soy Crude'!AO39</f>
        <v>40.32165401039272</v>
      </c>
      <c r="AP45" s="51">
        <f>'[3]Soy Complex'!BW326-'Soy Crude'!AP39</f>
        <v>39.520410984433425</v>
      </c>
      <c r="AQ45" s="51">
        <f>'[3]Soy Complex'!BX326-'Soy Crude'!AQ39</f>
        <v>30.009573591807751</v>
      </c>
      <c r="AR45" s="51">
        <f>'[3]Soy Complex'!BY326-'Soy Crude'!AR39</f>
        <v>30.183599970171894</v>
      </c>
      <c r="AS45" s="51">
        <f>'[3]Soy Complex'!BZ326-'Soy Crude'!AS39</f>
        <v>29.860692508358305</v>
      </c>
      <c r="AT45" s="51">
        <f>'[3]Soy Complex'!CA326-'Soy Crude'!AT39</f>
        <v>29.246960347826573</v>
      </c>
      <c r="AU45" s="51">
        <f>'[3]Soy Complex'!CB326-'Soy Crude'!AU39</f>
        <v>28.831364203340648</v>
      </c>
    </row>
    <row r="46" spans="1:54">
      <c r="A46" s="42" t="s">
        <v>104</v>
      </c>
      <c r="B46" s="50">
        <f>'[5]Refined SO Imports'!AJ$290/1000</f>
        <v>3.8195E-2</v>
      </c>
      <c r="C46" s="50">
        <f>'[5]Refined SO Imports'!AV$290/1000</f>
        <v>1.746364</v>
      </c>
      <c r="D46" s="50">
        <f>'[5]Refined SO Imports'!BH$290/1000</f>
        <v>1.8027599999999999</v>
      </c>
      <c r="E46" s="50">
        <f>'[5]Refined SO Imports'!BT$290/1000</f>
        <v>2.1215090000000001</v>
      </c>
      <c r="F46" s="50">
        <f>'[5]Refined SO Imports'!CF$290/1000</f>
        <v>5.4570649999999992</v>
      </c>
      <c r="G46" s="50">
        <f>'[5]Refined SO Imports'!CR$290/1000</f>
        <v>3.777739</v>
      </c>
      <c r="H46" s="50">
        <f>'[5]Refined SO Imports'!DD$290/1000</f>
        <v>6.97356</v>
      </c>
      <c r="I46" s="50">
        <f>'[5]Refined SO Imports'!DP$290/1000</f>
        <v>5.7669860000000002</v>
      </c>
      <c r="J46" s="50">
        <f>'[5]Refined SO Imports'!EB$290/1000</f>
        <v>3.9044119999999998</v>
      </c>
      <c r="K46" s="50">
        <f>'[5]Refined SO Imports'!EN$290/1000</f>
        <v>3.645365</v>
      </c>
      <c r="L46" s="50">
        <f>'[5]Refined SO Imports'!EZ$290/1000</f>
        <v>2.9271410000000002</v>
      </c>
      <c r="M46" s="50">
        <f>'[5]Refined SO Imports'!FL$290/1000</f>
        <v>1.5544</v>
      </c>
      <c r="N46" s="50">
        <f>'[5]Refined SO Imports'!FX$290/1000</f>
        <v>2.9421629999999999</v>
      </c>
      <c r="O46" s="50">
        <f>'[5]Refined SO Imports'!GJ$290/1000</f>
        <v>2.3554050000000002</v>
      </c>
      <c r="P46" s="50">
        <f>'[5]Refined SO Imports'!GV$290/1000</f>
        <v>4.5237690000000006</v>
      </c>
      <c r="Q46" s="50">
        <f>'[5]Refined SO Imports'!HH$290/1000</f>
        <v>5.7398739999999995</v>
      </c>
      <c r="R46" s="50">
        <f>'[5]Refined SO Imports'!HT$290/1000</f>
        <v>5.1839660000000007</v>
      </c>
      <c r="S46" s="50">
        <f>'[5]Refined SO Imports'!IF$290/1000</f>
        <v>7.1750780000000001</v>
      </c>
      <c r="T46" s="50">
        <f>'[5]Refined SO Imports'!IR$290/1000</f>
        <v>11.742025</v>
      </c>
      <c r="U46" s="50">
        <f>'[5]Refined SO Imports'!JD$290/1000</f>
        <v>16.416205999999999</v>
      </c>
      <c r="V46" s="50">
        <f>'[5]Refined SO Imports'!JP$290/1000</f>
        <v>11.940198000000001</v>
      </c>
      <c r="W46" s="50">
        <f>'[5]Refined SO Imports'!KB$290/1000</f>
        <v>12.150030000000001</v>
      </c>
      <c r="X46" s="50">
        <f>'[5]Refined SO Imports'!KN$290/1000</f>
        <v>15.512798</v>
      </c>
      <c r="Y46" s="50">
        <f>'[5]Refined SO Imports'!KZ$290/1000</f>
        <v>21.596229999999998</v>
      </c>
      <c r="Z46" s="50">
        <f>'[5]Refined SO Imports'!LL$290/1000</f>
        <v>20.683739000000003</v>
      </c>
      <c r="AA46" s="50">
        <f>'[5]Refined SO Imports'!LX$290/1000</f>
        <v>28.085297999999998</v>
      </c>
      <c r="AB46" s="50">
        <f>'[5]Refined SO Imports'!MJ$290/1000</f>
        <v>27.944941</v>
      </c>
      <c r="AC46" s="50">
        <f>'[5]Refined SO Imports'!MV$290/1000</f>
        <v>16.528398000000003</v>
      </c>
      <c r="AD46" s="50">
        <f>'[5]Refined SO Imports'!NH$290/1000</f>
        <v>12.504313</v>
      </c>
      <c r="AE46" s="51">
        <f>'[3]Soy Complex'!BL327-'Soy Crude'!AE40</f>
        <v>19.278585999999997</v>
      </c>
      <c r="AF46" s="51">
        <f>'[3]Soy Complex'!BM327-'Soy Crude'!AF40</f>
        <v>22.449158999999998</v>
      </c>
      <c r="AG46" s="51">
        <f>'[3]Soy Complex'!BN327-'Soy Crude'!AG40</f>
        <v>32.507502504625407</v>
      </c>
      <c r="AH46" s="51">
        <f>'[3]Soy Complex'!BO327-'Soy Crude'!AH40</f>
        <v>30.095477914427498</v>
      </c>
      <c r="AI46" s="51">
        <f>'[3]Soy Complex'!BP327-'Soy Crude'!AI40</f>
        <v>30.058082210478791</v>
      </c>
      <c r="AJ46" s="51">
        <f>'[3]Soy Complex'!BQ327-'Soy Crude'!AJ40</f>
        <v>29.491642712799681</v>
      </c>
      <c r="AK46" s="51">
        <f>'[3]Soy Complex'!BR327-'Soy Crude'!AK40</f>
        <v>30.766668761720986</v>
      </c>
      <c r="AL46" s="51">
        <f>'[3]Soy Complex'!BS327-'Soy Crude'!AL40</f>
        <v>30.157945600736092</v>
      </c>
      <c r="AM46" s="51">
        <f>'[3]Soy Complex'!BT327-'Soy Crude'!AM40</f>
        <v>28.635645645382343</v>
      </c>
      <c r="AN46" s="51">
        <f>'[3]Soy Complex'!BU327-'Soy Crude'!AN40</f>
        <v>27.883583268254263</v>
      </c>
      <c r="AO46" s="51">
        <f>'[3]Soy Complex'!BV327-'Soy Crude'!AO40</f>
        <v>27.5595173334981</v>
      </c>
      <c r="AP46" s="51">
        <f>'[3]Soy Complex'!BW327-'Soy Crude'!AP40</f>
        <v>27.23887246443098</v>
      </c>
      <c r="AQ46" s="51">
        <f>'[3]Soy Complex'!BX327-'Soy Crude'!AQ40</f>
        <v>20.75682222727691</v>
      </c>
      <c r="AR46" s="51">
        <f>'[3]Soy Complex'!BY327-'Soy Crude'!AR40</f>
        <v>20.255825296536624</v>
      </c>
      <c r="AS46" s="51">
        <f>'[3]Soy Complex'!BZ327-'Soy Crude'!AS40</f>
        <v>19.835262150602105</v>
      </c>
      <c r="AT46" s="51">
        <f>'[3]Soy Complex'!CA327-'Soy Crude'!AT40</f>
        <v>19.52653754029965</v>
      </c>
      <c r="AU46" s="51">
        <f>'[3]Soy Complex'!CB327-'Soy Crude'!AU40</f>
        <v>19.205090127118932</v>
      </c>
    </row>
    <row r="47" spans="1:54">
      <c r="A47" s="42" t="s">
        <v>105</v>
      </c>
      <c r="B47" s="50">
        <f>'[5]Refined SO Imports'!AK$290/1000</f>
        <v>7.7548000000000006E-2</v>
      </c>
      <c r="C47" s="50">
        <f>'[5]Refined SO Imports'!AW$290/1000</f>
        <v>2.1988029999999998</v>
      </c>
      <c r="D47" s="50">
        <f>'[5]Refined SO Imports'!BI$290/1000</f>
        <v>2.0777079999999999</v>
      </c>
      <c r="E47" s="50">
        <f>'[5]Refined SO Imports'!BU$290/1000</f>
        <v>2.3263189999999998</v>
      </c>
      <c r="F47" s="50">
        <f>'[5]Refined SO Imports'!CG$290/1000</f>
        <v>4.1487250000000007</v>
      </c>
      <c r="G47" s="50">
        <f>'[5]Refined SO Imports'!CS$290/1000</f>
        <v>3.378752</v>
      </c>
      <c r="H47" s="50">
        <f>'[5]Refined SO Imports'!DE$290/1000</f>
        <v>4.9703650000000001</v>
      </c>
      <c r="I47" s="50">
        <f>'[5]Refined SO Imports'!DQ$290/1000</f>
        <v>4.9823999999999993</v>
      </c>
      <c r="J47" s="50">
        <f>'[5]Refined SO Imports'!EC$290/1000</f>
        <v>3.7310590000000001</v>
      </c>
      <c r="K47" s="50">
        <f>'[5]Refined SO Imports'!EO$290/1000</f>
        <v>3.1098919999999999</v>
      </c>
      <c r="L47" s="50">
        <f>'[5]Refined SO Imports'!FA$290/1000</f>
        <v>2.4302700000000002</v>
      </c>
      <c r="M47" s="50">
        <f>'[5]Refined SO Imports'!FM$290/1000</f>
        <v>1.989552</v>
      </c>
      <c r="N47" s="50">
        <f>'[5]Refined SO Imports'!FY$290/1000</f>
        <v>3.7912109999999997</v>
      </c>
      <c r="O47" s="50">
        <f>'[5]Refined SO Imports'!GK$290/1000</f>
        <v>1.0457049999999999</v>
      </c>
      <c r="P47" s="50">
        <f>'[5]Refined SO Imports'!GW$290/1000</f>
        <v>3.8286880000000001</v>
      </c>
      <c r="Q47" s="50">
        <f>'[5]Refined SO Imports'!HI$290/1000</f>
        <v>2.1036860000000002</v>
      </c>
      <c r="R47" s="50">
        <f>'[5]Refined SO Imports'!HU$290/1000</f>
        <v>6.2125200000000005</v>
      </c>
      <c r="S47" s="50">
        <f>'[5]Refined SO Imports'!IG$290/1000</f>
        <v>9.1522469999999991</v>
      </c>
      <c r="T47" s="50">
        <f>'[5]Refined SO Imports'!IS$290/1000</f>
        <v>5.8685339999999995</v>
      </c>
      <c r="U47" s="50">
        <f>'[5]Refined SO Imports'!JE$290/1000</f>
        <v>13.346825999999998</v>
      </c>
      <c r="V47" s="50">
        <f>'[5]Refined SO Imports'!JQ$290/1000</f>
        <v>10.652075999999999</v>
      </c>
      <c r="W47" s="50">
        <f>'[5]Refined SO Imports'!KC$290/1000</f>
        <v>11.211003</v>
      </c>
      <c r="X47" s="50">
        <f>'[5]Refined SO Imports'!KO$290/1000</f>
        <v>12.467358000000001</v>
      </c>
      <c r="Y47" s="50">
        <f>'[5]Refined SO Imports'!LA$290/1000</f>
        <v>18.628411</v>
      </c>
      <c r="Z47" s="50">
        <f>'[5]Refined SO Imports'!LM$290/1000</f>
        <v>16.892482000000001</v>
      </c>
      <c r="AA47" s="50">
        <f>'[5]Refined SO Imports'!LY$290/1000</f>
        <v>27.055701000000003</v>
      </c>
      <c r="AB47" s="50">
        <f>'[5]Refined SO Imports'!MK$290/1000</f>
        <v>22.850434</v>
      </c>
      <c r="AC47" s="50">
        <f>'[5]Refined SO Imports'!MW$290/1000</f>
        <v>19.188521000000001</v>
      </c>
      <c r="AD47" s="50">
        <f>'[5]Refined SO Imports'!NI$290/1000</f>
        <v>16.839389000000001</v>
      </c>
      <c r="AE47" s="51">
        <f>'[3]Soy Complex'!BL328-'Soy Crude'!AE41</f>
        <v>22.234615999999999</v>
      </c>
      <c r="AF47" s="51">
        <f>'[3]Soy Complex'!BM328-'Soy Crude'!AF41</f>
        <v>24.132962304194457</v>
      </c>
      <c r="AG47" s="51">
        <f>'[3]Soy Complex'!BN328-'Soy Crude'!AG41</f>
        <v>34.911609508830878</v>
      </c>
      <c r="AH47" s="51">
        <f>'[3]Soy Complex'!BO328-'Soy Crude'!AH41</f>
        <v>34.837558524844923</v>
      </c>
      <c r="AI47" s="51">
        <f>'[3]Soy Complex'!BP328-'Soy Crude'!AI41</f>
        <v>34.597313292346179</v>
      </c>
      <c r="AJ47" s="51">
        <f>'[3]Soy Complex'!BQ328-'Soy Crude'!AJ41</f>
        <v>34.084172041109994</v>
      </c>
      <c r="AK47" s="51">
        <f>'[3]Soy Complex'!BR328-'Soy Crude'!AK41</f>
        <v>33.968571966921942</v>
      </c>
      <c r="AL47" s="51">
        <f>'[3]Soy Complex'!BS328-'Soy Crude'!AL41</f>
        <v>33.519863760881179</v>
      </c>
      <c r="AM47" s="51">
        <f>'[3]Soy Complex'!BT328-'Soy Crude'!AM41</f>
        <v>32.593251593621559</v>
      </c>
      <c r="AN47" s="51">
        <f>'[3]Soy Complex'!BU328-'Soy Crude'!AN41</f>
        <v>32.221358583157055</v>
      </c>
      <c r="AO47" s="51">
        <f>'[3]Soy Complex'!BV328-'Soy Crude'!AO41</f>
        <v>31.672220853380402</v>
      </c>
      <c r="AP47" s="51">
        <f>'[3]Soy Complex'!BW328-'Soy Crude'!AP41</f>
        <v>31.323904578009731</v>
      </c>
      <c r="AQ47" s="51">
        <f>'[3]Soy Complex'!BX328-'Soy Crude'!AQ41</f>
        <v>24.016503461404568</v>
      </c>
      <c r="AR47" s="51">
        <f>'[3]Soy Complex'!BY328-'Soy Crude'!AR41</f>
        <v>23.664985392371712</v>
      </c>
      <c r="AS47" s="51">
        <f>'[3]Soy Complex'!BZ328-'Soy Crude'!AS41</f>
        <v>23.332884631666964</v>
      </c>
      <c r="AT47" s="51">
        <f>'[3]Soy Complex'!CA328-'Soy Crude'!AT41</f>
        <v>23.066924723897419</v>
      </c>
      <c r="AU47" s="51">
        <f>'[3]Soy Complex'!CB328-'Soy Crude'!AU41</f>
        <v>22.728718703141674</v>
      </c>
    </row>
    <row r="48" spans="1:54">
      <c r="A48" s="42" t="s">
        <v>106</v>
      </c>
      <c r="B48" s="50">
        <f>'[5]Refined SO Imports'!AL$290/1000</f>
        <v>0</v>
      </c>
      <c r="C48" s="50">
        <f>'[5]Refined SO Imports'!AX$290/1000</f>
        <v>1.660315</v>
      </c>
      <c r="D48" s="50">
        <f>'[5]Refined SO Imports'!BJ$290/1000</f>
        <v>2.9748739999999998</v>
      </c>
      <c r="E48" s="50">
        <f>'[5]Refined SO Imports'!BV$290/1000</f>
        <v>2.2796180000000001</v>
      </c>
      <c r="F48" s="50">
        <f>'[5]Refined SO Imports'!CH$290/1000</f>
        <v>3.2485529999999998</v>
      </c>
      <c r="G48" s="50">
        <f>'[5]Refined SO Imports'!CT$290/1000</f>
        <v>7.0178419999999999</v>
      </c>
      <c r="H48" s="50">
        <f>'[5]Refined SO Imports'!DF$290/1000</f>
        <v>7.1495420000000003</v>
      </c>
      <c r="I48" s="50">
        <f>'[5]Refined SO Imports'!DR$290/1000</f>
        <v>8.7192489999999996</v>
      </c>
      <c r="J48" s="50">
        <f>'[5]Refined SO Imports'!ED$290/1000</f>
        <v>3.7487900000000001</v>
      </c>
      <c r="K48" s="50">
        <f>'[5]Refined SO Imports'!EP$290/1000</f>
        <v>3.468782</v>
      </c>
      <c r="L48" s="50">
        <f>'[5]Refined SO Imports'!FB$290/1000</f>
        <v>3.0648230000000001</v>
      </c>
      <c r="M48" s="50">
        <f>'[5]Refined SO Imports'!FN$290/1000</f>
        <v>1.6768099999999999</v>
      </c>
      <c r="N48" s="50">
        <f>'[5]Refined SO Imports'!FZ$290/1000</f>
        <v>3.8426439999999999</v>
      </c>
      <c r="O48" s="50">
        <f>'[5]Refined SO Imports'!GL$290/1000</f>
        <v>1.233374</v>
      </c>
      <c r="P48" s="50">
        <f>'[5]Refined SO Imports'!GX$290/1000</f>
        <v>0.84784700000000002</v>
      </c>
      <c r="Q48" s="50">
        <f>'[5]Refined SO Imports'!HJ$290/1000</f>
        <v>2.4016669999999998</v>
      </c>
      <c r="R48" s="50">
        <f>'[5]Refined SO Imports'!HV$290/1000</f>
        <v>3.6659619999999999</v>
      </c>
      <c r="S48" s="50">
        <f>'[5]Refined SO Imports'!IH$290/1000</f>
        <v>9.8058870000000002</v>
      </c>
      <c r="T48" s="50">
        <f>'[5]Refined SO Imports'!IT$290/1000</f>
        <v>7.2817959999999999</v>
      </c>
      <c r="U48" s="50">
        <f>'[5]Refined SO Imports'!JF$290/1000</f>
        <v>19.593246000000001</v>
      </c>
      <c r="V48" s="50">
        <f>'[5]Refined SO Imports'!JR$290/1000</f>
        <v>11.559443</v>
      </c>
      <c r="W48" s="50">
        <f>'[5]Refined SO Imports'!KD$290/1000</f>
        <v>15.031824</v>
      </c>
      <c r="X48" s="50">
        <f>'[5]Refined SO Imports'!KP$290/1000</f>
        <v>16.483850999999998</v>
      </c>
      <c r="Y48" s="50">
        <f>'[5]Refined SO Imports'!LB$290/1000</f>
        <v>25.308142</v>
      </c>
      <c r="Z48" s="50">
        <f>'[5]Refined SO Imports'!LN$290/1000</f>
        <v>17.633611000000002</v>
      </c>
      <c r="AA48" s="50">
        <f>'[5]Refined SO Imports'!LZ$290/1000</f>
        <v>29.090829000000003</v>
      </c>
      <c r="AB48" s="50">
        <f>'[5]Refined SO Imports'!ML$290/1000</f>
        <v>20.462400000000002</v>
      </c>
      <c r="AC48" s="50">
        <f>'[5]Refined SO Imports'!MX$290/1000</f>
        <v>18.553491999999999</v>
      </c>
      <c r="AD48" s="50">
        <f>'[5]Refined SO Imports'!NJ$290/1000</f>
        <v>16.660001000000001</v>
      </c>
      <c r="AE48" s="51">
        <f>'[3]Soy Complex'!BL329-'Soy Crude'!AE42</f>
        <v>26.509930999999995</v>
      </c>
      <c r="AF48" s="51">
        <f>'[3]Soy Complex'!BM329-'Soy Crude'!AF42</f>
        <v>15.558318070450177</v>
      </c>
      <c r="AG48" s="51">
        <f>'[3]Soy Complex'!BN329-'Soy Crude'!AG42</f>
        <v>31.389000151721671</v>
      </c>
      <c r="AH48" s="51">
        <f>'[3]Soy Complex'!BO329-'Soy Crude'!AH42</f>
        <v>29.968885381378602</v>
      </c>
      <c r="AI48" s="51">
        <f>'[3]Soy Complex'!BP329-'Soy Crude'!AI42</f>
        <v>29.663812219037865</v>
      </c>
      <c r="AJ48" s="51">
        <f>'[3]Soy Complex'!BQ329-'Soy Crude'!AJ42</f>
        <v>29.296004591984985</v>
      </c>
      <c r="AK48" s="51">
        <f>'[3]Soy Complex'!BR329-'Soy Crude'!AK42</f>
        <v>30.157722741481695</v>
      </c>
      <c r="AL48" s="51">
        <f>'[3]Soy Complex'!BS329-'Soy Crude'!AL42</f>
        <v>28.212866862687811</v>
      </c>
      <c r="AM48" s="51">
        <f>'[3]Soy Complex'!BT329-'Soy Crude'!AM42</f>
        <v>28.325237274791679</v>
      </c>
      <c r="AN48" s="51">
        <f>'[3]Soy Complex'!BU329-'Soy Crude'!AN42</f>
        <v>27.507386203345881</v>
      </c>
      <c r="AO48" s="51">
        <f>'[3]Soy Complex'!BV329-'Soy Crude'!AO42</f>
        <v>27.120154965381154</v>
      </c>
      <c r="AP48" s="51">
        <f>'[3]Soy Complex'!BW329-'Soy Crude'!AP42</f>
        <v>26.831495027333141</v>
      </c>
      <c r="AQ48" s="51">
        <f>'[3]Soy Complex'!BX329-'Soy Crude'!AQ42</f>
        <v>20.485529274365213</v>
      </c>
      <c r="AR48" s="51">
        <f>'[3]Soy Complex'!BY329-'Soy Crude'!AR42</f>
        <v>20.002362014483545</v>
      </c>
      <c r="AS48" s="51">
        <f>'[3]Soy Complex'!BZ329-'Soy Crude'!AS42</f>
        <v>19.781920621910906</v>
      </c>
      <c r="AT48" s="51">
        <f>'[3]Soy Complex'!CA329-'Soy Crude'!AT42</f>
        <v>19.43886501600835</v>
      </c>
      <c r="AU48" s="51">
        <f>'[3]Soy Complex'!CB329-'Soy Crude'!AU42</f>
        <v>19.141536657100986</v>
      </c>
    </row>
    <row r="49" spans="1:47">
      <c r="A49" s="42" t="s">
        <v>107</v>
      </c>
      <c r="B49" s="50">
        <f>'[5]Refined SO Imports'!AM$290/1000</f>
        <v>4.0795999999999999E-2</v>
      </c>
      <c r="C49" s="50">
        <f>'[5]Refined SO Imports'!AY$290/1000</f>
        <v>1.5642210000000001</v>
      </c>
      <c r="D49" s="50">
        <f>'[5]Refined SO Imports'!BK$290/1000</f>
        <v>2.9654380000000002</v>
      </c>
      <c r="E49" s="50">
        <f>'[5]Refined SO Imports'!BW$290/1000</f>
        <v>2.2379220000000002</v>
      </c>
      <c r="F49" s="50">
        <f>'[5]Refined SO Imports'!CI$290/1000</f>
        <v>2.2463880000000001</v>
      </c>
      <c r="G49" s="50">
        <f>'[5]Refined SO Imports'!CU$290/1000</f>
        <v>5.3553230000000003</v>
      </c>
      <c r="H49" s="50">
        <f>'[5]Refined SO Imports'!DG$290/1000</f>
        <v>5.8220730000000005</v>
      </c>
      <c r="I49" s="50">
        <f>'[5]Refined SO Imports'!DS$290/1000</f>
        <v>6.8212809999999999</v>
      </c>
      <c r="J49" s="50">
        <f>'[5]Refined SO Imports'!EE$290/1000</f>
        <v>3.13422</v>
      </c>
      <c r="K49" s="50">
        <f>'[5]Refined SO Imports'!EQ$290/1000</f>
        <v>4.407222</v>
      </c>
      <c r="L49" s="50">
        <f>'[5]Refined SO Imports'!FC$290/1000</f>
        <v>2.8426460000000002</v>
      </c>
      <c r="M49" s="50">
        <f>'[5]Refined SO Imports'!FO$290/1000</f>
        <v>2.1360250000000001</v>
      </c>
      <c r="N49" s="50">
        <f>'[5]Refined SO Imports'!GA$290/1000</f>
        <v>2.1721759999999999</v>
      </c>
      <c r="O49" s="50">
        <f>'[5]Refined SO Imports'!GM$290/1000</f>
        <v>1.2981130000000001</v>
      </c>
      <c r="P49" s="50">
        <f>'[5]Refined SO Imports'!GY$290/1000</f>
        <v>3.5957479999999999</v>
      </c>
      <c r="Q49" s="50">
        <f>'[5]Refined SO Imports'!HK$290/1000</f>
        <v>6.1608339999999995</v>
      </c>
      <c r="R49" s="50">
        <f>'[5]Refined SO Imports'!HW$290/1000</f>
        <v>5.4117600000000001</v>
      </c>
      <c r="S49" s="50">
        <f>'[5]Refined SO Imports'!II$290/1000</f>
        <v>13.029368</v>
      </c>
      <c r="T49" s="50">
        <f>'[5]Refined SO Imports'!IU$290/1000</f>
        <v>5.6047770000000003</v>
      </c>
      <c r="U49" s="50">
        <f>'[5]Refined SO Imports'!JG$290/1000</f>
        <v>18.195871</v>
      </c>
      <c r="V49" s="50">
        <f>'[5]Refined SO Imports'!JS$290/1000</f>
        <v>13.988217000000001</v>
      </c>
      <c r="W49" s="50">
        <f>'[5]Refined SO Imports'!KE$290/1000</f>
        <v>10.936858000000001</v>
      </c>
      <c r="X49" s="50">
        <f>'[5]Refined SO Imports'!KQ$290/1000</f>
        <v>20.942345</v>
      </c>
      <c r="Y49" s="50">
        <f>'[5]Refined SO Imports'!LC$290/1000</f>
        <v>28.713902999999998</v>
      </c>
      <c r="Z49" s="50">
        <f>'[5]Refined SO Imports'!LO$290/1000</f>
        <v>27.473966000000001</v>
      </c>
      <c r="AA49" s="50">
        <f>'[5]Refined SO Imports'!MA$290/1000</f>
        <v>27.842133999999998</v>
      </c>
      <c r="AB49" s="50">
        <f>'[5]Refined SO Imports'!MM$290/1000</f>
        <v>11.405194</v>
      </c>
      <c r="AC49" s="50">
        <f>'[5]Refined SO Imports'!MY$290/1000</f>
        <v>18.842753999999999</v>
      </c>
      <c r="AD49" s="51">
        <f>'[3]Soy Complex'!BK330-'Soy Crude'!AD43</f>
        <v>18.496641</v>
      </c>
      <c r="AE49" s="51">
        <f>'[3]Soy Complex'!BL330-'Soy Crude'!AE43</f>
        <v>26.613350000000001</v>
      </c>
      <c r="AF49" s="51">
        <f>'[3]Soy Complex'!BM330-'Soy Crude'!AF43</f>
        <v>20.372609540462321</v>
      </c>
      <c r="AG49" s="51">
        <f>'[3]Soy Complex'!BN330-'Soy Crude'!AG43</f>
        <v>32.217231192755733</v>
      </c>
      <c r="AH49" s="51">
        <f>'[3]Soy Complex'!BO330-'Soy Crude'!AH43</f>
        <v>31.969451359978322</v>
      </c>
      <c r="AI49" s="51">
        <f>'[3]Soy Complex'!BP330-'Soy Crude'!AI43</f>
        <v>32.93239216561323</v>
      </c>
      <c r="AJ49" s="51">
        <f>'[3]Soy Complex'!BQ330-'Soy Crude'!AJ43</f>
        <v>32.144983677645094</v>
      </c>
      <c r="AK49" s="51">
        <f>'[3]Soy Complex'!BR330-'Soy Crude'!AK43</f>
        <v>32.653684755804406</v>
      </c>
      <c r="AL49" s="51">
        <f>'[3]Soy Complex'!BS330-'Soy Crude'!AL43</f>
        <v>31.02846449117591</v>
      </c>
      <c r="AM49" s="51">
        <f>'[3]Soy Complex'!BT330-'Soy Crude'!AM43</f>
        <v>30.35994439361032</v>
      </c>
      <c r="AN49" s="51">
        <f>'[3]Soy Complex'!BU330-'Soy Crude'!AN43</f>
        <v>30.037429266735092</v>
      </c>
      <c r="AO49" s="51">
        <f>'[3]Soy Complex'!BV330-'Soy Crude'!AO43</f>
        <v>29.674071300290347</v>
      </c>
      <c r="AP49" s="51">
        <f>'[3]Soy Complex'!BW330-'Soy Crude'!AP43</f>
        <v>29.185848214198192</v>
      </c>
      <c r="AQ49" s="51">
        <f>'[3]Soy Complex'!BX330-'Soy Crude'!AQ43</f>
        <v>22.273173295449411</v>
      </c>
      <c r="AR49" s="51">
        <f>'[3]Soy Complex'!BY330-'Soy Crude'!AR43</f>
        <v>21.795397859370659</v>
      </c>
      <c r="AS49" s="51">
        <f>'[3]Soy Complex'!BZ330-'Soy Crude'!AS43</f>
        <v>21.506141607030671</v>
      </c>
      <c r="AT49" s="51">
        <f>'[3]Soy Complex'!CA330-'Soy Crude'!AT43</f>
        <v>21.233834824070769</v>
      </c>
      <c r="AU49" s="51">
        <f>'[3]Soy Complex'!CB330-'Soy Crude'!AU43</f>
        <v>20.884356675572462</v>
      </c>
    </row>
    <row r="50" spans="1:47">
      <c r="A50" s="42" t="s">
        <v>108</v>
      </c>
      <c r="B50" s="50">
        <f>'[5]Refined SO Imports'!AN$290/1000</f>
        <v>7.9739000000000004E-2</v>
      </c>
      <c r="C50" s="50">
        <f>'[5]Refined SO Imports'!AZ$290/1000</f>
        <v>1.15378</v>
      </c>
      <c r="D50" s="50">
        <f>'[5]Refined SO Imports'!BL$290/1000</f>
        <v>3.7188820000000002</v>
      </c>
      <c r="E50" s="50">
        <f>'[5]Refined SO Imports'!BX$290/1000</f>
        <v>7.0032050000000003</v>
      </c>
      <c r="F50" s="50">
        <f>'[5]Refined SO Imports'!CJ$290/1000</f>
        <v>3.6068989999999999</v>
      </c>
      <c r="G50" s="50">
        <f>'[5]Refined SO Imports'!CV$290/1000</f>
        <v>10.485870999999999</v>
      </c>
      <c r="H50" s="50">
        <f>'[5]Refined SO Imports'!DH$290/1000</f>
        <v>7.0970339999999998</v>
      </c>
      <c r="I50" s="50">
        <f>'[5]Refined SO Imports'!DT$290/1000</f>
        <v>9.3612289999999998</v>
      </c>
      <c r="J50" s="50">
        <f>'[5]Refined SO Imports'!EF$290/1000</f>
        <v>5.7456069999999997</v>
      </c>
      <c r="K50" s="50">
        <f>'[5]Refined SO Imports'!ER$290/1000</f>
        <v>4.8006149999999996</v>
      </c>
      <c r="L50" s="50">
        <f>'[5]Refined SO Imports'!FD$290/1000</f>
        <v>3.060076</v>
      </c>
      <c r="M50" s="50">
        <f>'[5]Refined SO Imports'!FP$290/1000</f>
        <v>1.8159069999999999</v>
      </c>
      <c r="N50" s="50">
        <f>'[5]Refined SO Imports'!GB$290/1000</f>
        <v>2.0793279999999998</v>
      </c>
      <c r="O50" s="50">
        <f>'[5]Refined SO Imports'!GN$290/1000</f>
        <v>1.354223</v>
      </c>
      <c r="P50" s="50">
        <f>'[5]Refined SO Imports'!GZ$290/1000</f>
        <v>2.805752</v>
      </c>
      <c r="Q50" s="50">
        <f>'[5]Refined SO Imports'!HL$290/1000</f>
        <v>2.6404890000000001</v>
      </c>
      <c r="R50" s="50">
        <f>'[5]Refined SO Imports'!HX$290/1000</f>
        <v>10.120554</v>
      </c>
      <c r="S50" s="50">
        <f>'[5]Refined SO Imports'!IJ$290/1000</f>
        <v>10.512756</v>
      </c>
      <c r="T50" s="50">
        <f>'[5]Refined SO Imports'!IV$290/1000</f>
        <v>9.9451330000000002</v>
      </c>
      <c r="U50" s="50">
        <f>'[5]Refined SO Imports'!JH$290/1000</f>
        <v>12.028012</v>
      </c>
      <c r="V50" s="50">
        <f>'[5]Refined SO Imports'!JT$290/1000</f>
        <v>12.791877000000001</v>
      </c>
      <c r="W50" s="50">
        <f>'[5]Refined SO Imports'!KF$290/1000</f>
        <v>11.860141</v>
      </c>
      <c r="X50" s="50">
        <f>'[5]Refined SO Imports'!KR$290/1000</f>
        <v>31.822441999999999</v>
      </c>
      <c r="Y50" s="50">
        <f>'[5]Refined SO Imports'!LD$290/1000</f>
        <v>27.815183000000001</v>
      </c>
      <c r="Z50" s="50">
        <f>'[5]Refined SO Imports'!LP$290/1000</f>
        <v>32.465595</v>
      </c>
      <c r="AA50" s="50">
        <f>'[5]Refined SO Imports'!MB$290/1000</f>
        <v>33.266120000000001</v>
      </c>
      <c r="AB50" s="50">
        <f>'[5]Refined SO Imports'!MN$290/1000</f>
        <v>17.448608</v>
      </c>
      <c r="AC50" s="50">
        <f>'[5]Refined SO Imports'!MZ$290/1000</f>
        <v>12.693751000000001</v>
      </c>
      <c r="AD50" s="51">
        <f>'[3]Soy Complex'!BK331-'Soy Crude'!AD44</f>
        <v>17.363384999999997</v>
      </c>
      <c r="AE50" s="51">
        <f>'[3]Soy Complex'!BL331-'Soy Crude'!AE44</f>
        <v>46.512693999999996</v>
      </c>
      <c r="AF50" s="51">
        <f>'[3]Soy Complex'!BM331-'Soy Crude'!AF44</f>
        <v>21.189162519660499</v>
      </c>
      <c r="AG50" s="51">
        <f>'[3]Soy Complex'!BN331-'Soy Crude'!AG44</f>
        <v>34.514803923997057</v>
      </c>
      <c r="AH50" s="51">
        <f>'[3]Soy Complex'!BO331-'Soy Crude'!AH44</f>
        <v>33.900217241551736</v>
      </c>
      <c r="AI50" s="51">
        <f>'[3]Soy Complex'!BP331-'Soy Crude'!AI44</f>
        <v>33.885237098398576</v>
      </c>
      <c r="AJ50" s="51">
        <f>'[3]Soy Complex'!BQ331-'Soy Crude'!AJ44</f>
        <v>33.493700370971666</v>
      </c>
      <c r="AK50" s="51">
        <f>'[3]Soy Complex'!BR331-'Soy Crude'!AK44</f>
        <v>38.11509843368863</v>
      </c>
      <c r="AL50" s="51">
        <f>'[3]Soy Complex'!BS331-'Soy Crude'!AL44</f>
        <v>32.527554391329119</v>
      </c>
      <c r="AM50" s="51">
        <f>'[3]Soy Complex'!BT331-'Soy Crude'!AM44</f>
        <v>32.720176505252411</v>
      </c>
      <c r="AN50" s="51">
        <f>'[3]Soy Complex'!BU331-'Soy Crude'!AN44</f>
        <v>32.197085848609923</v>
      </c>
      <c r="AO50" s="51">
        <f>'[3]Soy Complex'!BV331-'Soy Crude'!AO44</f>
        <v>31.904904004224576</v>
      </c>
      <c r="AP50" s="51">
        <f>'[3]Soy Complex'!BW331-'Soy Crude'!AP44</f>
        <v>31.738277292781508</v>
      </c>
      <c r="AQ50" s="51">
        <f>'[3]Soy Complex'!BX331-'Soy Crude'!AQ44</f>
        <v>24.416442591395601</v>
      </c>
      <c r="AR50" s="51">
        <f>'[3]Soy Complex'!BY331-'Soy Crude'!AR44</f>
        <v>23.450796726969983</v>
      </c>
      <c r="AS50" s="51">
        <f>'[3]Soy Complex'!BZ331-'Soy Crude'!AS44</f>
        <v>23.35638814925143</v>
      </c>
      <c r="AT50" s="51">
        <f>'[3]Soy Complex'!CA331-'Soy Crude'!AT44</f>
        <v>23.046848904964918</v>
      </c>
      <c r="AU50" s="51">
        <f>'[3]Soy Complex'!CB331-'Soy Crude'!AU44</f>
        <v>22.748657997653101</v>
      </c>
    </row>
    <row r="51" spans="1:47">
      <c r="A51" s="42" t="s">
        <v>109</v>
      </c>
      <c r="B51" s="50">
        <f>'[5]Refined SO Imports'!AO$290/1000</f>
        <v>0.21313300000000002</v>
      </c>
      <c r="C51" s="50">
        <f>'[5]Refined SO Imports'!BA$290/1000</f>
        <v>1.5796559999999999</v>
      </c>
      <c r="D51" s="50">
        <f>'[5]Refined SO Imports'!BM$290/1000</f>
        <v>3.2698809999999998</v>
      </c>
      <c r="E51" s="50">
        <f>'[5]Refined SO Imports'!BY$290/1000</f>
        <v>3.8491869999999997</v>
      </c>
      <c r="F51" s="50">
        <f>'[5]Refined SO Imports'!CK$290/1000</f>
        <v>5.0497670000000001</v>
      </c>
      <c r="G51" s="50">
        <f>'[5]Refined SO Imports'!CW$290/1000</f>
        <v>8.9899249999999995</v>
      </c>
      <c r="H51" s="50">
        <f>'[5]Refined SO Imports'!DI$290/1000</f>
        <v>6.706887</v>
      </c>
      <c r="I51" s="50">
        <f>'[5]Refined SO Imports'!DU$290/1000</f>
        <v>4.3261400000000005</v>
      </c>
      <c r="J51" s="50">
        <f>'[5]Refined SO Imports'!EG$290/1000</f>
        <v>3.8000259999999999</v>
      </c>
      <c r="K51" s="50">
        <f>'[5]Refined SO Imports'!ES$290/1000</f>
        <v>4.9226919999999996</v>
      </c>
      <c r="L51" s="50">
        <f>'[5]Refined SO Imports'!FE$290/1000</f>
        <v>2.0361609999999999</v>
      </c>
      <c r="M51" s="50">
        <f>'[5]Refined SO Imports'!FQ$290/1000</f>
        <v>0.83132099999999998</v>
      </c>
      <c r="N51" s="50">
        <f>'[5]Refined SO Imports'!GC$290/1000</f>
        <v>2.139265</v>
      </c>
      <c r="O51" s="50">
        <f>'[5]Refined SO Imports'!GO$290/1000</f>
        <v>1.562619</v>
      </c>
      <c r="P51" s="50">
        <f>'[5]Refined SO Imports'!HA$290/1000</f>
        <v>1.6755309999999999</v>
      </c>
      <c r="Q51" s="50">
        <f>'[5]Refined SO Imports'!HM$290/1000</f>
        <v>3.1076550000000003</v>
      </c>
      <c r="R51" s="50">
        <f>'[5]Refined SO Imports'!HY$290/1000</f>
        <v>5.0012629999999998</v>
      </c>
      <c r="S51" s="50">
        <f>'[5]Refined SO Imports'!IK$290/1000</f>
        <v>11.377833000000001</v>
      </c>
      <c r="T51" s="50">
        <f>'[5]Refined SO Imports'!IW$290/1000</f>
        <v>7.3902269999999994</v>
      </c>
      <c r="U51" s="50">
        <f>'[5]Refined SO Imports'!JI$290/1000</f>
        <v>10.024803</v>
      </c>
      <c r="V51" s="50">
        <f>'[5]Refined SO Imports'!JU$290/1000</f>
        <v>11.787747</v>
      </c>
      <c r="W51" s="50">
        <f>'[5]Refined SO Imports'!KG$290/1000</f>
        <v>23.367091000000002</v>
      </c>
      <c r="X51" s="50">
        <f>'[5]Refined SO Imports'!KS$290/1000</f>
        <v>14.992290000000001</v>
      </c>
      <c r="Y51" s="50">
        <f>'[5]Refined SO Imports'!LE$290/1000</f>
        <v>22.985419</v>
      </c>
      <c r="Z51" s="50">
        <f>'[5]Refined SO Imports'!LQ$290/1000</f>
        <v>26.745339000000001</v>
      </c>
      <c r="AA51" s="50">
        <f>'[5]Refined SO Imports'!MC$290/1000</f>
        <v>33.772689</v>
      </c>
      <c r="AB51" s="50">
        <f>'[5]Refined SO Imports'!MO$290/1000</f>
        <v>19.698187000000001</v>
      </c>
      <c r="AC51" s="50">
        <f>'[5]Refined SO Imports'!NA$290/1000</f>
        <v>21.928026999999997</v>
      </c>
      <c r="AD51" s="51">
        <f>'[3]Soy Complex'!BK332-'Soy Crude'!AD45</f>
        <v>16.724888</v>
      </c>
      <c r="AE51" s="51">
        <f>'[3]Soy Complex'!BL332-'Soy Crude'!AE45</f>
        <v>12.170633999999998</v>
      </c>
      <c r="AF51" s="51">
        <f>'[3]Soy Complex'!BM332-'Soy Crude'!AF45</f>
        <v>21.266857332753055</v>
      </c>
      <c r="AG51" s="51">
        <f>'[3]Soy Complex'!BN332-'Soy Crude'!AG45</f>
        <v>35.873385149970446</v>
      </c>
      <c r="AH51" s="51">
        <f>'[3]Soy Complex'!BO332-'Soy Crude'!AH45</f>
        <v>34.826417334141077</v>
      </c>
      <c r="AI51" s="51">
        <f>'[3]Soy Complex'!BP332-'Soy Crude'!AI45</f>
        <v>34.729127870299315</v>
      </c>
      <c r="AJ51" s="51">
        <f>'[3]Soy Complex'!BQ332-'Soy Crude'!AJ45</f>
        <v>34.485434686718463</v>
      </c>
      <c r="AK51" s="51">
        <f>'[3]Soy Complex'!BR332-'Soy Crude'!AK45</f>
        <v>31.373903167269283</v>
      </c>
      <c r="AL51" s="51">
        <f>'[3]Soy Complex'!BS332-'Soy Crude'!AL45</f>
        <v>33.325813728145718</v>
      </c>
      <c r="AM51" s="51">
        <f>'[3]Soy Complex'!BT332-'Soy Crude'!AM45</f>
        <v>32.352984548771275</v>
      </c>
      <c r="AN51" s="51">
        <f>'[3]Soy Complex'!BU332-'Soy Crude'!AN45</f>
        <v>31.691142974616344</v>
      </c>
      <c r="AO51" s="51">
        <f>'[3]Soy Complex'!BV332-'Soy Crude'!AO45</f>
        <v>31.110873964317271</v>
      </c>
      <c r="AP51" s="51">
        <f>'[3]Soy Complex'!BW332-'Soy Crude'!AP45</f>
        <v>30.676983560324917</v>
      </c>
      <c r="AQ51" s="51">
        <f>'[3]Soy Complex'!BX332-'Soy Crude'!AQ45</f>
        <v>23.325723838218309</v>
      </c>
      <c r="AR51" s="51">
        <f>'[3]Soy Complex'!BY332-'Soy Crude'!AR45</f>
        <v>23.265288733254607</v>
      </c>
      <c r="AS51" s="51">
        <f>'[3]Soy Complex'!BZ332-'Soy Crude'!AS45</f>
        <v>22.832950689755087</v>
      </c>
      <c r="AT51" s="51">
        <f>'[3]Soy Complex'!CA332-'Soy Crude'!AT45</f>
        <v>22.509439845705788</v>
      </c>
      <c r="AU51" s="51">
        <f>'[3]Soy Complex'!CB332-'Soy Crude'!AU45</f>
        <v>22.143472329256436</v>
      </c>
    </row>
    <row r="52" spans="1:47">
      <c r="A52" s="42" t="s">
        <v>110</v>
      </c>
      <c r="B52" s="50">
        <f>'[5]Refined SO Imports'!AP$290/1000</f>
        <v>0.45538499999999998</v>
      </c>
      <c r="C52" s="50">
        <f>'[5]Refined SO Imports'!BB$290/1000</f>
        <v>2.3739859999999999</v>
      </c>
      <c r="D52" s="50">
        <f>'[5]Refined SO Imports'!BN$290/1000</f>
        <v>3.7933750000000002</v>
      </c>
      <c r="E52" s="50">
        <f>'[5]Refined SO Imports'!BZ$290/1000</f>
        <v>5.4985249999999999</v>
      </c>
      <c r="F52" s="50">
        <f>'[5]Refined SO Imports'!CL$290/1000</f>
        <v>5.7659820000000002</v>
      </c>
      <c r="G52" s="50">
        <f>'[5]Refined SO Imports'!CX$290/1000</f>
        <v>6.8931809999999993</v>
      </c>
      <c r="H52" s="50">
        <f>'[5]Refined SO Imports'!DJ$290/1000</f>
        <v>6.3110059999999999</v>
      </c>
      <c r="I52" s="50">
        <f>'[5]Refined SO Imports'!DV$290/1000</f>
        <v>4.725371</v>
      </c>
      <c r="J52" s="50">
        <f>'[5]Refined SO Imports'!EH$290/1000</f>
        <v>3.6228400000000001</v>
      </c>
      <c r="K52" s="50">
        <f>'[5]Refined SO Imports'!ET$290/1000</f>
        <v>3.6873829999999996</v>
      </c>
      <c r="L52" s="50">
        <f>'[5]Refined SO Imports'!FF$290/1000</f>
        <v>0.97348100000000004</v>
      </c>
      <c r="M52" s="50">
        <f>'[5]Refined SO Imports'!FR$290/1000</f>
        <v>0.22942500000000002</v>
      </c>
      <c r="N52" s="50">
        <f>'[5]Refined SO Imports'!GD$290/1000</f>
        <v>2.4025819999999998</v>
      </c>
      <c r="O52" s="50">
        <f>'[5]Refined SO Imports'!GP$290/1000</f>
        <v>3.939044</v>
      </c>
      <c r="P52" s="50">
        <f>'[5]Refined SO Imports'!HB$290/1000</f>
        <v>2.0409350000000002</v>
      </c>
      <c r="Q52" s="50">
        <f>'[5]Refined SO Imports'!HN$290/1000</f>
        <v>4.3047490000000002</v>
      </c>
      <c r="R52" s="50">
        <f>'[5]Refined SO Imports'!HZ$290/1000</f>
        <v>5.8026450000000001</v>
      </c>
      <c r="S52" s="50">
        <f>'[5]Refined SO Imports'!IL$290/1000</f>
        <v>10.313067999999999</v>
      </c>
      <c r="T52" s="50">
        <f>'[5]Refined SO Imports'!IX$290/1000</f>
        <v>7.4714350000000005</v>
      </c>
      <c r="U52" s="50">
        <f>'[5]Refined SO Imports'!JJ$290/1000</f>
        <v>17.157717999999999</v>
      </c>
      <c r="V52" s="50">
        <f>'[5]Refined SO Imports'!JV$290/1000</f>
        <v>13.185286</v>
      </c>
      <c r="W52" s="50">
        <f>'[5]Refined SO Imports'!KH$290/1000</f>
        <v>13.62922</v>
      </c>
      <c r="X52" s="50">
        <f>'[5]Refined SO Imports'!KT$290/1000</f>
        <v>15.859299999999999</v>
      </c>
      <c r="Y52" s="50">
        <f>'[5]Refined SO Imports'!LF$290/1000</f>
        <v>21.622190999999997</v>
      </c>
      <c r="Z52" s="50">
        <f>'[5]Refined SO Imports'!LR$290/1000</f>
        <v>26.35247</v>
      </c>
      <c r="AA52" s="50">
        <f>'[5]Refined SO Imports'!MD$290/1000</f>
        <v>34.585186999999998</v>
      </c>
      <c r="AB52" s="50">
        <f>'[5]Refined SO Imports'!MP$290/1000</f>
        <v>24.484323</v>
      </c>
      <c r="AC52" s="50">
        <f>'[5]Refined SO Imports'!NB$290/1000</f>
        <v>26.226165000000002</v>
      </c>
      <c r="AD52" s="51">
        <f>'[3]Soy Complex'!BK333-'Soy Crude'!AD46</f>
        <v>19.968696000000001</v>
      </c>
      <c r="AE52" s="51">
        <f>'[3]Soy Complex'!BL333-'Soy Crude'!AE46</f>
        <v>19.085328000000001</v>
      </c>
      <c r="AF52" s="51">
        <f>'[3]Soy Complex'!BM333-'Soy Crude'!AF46</f>
        <v>24.886742872680539</v>
      </c>
      <c r="AG52" s="51">
        <f>'[3]Soy Complex'!BN333-'Soy Crude'!AG46</f>
        <v>38.542833838719162</v>
      </c>
      <c r="AH52" s="51">
        <f>'[3]Soy Complex'!BO333-'Soy Crude'!AH46</f>
        <v>37.866044023427463</v>
      </c>
      <c r="AI52" s="51">
        <f>'[3]Soy Complex'!BP333-'Soy Crude'!AI46</f>
        <v>37.312233812959342</v>
      </c>
      <c r="AJ52" s="51">
        <f>'[3]Soy Complex'!BQ333-'Soy Crude'!AJ46</f>
        <v>37.453004039261046</v>
      </c>
      <c r="AK52" s="51">
        <f>'[3]Soy Complex'!BR333-'Soy Crude'!AK46</f>
        <v>35.494282138602159</v>
      </c>
      <c r="AL52" s="51">
        <f>'[3]Soy Complex'!BS333-'Soy Crude'!AL46</f>
        <v>36.298988613093684</v>
      </c>
      <c r="AM52" s="51">
        <f>'[3]Soy Complex'!BT333-'Soy Crude'!AM46</f>
        <v>35.347841042844806</v>
      </c>
      <c r="AN52" s="51">
        <f>'[3]Soy Complex'!BU333-'Soy Crude'!AN46</f>
        <v>34.761552248319333</v>
      </c>
      <c r="AO52" s="51">
        <f>'[3]Soy Complex'!BV333-'Soy Crude'!AO46</f>
        <v>34.1958087620648</v>
      </c>
      <c r="AP52" s="51">
        <f>'[3]Soy Complex'!BW333-'Soy Crude'!AP46</f>
        <v>33.864056092012746</v>
      </c>
      <c r="AQ52" s="51">
        <f>'[3]Soy Complex'!BX333-'Soy Crude'!AQ46</f>
        <v>25.886097000838198</v>
      </c>
      <c r="AR52" s="51">
        <f>'[3]Soy Complex'!BY333-'Soy Crude'!AR46</f>
        <v>25.684275927347691</v>
      </c>
      <c r="AS52" s="51">
        <f>'[3]Soy Complex'!BZ333-'Soy Crude'!AS46</f>
        <v>25.295315359044146</v>
      </c>
      <c r="AT52" s="51">
        <f>'[3]Soy Complex'!CA333-'Soy Crude'!AT46</f>
        <v>24.983536501511736</v>
      </c>
      <c r="AU52" s="51">
        <f>'[3]Soy Complex'!CB333-'Soy Crude'!AU46</f>
        <v>24.600177377247029</v>
      </c>
    </row>
    <row r="53" spans="1:47">
      <c r="A53" s="42" t="s">
        <v>111</v>
      </c>
      <c r="B53" s="50">
        <f>'[5]Refined SO Imports'!AQ$290/1000</f>
        <v>0.27670400000000001</v>
      </c>
      <c r="C53" s="50">
        <f>'[5]Refined SO Imports'!BC$290/1000</f>
        <v>2.1962260000000002</v>
      </c>
      <c r="D53" s="50">
        <f>'[5]Refined SO Imports'!BO$290/1000</f>
        <v>3.623812</v>
      </c>
      <c r="E53" s="50">
        <f>'[5]Refined SO Imports'!CA$290/1000</f>
        <v>2.8881100000000002</v>
      </c>
      <c r="F53" s="50">
        <f>'[5]Refined SO Imports'!CM$290/1000</f>
        <v>3.1320869999999998</v>
      </c>
      <c r="G53" s="50">
        <f>'[5]Refined SO Imports'!CY$290/1000</f>
        <v>6.760993</v>
      </c>
      <c r="H53" s="50">
        <f>'[5]Refined SO Imports'!DK$290/1000</f>
        <v>5.9603029999999997</v>
      </c>
      <c r="I53" s="50">
        <f>'[5]Refined SO Imports'!DW$290/1000</f>
        <v>4.8155580000000002</v>
      </c>
      <c r="J53" s="50">
        <f>'[5]Refined SO Imports'!EI$290/1000</f>
        <v>3.4544989999999998</v>
      </c>
      <c r="K53" s="50">
        <f>'[5]Refined SO Imports'!EU$290/1000</f>
        <v>3.2344580000000001</v>
      </c>
      <c r="L53" s="50">
        <f>'[5]Refined SO Imports'!FG$290/1000</f>
        <v>1.720143</v>
      </c>
      <c r="M53" s="50">
        <f>'[5]Refined SO Imports'!FS$290/1000</f>
        <v>2.7665250000000001</v>
      </c>
      <c r="N53" s="50">
        <f>'[5]Refined SO Imports'!GE$290/1000</f>
        <v>3.4961599999999997</v>
      </c>
      <c r="O53" s="50">
        <f>'[5]Refined SO Imports'!GQ$290/1000</f>
        <v>3.4627859999999999</v>
      </c>
      <c r="P53" s="50">
        <f>'[5]Refined SO Imports'!HC$290/1000</f>
        <v>5.2704360000000001</v>
      </c>
      <c r="Q53" s="50">
        <f>'[5]Refined SO Imports'!HO$290/1000</f>
        <v>4.3273000000000001</v>
      </c>
      <c r="R53" s="50">
        <f>'[5]Refined SO Imports'!IA$290/1000</f>
        <v>7.8232659999999994</v>
      </c>
      <c r="S53" s="50">
        <f>'[5]Refined SO Imports'!IM$290/1000</f>
        <v>13.181302000000001</v>
      </c>
      <c r="T53" s="50">
        <f>'[5]Refined SO Imports'!IY$290/1000</f>
        <v>13.792716</v>
      </c>
      <c r="U53" s="50">
        <f>'[5]Refined SO Imports'!JK$290/1000</f>
        <v>15.50957</v>
      </c>
      <c r="V53" s="50">
        <f>'[5]Refined SO Imports'!JW$290/1000</f>
        <v>13.455420999999999</v>
      </c>
      <c r="W53" s="50">
        <f>'[5]Refined SO Imports'!KI$290/1000</f>
        <v>13.403658</v>
      </c>
      <c r="X53" s="50">
        <f>'[5]Refined SO Imports'!KU$290/1000</f>
        <v>24.254694999999998</v>
      </c>
      <c r="Y53" s="50">
        <f>'[5]Refined SO Imports'!LG$290/1000</f>
        <v>18.316209000000001</v>
      </c>
      <c r="Z53" s="50">
        <f>'[5]Refined SO Imports'!LS$290/1000</f>
        <v>19.980001999999999</v>
      </c>
      <c r="AA53" s="50">
        <f>'[5]Refined SO Imports'!ME$290/1000</f>
        <v>31.133658</v>
      </c>
      <c r="AB53" s="50">
        <f>'[5]Refined SO Imports'!MQ$290/1000</f>
        <v>20.911467000000002</v>
      </c>
      <c r="AC53" s="50">
        <f>'[5]Refined SO Imports'!NC$290/1000</f>
        <v>27.194770999999999</v>
      </c>
      <c r="AD53" s="51">
        <f>'[3]Soy Complex'!BK334-'Soy Crude'!AD47</f>
        <v>15.175740000000001</v>
      </c>
      <c r="AE53" s="51">
        <f>'[3]Soy Complex'!BL334-'Soy Crude'!AE47</f>
        <v>36.121189000000001</v>
      </c>
      <c r="AF53" s="51">
        <f>'[3]Soy Complex'!BM334-'Soy Crude'!AF47</f>
        <v>23.71351262029189</v>
      </c>
      <c r="AG53" s="51">
        <f>'[3]Soy Complex'!BN334-'Soy Crude'!AG47</f>
        <v>32.40879521398864</v>
      </c>
      <c r="AH53" s="51">
        <f>'[3]Soy Complex'!BO334-'Soy Crude'!AH47</f>
        <v>33.185489025917356</v>
      </c>
      <c r="AI53" s="51">
        <f>'[3]Soy Complex'!BP334-'Soy Crude'!AI47</f>
        <v>31.924256232527966</v>
      </c>
      <c r="AJ53" s="51">
        <f>'[3]Soy Complex'!BQ334-'Soy Crude'!AJ47</f>
        <v>33.386055911597126</v>
      </c>
      <c r="AK53" s="51">
        <f>'[3]Soy Complex'!BR334-'Soy Crude'!AK47</f>
        <v>35.71641274008077</v>
      </c>
      <c r="AL53" s="51">
        <f>'[3]Soy Complex'!BS334-'Soy Crude'!AL47</f>
        <v>32.131303713203238</v>
      </c>
      <c r="AM53" s="51">
        <f>'[3]Soy Complex'!BT334-'Soy Crude'!AM47</f>
        <v>30.896976402227263</v>
      </c>
      <c r="AN53" s="51">
        <f>'[3]Soy Complex'!BU334-'Soy Crude'!AN47</f>
        <v>30.798502547473479</v>
      </c>
      <c r="AO53" s="51">
        <f>'[3]Soy Complex'!BV334-'Soy Crude'!AO47</f>
        <v>30.271627846585112</v>
      </c>
      <c r="AP53" s="51">
        <f>'[3]Soy Complex'!BW334-'Soy Crude'!AP47</f>
        <v>30.263676036800888</v>
      </c>
      <c r="AQ53" s="51">
        <f>'[3]Soy Complex'!BX334-'Soy Crude'!AQ47</f>
        <v>22.89188284107518</v>
      </c>
      <c r="AR53" s="51">
        <f>'[3]Soy Complex'!BY334-'Soy Crude'!AR47</f>
        <v>22.103377793684153</v>
      </c>
      <c r="AS53" s="51">
        <f>'[3]Soy Complex'!BZ334-'Soy Crude'!AS47</f>
        <v>21.7619963682777</v>
      </c>
      <c r="AT53" s="51">
        <f>'[3]Soy Complex'!CA334-'Soy Crude'!AT47</f>
        <v>21.518570567058905</v>
      </c>
      <c r="AU53" s="51">
        <f>'[3]Soy Complex'!CB334-'Soy Crude'!AU47</f>
        <v>21.10887787836986</v>
      </c>
    </row>
    <row r="54" spans="1:47">
      <c r="A54" s="42" t="s">
        <v>112</v>
      </c>
      <c r="B54" s="50">
        <f>'[5]Refined SO Imports'!AR$290/1000</f>
        <v>0.31883999999999996</v>
      </c>
      <c r="C54" s="50">
        <f>'[5]Refined SO Imports'!BD$290/1000</f>
        <v>1.904614</v>
      </c>
      <c r="D54" s="50">
        <f>'[5]Refined SO Imports'!BP$290/1000</f>
        <v>3.2929229999999996</v>
      </c>
      <c r="E54" s="50">
        <f>'[5]Refined SO Imports'!CB$290/1000</f>
        <v>3.8295030000000003</v>
      </c>
      <c r="F54" s="50">
        <f>'[5]Refined SO Imports'!CN$290/1000</f>
        <v>6.082433</v>
      </c>
      <c r="G54" s="50">
        <f>'[5]Refined SO Imports'!CZ$290/1000</f>
        <v>5.7847460000000002</v>
      </c>
      <c r="H54" s="50">
        <f>'[5]Refined SO Imports'!DL$290/1000</f>
        <v>5.1072030000000002</v>
      </c>
      <c r="I54" s="50">
        <f>'[5]Refined SO Imports'!DX$290/1000</f>
        <v>3.2475039999999997</v>
      </c>
      <c r="J54" s="50">
        <f>'[5]Refined SO Imports'!EJ$290/1000</f>
        <v>3.1123510000000003</v>
      </c>
      <c r="K54" s="50">
        <f>'[5]Refined SO Imports'!EV$290/1000</f>
        <v>3.423594</v>
      </c>
      <c r="L54" s="50">
        <f>'[5]Refined SO Imports'!FH$290/1000</f>
        <v>1.684812</v>
      </c>
      <c r="M54" s="50">
        <f>'[5]Refined SO Imports'!FT$290/1000</f>
        <v>5.821771</v>
      </c>
      <c r="N54" s="50">
        <f>'[5]Refined SO Imports'!GF$290/1000</f>
        <v>2.2973789999999998</v>
      </c>
      <c r="O54" s="50">
        <f>'[5]Refined SO Imports'!GR$290/1000</f>
        <v>2.053928</v>
      </c>
      <c r="P54" s="50">
        <f>'[5]Refined SO Imports'!HD$290/1000</f>
        <v>2.332697</v>
      </c>
      <c r="Q54" s="50">
        <f>'[5]Refined SO Imports'!HP$290/1000</f>
        <v>5.5262859999999998</v>
      </c>
      <c r="R54" s="50">
        <f>'[5]Refined SO Imports'!IB$290/1000</f>
        <v>4.3951779999999996</v>
      </c>
      <c r="S54" s="50">
        <f>'[5]Refined SO Imports'!IN$290/1000</f>
        <v>8.8731479999999987</v>
      </c>
      <c r="T54" s="50">
        <f>'[5]Refined SO Imports'!IZ$290/1000</f>
        <v>11.745704</v>
      </c>
      <c r="U54" s="50">
        <f>'[5]Refined SO Imports'!JL$290/1000</f>
        <v>5.3104719999999999</v>
      </c>
      <c r="V54" s="50">
        <f>'[5]Refined SO Imports'!JX$290/1000</f>
        <v>11.119714</v>
      </c>
      <c r="W54" s="50">
        <f>'[5]Refined SO Imports'!KJ$290/1000</f>
        <v>13.030504000000001</v>
      </c>
      <c r="X54" s="50">
        <f>'[5]Refined SO Imports'!KV$290/1000</f>
        <v>19.642713000000001</v>
      </c>
      <c r="Y54" s="50">
        <f>'[5]Refined SO Imports'!LH$290/1000</f>
        <v>16.862712999999999</v>
      </c>
      <c r="Z54" s="50">
        <f>'[5]Refined SO Imports'!LT$290/1000</f>
        <v>9.8734959999999994</v>
      </c>
      <c r="AA54" s="50">
        <f>'[5]Refined SO Imports'!MF$290/1000</f>
        <v>23.737669999999998</v>
      </c>
      <c r="AB54" s="50">
        <f>'[5]Refined SO Imports'!MR$290/1000</f>
        <v>17.718230999999999</v>
      </c>
      <c r="AC54" s="50">
        <f>'[5]Refined SO Imports'!ND$290/1000</f>
        <v>30.581336999999998</v>
      </c>
      <c r="AD54" s="51">
        <f>'[3]Soy Complex'!BK335-'Soy Crude'!AD48</f>
        <v>16.850245999999999</v>
      </c>
      <c r="AE54" s="51">
        <f>'[3]Soy Complex'!BL335-'Soy Crude'!AE48</f>
        <v>15.969171000000001</v>
      </c>
      <c r="AF54" s="51">
        <f>'[3]Soy Complex'!BM335-'Soy Crude'!AF48</f>
        <v>15.964971565008199</v>
      </c>
      <c r="AG54" s="51">
        <f>'[3]Soy Complex'!BN335-'Soy Crude'!AG48</f>
        <v>27.392060123686463</v>
      </c>
      <c r="AH54" s="51">
        <f>'[3]Soy Complex'!BO335-'Soy Crude'!AH48</f>
        <v>28.154982158011151</v>
      </c>
      <c r="AI54" s="51">
        <f>'[3]Soy Complex'!BP335-'Soy Crude'!AI48</f>
        <v>27.63105020088409</v>
      </c>
      <c r="AJ54" s="51">
        <f>'[3]Soy Complex'!BQ335-'Soy Crude'!AJ48</f>
        <v>27.645222103619844</v>
      </c>
      <c r="AK54" s="51">
        <f>'[3]Soy Complex'!BR335-'Soy Crude'!AK48</f>
        <v>25.97248607300665</v>
      </c>
      <c r="AL54" s="51">
        <f>'[3]Soy Complex'!BS335-'Soy Crude'!AL48</f>
        <v>26.141448233457709</v>
      </c>
      <c r="AM54" s="51">
        <f>'[3]Soy Complex'!BT335-'Soy Crude'!AM48</f>
        <v>25.743533265804629</v>
      </c>
      <c r="AN54" s="51">
        <f>'[3]Soy Complex'!BU335-'Soy Crude'!AN48</f>
        <v>25.499550180492704</v>
      </c>
      <c r="AO54" s="51">
        <f>'[3]Soy Complex'!BV335-'Soy Crude'!AO48</f>
        <v>24.963573547730135</v>
      </c>
      <c r="AP54" s="51">
        <f>'[3]Soy Complex'!BW335-'Soy Crude'!AP48</f>
        <v>24.744278897459338</v>
      </c>
      <c r="AQ54" s="51">
        <f>'[3]Soy Complex'!BX335-'Soy Crude'!AQ48</f>
        <v>18.746541617227933</v>
      </c>
      <c r="AR54" s="51">
        <f>'[3]Soy Complex'!BY335-'Soy Crude'!AR48</f>
        <v>18.612433832225889</v>
      </c>
      <c r="AS54" s="51">
        <f>'[3]Soy Complex'!BZ335-'Soy Crude'!AS48</f>
        <v>18.259542482817736</v>
      </c>
      <c r="AT54" s="51">
        <f>'[3]Soy Complex'!CA335-'Soy Crude'!AT48</f>
        <v>18.009997727537836</v>
      </c>
      <c r="AU54" s="51">
        <f>'[3]Soy Complex'!CB335-'Soy Crude'!AU48</f>
        <v>17.880352334173551</v>
      </c>
    </row>
    <row r="55" spans="1:47" ht="15.75" thickBot="1">
      <c r="A55" s="42" t="s">
        <v>113</v>
      </c>
      <c r="B55" s="50">
        <f>SUM(B43:B54)</f>
        <v>5.5381239999999998</v>
      </c>
      <c r="C55" s="50">
        <f t="shared" ref="C55:AC55" si="34">SUM(C43:C54)</f>
        <v>17.260624</v>
      </c>
      <c r="D55" s="50">
        <f t="shared" si="34"/>
        <v>34.228814999999997</v>
      </c>
      <c r="E55" s="50">
        <f t="shared" si="34"/>
        <v>42.013461</v>
      </c>
      <c r="F55" s="50">
        <f t="shared" si="34"/>
        <v>54.997624000000009</v>
      </c>
      <c r="G55" s="50">
        <f t="shared" si="34"/>
        <v>78.529959999999988</v>
      </c>
      <c r="H55" s="50">
        <f t="shared" si="34"/>
        <v>76.792631</v>
      </c>
      <c r="I55" s="50">
        <f t="shared" si="34"/>
        <v>69.885241000000008</v>
      </c>
      <c r="J55" s="50">
        <f t="shared" si="34"/>
        <v>45.729720999999998</v>
      </c>
      <c r="K55" s="50">
        <f t="shared" si="34"/>
        <v>44.678952000000002</v>
      </c>
      <c r="L55" s="50">
        <f t="shared" si="34"/>
        <v>28.953995000000003</v>
      </c>
      <c r="M55" s="50">
        <f t="shared" si="34"/>
        <v>22.625729999999997</v>
      </c>
      <c r="N55" s="50">
        <f t="shared" si="34"/>
        <v>31.896253999999999</v>
      </c>
      <c r="O55" s="50">
        <f t="shared" si="34"/>
        <v>21.246741</v>
      </c>
      <c r="P55" s="50">
        <f t="shared" si="34"/>
        <v>31.953799</v>
      </c>
      <c r="Q55" s="50">
        <f t="shared" si="34"/>
        <v>50.451732000000007</v>
      </c>
      <c r="R55" s="50">
        <f t="shared" si="34"/>
        <v>68.805915999999996</v>
      </c>
      <c r="S55" s="50">
        <f t="shared" si="34"/>
        <v>112.62603399999999</v>
      </c>
      <c r="T55" s="50">
        <f t="shared" si="34"/>
        <v>113.11873499999999</v>
      </c>
      <c r="U55" s="50">
        <f t="shared" si="34"/>
        <v>160.74500399999999</v>
      </c>
      <c r="V55" s="50">
        <f t="shared" si="34"/>
        <v>148.13766799999999</v>
      </c>
      <c r="W55" s="50">
        <f t="shared" si="34"/>
        <v>157.12670700000001</v>
      </c>
      <c r="X55" s="50">
        <f t="shared" si="34"/>
        <v>228.96531399999998</v>
      </c>
      <c r="Y55" s="50">
        <f t="shared" si="34"/>
        <v>249.55451399999998</v>
      </c>
      <c r="Z55" s="50">
        <f t="shared" si="34"/>
        <v>279.36387100000002</v>
      </c>
      <c r="AA55" s="50">
        <f t="shared" si="34"/>
        <v>371.697676</v>
      </c>
      <c r="AB55" s="50">
        <f t="shared" si="34"/>
        <v>265.88992500000001</v>
      </c>
      <c r="AC55" s="50">
        <f t="shared" si="34"/>
        <v>251.83670900000001</v>
      </c>
      <c r="AD55" s="51">
        <f>SUM(AD43:AD54)</f>
        <v>232.83222499999999</v>
      </c>
      <c r="AE55" s="51">
        <f t="shared" ref="AE55:AU55" si="35">SUM(AE43:AE54)</f>
        <v>281.55958800000008</v>
      </c>
      <c r="AF55" s="51">
        <f t="shared" si="35"/>
        <v>246.43066682550113</v>
      </c>
      <c r="AG55" s="51">
        <f t="shared" si="35"/>
        <v>418.10019106556172</v>
      </c>
      <c r="AH55" s="51">
        <f t="shared" si="35"/>
        <v>408.94979214818142</v>
      </c>
      <c r="AI55" s="51">
        <f t="shared" si="35"/>
        <v>405.27554458993961</v>
      </c>
      <c r="AJ55" s="51">
        <f t="shared" si="35"/>
        <v>402.48284063673839</v>
      </c>
      <c r="AK55" s="51">
        <f t="shared" si="35"/>
        <v>397.89842306299226</v>
      </c>
      <c r="AL55" s="51">
        <f t="shared" si="35"/>
        <v>389.38496568293783</v>
      </c>
      <c r="AM55" s="51">
        <f t="shared" si="35"/>
        <v>383.09609463915945</v>
      </c>
      <c r="AN55" s="51">
        <f t="shared" si="35"/>
        <v>375.61371025413945</v>
      </c>
      <c r="AO55" s="51">
        <f t="shared" si="35"/>
        <v>369.61483665008234</v>
      </c>
      <c r="AP55" s="51">
        <f t="shared" si="35"/>
        <v>365.5756411153609</v>
      </c>
      <c r="AQ55" s="51">
        <f t="shared" si="35"/>
        <v>278.88732105622586</v>
      </c>
      <c r="AR55" s="51">
        <f t="shared" si="35"/>
        <v>274.50619480026558</v>
      </c>
      <c r="AS55" s="51">
        <f t="shared" si="35"/>
        <v>270.65792384599069</v>
      </c>
      <c r="AT55" s="51">
        <f t="shared" si="35"/>
        <v>266.79020982444416</v>
      </c>
      <c r="AU55" s="51">
        <f t="shared" si="35"/>
        <v>262.80238842910109</v>
      </c>
    </row>
    <row r="56" spans="1:47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9">
        <f>AF6</f>
        <v>246.43066682550113</v>
      </c>
      <c r="AG56" s="49">
        <f t="shared" ref="AG56:AU56" si="36">AG6</f>
        <v>418.10019106556172</v>
      </c>
      <c r="AH56" s="49">
        <f t="shared" si="36"/>
        <v>408.94979214818142</v>
      </c>
      <c r="AI56" s="49">
        <f t="shared" si="36"/>
        <v>405.27554458993961</v>
      </c>
      <c r="AJ56" s="49">
        <f t="shared" si="36"/>
        <v>402.48284063673839</v>
      </c>
      <c r="AK56" s="49">
        <f t="shared" si="36"/>
        <v>397.89842306299226</v>
      </c>
      <c r="AL56" s="49">
        <f t="shared" si="36"/>
        <v>389.38496568293783</v>
      </c>
      <c r="AM56" s="49">
        <f t="shared" si="36"/>
        <v>383.09609463915945</v>
      </c>
      <c r="AN56" s="49">
        <f t="shared" si="36"/>
        <v>375.61371025413945</v>
      </c>
      <c r="AO56" s="49">
        <f t="shared" si="36"/>
        <v>369.61483665008234</v>
      </c>
      <c r="AP56" s="49">
        <f t="shared" si="36"/>
        <v>365.5756411153609</v>
      </c>
      <c r="AQ56" s="49">
        <f t="shared" si="36"/>
        <v>278.88732105622586</v>
      </c>
      <c r="AR56" s="49">
        <f t="shared" si="36"/>
        <v>274.50619480026558</v>
      </c>
      <c r="AS56" s="49">
        <f t="shared" si="36"/>
        <v>270.65792384599069</v>
      </c>
      <c r="AT56" s="49">
        <f t="shared" si="36"/>
        <v>266.79020982444416</v>
      </c>
      <c r="AU56" s="49">
        <f t="shared" si="36"/>
        <v>262.80238842910109</v>
      </c>
    </row>
    <row r="57" spans="1:47" ht="15.75" thickBot="1">
      <c r="A57" s="42" t="s">
        <v>156</v>
      </c>
    </row>
    <row r="58" spans="1:47" ht="15.75" thickBot="1">
      <c r="A58" s="44"/>
      <c r="B58" s="44" t="str">
        <f>B$2</f>
        <v xml:space="preserve">93/94 </v>
      </c>
      <c r="C58" s="44" t="str">
        <f t="shared" ref="C58:AU58" si="37">C$2</f>
        <v xml:space="preserve">94/95 </v>
      </c>
      <c r="D58" s="44" t="str">
        <f t="shared" si="37"/>
        <v xml:space="preserve">95/96 </v>
      </c>
      <c r="E58" s="44" t="str">
        <f t="shared" si="37"/>
        <v xml:space="preserve">96/97 </v>
      </c>
      <c r="F58" s="44" t="str">
        <f t="shared" si="37"/>
        <v xml:space="preserve">97/98 </v>
      </c>
      <c r="G58" s="44" t="str">
        <f t="shared" si="37"/>
        <v xml:space="preserve">98/99 </v>
      </c>
      <c r="H58" s="44" t="str">
        <f t="shared" si="37"/>
        <v xml:space="preserve">99/00 </v>
      </c>
      <c r="I58" s="44" t="str">
        <f t="shared" si="37"/>
        <v xml:space="preserve">00/01 </v>
      </c>
      <c r="J58" s="44" t="str">
        <f t="shared" si="37"/>
        <v xml:space="preserve">01/02 </v>
      </c>
      <c r="K58" s="44" t="str">
        <f t="shared" si="37"/>
        <v xml:space="preserve">02/03 </v>
      </c>
      <c r="L58" s="44" t="str">
        <f t="shared" si="37"/>
        <v xml:space="preserve">03/04 </v>
      </c>
      <c r="M58" s="44" t="str">
        <f t="shared" si="37"/>
        <v xml:space="preserve">04/05 </v>
      </c>
      <c r="N58" s="44" t="str">
        <f t="shared" si="37"/>
        <v xml:space="preserve">05/06 </v>
      </c>
      <c r="O58" s="44" t="str">
        <f t="shared" si="37"/>
        <v xml:space="preserve">06/07 </v>
      </c>
      <c r="P58" s="44" t="str">
        <f t="shared" si="37"/>
        <v xml:space="preserve">07/08 </v>
      </c>
      <c r="Q58" s="44" t="str">
        <f t="shared" si="37"/>
        <v xml:space="preserve">08/09 </v>
      </c>
      <c r="R58" s="44" t="str">
        <f t="shared" si="37"/>
        <v xml:space="preserve">09/10 </v>
      </c>
      <c r="S58" s="44" t="str">
        <f t="shared" si="37"/>
        <v xml:space="preserve">10/11 </v>
      </c>
      <c r="T58" s="44" t="str">
        <f t="shared" si="37"/>
        <v xml:space="preserve">11/12 </v>
      </c>
      <c r="U58" s="44" t="str">
        <f t="shared" si="37"/>
        <v xml:space="preserve">12/13 </v>
      </c>
      <c r="V58" s="44" t="str">
        <f t="shared" si="37"/>
        <v xml:space="preserve">13/14 </v>
      </c>
      <c r="W58" s="44" t="str">
        <f t="shared" si="37"/>
        <v xml:space="preserve">14/15 </v>
      </c>
      <c r="X58" s="44" t="str">
        <f t="shared" si="37"/>
        <v xml:space="preserve">15/16 </v>
      </c>
      <c r="Y58" s="44" t="str">
        <f t="shared" si="37"/>
        <v xml:space="preserve">16/17 </v>
      </c>
      <c r="Z58" s="44" t="str">
        <f t="shared" si="37"/>
        <v xml:space="preserve">17/18 </v>
      </c>
      <c r="AA58" s="44" t="str">
        <f t="shared" si="37"/>
        <v>18/19</v>
      </c>
      <c r="AB58" s="44" t="str">
        <f t="shared" si="37"/>
        <v>19/20</v>
      </c>
      <c r="AC58" s="44" t="str">
        <f t="shared" si="37"/>
        <v>20/21</v>
      </c>
      <c r="AD58" s="44" t="str">
        <f t="shared" si="37"/>
        <v>21/22</v>
      </c>
      <c r="AE58" s="44" t="str">
        <f t="shared" si="37"/>
        <v>22/23</v>
      </c>
      <c r="AF58" s="44" t="str">
        <f t="shared" si="37"/>
        <v>23/24</v>
      </c>
      <c r="AG58" s="44" t="str">
        <f t="shared" si="37"/>
        <v>24/25</v>
      </c>
      <c r="AH58" s="44" t="str">
        <f t="shared" si="37"/>
        <v>25/26</v>
      </c>
      <c r="AI58" s="44" t="str">
        <f t="shared" si="37"/>
        <v>26/27</v>
      </c>
      <c r="AJ58" s="44" t="str">
        <f t="shared" si="37"/>
        <v>27/28</v>
      </c>
      <c r="AK58" s="44" t="str">
        <f t="shared" si="37"/>
        <v>28/29</v>
      </c>
      <c r="AL58" s="44" t="str">
        <f t="shared" si="37"/>
        <v>29/30</v>
      </c>
      <c r="AM58" s="44" t="str">
        <f t="shared" si="37"/>
        <v>30/31</v>
      </c>
      <c r="AN58" s="44" t="str">
        <f t="shared" si="37"/>
        <v>31/32</v>
      </c>
      <c r="AO58" s="44" t="str">
        <f t="shared" si="37"/>
        <v>32/33</v>
      </c>
      <c r="AP58" s="44" t="str">
        <f t="shared" si="37"/>
        <v>33/34</v>
      </c>
      <c r="AQ58" s="44" t="str">
        <f t="shared" si="37"/>
        <v>34/35</v>
      </c>
      <c r="AR58" s="44" t="str">
        <f t="shared" si="37"/>
        <v>35/36</v>
      </c>
      <c r="AS58" s="44" t="str">
        <f t="shared" si="37"/>
        <v>36/37</v>
      </c>
      <c r="AT58" s="44" t="str">
        <f t="shared" si="37"/>
        <v>37/38</v>
      </c>
      <c r="AU58" s="44" t="str">
        <f t="shared" si="37"/>
        <v>38/39</v>
      </c>
    </row>
    <row r="59" spans="1:47">
      <c r="A59" s="42" t="s">
        <v>101</v>
      </c>
      <c r="B59" s="50">
        <f>('[5]Refined SO Exports'!AG$290)/1000</f>
        <v>46.286957000000001</v>
      </c>
      <c r="C59" s="50">
        <f>('[5]Refined SO Exports'!AS$290)/1000</f>
        <v>53.71161</v>
      </c>
      <c r="D59" s="50">
        <f>('[5]Refined SO Exports'!BE$290)/1000</f>
        <v>46.988269000000003</v>
      </c>
      <c r="E59" s="50">
        <f>('[5]Refined SO Exports'!BQ$290)/1000</f>
        <v>36.426559000000005</v>
      </c>
      <c r="F59" s="50">
        <f>('[5]Refined SO Exports'!CC$290)/1000</f>
        <v>84.216454999999996</v>
      </c>
      <c r="G59" s="50">
        <f>('[5]Refined SO Exports'!CO$290)/1000</f>
        <v>57.549506000000001</v>
      </c>
      <c r="H59" s="50">
        <f>('[5]Refined SO Exports'!DA$290)/1000</f>
        <v>43.537329</v>
      </c>
      <c r="I59" s="50">
        <f>('[5]Refined SO Exports'!DM$290)/1000</f>
        <v>30.229665000000001</v>
      </c>
      <c r="J59" s="50">
        <f>('[5]Refined SO Exports'!DY$290)/1000</f>
        <v>24.250374999999998</v>
      </c>
      <c r="K59" s="50">
        <f>('[5]Refined SO Exports'!EK$290)/1000</f>
        <v>38.033574000000002</v>
      </c>
      <c r="L59" s="50">
        <f>('[5]Refined SO Exports'!EW$290)/1000</f>
        <v>62.228248000000001</v>
      </c>
      <c r="M59" s="50">
        <f>('[5]Refined SO Exports'!FI$290)/1000</f>
        <v>19.304631000000001</v>
      </c>
      <c r="N59" s="50">
        <f>('[5]Refined SO Exports'!FU$290)/1000</f>
        <v>22.016719000000002</v>
      </c>
      <c r="O59" s="50">
        <f>('[5]Refined SO Exports'!GG$290)/1000</f>
        <v>22.517526999999998</v>
      </c>
      <c r="P59" s="50">
        <f>('[5]Refined SO Exports'!GS$290)/1000</f>
        <v>34.414108999999996</v>
      </c>
      <c r="Q59" s="50">
        <f>('[5]Refined SO Exports'!HE$290)/1000</f>
        <v>20.645087</v>
      </c>
      <c r="R59" s="50">
        <f>('[5]Refined SO Exports'!HQ$290)/1000</f>
        <v>30.192572999999999</v>
      </c>
      <c r="S59" s="50">
        <f>('[5]Refined SO Exports'!IC$290)/1000</f>
        <v>42.718485999999999</v>
      </c>
      <c r="T59" s="50">
        <f>('[5]Refined SO Exports'!IO$290)/1000</f>
        <v>12.993924000000002</v>
      </c>
      <c r="U59" s="50">
        <f>('[5]Refined SO Exports'!JA$290)/1000</f>
        <v>38.719991</v>
      </c>
      <c r="V59" s="50">
        <f>('[5]Refined SO Exports'!JM$290)/1000</f>
        <v>48.635804999999998</v>
      </c>
      <c r="W59" s="50">
        <f>('[5]Refined SO Exports'!JY$290)/1000</f>
        <v>30.922272</v>
      </c>
      <c r="X59" s="50">
        <f>('[5]Refined SO Exports'!KK$290)/1000</f>
        <v>28.152633000000002</v>
      </c>
      <c r="Y59" s="50">
        <f>('[5]Refined SO Exports'!KW$290)/1000</f>
        <v>46.913857999999998</v>
      </c>
      <c r="Z59" s="50">
        <f>('[5]Refined SO Exports'!LI$290)/1000</f>
        <v>35.188147000000001</v>
      </c>
      <c r="AA59" s="50">
        <f>('[5]Refined SO Exports'!LU$290)/1000</f>
        <v>22.572313999999999</v>
      </c>
      <c r="AB59" s="50">
        <f>('[5]Refined SO Exports'!MG$290)/1000</f>
        <v>27.311173</v>
      </c>
      <c r="AC59" s="50">
        <f>('[5]Refined SO Exports'!MS$290)/1000</f>
        <v>42.740087000000003</v>
      </c>
      <c r="AD59" s="50">
        <f>('[5]Refined SO Exports'!NE$290)/1000</f>
        <v>21.622553</v>
      </c>
      <c r="AE59" s="51">
        <f>'[3]Soy Complex'!BL340-'Soy Crude'!AE53</f>
        <v>19.786519000000002</v>
      </c>
      <c r="AF59" s="51">
        <f>'[3]Soy Complex'!BM340-'Soy Crude'!AF53</f>
        <v>12.214026334460002</v>
      </c>
      <c r="AG59" s="51">
        <f>'[3]Soy Complex'!BN340-'Soy Crude'!AG53</f>
        <v>19.255055071033148</v>
      </c>
      <c r="AH59" s="51">
        <f>'[3]Soy Complex'!BO340-'Soy Crude'!AH53</f>
        <v>19.293499332253283</v>
      </c>
      <c r="AI59" s="51">
        <f>'[3]Soy Complex'!BP340-'Soy Crude'!AI53</f>
        <v>14.505695959563191</v>
      </c>
      <c r="AJ59" s="51">
        <f>'[3]Soy Complex'!BQ340-'Soy Crude'!AJ53</f>
        <v>9.8334379029501111</v>
      </c>
      <c r="AK59" s="51">
        <f>'[3]Soy Complex'!BR340-'Soy Crude'!AK53</f>
        <v>14.953603633167097</v>
      </c>
      <c r="AL59" s="51">
        <f>'[3]Soy Complex'!BS340-'Soy Crude'!AL53</f>
        <v>14.95421129633999</v>
      </c>
      <c r="AM59" s="51">
        <f>'[3]Soy Complex'!BT340-'Soy Crude'!AM53</f>
        <v>14.963312778325323</v>
      </c>
      <c r="AN59" s="51">
        <f>'[3]Soy Complex'!BU340-'Soy Crude'!AN53</f>
        <v>14.950238659326029</v>
      </c>
      <c r="AO59" s="51">
        <f>'[3]Soy Complex'!BV340-'Soy Crude'!AO53</f>
        <v>14.972337398553812</v>
      </c>
      <c r="AP59" s="51">
        <f>'[3]Soy Complex'!BW340-'Soy Crude'!AP53</f>
        <v>14.981715597782213</v>
      </c>
      <c r="AQ59" s="51">
        <f>'[3]Soy Complex'!BX340-'Soy Crude'!AQ53</f>
        <v>14.971090729584454</v>
      </c>
      <c r="AR59" s="51">
        <f>'[3]Soy Complex'!BY340-'Soy Crude'!AR53</f>
        <v>14.973498144183349</v>
      </c>
      <c r="AS59" s="51">
        <f>'[3]Soy Complex'!BZ340-'Soy Crude'!AS53</f>
        <v>14.976786117690118</v>
      </c>
      <c r="AT59" s="51">
        <f>'[3]Soy Complex'!CA340-'Soy Crude'!AT53</f>
        <v>14.978306771254797</v>
      </c>
      <c r="AU59" s="51">
        <f>'[3]Soy Complex'!CB340-'Soy Crude'!AU53</f>
        <v>14.981854895993694</v>
      </c>
    </row>
    <row r="60" spans="1:47">
      <c r="A60" s="42" t="s">
        <v>102</v>
      </c>
      <c r="B60" s="50">
        <f>('[5]Refined SO Exports'!AH$290)/1000</f>
        <v>33.485627999999998</v>
      </c>
      <c r="C60" s="50">
        <f>('[5]Refined SO Exports'!AT$290)/1000</f>
        <v>45.086905000000002</v>
      </c>
      <c r="D60" s="50">
        <f>('[5]Refined SO Exports'!BF$290)/1000</f>
        <v>40.127963999999999</v>
      </c>
      <c r="E60" s="50">
        <f>('[5]Refined SO Exports'!BR$290)/1000</f>
        <v>40.526489999999995</v>
      </c>
      <c r="F60" s="50">
        <f>('[5]Refined SO Exports'!CD$290)/1000</f>
        <v>122.63705</v>
      </c>
      <c r="G60" s="50">
        <f>('[5]Refined SO Exports'!CP$290)/1000</f>
        <v>63.377529000000003</v>
      </c>
      <c r="H60" s="50">
        <f>('[5]Refined SO Exports'!DB$290)/1000</f>
        <v>29.481997</v>
      </c>
      <c r="I60" s="50">
        <f>('[5]Refined SO Exports'!DN$290)/1000</f>
        <v>29.353439999999999</v>
      </c>
      <c r="J60" s="50">
        <f>('[5]Refined SO Exports'!DZ$290)/1000</f>
        <v>32.688836999999999</v>
      </c>
      <c r="K60" s="50">
        <f>('[5]Refined SO Exports'!EL$290)/1000</f>
        <v>60.873031000000005</v>
      </c>
      <c r="L60" s="50">
        <f>('[5]Refined SO Exports'!EX$290)/1000</f>
        <v>40.265757000000001</v>
      </c>
      <c r="M60" s="50">
        <f>('[5]Refined SO Exports'!FJ$290)/1000</f>
        <v>55.690989999999999</v>
      </c>
      <c r="N60" s="50">
        <f>('[5]Refined SO Exports'!FV$290)/1000</f>
        <v>58.592976999999998</v>
      </c>
      <c r="O60" s="50">
        <f>('[5]Refined SO Exports'!GH$290)/1000</f>
        <v>19.897098999999997</v>
      </c>
      <c r="P60" s="50">
        <f>('[5]Refined SO Exports'!GT$290)/1000</f>
        <v>32.922684000000004</v>
      </c>
      <c r="Q60" s="50">
        <f>('[5]Refined SO Exports'!HF$290)/1000</f>
        <v>24.287547</v>
      </c>
      <c r="R60" s="50">
        <f>('[5]Refined SO Exports'!HR$290)/1000</f>
        <v>43.219523000000002</v>
      </c>
      <c r="S60" s="50">
        <f>('[5]Refined SO Exports'!ID$290)/1000</f>
        <v>33.023902999999997</v>
      </c>
      <c r="T60" s="50">
        <f>('[5]Refined SO Exports'!IP$290)/1000</f>
        <v>22.365634999999997</v>
      </c>
      <c r="U60" s="50">
        <f>('[5]Refined SO Exports'!JB$290)/1000</f>
        <v>36.809201999999999</v>
      </c>
      <c r="V60" s="50">
        <f>('[5]Refined SO Exports'!JN$290)/1000</f>
        <v>28.931146999999999</v>
      </c>
      <c r="W60" s="50">
        <f>('[5]Refined SO Exports'!JZ$290)/1000</f>
        <v>39.913105000000002</v>
      </c>
      <c r="X60" s="50">
        <f>('[5]Refined SO Exports'!KL$290)/1000</f>
        <v>19.858968000000001</v>
      </c>
      <c r="Y60" s="50">
        <f>('[5]Refined SO Exports'!KX$290)/1000</f>
        <v>36.980995999999998</v>
      </c>
      <c r="Z60" s="50">
        <f>('[5]Refined SO Exports'!LJ$290)/1000</f>
        <v>39.299239</v>
      </c>
      <c r="AA60" s="50">
        <f>('[5]Refined SO Exports'!LV$290)/1000</f>
        <v>20.464380999999999</v>
      </c>
      <c r="AB60" s="50">
        <f>('[5]Refined SO Exports'!MH$290)/1000</f>
        <v>40.621175000000001</v>
      </c>
      <c r="AC60" s="50">
        <f>('[5]Refined SO Exports'!MT$290)/1000</f>
        <v>31.789657999999999</v>
      </c>
      <c r="AD60" s="50">
        <f>('[5]Refined SO Exports'!NF$290)/1000</f>
        <v>22.212826</v>
      </c>
      <c r="AE60" s="51">
        <f>'[3]Soy Complex'!BL341-'Soy Crude'!AE54</f>
        <v>20.811087000000001</v>
      </c>
      <c r="AF60" s="51">
        <f>'[3]Soy Complex'!BM341-'Soy Crude'!AF54</f>
        <v>12.579951961740001</v>
      </c>
      <c r="AG60" s="51">
        <f>'[3]Soy Complex'!BN341-'Soy Crude'!AG54</f>
        <v>23.92556303228201</v>
      </c>
      <c r="AH60" s="51">
        <f>'[3]Soy Complex'!BO341-'Soy Crude'!AH54</f>
        <v>24.008969272499531</v>
      </c>
      <c r="AI60" s="51">
        <f>'[3]Soy Complex'!BP341-'Soy Crude'!AI54</f>
        <v>24.038638773235473</v>
      </c>
      <c r="AJ60" s="51">
        <f>'[3]Soy Complex'!BQ341-'Soy Crude'!AJ54</f>
        <v>24.15238605610471</v>
      </c>
      <c r="AK60" s="51">
        <f>'[3]Soy Complex'!BR341-'Soy Crude'!AK54</f>
        <v>19.950489446058043</v>
      </c>
      <c r="AL60" s="51">
        <f>'[3]Soy Complex'!BS341-'Soy Crude'!AL54</f>
        <v>24.918987685447103</v>
      </c>
      <c r="AM60" s="51">
        <f>'[3]Soy Complex'!BT341-'Soy Crude'!AM54</f>
        <v>24.93331245253346</v>
      </c>
      <c r="AN60" s="51">
        <f>'[3]Soy Complex'!BU341-'Soy Crude'!AN54</f>
        <v>24.900087799044602</v>
      </c>
      <c r="AO60" s="51">
        <f>'[3]Soy Complex'!BV341-'Soy Crude'!AO54</f>
        <v>24.929728236304666</v>
      </c>
      <c r="AP60" s="51">
        <f>'[3]Soy Complex'!BW341-'Soy Crude'!AP54</f>
        <v>24.939365345805765</v>
      </c>
      <c r="AQ60" s="51">
        <f>'[3]Soy Complex'!BX341-'Soy Crude'!AQ54</f>
        <v>24.94851528175035</v>
      </c>
      <c r="AR60" s="51">
        <f>'[3]Soy Complex'!BY341-'Soy Crude'!AR54</f>
        <v>24.943701864242922</v>
      </c>
      <c r="AS60" s="51">
        <f>'[3]Soy Complex'!BZ341-'Soy Crude'!AS54</f>
        <v>24.949775632889768</v>
      </c>
      <c r="AT60" s="51">
        <f>'[3]Soy Complex'!CA341-'Soy Crude'!AT54</f>
        <v>24.951393694165802</v>
      </c>
      <c r="AU60" s="51">
        <f>'[3]Soy Complex'!CB341-'Soy Crude'!AU54</f>
        <v>24.957916967577418</v>
      </c>
    </row>
    <row r="61" spans="1:47">
      <c r="A61" s="42" t="s">
        <v>103</v>
      </c>
      <c r="B61" s="50">
        <f>('[5]Refined SO Exports'!AI$290)/1000</f>
        <v>26.997719</v>
      </c>
      <c r="C61" s="50">
        <f>('[5]Refined SO Exports'!AU$290)/1000</f>
        <v>48.400751999999997</v>
      </c>
      <c r="D61" s="50">
        <f>('[5]Refined SO Exports'!BG$290)/1000</f>
        <v>35.517909000000003</v>
      </c>
      <c r="E61" s="50">
        <f>('[5]Refined SO Exports'!BS$290)/1000</f>
        <v>48.435811999999999</v>
      </c>
      <c r="F61" s="50">
        <f>('[5]Refined SO Exports'!CE$290)/1000</f>
        <v>36.414785999999999</v>
      </c>
      <c r="G61" s="50">
        <f>('[5]Refined SO Exports'!CQ$290)/1000</f>
        <v>77.330264999999997</v>
      </c>
      <c r="H61" s="50">
        <f>('[5]Refined SO Exports'!DC$290)/1000</f>
        <v>44.804084000000003</v>
      </c>
      <c r="I61" s="50">
        <f>('[5]Refined SO Exports'!DO$290)/1000</f>
        <v>51.256936000000003</v>
      </c>
      <c r="J61" s="50">
        <f>('[5]Refined SO Exports'!EA$290)/1000</f>
        <v>32.602930000000001</v>
      </c>
      <c r="K61" s="50">
        <f>('[5]Refined SO Exports'!EM$290)/1000</f>
        <v>79.120464000000013</v>
      </c>
      <c r="L61" s="50">
        <f>('[5]Refined SO Exports'!EY$290)/1000</f>
        <v>35.457368000000002</v>
      </c>
      <c r="M61" s="50">
        <f>('[5]Refined SO Exports'!FK$290)/1000</f>
        <v>41.896279999999997</v>
      </c>
      <c r="N61" s="50">
        <f>('[5]Refined SO Exports'!FW$290)/1000</f>
        <v>42.274833000000001</v>
      </c>
      <c r="O61" s="50">
        <f>('[5]Refined SO Exports'!GI$290)/1000</f>
        <v>47.320695000000001</v>
      </c>
      <c r="P61" s="50">
        <f>('[5]Refined SO Exports'!GU$290)/1000</f>
        <v>62.731538999999998</v>
      </c>
      <c r="Q61" s="50">
        <f>('[5]Refined SO Exports'!HG$290)/1000</f>
        <v>28.228221000000001</v>
      </c>
      <c r="R61" s="50">
        <f>('[5]Refined SO Exports'!HS$290)/1000</f>
        <v>45.624464000000003</v>
      </c>
      <c r="S61" s="50">
        <f>('[5]Refined SO Exports'!IE$290)/1000</f>
        <v>57.032035</v>
      </c>
      <c r="T61" s="50">
        <f>('[5]Refined SO Exports'!IQ$290)/1000</f>
        <v>17.600013000000001</v>
      </c>
      <c r="U61" s="50">
        <f>('[5]Refined SO Exports'!JC$290)/1000</f>
        <v>47.986275999999997</v>
      </c>
      <c r="V61" s="50">
        <f>('[5]Refined SO Exports'!JO$290)/1000</f>
        <v>39.103953999999995</v>
      </c>
      <c r="W61" s="50">
        <f>('[5]Refined SO Exports'!KA$290)/1000</f>
        <v>47.661491000000005</v>
      </c>
      <c r="X61" s="50">
        <f>('[5]Refined SO Exports'!KM$290)/1000</f>
        <v>38.385559000000001</v>
      </c>
      <c r="Y61" s="50">
        <f>('[5]Refined SO Exports'!KY$290)/1000</f>
        <v>37.264429</v>
      </c>
      <c r="Z61" s="50">
        <f>('[5]Refined SO Exports'!LK$290)/1000</f>
        <v>38.384074999999996</v>
      </c>
      <c r="AA61" s="50">
        <f>('[5]Refined SO Exports'!LW$290)/1000</f>
        <v>20.558515</v>
      </c>
      <c r="AB61" s="50">
        <f>('[5]Refined SO Exports'!MI$290)/1000</f>
        <v>44.317864999999998</v>
      </c>
      <c r="AC61" s="50">
        <f>('[5]Refined SO Exports'!MU$290)/1000</f>
        <v>26.778773000000001</v>
      </c>
      <c r="AD61" s="50">
        <f>('[5]Refined SO Exports'!NG$290)/1000</f>
        <v>27.008220000000001</v>
      </c>
      <c r="AE61" s="51">
        <f>'[3]Soy Complex'!BL342-'Soy Crude'!AE55</f>
        <v>11.580204000000002</v>
      </c>
      <c r="AF61" s="51">
        <f>'[3]Soy Complex'!BM342-'Soy Crude'!AF55</f>
        <v>12.078913336239999</v>
      </c>
      <c r="AG61" s="51">
        <f>'[3]Soy Complex'!BN342-'Soy Crude'!AG55</f>
        <v>19.091765542905055</v>
      </c>
      <c r="AH61" s="51">
        <f>'[3]Soy Complex'!BO342-'Soy Crude'!AH55</f>
        <v>24.115162961491212</v>
      </c>
      <c r="AI61" s="51">
        <f>'[3]Soy Complex'!BP342-'Soy Crude'!AI55</f>
        <v>23.997398073624677</v>
      </c>
      <c r="AJ61" s="51">
        <f>'[3]Soy Complex'!BQ342-'Soy Crude'!AJ55</f>
        <v>19.351436451808969</v>
      </c>
      <c r="AK61" s="51">
        <f>'[3]Soy Complex'!BR342-'Soy Crude'!AK55</f>
        <v>19.793777228636674</v>
      </c>
      <c r="AL61" s="51">
        <f>'[3]Soy Complex'!BS342-'Soy Crude'!AL55</f>
        <v>19.933497971498497</v>
      </c>
      <c r="AM61" s="51">
        <f>'[3]Soy Complex'!BT342-'Soy Crude'!AM55</f>
        <v>19.937960474745047</v>
      </c>
      <c r="AN61" s="51">
        <f>'[3]Soy Complex'!BU342-'Soy Crude'!AN55</f>
        <v>19.904240445986243</v>
      </c>
      <c r="AO61" s="51">
        <f>'[3]Soy Complex'!BV342-'Soy Crude'!AO55</f>
        <v>19.930437746871611</v>
      </c>
      <c r="AP61" s="51">
        <f>'[3]Soy Complex'!BW342-'Soy Crude'!AP55</f>
        <v>19.942842663333163</v>
      </c>
      <c r="AQ61" s="51">
        <f>'[3]Soy Complex'!BX342-'Soy Crude'!AQ55</f>
        <v>19.929920556821898</v>
      </c>
      <c r="AR61" s="51">
        <f>'[3]Soy Complex'!BY342-'Soy Crude'!AR55</f>
        <v>19.947791688162873</v>
      </c>
      <c r="AS61" s="51">
        <f>'[3]Soy Complex'!BZ342-'Soy Crude'!AS55</f>
        <v>19.948968679258677</v>
      </c>
      <c r="AT61" s="51">
        <f>'[3]Soy Complex'!CA342-'Soy Crude'!AT55</f>
        <v>19.950508646094704</v>
      </c>
      <c r="AU61" s="51">
        <f>'[3]Soy Complex'!CB342-'Soy Crude'!AU55</f>
        <v>19.95629650114871</v>
      </c>
    </row>
    <row r="62" spans="1:47">
      <c r="A62" s="42" t="s">
        <v>104</v>
      </c>
      <c r="B62" s="50">
        <f>('[5]Refined SO Exports'!AJ$290)/1000</f>
        <v>19.242522000000001</v>
      </c>
      <c r="C62" s="50">
        <f>('[5]Refined SO Exports'!AV$290)/1000</f>
        <v>58.881531000000003</v>
      </c>
      <c r="D62" s="50">
        <f>('[5]Refined SO Exports'!BH$290)/1000</f>
        <v>29.209633</v>
      </c>
      <c r="E62" s="50">
        <f>('[5]Refined SO Exports'!BT$290)/1000</f>
        <v>67.112837999999996</v>
      </c>
      <c r="F62" s="50">
        <f>('[5]Refined SO Exports'!CF$290)/1000</f>
        <v>137.10026099999999</v>
      </c>
      <c r="G62" s="50">
        <f>('[5]Refined SO Exports'!CR$290)/1000</f>
        <v>30.371721000000001</v>
      </c>
      <c r="H62" s="50">
        <f>('[5]Refined SO Exports'!DD$290)/1000</f>
        <v>40.534421000000002</v>
      </c>
      <c r="I62" s="50">
        <f>('[5]Refined SO Exports'!DP$290)/1000</f>
        <v>25.814049000000001</v>
      </c>
      <c r="J62" s="50">
        <f>('[5]Refined SO Exports'!EB$290)/1000</f>
        <v>45.569822000000002</v>
      </c>
      <c r="K62" s="50">
        <f>('[5]Refined SO Exports'!EN$290)/1000</f>
        <v>68.058687000000006</v>
      </c>
      <c r="L62" s="50">
        <f>('[5]Refined SO Exports'!EZ$290)/1000</f>
        <v>31.442781</v>
      </c>
      <c r="M62" s="50">
        <f>('[5]Refined SO Exports'!FL$290)/1000</f>
        <v>15.369101000000001</v>
      </c>
      <c r="N62" s="50">
        <f>('[5]Refined SO Exports'!FX$290)/1000</f>
        <v>40.760792000000002</v>
      </c>
      <c r="O62" s="50">
        <f>('[5]Refined SO Exports'!GJ$290)/1000</f>
        <v>16.090690000000002</v>
      </c>
      <c r="P62" s="50">
        <f>('[5]Refined SO Exports'!GV$290)/1000</f>
        <v>27.705723000000003</v>
      </c>
      <c r="Q62" s="50">
        <f>('[5]Refined SO Exports'!HH$290)/1000</f>
        <v>31.206667000000003</v>
      </c>
      <c r="R62" s="50">
        <f>('[5]Refined SO Exports'!HT$290)/1000</f>
        <v>38.01117</v>
      </c>
      <c r="S62" s="50">
        <f>('[5]Refined SO Exports'!IF$290)/1000</f>
        <v>20.171890999999999</v>
      </c>
      <c r="T62" s="50">
        <f>('[5]Refined SO Exports'!IR$290)/1000</f>
        <v>21.156215</v>
      </c>
      <c r="U62" s="50">
        <f>('[5]Refined SO Exports'!JD$290)/1000</f>
        <v>49.376522999999999</v>
      </c>
      <c r="V62" s="50">
        <f>('[5]Refined SO Exports'!JP$290)/1000</f>
        <v>42.503582999999999</v>
      </c>
      <c r="W62" s="50">
        <f>('[5]Refined SO Exports'!KB$290)/1000</f>
        <v>38.334514000000006</v>
      </c>
      <c r="X62" s="50">
        <f>('[5]Refined SO Exports'!KN$290)/1000</f>
        <v>24.211351000000001</v>
      </c>
      <c r="Y62" s="50">
        <f>('[5]Refined SO Exports'!KZ$290)/1000</f>
        <v>51.269546999999996</v>
      </c>
      <c r="Z62" s="50">
        <f>('[5]Refined SO Exports'!LL$290)/1000</f>
        <v>30.470834</v>
      </c>
      <c r="AA62" s="50">
        <f>('[5]Refined SO Exports'!LX$290)/1000</f>
        <v>30.193116000000003</v>
      </c>
      <c r="AB62" s="50">
        <f>('[5]Refined SO Exports'!MJ$290)/1000</f>
        <v>25.843371999999999</v>
      </c>
      <c r="AC62" s="50">
        <f>('[5]Refined SO Exports'!MV$290)/1000</f>
        <v>27.805598000000003</v>
      </c>
      <c r="AD62" s="50">
        <f>('[5]Refined SO Exports'!NH$290)/1000</f>
        <v>39.131824000000002</v>
      </c>
      <c r="AE62" s="51">
        <f>'[3]Soy Complex'!BL343-'Soy Crude'!AE56</f>
        <v>14.330841000000001</v>
      </c>
      <c r="AF62" s="51">
        <f>'[3]Soy Complex'!BM343-'Soy Crude'!AF56</f>
        <v>11.244298029900003</v>
      </c>
      <c r="AG62" s="51">
        <f>'[3]Soy Complex'!BN343-'Soy Crude'!AG56</f>
        <v>28.825237285197129</v>
      </c>
      <c r="AH62" s="51">
        <f>'[3]Soy Complex'!BO343-'Soy Crude'!AH56</f>
        <v>23.880407579487969</v>
      </c>
      <c r="AI62" s="51">
        <f>'[3]Soy Complex'!BP343-'Soy Crude'!AI56</f>
        <v>38.518311837850831</v>
      </c>
      <c r="AJ62" s="51">
        <f>'[3]Soy Complex'!BQ343-'Soy Crude'!AJ56</f>
        <v>29.009793206121969</v>
      </c>
      <c r="AK62" s="51">
        <f>'[3]Soy Complex'!BR343-'Soy Crude'!AK56</f>
        <v>19.966045805218322</v>
      </c>
      <c r="AL62" s="51">
        <f>'[3]Soy Complex'!BS343-'Soy Crude'!AL56</f>
        <v>24.916030047093273</v>
      </c>
      <c r="AM62" s="51">
        <f>'[3]Soy Complex'!BT343-'Soy Crude'!AM56</f>
        <v>29.918420578194677</v>
      </c>
      <c r="AN62" s="51">
        <f>'[3]Soy Complex'!BU343-'Soy Crude'!AN56</f>
        <v>29.873532901689302</v>
      </c>
      <c r="AO62" s="51">
        <f>'[3]Soy Complex'!BV343-'Soy Crude'!AO56</f>
        <v>29.906427457572541</v>
      </c>
      <c r="AP62" s="51">
        <f>'[3]Soy Complex'!BW343-'Soy Crude'!AP56</f>
        <v>24.930284427020705</v>
      </c>
      <c r="AQ62" s="51">
        <f>'[3]Soy Complex'!BX343-'Soy Crude'!AQ56</f>
        <v>24.941207418751606</v>
      </c>
      <c r="AR62" s="51">
        <f>'[3]Soy Complex'!BY343-'Soy Crude'!AR56</f>
        <v>29.932281246950772</v>
      </c>
      <c r="AS62" s="51">
        <f>'[3]Soy Complex'!BZ343-'Soy Crude'!AS56</f>
        <v>29.938099050161778</v>
      </c>
      <c r="AT62" s="51">
        <f>'[3]Soy Complex'!CA343-'Soy Crude'!AT56</f>
        <v>29.940244857853205</v>
      </c>
      <c r="AU62" s="51">
        <f>'[3]Soy Complex'!CB343-'Soy Crude'!AU56</f>
        <v>29.948771475905808</v>
      </c>
    </row>
    <row r="63" spans="1:47">
      <c r="A63" s="42" t="s">
        <v>105</v>
      </c>
      <c r="B63" s="50">
        <f>('[5]Refined SO Exports'!AK$290)/1000</f>
        <v>21.020018</v>
      </c>
      <c r="C63" s="50">
        <f>('[5]Refined SO Exports'!AW$290)/1000</f>
        <v>51.697490999999999</v>
      </c>
      <c r="D63" s="50">
        <f>('[5]Refined SO Exports'!BI$290)/1000</f>
        <v>38.773690000000002</v>
      </c>
      <c r="E63" s="50">
        <f>('[5]Refined SO Exports'!BU$290)/1000</f>
        <v>54.213832000000004</v>
      </c>
      <c r="F63" s="50">
        <f>('[5]Refined SO Exports'!CG$290)/1000</f>
        <v>100.93199800000001</v>
      </c>
      <c r="G63" s="50">
        <f>('[5]Refined SO Exports'!CS$290)/1000</f>
        <v>34.723360999999997</v>
      </c>
      <c r="H63" s="50">
        <f>('[5]Refined SO Exports'!DE$290)/1000</f>
        <v>44.248684000000004</v>
      </c>
      <c r="I63" s="50">
        <f>('[5]Refined SO Exports'!DQ$290)/1000</f>
        <v>47.486826000000001</v>
      </c>
      <c r="J63" s="50">
        <f>('[5]Refined SO Exports'!EC$290)/1000</f>
        <v>84.037053</v>
      </c>
      <c r="K63" s="50">
        <f>('[5]Refined SO Exports'!EO$290)/1000</f>
        <v>58.655881999999998</v>
      </c>
      <c r="L63" s="50">
        <f>('[5]Refined SO Exports'!FA$290)/1000</f>
        <v>26.263683</v>
      </c>
      <c r="M63" s="50">
        <f>('[5]Refined SO Exports'!FM$290)/1000</f>
        <v>35.716326000000002</v>
      </c>
      <c r="N63" s="50">
        <f>('[5]Refined SO Exports'!FY$290)/1000</f>
        <v>15.143790999999998</v>
      </c>
      <c r="O63" s="50">
        <f>('[5]Refined SO Exports'!GK$290)/1000</f>
        <v>39.913411000000004</v>
      </c>
      <c r="P63" s="50">
        <f>('[5]Refined SO Exports'!GW$290)/1000</f>
        <v>78.574212000000003</v>
      </c>
      <c r="Q63" s="50">
        <f>('[5]Refined SO Exports'!HI$290)/1000</f>
        <v>13.766208000000001</v>
      </c>
      <c r="R63" s="50">
        <f>('[5]Refined SO Exports'!HU$290)/1000</f>
        <v>39.700569999999999</v>
      </c>
      <c r="S63" s="50">
        <f>('[5]Refined SO Exports'!IG$290)/1000</f>
        <v>37.981046999999997</v>
      </c>
      <c r="T63" s="50">
        <f>('[5]Refined SO Exports'!IS$290)/1000</f>
        <v>9.5372400000000006</v>
      </c>
      <c r="U63" s="50">
        <f>('[5]Refined SO Exports'!JE$290)/1000</f>
        <v>35.590110000000003</v>
      </c>
      <c r="V63" s="50">
        <f>('[5]Refined SO Exports'!JQ$290)/1000</f>
        <v>38.555178999999995</v>
      </c>
      <c r="W63" s="50">
        <f>('[5]Refined SO Exports'!KC$290)/1000</f>
        <v>41.489196000000007</v>
      </c>
      <c r="X63" s="50">
        <f>('[5]Refined SO Exports'!KO$290)/1000</f>
        <v>26.505935000000001</v>
      </c>
      <c r="Y63" s="50">
        <f>('[5]Refined SO Exports'!LA$290)/1000</f>
        <v>40.538556</v>
      </c>
      <c r="Z63" s="50">
        <f>('[5]Refined SO Exports'!LM$290)/1000</f>
        <v>28.775511999999999</v>
      </c>
      <c r="AA63" s="50">
        <f>('[5]Refined SO Exports'!LY$290)/1000</f>
        <v>26.689734000000001</v>
      </c>
      <c r="AB63" s="50">
        <f>('[5]Refined SO Exports'!MK$290)/1000</f>
        <v>36.151932000000002</v>
      </c>
      <c r="AC63" s="50">
        <f>('[5]Refined SO Exports'!MW$290)/1000</f>
        <v>27.128117</v>
      </c>
      <c r="AD63" s="50">
        <f>('[5]Refined SO Exports'!NI$290)/1000</f>
        <v>51.654097999999998</v>
      </c>
      <c r="AE63" s="51">
        <f>'[3]Soy Complex'!BL344-'Soy Crude'!AE57</f>
        <v>11.422688000000003</v>
      </c>
      <c r="AF63" s="51">
        <f>'[3]Soy Complex'!BM344-'Soy Crude'!AF57</f>
        <v>21.661465018435443</v>
      </c>
      <c r="AG63" s="51">
        <f>'[3]Soy Complex'!BN344-'Soy Crude'!AG57</f>
        <v>28.806517267865111</v>
      </c>
      <c r="AH63" s="51">
        <f>'[3]Soy Complex'!BO344-'Soy Crude'!AH57</f>
        <v>33.637147103556956</v>
      </c>
      <c r="AI63" s="51">
        <f>'[3]Soy Complex'!BP344-'Soy Crude'!AI57</f>
        <v>28.844356344286464</v>
      </c>
      <c r="AJ63" s="51">
        <f>'[3]Soy Complex'!BQ344-'Soy Crude'!AJ57</f>
        <v>29.200027154132169</v>
      </c>
      <c r="AK63" s="51">
        <f>'[3]Soy Complex'!BR344-'Soy Crude'!AK57</f>
        <v>24.852700096120657</v>
      </c>
      <c r="AL63" s="51">
        <f>'[3]Soy Complex'!BS344-'Soy Crude'!AL57</f>
        <v>29.908698810030579</v>
      </c>
      <c r="AM63" s="51">
        <f>'[3]Soy Complex'!BT344-'Soy Crude'!AM57</f>
        <v>29.920816060249575</v>
      </c>
      <c r="AN63" s="51">
        <f>'[3]Soy Complex'!BU344-'Soy Crude'!AN57</f>
        <v>29.878726752031785</v>
      </c>
      <c r="AO63" s="51">
        <f>'[3]Soy Complex'!BV344-'Soy Crude'!AO57</f>
        <v>29.920368316605305</v>
      </c>
      <c r="AP63" s="51">
        <f>'[3]Soy Complex'!BW344-'Soy Crude'!AP57</f>
        <v>29.934370730769153</v>
      </c>
      <c r="AQ63" s="51">
        <f>'[3]Soy Complex'!BX344-'Soy Crude'!AQ57</f>
        <v>29.927313513449768</v>
      </c>
      <c r="AR63" s="51">
        <f>'[3]Soy Complex'!BY344-'Soy Crude'!AR57</f>
        <v>29.935000865663739</v>
      </c>
      <c r="AS63" s="51">
        <f>'[3]Soy Complex'!BZ344-'Soy Crude'!AS57</f>
        <v>29.939786084647487</v>
      </c>
      <c r="AT63" s="51">
        <f>'[3]Soy Complex'!CA344-'Soy Crude'!AT57</f>
        <v>29.941974167738724</v>
      </c>
      <c r="AU63" s="51">
        <f>'[3]Soy Complex'!CB344-'Soy Crude'!AU57</f>
        <v>29.95001539550471</v>
      </c>
    </row>
    <row r="64" spans="1:47">
      <c r="A64" s="42" t="s">
        <v>106</v>
      </c>
      <c r="B64" s="50">
        <f>('[5]Refined SO Exports'!AL$290)/1000</f>
        <v>24.508278999999998</v>
      </c>
      <c r="C64" s="50">
        <f>('[5]Refined SO Exports'!AX$290)/1000</f>
        <v>105.92096000000001</v>
      </c>
      <c r="D64" s="50">
        <f>('[5]Refined SO Exports'!BJ$290)/1000</f>
        <v>26.009319999999999</v>
      </c>
      <c r="E64" s="50">
        <f>('[5]Refined SO Exports'!BV$290)/1000</f>
        <v>71.431690000000003</v>
      </c>
      <c r="F64" s="50">
        <f>('[5]Refined SO Exports'!CH$290)/1000</f>
        <v>66.464501999999996</v>
      </c>
      <c r="G64" s="50">
        <f>('[5]Refined SO Exports'!CT$290)/1000</f>
        <v>41.096474999999998</v>
      </c>
      <c r="H64" s="50">
        <f>('[5]Refined SO Exports'!DF$290)/1000</f>
        <v>69.668812000000003</v>
      </c>
      <c r="I64" s="50">
        <f>('[5]Refined SO Exports'!DR$290)/1000</f>
        <v>46.227942000000006</v>
      </c>
      <c r="J64" s="50">
        <f>('[5]Refined SO Exports'!ED$290)/1000</f>
        <v>50.498567000000001</v>
      </c>
      <c r="K64" s="50">
        <f>('[5]Refined SO Exports'!EP$290)/1000</f>
        <v>33.481010000000005</v>
      </c>
      <c r="L64" s="50">
        <f>('[5]Refined SO Exports'!FB$290)/1000</f>
        <v>17.181867999999998</v>
      </c>
      <c r="M64" s="50">
        <f>('[5]Refined SO Exports'!FN$290)/1000</f>
        <v>10.236013999999999</v>
      </c>
      <c r="N64" s="50">
        <f>('[5]Refined SO Exports'!FZ$290)/1000</f>
        <v>43.587639000000003</v>
      </c>
      <c r="O64" s="50">
        <f>('[5]Refined SO Exports'!GL$290)/1000</f>
        <v>17.212069</v>
      </c>
      <c r="P64" s="50">
        <f>('[5]Refined SO Exports'!GX$290)/1000</f>
        <v>50.299706</v>
      </c>
      <c r="Q64" s="50">
        <f>('[5]Refined SO Exports'!HJ$290)/1000</f>
        <v>42.794265000000003</v>
      </c>
      <c r="R64" s="50">
        <f>('[5]Refined SO Exports'!HV$290)/1000</f>
        <v>65.234968999999992</v>
      </c>
      <c r="S64" s="50">
        <f>('[5]Refined SO Exports'!IH$290)/1000</f>
        <v>22.540984999999999</v>
      </c>
      <c r="T64" s="50">
        <f>('[5]Refined SO Exports'!IT$290)/1000</f>
        <v>15.432971</v>
      </c>
      <c r="U64" s="50">
        <f>('[5]Refined SO Exports'!JF$290)/1000</f>
        <v>34.069155000000002</v>
      </c>
      <c r="V64" s="50">
        <f>('[5]Refined SO Exports'!JR$290)/1000</f>
        <v>27.167930999999999</v>
      </c>
      <c r="W64" s="50">
        <f>('[5]Refined SO Exports'!KD$290)/1000</f>
        <v>41.633446000000006</v>
      </c>
      <c r="X64" s="50">
        <f>('[5]Refined SO Exports'!KP$290)/1000</f>
        <v>32.980548000000006</v>
      </c>
      <c r="Y64" s="50">
        <f>('[5]Refined SO Exports'!LB$290)/1000</f>
        <v>56.773436000000004</v>
      </c>
      <c r="Z64" s="50">
        <f>('[5]Refined SO Exports'!LN$290)/1000</f>
        <v>63.198005999999999</v>
      </c>
      <c r="AA64" s="50">
        <f>('[5]Refined SO Exports'!LZ$290)/1000</f>
        <v>36.686701999999997</v>
      </c>
      <c r="AB64" s="50">
        <f>('[5]Refined SO Exports'!ML$290)/1000</f>
        <v>32.31758</v>
      </c>
      <c r="AC64" s="50">
        <f>('[5]Refined SO Exports'!MX$290)/1000</f>
        <v>20.913007</v>
      </c>
      <c r="AD64" s="50">
        <f>('[5]Refined SO Exports'!NJ$290)/1000</f>
        <v>22.204039999999999</v>
      </c>
      <c r="AE64" s="51">
        <f>'[3]Soy Complex'!BL345-'Soy Crude'!AE58</f>
        <v>11.068917000000001</v>
      </c>
      <c r="AF64" s="51">
        <f>'[3]Soy Complex'!BM345-'Soy Crude'!AF58</f>
        <v>19.213916581727645</v>
      </c>
      <c r="AG64" s="51">
        <f>'[3]Soy Complex'!BN345-'Soy Crude'!AG58</f>
        <v>28.717373476526255</v>
      </c>
      <c r="AH64" s="51">
        <f>'[3]Soy Complex'!BO345-'Soy Crude'!AH58</f>
        <v>28.821129053448551</v>
      </c>
      <c r="AI64" s="51">
        <f>'[3]Soy Complex'!BP345-'Soy Crude'!AI58</f>
        <v>28.93761031549192</v>
      </c>
      <c r="AJ64" s="51">
        <f>'[3]Soy Complex'!BQ345-'Soy Crude'!AJ58</f>
        <v>28.967761903087702</v>
      </c>
      <c r="AK64" s="51">
        <f>'[3]Soy Complex'!BR345-'Soy Crude'!AK58</f>
        <v>19.955220179500927</v>
      </c>
      <c r="AL64" s="51">
        <f>'[3]Soy Complex'!BS345-'Soy Crude'!AL58</f>
        <v>29.907078374341989</v>
      </c>
      <c r="AM64" s="51">
        <f>'[3]Soy Complex'!BT345-'Soy Crude'!AM58</f>
        <v>29.921807666262154</v>
      </c>
      <c r="AN64" s="51">
        <f>'[3]Soy Complex'!BU345-'Soy Crude'!AN58</f>
        <v>29.883699992583363</v>
      </c>
      <c r="AO64" s="51">
        <f>'[3]Soy Complex'!BV345-'Soy Crude'!AO58</f>
        <v>29.919068093075488</v>
      </c>
      <c r="AP64" s="51">
        <f>'[3]Soy Complex'!BW345-'Soy Crude'!AP58</f>
        <v>29.927728476311778</v>
      </c>
      <c r="AQ64" s="51">
        <f>'[3]Soy Complex'!BX345-'Soy Crude'!AQ58</f>
        <v>29.942106735726341</v>
      </c>
      <c r="AR64" s="51">
        <f>'[3]Soy Complex'!BY345-'Soy Crude'!AR58</f>
        <v>29.93446571485617</v>
      </c>
      <c r="AS64" s="51">
        <f>'[3]Soy Complex'!BZ345-'Soy Crude'!AS58</f>
        <v>29.941630416314119</v>
      </c>
      <c r="AT64" s="51">
        <f>'[3]Soy Complex'!CA345-'Soy Crude'!AT58</f>
        <v>29.943594682011497</v>
      </c>
      <c r="AU64" s="51">
        <f>'[3]Soy Complex'!CB345-'Soy Crude'!AU58</f>
        <v>29.951203966580028</v>
      </c>
    </row>
    <row r="65" spans="1:47">
      <c r="A65" s="42" t="s">
        <v>107</v>
      </c>
      <c r="B65" s="50">
        <f>('[5]Refined SO Exports'!AM$290)/1000</f>
        <v>44.909091999999994</v>
      </c>
      <c r="C65" s="50">
        <f>('[5]Refined SO Exports'!AY$290)/1000</f>
        <v>49.004610999999997</v>
      </c>
      <c r="D65" s="50">
        <f>('[5]Refined SO Exports'!BK$290)/1000</f>
        <v>17.570007</v>
      </c>
      <c r="E65" s="50">
        <f>('[5]Refined SO Exports'!BW$290)/1000</f>
        <v>29.922442</v>
      </c>
      <c r="F65" s="50">
        <f>('[5]Refined SO Exports'!CI$290)/1000</f>
        <v>27.329965000000001</v>
      </c>
      <c r="G65" s="50">
        <f>('[5]Refined SO Exports'!CU$290)/1000</f>
        <v>37.367502000000002</v>
      </c>
      <c r="H65" s="50">
        <f>('[5]Refined SO Exports'!DG$290)/1000</f>
        <v>40.800854000000001</v>
      </c>
      <c r="I65" s="50">
        <f>('[5]Refined SO Exports'!DS$290)/1000</f>
        <v>33.360103000000002</v>
      </c>
      <c r="J65" s="50">
        <f>('[5]Refined SO Exports'!EE$290)/1000</f>
        <v>39.144874000000002</v>
      </c>
      <c r="K65" s="50">
        <f>('[5]Refined SO Exports'!EQ$290)/1000</f>
        <v>58.719242000000001</v>
      </c>
      <c r="L65" s="50">
        <f>('[5]Refined SO Exports'!FC$290)/1000</f>
        <v>16.802233000000001</v>
      </c>
      <c r="M65" s="50">
        <f>('[5]Refined SO Exports'!FO$290)/1000</f>
        <v>28.797571000000001</v>
      </c>
      <c r="N65" s="50">
        <f>('[5]Refined SO Exports'!GA$290)/1000</f>
        <v>36.458434000000004</v>
      </c>
      <c r="O65" s="50">
        <f>('[5]Refined SO Exports'!GM$290)/1000</f>
        <v>35.382148999999998</v>
      </c>
      <c r="P65" s="50">
        <f>('[5]Refined SO Exports'!GY$290)/1000</f>
        <v>49.685074</v>
      </c>
      <c r="Q65" s="50">
        <f>('[5]Refined SO Exports'!HK$290)/1000</f>
        <v>23.183208999999998</v>
      </c>
      <c r="R65" s="50">
        <f>('[5]Refined SO Exports'!HW$290)/1000</f>
        <v>27.965893000000001</v>
      </c>
      <c r="S65" s="50">
        <f>('[5]Refined SO Exports'!II$290)/1000</f>
        <v>21.021011999999999</v>
      </c>
      <c r="T65" s="50">
        <f>('[5]Refined SO Exports'!IU$290)/1000</f>
        <v>13.262278</v>
      </c>
      <c r="U65" s="50">
        <f>('[5]Refined SO Exports'!JG$290)/1000</f>
        <v>31.449669999999998</v>
      </c>
      <c r="V65" s="50">
        <f>('[5]Refined SO Exports'!JS$290)/1000</f>
        <v>26.049662000000001</v>
      </c>
      <c r="W65" s="50">
        <f>('[5]Refined SO Exports'!KE$290)/1000</f>
        <v>48.961207000000002</v>
      </c>
      <c r="X65" s="50">
        <f>('[5]Refined SO Exports'!KQ$290)/1000</f>
        <v>28.349307</v>
      </c>
      <c r="Y65" s="50">
        <f>('[5]Refined SO Exports'!LC$290)/1000</f>
        <v>59.799519999999994</v>
      </c>
      <c r="Z65" s="50">
        <f>('[5]Refined SO Exports'!LO$290)/1000</f>
        <v>47.379902000000001</v>
      </c>
      <c r="AA65" s="50">
        <f>('[5]Refined SO Exports'!MA$290)/1000</f>
        <v>26.570819</v>
      </c>
      <c r="AB65" s="50">
        <f>('[5]Refined SO Exports'!MM$290)/1000</f>
        <v>36.355550000000001</v>
      </c>
      <c r="AC65" s="50">
        <f>('[5]Refined SO Exports'!MY$290)/1000</f>
        <v>19.741394</v>
      </c>
      <c r="AD65" s="51">
        <f>'[3]Soy Complex'!BK346-'Soy Crude'!AD59</f>
        <v>22.288267000000019</v>
      </c>
      <c r="AE65" s="51">
        <f>'[3]Soy Complex'!BL346-'Soy Crude'!AE59</f>
        <v>15.525514000000001</v>
      </c>
      <c r="AF65" s="51">
        <f>'[3]Soy Complex'!BM346-'Soy Crude'!AF59</f>
        <v>29.456461307863815</v>
      </c>
      <c r="AG65" s="51">
        <f>'[3]Soy Complex'!BN346-'Soy Crude'!AG59</f>
        <v>19.147153966666501</v>
      </c>
      <c r="AH65" s="51">
        <f>'[3]Soy Complex'!BO346-'Soy Crude'!AH59</f>
        <v>19.156349617915581</v>
      </c>
      <c r="AI65" s="51">
        <f>'[3]Soy Complex'!BP346-'Soy Crude'!AI59</f>
        <v>24.20604151158858</v>
      </c>
      <c r="AJ65" s="51">
        <f>'[3]Soy Complex'!BQ346-'Soy Crude'!AJ59</f>
        <v>24.27259333757539</v>
      </c>
      <c r="AK65" s="51">
        <f>'[3]Soy Complex'!BR346-'Soy Crude'!AK59</f>
        <v>29.62171854593981</v>
      </c>
      <c r="AL65" s="51">
        <f>'[3]Soy Complex'!BS346-'Soy Crude'!AL59</f>
        <v>24.934574733341794</v>
      </c>
      <c r="AM65" s="51">
        <f>'[3]Soy Complex'!BT346-'Soy Crude'!AM59</f>
        <v>24.938883586855972</v>
      </c>
      <c r="AN65" s="51">
        <f>'[3]Soy Complex'!BU346-'Soy Crude'!AN59</f>
        <v>24.904240618475907</v>
      </c>
      <c r="AO65" s="51">
        <f>'[3]Soy Complex'!BV346-'Soy Crude'!AO59</f>
        <v>24.929027590820056</v>
      </c>
      <c r="AP65" s="51">
        <f>'[3]Soy Complex'!BW346-'Soy Crude'!AP59</f>
        <v>24.929658781481443</v>
      </c>
      <c r="AQ65" s="51">
        <f>'[3]Soy Complex'!BX346-'Soy Crude'!AQ59</f>
        <v>24.905891821146358</v>
      </c>
      <c r="AR65" s="51">
        <f>'[3]Soy Complex'!BY346-'Soy Crude'!AR59</f>
        <v>24.945918547809764</v>
      </c>
      <c r="AS65" s="51">
        <f>'[3]Soy Complex'!BZ346-'Soy Crude'!AS59</f>
        <v>24.943543228170771</v>
      </c>
      <c r="AT65" s="51">
        <f>'[3]Soy Complex'!CA346-'Soy Crude'!AT59</f>
        <v>24.94469547470786</v>
      </c>
      <c r="AU65" s="51">
        <f>'[3]Soy Complex'!CB346-'Soy Crude'!AU59</f>
        <v>24.949607615502245</v>
      </c>
    </row>
    <row r="66" spans="1:47">
      <c r="A66" s="42" t="s">
        <v>108</v>
      </c>
      <c r="B66" s="50">
        <f>('[5]Refined SO Exports'!AN$290)/1000</f>
        <v>37.555908000000002</v>
      </c>
      <c r="C66" s="50">
        <f>('[5]Refined SO Exports'!AZ$290)/1000</f>
        <v>51.591262</v>
      </c>
      <c r="D66" s="50">
        <f>('[5]Refined SO Exports'!BL$290)/1000</f>
        <v>35.316496000000001</v>
      </c>
      <c r="E66" s="50">
        <f>('[5]Refined SO Exports'!BX$290)/1000</f>
        <v>12.194972</v>
      </c>
      <c r="F66" s="50">
        <f>('[5]Refined SO Exports'!CJ$290)/1000</f>
        <v>57.110216999999999</v>
      </c>
      <c r="G66" s="50">
        <f>('[5]Refined SO Exports'!CV$290)/1000</f>
        <v>52.515565000000002</v>
      </c>
      <c r="H66" s="50">
        <f>('[5]Refined SO Exports'!DH$290)/1000</f>
        <v>27.253532</v>
      </c>
      <c r="I66" s="50">
        <f>('[5]Refined SO Exports'!DT$290)/1000</f>
        <v>24.976174</v>
      </c>
      <c r="J66" s="50">
        <f>('[5]Refined SO Exports'!EF$290)/1000</f>
        <v>27.934343999999999</v>
      </c>
      <c r="K66" s="50">
        <f>('[5]Refined SO Exports'!ER$290)/1000</f>
        <v>57.505913999999997</v>
      </c>
      <c r="L66" s="50">
        <f>('[5]Refined SO Exports'!FD$290)/1000</f>
        <v>17.925186</v>
      </c>
      <c r="M66" s="50">
        <f>('[5]Refined SO Exports'!FP$290)/1000</f>
        <v>16.595252000000002</v>
      </c>
      <c r="N66" s="50">
        <f>('[5]Refined SO Exports'!GB$290)/1000</f>
        <v>21.105416000000002</v>
      </c>
      <c r="O66" s="50">
        <f>('[5]Refined SO Exports'!GN$290)/1000</f>
        <v>49.76146</v>
      </c>
      <c r="P66" s="50">
        <f>('[5]Refined SO Exports'!GZ$290)/1000</f>
        <v>40.233137999999997</v>
      </c>
      <c r="Q66" s="50">
        <f>('[5]Refined SO Exports'!HL$290)/1000</f>
        <v>11.612842000000001</v>
      </c>
      <c r="R66" s="50">
        <f>('[5]Refined SO Exports'!HX$290)/1000</f>
        <v>19.995489000000003</v>
      </c>
      <c r="S66" s="50">
        <f>('[5]Refined SO Exports'!IJ$290)/1000</f>
        <v>25.201756</v>
      </c>
      <c r="T66" s="50">
        <f>('[5]Refined SO Exports'!IV$290)/1000</f>
        <v>14.119643</v>
      </c>
      <c r="U66" s="50">
        <f>('[5]Refined SO Exports'!JH$290)/1000</f>
        <v>31.039939999999998</v>
      </c>
      <c r="V66" s="50">
        <f>('[5]Refined SO Exports'!JT$290)/1000</f>
        <v>24.333311000000002</v>
      </c>
      <c r="W66" s="50">
        <f>('[5]Refined SO Exports'!KF$290)/1000</f>
        <v>41.083517999999998</v>
      </c>
      <c r="X66" s="50">
        <f>('[5]Refined SO Exports'!KR$290)/1000</f>
        <v>25.338795999999999</v>
      </c>
      <c r="Y66" s="50">
        <f>('[5]Refined SO Exports'!LD$290)/1000</f>
        <v>54.875421000000003</v>
      </c>
      <c r="Z66" s="50">
        <f>('[5]Refined SO Exports'!LP$290)/1000</f>
        <v>53.729161999999995</v>
      </c>
      <c r="AA66" s="50">
        <f>('[5]Refined SO Exports'!MB$290)/1000</f>
        <v>27.706919000000003</v>
      </c>
      <c r="AB66" s="50">
        <f>('[5]Refined SO Exports'!MN$290)/1000</f>
        <v>35.378321999999997</v>
      </c>
      <c r="AC66" s="50">
        <f>('[5]Refined SO Exports'!MZ$290)/1000</f>
        <v>17.329669999999997</v>
      </c>
      <c r="AD66" s="51">
        <f>'[3]Soy Complex'!BK347-'Soy Crude'!AD60</f>
        <v>13.912244999999999</v>
      </c>
      <c r="AE66" s="51">
        <f>'[3]Soy Complex'!BL347-'Soy Crude'!AE60</f>
        <v>13.306160000000006</v>
      </c>
      <c r="AF66" s="51">
        <f>'[3]Soy Complex'!BM347-'Soy Crude'!AF60</f>
        <v>34.258289673158274</v>
      </c>
      <c r="AG66" s="51">
        <f>'[3]Soy Complex'!BN347-'Soy Crude'!AG60</f>
        <v>19.086076780595437</v>
      </c>
      <c r="AH66" s="51">
        <f>'[3]Soy Complex'!BO347-'Soy Crude'!AH60</f>
        <v>19.178243034653249</v>
      </c>
      <c r="AI66" s="51">
        <f>'[3]Soy Complex'!BP347-'Soy Crude'!AI60</f>
        <v>14.588798152959049</v>
      </c>
      <c r="AJ66" s="51">
        <f>'[3]Soy Complex'!BQ347-'Soy Crude'!AJ60</f>
        <v>14.60618872258137</v>
      </c>
      <c r="AK66" s="51">
        <f>'[3]Soy Complex'!BR347-'Soy Crude'!AK60</f>
        <v>24.688068817644432</v>
      </c>
      <c r="AL66" s="51">
        <f>'[3]Soy Complex'!BS347-'Soy Crude'!AL60</f>
        <v>19.942906333169521</v>
      </c>
      <c r="AM66" s="51">
        <f>'[3]Soy Complex'!BT347-'Soy Crude'!AM60</f>
        <v>19.951519676501597</v>
      </c>
      <c r="AN66" s="51">
        <f>'[3]Soy Complex'!BU347-'Soy Crude'!AN60</f>
        <v>19.931956216475577</v>
      </c>
      <c r="AO66" s="51">
        <f>'[3]Soy Complex'!BV347-'Soy Crude'!AO60</f>
        <v>19.957178180591551</v>
      </c>
      <c r="AP66" s="51">
        <f>'[3]Soy Complex'!BW347-'Soy Crude'!AP60</f>
        <v>19.953421856605733</v>
      </c>
      <c r="AQ66" s="51">
        <f>'[3]Soy Complex'!BX347-'Soy Crude'!AQ60</f>
        <v>19.925956895506452</v>
      </c>
      <c r="AR66" s="51">
        <f>'[3]Soy Complex'!BY347-'Soy Crude'!AR60</f>
        <v>19.960880620119351</v>
      </c>
      <c r="AS66" s="51">
        <f>'[3]Soy Complex'!BZ347-'Soy Crude'!AS60</f>
        <v>19.959709050396839</v>
      </c>
      <c r="AT66" s="51">
        <f>'[3]Soy Complex'!CA347-'Soy Crude'!AT60</f>
        <v>19.961154424110052</v>
      </c>
      <c r="AU66" s="51">
        <f>'[3]Soy Complex'!CB347-'Soy Crude'!AU60</f>
        <v>19.964626082016157</v>
      </c>
    </row>
    <row r="67" spans="1:47">
      <c r="A67" s="42" t="s">
        <v>109</v>
      </c>
      <c r="B67" s="50">
        <f>('[5]Refined SO Exports'!AO$290)/1000</f>
        <v>30.077197999999999</v>
      </c>
      <c r="C67" s="50">
        <f>('[5]Refined SO Exports'!BA$290)/1000</f>
        <v>51.736616000000005</v>
      </c>
      <c r="D67" s="50">
        <f>('[5]Refined SO Exports'!BM$290)/1000</f>
        <v>10.310810999999999</v>
      </c>
      <c r="E67" s="50">
        <f>('[5]Refined SO Exports'!BY$290)/1000</f>
        <v>17.476872</v>
      </c>
      <c r="F67" s="50">
        <f>('[5]Refined SO Exports'!CK$290)/1000</f>
        <v>74.819681000000003</v>
      </c>
      <c r="G67" s="50">
        <f>('[5]Refined SO Exports'!CW$290)/1000</f>
        <v>33.964731</v>
      </c>
      <c r="H67" s="50">
        <f>('[5]Refined SO Exports'!DI$290)/1000</f>
        <v>51.778320000000001</v>
      </c>
      <c r="I67" s="50">
        <f>('[5]Refined SO Exports'!DU$290)/1000</f>
        <v>30.115008999999997</v>
      </c>
      <c r="J67" s="50">
        <f>('[5]Refined SO Exports'!EG$290)/1000</f>
        <v>61.583381000000003</v>
      </c>
      <c r="K67" s="50">
        <f>('[5]Refined SO Exports'!ES$290)/1000</f>
        <v>44.026574000000004</v>
      </c>
      <c r="L67" s="50">
        <f>('[5]Refined SO Exports'!FE$290)/1000</f>
        <v>30.316272000000001</v>
      </c>
      <c r="M67" s="50">
        <f>('[5]Refined SO Exports'!FQ$290)/1000</f>
        <v>23.318715000000001</v>
      </c>
      <c r="N67" s="50">
        <f>('[5]Refined SO Exports'!GC$290)/1000</f>
        <v>41.819860999999996</v>
      </c>
      <c r="O67" s="50">
        <f>('[5]Refined SO Exports'!GO$290)/1000</f>
        <v>24.297969999999999</v>
      </c>
      <c r="P67" s="50">
        <f>('[5]Refined SO Exports'!HA$290)/1000</f>
        <v>30.123494999999998</v>
      </c>
      <c r="Q67" s="50">
        <f>('[5]Refined SO Exports'!HM$290)/1000</f>
        <v>13.87818</v>
      </c>
      <c r="R67" s="50">
        <f>('[5]Refined SO Exports'!HY$290)/1000</f>
        <v>31.888414000000001</v>
      </c>
      <c r="S67" s="50">
        <f>('[5]Refined SO Exports'!IK$290)/1000</f>
        <v>21.497987999999999</v>
      </c>
      <c r="T67" s="50">
        <f>('[5]Refined SO Exports'!IW$290)/1000</f>
        <v>22.595685</v>
      </c>
      <c r="U67" s="50">
        <f>('[5]Refined SO Exports'!JI$290)/1000</f>
        <v>35.533256000000002</v>
      </c>
      <c r="V67" s="50">
        <f>('[5]Refined SO Exports'!JU$290)/1000</f>
        <v>26.276991000000002</v>
      </c>
      <c r="W67" s="50">
        <f>('[5]Refined SO Exports'!KG$290)/1000</f>
        <v>49.584626</v>
      </c>
      <c r="X67" s="50">
        <f>('[5]Refined SO Exports'!KS$290)/1000</f>
        <v>28.348949000000001</v>
      </c>
      <c r="Y67" s="50">
        <f>('[5]Refined SO Exports'!LE$290)/1000</f>
        <v>31.730622</v>
      </c>
      <c r="Z67" s="50">
        <f>('[5]Refined SO Exports'!LQ$290)/1000</f>
        <v>36.383586999999999</v>
      </c>
      <c r="AA67" s="50">
        <f>('[5]Refined SO Exports'!MC$290)/1000</f>
        <v>20.761018</v>
      </c>
      <c r="AB67" s="50">
        <f>('[5]Refined SO Exports'!MO$290)/1000</f>
        <v>25.547609999999999</v>
      </c>
      <c r="AC67" s="50">
        <f>('[5]Refined SO Exports'!NA$290)/1000</f>
        <v>16.703700000000001</v>
      </c>
      <c r="AD67" s="51">
        <f>'[3]Soy Complex'!BK348-'Soy Crude'!AD61</f>
        <v>15.734975000000013</v>
      </c>
      <c r="AE67" s="51">
        <f>'[3]Soy Complex'!BL348-'Soy Crude'!AE61</f>
        <v>11.281883000000004</v>
      </c>
      <c r="AF67" s="51">
        <f>'[3]Soy Complex'!BM348-'Soy Crude'!AF61</f>
        <v>19.596989784931232</v>
      </c>
      <c r="AG67" s="51">
        <f>'[3]Soy Complex'!BN348-'Soy Crude'!AG61</f>
        <v>14.472173491942421</v>
      </c>
      <c r="AH67" s="51">
        <f>'[3]Soy Complex'!BO348-'Soy Crude'!AH61</f>
        <v>14.476107383594504</v>
      </c>
      <c r="AI67" s="51">
        <f>'[3]Soy Complex'!BP348-'Soy Crude'!AI61</f>
        <v>14.564576515286252</v>
      </c>
      <c r="AJ67" s="51">
        <f>'[3]Soy Complex'!BQ348-'Soy Crude'!AJ61</f>
        <v>14.654376303990144</v>
      </c>
      <c r="AK67" s="51">
        <f>'[3]Soy Complex'!BR348-'Soy Crude'!AK61</f>
        <v>19.76269957075214</v>
      </c>
      <c r="AL67" s="51">
        <f>'[3]Soy Complex'!BS348-'Soy Crude'!AL61</f>
        <v>14.961111217903602</v>
      </c>
      <c r="AM67" s="51">
        <f>'[3]Soy Complex'!BT348-'Soy Crude'!AM61</f>
        <v>14.964819237426669</v>
      </c>
      <c r="AN67" s="51">
        <f>'[3]Soy Complex'!BU348-'Soy Crude'!AN61</f>
        <v>14.946093660288033</v>
      </c>
      <c r="AO67" s="51">
        <f>'[3]Soy Complex'!BV348-'Soy Crude'!AO61</f>
        <v>14.961735304719758</v>
      </c>
      <c r="AP67" s="51">
        <f>'[3]Soy Complex'!BW348-'Soy Crude'!AP61</f>
        <v>14.962344894251839</v>
      </c>
      <c r="AQ67" s="51">
        <f>'[3]Soy Complex'!BX348-'Soy Crude'!AQ61</f>
        <v>14.943449883171093</v>
      </c>
      <c r="AR67" s="51">
        <f>'[3]Soy Complex'!BY348-'Soy Crude'!AR61</f>
        <v>14.969674011817634</v>
      </c>
      <c r="AS67" s="51">
        <f>'[3]Soy Complex'!BZ348-'Soy Crude'!AS61</f>
        <v>14.968115037934348</v>
      </c>
      <c r="AT67" s="51">
        <f>'[3]Soy Complex'!CA348-'Soy Crude'!AT61</f>
        <v>14.968892351402809</v>
      </c>
      <c r="AU67" s="51">
        <f>'[3]Soy Complex'!CB348-'Soy Crude'!AU61</f>
        <v>14.971642871161414</v>
      </c>
    </row>
    <row r="68" spans="1:47">
      <c r="A68" s="42" t="s">
        <v>110</v>
      </c>
      <c r="B68" s="50">
        <f>('[5]Refined SO Exports'!AP$290)/1000</f>
        <v>18.594306</v>
      </c>
      <c r="C68" s="50">
        <f>('[5]Refined SO Exports'!BB$290)/1000</f>
        <v>49.120953</v>
      </c>
      <c r="D68" s="50">
        <f>('[5]Refined SO Exports'!BN$290)/1000</f>
        <v>12.861561999999999</v>
      </c>
      <c r="E68" s="50">
        <f>('[5]Refined SO Exports'!BZ$290)/1000</f>
        <v>44.289611999999998</v>
      </c>
      <c r="F68" s="50">
        <f>('[5]Refined SO Exports'!CL$290)/1000</f>
        <v>47.899434999999997</v>
      </c>
      <c r="G68" s="50">
        <f>('[5]Refined SO Exports'!CX$290)/1000</f>
        <v>35.939031</v>
      </c>
      <c r="H68" s="50">
        <f>('[5]Refined SO Exports'!DJ$290)/1000</f>
        <v>35.530045000000001</v>
      </c>
      <c r="I68" s="50">
        <f>('[5]Refined SO Exports'!DV$290)/1000</f>
        <v>30.589204000000002</v>
      </c>
      <c r="J68" s="50">
        <f>('[5]Refined SO Exports'!EH$290)/1000</f>
        <v>59.464760999999996</v>
      </c>
      <c r="K68" s="50">
        <f>('[5]Refined SO Exports'!ET$290)/1000</f>
        <v>98.293610999999999</v>
      </c>
      <c r="L68" s="50">
        <f>('[5]Refined SO Exports'!FF$290)/1000</f>
        <v>29.888808000000001</v>
      </c>
      <c r="M68" s="50">
        <f>('[5]Refined SO Exports'!FR$290)/1000</f>
        <v>19.992854999999999</v>
      </c>
      <c r="N68" s="50">
        <f>('[5]Refined SO Exports'!GD$290)/1000</f>
        <v>65.266439000000005</v>
      </c>
      <c r="O68" s="50">
        <f>('[5]Refined SO Exports'!GP$290)/1000</f>
        <v>31.881565999999999</v>
      </c>
      <c r="P68" s="50">
        <f>('[5]Refined SO Exports'!HB$290)/1000</f>
        <v>32.786321000000001</v>
      </c>
      <c r="Q68" s="50">
        <f>('[5]Refined SO Exports'!HN$290)/1000</f>
        <v>43.692360999999998</v>
      </c>
      <c r="R68" s="50">
        <f>('[5]Refined SO Exports'!HZ$290)/1000</f>
        <v>16.119799</v>
      </c>
      <c r="S68" s="50">
        <f>('[5]Refined SO Exports'!IL$290)/1000</f>
        <v>19.525051999999999</v>
      </c>
      <c r="T68" s="50">
        <f>('[5]Refined SO Exports'!IX$290)/1000</f>
        <v>23.519009999999998</v>
      </c>
      <c r="U68" s="50">
        <f>('[5]Refined SO Exports'!JJ$290)/1000</f>
        <v>20.393166000000001</v>
      </c>
      <c r="V68" s="50">
        <f>('[5]Refined SO Exports'!JV$290)/1000</f>
        <v>15.709717000000001</v>
      </c>
      <c r="W68" s="50">
        <f>('[5]Refined SO Exports'!KH$290)/1000</f>
        <v>26.520966999999999</v>
      </c>
      <c r="X68" s="50">
        <f>('[5]Refined SO Exports'!KT$290)/1000</f>
        <v>42.659815000000002</v>
      </c>
      <c r="Y68" s="50">
        <f>('[5]Refined SO Exports'!LF$290)/1000</f>
        <v>55.052144999999996</v>
      </c>
      <c r="Z68" s="50">
        <f>('[5]Refined SO Exports'!LR$290)/1000</f>
        <v>38.426482999999998</v>
      </c>
      <c r="AA68" s="50">
        <f>('[5]Refined SO Exports'!MD$290)/1000</f>
        <v>22.893437000000002</v>
      </c>
      <c r="AB68" s="50">
        <f>('[5]Refined SO Exports'!MP$290)/1000</f>
        <v>22.405837999999999</v>
      </c>
      <c r="AC68" s="50">
        <f>('[5]Refined SO Exports'!NB$290)/1000</f>
        <v>15.536725000000001</v>
      </c>
      <c r="AD68" s="51">
        <f>'[3]Soy Complex'!BK349-'Soy Crude'!AD62</f>
        <v>17.742972999999992</v>
      </c>
      <c r="AE68" s="51">
        <f>'[3]Soy Complex'!BL349-'Soy Crude'!AE62</f>
        <v>13.601574999999997</v>
      </c>
      <c r="AF68" s="51">
        <f>'[3]Soy Complex'!BM349-'Soy Crude'!AF62</f>
        <v>24.593261886115794</v>
      </c>
      <c r="AG68" s="51">
        <f>'[3]Soy Complex'!BN349-'Soy Crude'!AG62</f>
        <v>14.393790609909505</v>
      </c>
      <c r="AH68" s="51">
        <f>'[3]Soy Complex'!BO349-'Soy Crude'!AH62</f>
        <v>14.512822200480148</v>
      </c>
      <c r="AI68" s="51">
        <f>'[3]Soy Complex'!BP349-'Soy Crude'!AI62</f>
        <v>14.623101883038665</v>
      </c>
      <c r="AJ68" s="51">
        <f>'[3]Soy Complex'!BQ349-'Soy Crude'!AJ62</f>
        <v>19.500618948241247</v>
      </c>
      <c r="AK68" s="51">
        <f>'[3]Soy Complex'!BR349-'Soy Crude'!AK62</f>
        <v>19.800711199207825</v>
      </c>
      <c r="AL68" s="51">
        <f>'[3]Soy Complex'!BS349-'Soy Crude'!AL62</f>
        <v>19.958665155101322</v>
      </c>
      <c r="AM68" s="51">
        <f>'[3]Soy Complex'!BT349-'Soy Crude'!AM62</f>
        <v>14.963138629679909</v>
      </c>
      <c r="AN68" s="51">
        <f>'[3]Soy Complex'!BU349-'Soy Crude'!AN62</f>
        <v>19.945311158016498</v>
      </c>
      <c r="AO68" s="51">
        <f>'[3]Soy Complex'!BV349-'Soy Crude'!AO62</f>
        <v>19.959586468624714</v>
      </c>
      <c r="AP68" s="51">
        <f>'[3]Soy Complex'!BW349-'Soy Crude'!AP62</f>
        <v>19.955954019359147</v>
      </c>
      <c r="AQ68" s="51">
        <f>'[3]Soy Complex'!BX349-'Soy Crude'!AQ62</f>
        <v>19.947787560786551</v>
      </c>
      <c r="AR68" s="51">
        <f>'[3]Soy Complex'!BY349-'Soy Crude'!AR62</f>
        <v>19.967673720881532</v>
      </c>
      <c r="AS68" s="51">
        <f>'[3]Soy Complex'!BZ349-'Soy Crude'!AS62</f>
        <v>19.967155836352589</v>
      </c>
      <c r="AT68" s="51">
        <f>'[3]Soy Complex'!CA349-'Soy Crude'!AT62</f>
        <v>19.967889678218658</v>
      </c>
      <c r="AU68" s="51">
        <f>'[3]Soy Complex'!CB349-'Soy Crude'!AU62</f>
        <v>19.97059972647892</v>
      </c>
    </row>
    <row r="69" spans="1:47">
      <c r="A69" s="42" t="s">
        <v>111</v>
      </c>
      <c r="B69" s="50">
        <f>('[5]Refined SO Exports'!AQ$290)/1000</f>
        <v>27.480815999999997</v>
      </c>
      <c r="C69" s="50">
        <f>('[5]Refined SO Exports'!BC$290)/1000</f>
        <v>68.184581000000009</v>
      </c>
      <c r="D69" s="50">
        <f>('[5]Refined SO Exports'!BO$290)/1000</f>
        <v>12.549665000000001</v>
      </c>
      <c r="E69" s="50">
        <f>('[5]Refined SO Exports'!CA$290)/1000</f>
        <v>59.100016000000004</v>
      </c>
      <c r="F69" s="50">
        <f>('[5]Refined SO Exports'!CM$290)/1000</f>
        <v>87.588327000000007</v>
      </c>
      <c r="G69" s="50">
        <f>('[5]Refined SO Exports'!CY$290)/1000</f>
        <v>35.975758999999996</v>
      </c>
      <c r="H69" s="50">
        <f>('[5]Refined SO Exports'!DK$290)/1000</f>
        <v>36.974124000000003</v>
      </c>
      <c r="I69" s="50">
        <f>('[5]Refined SO Exports'!DW$290)/1000</f>
        <v>19.046347000000001</v>
      </c>
      <c r="J69" s="50">
        <f>('[5]Refined SO Exports'!EI$290)/1000</f>
        <v>29.362862</v>
      </c>
      <c r="K69" s="50">
        <f>('[5]Refined SO Exports'!EU$290)/1000</f>
        <v>37.165027000000002</v>
      </c>
      <c r="L69" s="50">
        <f>('[5]Refined SO Exports'!FG$290)/1000</f>
        <v>39.885298000000006</v>
      </c>
      <c r="M69" s="50">
        <f>('[5]Refined SO Exports'!FS$290)/1000</f>
        <v>42.992294000000001</v>
      </c>
      <c r="N69" s="50">
        <f>('[5]Refined SO Exports'!GE$290)/1000</f>
        <v>30.400278</v>
      </c>
      <c r="O69" s="50">
        <f>('[5]Refined SO Exports'!GQ$290)/1000</f>
        <v>37.305271999999995</v>
      </c>
      <c r="P69" s="50">
        <f>('[5]Refined SO Exports'!HC$290)/1000</f>
        <v>39.356336000000006</v>
      </c>
      <c r="Q69" s="50">
        <f>('[5]Refined SO Exports'!HO$290)/1000</f>
        <v>15.991106</v>
      </c>
      <c r="R69" s="50">
        <f>('[5]Refined SO Exports'!IA$290)/1000</f>
        <v>21.081265999999999</v>
      </c>
      <c r="S69" s="50">
        <f>('[5]Refined SO Exports'!IM$290)/1000</f>
        <v>16.648714999999999</v>
      </c>
      <c r="T69" s="50">
        <f>('[5]Refined SO Exports'!IY$290)/1000</f>
        <v>40.273539</v>
      </c>
      <c r="U69" s="50">
        <f>('[5]Refined SO Exports'!JK$290)/1000</f>
        <v>16.923750999999999</v>
      </c>
      <c r="V69" s="50">
        <f>('[5]Refined SO Exports'!JW$290)/1000</f>
        <v>17.035580999999997</v>
      </c>
      <c r="W69" s="50">
        <f>('[5]Refined SO Exports'!KI$290)/1000</f>
        <v>28.257959</v>
      </c>
      <c r="X69" s="50">
        <f>('[5]Refined SO Exports'!KU$290)/1000</f>
        <v>29.799612</v>
      </c>
      <c r="Y69" s="50">
        <f>('[5]Refined SO Exports'!LG$290)/1000</f>
        <v>34.519870000000004</v>
      </c>
      <c r="Z69" s="50">
        <f>('[5]Refined SO Exports'!LS$290)/1000</f>
        <v>35.61374</v>
      </c>
      <c r="AA69" s="50">
        <f>('[5]Refined SO Exports'!ME$290)/1000</f>
        <v>26.730687999999997</v>
      </c>
      <c r="AB69" s="50">
        <f>('[5]Refined SO Exports'!MQ$290)/1000</f>
        <v>32.376480999999998</v>
      </c>
      <c r="AC69" s="50">
        <f>('[5]Refined SO Exports'!NC$290)/1000</f>
        <v>16.457111000000001</v>
      </c>
      <c r="AD69" s="51">
        <f>'[3]Soy Complex'!BK350-'Soy Crude'!AD63</f>
        <v>21.390201000000005</v>
      </c>
      <c r="AE69" s="51">
        <f>'[3]Soy Complex'!BL350-'Soy Crude'!AE63</f>
        <v>15.986521999999999</v>
      </c>
      <c r="AF69" s="51">
        <f>'[3]Soy Complex'!BM350-'Soy Crude'!AF63</f>
        <v>24.608504761509952</v>
      </c>
      <c r="AG69" s="51">
        <f>'[3]Soy Complex'!BN350-'Soy Crude'!AG63</f>
        <v>14.47357984583272</v>
      </c>
      <c r="AH69" s="51">
        <f>'[3]Soy Complex'!BO350-'Soy Crude'!AH63</f>
        <v>14.590142599369159</v>
      </c>
      <c r="AI69" s="51">
        <f>'[3]Soy Complex'!BP350-'Soy Crude'!AI63</f>
        <v>9.8142089858651893</v>
      </c>
      <c r="AJ69" s="51">
        <f>'[3]Soy Complex'!BQ350-'Soy Crude'!AJ63</f>
        <v>9.8143531590913451</v>
      </c>
      <c r="AK69" s="51">
        <f>'[3]Soy Complex'!BR350-'Soy Crude'!AK63</f>
        <v>14.909443391612111</v>
      </c>
      <c r="AL69" s="51">
        <f>'[3]Soy Complex'!BS350-'Soy Crude'!AL63</f>
        <v>14.970444169155467</v>
      </c>
      <c r="AM69" s="51">
        <f>'[3]Soy Complex'!BT350-'Soy Crude'!AM63</f>
        <v>14.976236381625784</v>
      </c>
      <c r="AN69" s="51">
        <f>'[3]Soy Complex'!BU350-'Soy Crude'!AN63</f>
        <v>14.969267789560361</v>
      </c>
      <c r="AO69" s="51">
        <f>'[3]Soy Complex'!BV350-'Soy Crude'!AO63</f>
        <v>14.981949816736719</v>
      </c>
      <c r="AP69" s="51">
        <f>'[3]Soy Complex'!BW350-'Soy Crude'!AP63</f>
        <v>14.980917929328916</v>
      </c>
      <c r="AQ69" s="51">
        <f>'[3]Soy Complex'!BX350-'Soy Crude'!AQ63</f>
        <v>14.973001856839618</v>
      </c>
      <c r="AR69" s="51">
        <f>'[3]Soy Complex'!BY350-'Soy Crude'!AR63</f>
        <v>14.981975970094144</v>
      </c>
      <c r="AS69" s="51">
        <f>'[3]Soy Complex'!BZ350-'Soy Crude'!AS63</f>
        <v>14.982928129694772</v>
      </c>
      <c r="AT69" s="51">
        <f>'[3]Soy Complex'!CA350-'Soy Crude'!AT63</f>
        <v>14.983795101722968</v>
      </c>
      <c r="AU69" s="51">
        <f>'[3]Soy Complex'!CB350-'Soy Crude'!AU63</f>
        <v>14.985546741576297</v>
      </c>
    </row>
    <row r="70" spans="1:47">
      <c r="A70" s="42" t="s">
        <v>112</v>
      </c>
      <c r="B70" s="50">
        <f>('[5]Refined SO Exports'!AR$290)/1000</f>
        <v>49.375430999999999</v>
      </c>
      <c r="C70" s="50">
        <f>('[5]Refined SO Exports'!BD$290)/1000</f>
        <v>53.007114999999999</v>
      </c>
      <c r="D70" s="50">
        <f>('[5]Refined SO Exports'!BP$290)/1000</f>
        <v>18.685146</v>
      </c>
      <c r="E70" s="50">
        <f>('[5]Refined SO Exports'!CB$290)/1000</f>
        <v>65.388303999999991</v>
      </c>
      <c r="F70" s="50">
        <f>('[5]Refined SO Exports'!CN$290)/1000</f>
        <v>46.018071000000006</v>
      </c>
      <c r="G70" s="50">
        <f>('[5]Refined SO Exports'!CZ$290)/1000</f>
        <v>30.622165000000003</v>
      </c>
      <c r="H70" s="50">
        <f>('[5]Refined SO Exports'!DL$290)/1000</f>
        <v>21.697791000000002</v>
      </c>
      <c r="I70" s="50">
        <f>('[5]Refined SO Exports'!DX$290)/1000</f>
        <v>20.861162</v>
      </c>
      <c r="J70" s="50">
        <f>('[5]Refined SO Exports'!EJ$290)/1000</f>
        <v>39.283699999999996</v>
      </c>
      <c r="K70" s="50">
        <f>('[5]Refined SO Exports'!EV$290)/1000</f>
        <v>43.307178999999998</v>
      </c>
      <c r="L70" s="50">
        <f>('[5]Refined SO Exports'!FH$290)/1000</f>
        <v>23.734325000000002</v>
      </c>
      <c r="M70" s="50">
        <f>('[5]Refined SO Exports'!FT$290)/1000</f>
        <v>20.898228</v>
      </c>
      <c r="N70" s="50">
        <f>('[5]Refined SO Exports'!GF$290)/1000</f>
        <v>35.118033000000004</v>
      </c>
      <c r="O70" s="50">
        <f>('[5]Refined SO Exports'!GR$290)/1000</f>
        <v>15.450635</v>
      </c>
      <c r="P70" s="50">
        <f>('[5]Refined SO Exports'!HD$290)/1000</f>
        <v>20.015162</v>
      </c>
      <c r="Q70" s="50">
        <f>('[5]Refined SO Exports'!HP$290)/1000</f>
        <v>24.682304999999999</v>
      </c>
      <c r="R70" s="50">
        <f>('[5]Refined SO Exports'!IB$290)/1000</f>
        <v>19.234023000000001</v>
      </c>
      <c r="S70" s="50">
        <f>('[5]Refined SO Exports'!IN$290)/1000</f>
        <v>15.543586999999999</v>
      </c>
      <c r="T70" s="50">
        <f>('[5]Refined SO Exports'!IZ$290)/1000</f>
        <v>25.365026</v>
      </c>
      <c r="U70" s="50">
        <f>('[5]Refined SO Exports'!JL$290)/1000</f>
        <v>35.026176</v>
      </c>
      <c r="V70" s="50">
        <f>('[5]Refined SO Exports'!JX$290)/1000</f>
        <v>19.034352999999999</v>
      </c>
      <c r="W70" s="50">
        <f>('[5]Refined SO Exports'!KJ$290)/1000</f>
        <v>33.126396999999997</v>
      </c>
      <c r="X70" s="50">
        <f>('[5]Refined SO Exports'!KV$290)/1000</f>
        <v>22.174187999999997</v>
      </c>
      <c r="Y70" s="50">
        <f>('[5]Refined SO Exports'!LH$290)/1000</f>
        <v>37.479906</v>
      </c>
      <c r="Z70" s="50">
        <f>('[5]Refined SO Exports'!LT$290)/1000</f>
        <v>29.246320000000001</v>
      </c>
      <c r="AA70" s="50">
        <f>('[5]Refined SO Exports'!MF$290)/1000</f>
        <v>17.059712000000001</v>
      </c>
      <c r="AB70" s="50">
        <f>('[5]Refined SO Exports'!MR$290)/1000</f>
        <v>27.585705000000001</v>
      </c>
      <c r="AC70" s="50">
        <f>('[5]Refined SO Exports'!ND$290)/1000</f>
        <v>16.177845999999999</v>
      </c>
      <c r="AD70" s="51">
        <f>'[3]Soy Complex'!BK351-'Soy Crude'!AD64</f>
        <v>21.684660999999998</v>
      </c>
      <c r="AE70" s="51">
        <f>'[3]Soy Complex'!BL351-'Soy Crude'!AE64</f>
        <v>19.563121800159998</v>
      </c>
      <c r="AF70" s="51">
        <f>'[3]Soy Complex'!BM351-'Soy Crude'!AF64</f>
        <v>21.779565930588561</v>
      </c>
      <c r="AG70" s="51">
        <f>'[3]Soy Complex'!BN351-'Soy Crude'!AG64</f>
        <v>9.6752191736580748</v>
      </c>
      <c r="AH70" s="51">
        <f>'[3]Soy Complex'!BO351-'Soy Crude'!AH64</f>
        <v>4.6507587122105267</v>
      </c>
      <c r="AI70" s="51">
        <f>'[3]Soy Complex'!BP351-'Soy Crude'!AI64</f>
        <v>4.8626180683108604</v>
      </c>
      <c r="AJ70" s="51">
        <f>'[3]Soy Complex'!BQ351-'Soy Crude'!AJ64</f>
        <v>19.869145542940821</v>
      </c>
      <c r="AK70" s="51">
        <f>'[3]Soy Complex'!BR351-'Soy Crude'!AK64</f>
        <v>19.922131670662374</v>
      </c>
      <c r="AL70" s="51">
        <f>'[3]Soy Complex'!BS351-'Soy Crude'!AL64</f>
        <v>9.9668937681817358</v>
      </c>
      <c r="AM70" s="51">
        <f>'[3]Soy Complex'!BT351-'Soy Crude'!AM64</f>
        <v>9.9826629551202721</v>
      </c>
      <c r="AN70" s="51">
        <f>'[3]Soy Complex'!BU351-'Soy Crude'!AN64</f>
        <v>4.9751644593334143</v>
      </c>
      <c r="AO70" s="51">
        <f>'[3]Soy Complex'!BV351-'Soy Crude'!AO64</f>
        <v>4.9861098957299124</v>
      </c>
      <c r="AP70" s="51">
        <f>'[3]Soy Complex'!BW351-'Soy Crude'!AP64</f>
        <v>9.9849569415145929</v>
      </c>
      <c r="AQ70" s="51">
        <f>'[3]Soy Complex'!BX351-'Soy Crude'!AQ64</f>
        <v>9.9765922772439364</v>
      </c>
      <c r="AR70" s="51">
        <f>'[3]Soy Complex'!BY351-'Soy Crude'!AR64</f>
        <v>4.9845002542784282</v>
      </c>
      <c r="AS70" s="51">
        <f>'[3]Soy Complex'!BZ351-'Soy Crude'!AS64</f>
        <v>4.9863982714813835</v>
      </c>
      <c r="AT70" s="51">
        <f>'[3]Soy Complex'!CA351-'Soy Crude'!AT64</f>
        <v>4.9866963178956007</v>
      </c>
      <c r="AU70" s="51">
        <f>'[3]Soy Complex'!CB351-'Soy Crude'!AU64</f>
        <v>4.9881371420269742</v>
      </c>
    </row>
    <row r="71" spans="1:47" ht="15.75" thickBot="1">
      <c r="A71" s="42" t="s">
        <v>113</v>
      </c>
      <c r="B71" s="50">
        <f>SUM(B59:B70)</f>
        <v>379.53387399999997</v>
      </c>
      <c r="C71" s="50">
        <f t="shared" ref="C71:AU71" si="38">SUM(C59:C70)</f>
        <v>686.34438699999998</v>
      </c>
      <c r="D71" s="50">
        <f t="shared" si="38"/>
        <v>323.92047199999996</v>
      </c>
      <c r="E71" s="50">
        <f t="shared" si="38"/>
        <v>546.51943899999992</v>
      </c>
      <c r="F71" s="50">
        <f t="shared" si="38"/>
        <v>888.53074800000002</v>
      </c>
      <c r="G71" s="50">
        <f t="shared" si="38"/>
        <v>530.83361000000002</v>
      </c>
      <c r="H71" s="50">
        <f t="shared" si="38"/>
        <v>486.30999300000008</v>
      </c>
      <c r="I71" s="50">
        <f t="shared" si="38"/>
        <v>389.31685700000003</v>
      </c>
      <c r="J71" s="50">
        <f t="shared" si="38"/>
        <v>526.42150600000002</v>
      </c>
      <c r="K71" s="50">
        <f t="shared" si="38"/>
        <v>677.2401950000002</v>
      </c>
      <c r="L71" s="50">
        <f t="shared" si="38"/>
        <v>371.39182700000003</v>
      </c>
      <c r="M71" s="50">
        <f t="shared" si="38"/>
        <v>330.80825700000008</v>
      </c>
      <c r="N71" s="50">
        <f t="shared" si="38"/>
        <v>452.54521199999999</v>
      </c>
      <c r="O71" s="50">
        <f t="shared" si="38"/>
        <v>357.03054299999997</v>
      </c>
      <c r="P71" s="50">
        <f t="shared" si="38"/>
        <v>498.84749899999997</v>
      </c>
      <c r="Q71" s="50">
        <f t="shared" si="38"/>
        <v>293.96799800000002</v>
      </c>
      <c r="R71" s="50">
        <f t="shared" si="38"/>
        <v>398.26815299999998</v>
      </c>
      <c r="S71" s="50">
        <f t="shared" si="38"/>
        <v>332.90645699999999</v>
      </c>
      <c r="T71" s="50">
        <f t="shared" si="38"/>
        <v>238.22117899999998</v>
      </c>
      <c r="U71" s="50">
        <f t="shared" si="38"/>
        <v>412.917216</v>
      </c>
      <c r="V71" s="50">
        <f t="shared" si="38"/>
        <v>353.33721400000002</v>
      </c>
      <c r="W71" s="50">
        <f t="shared" si="38"/>
        <v>467.488698</v>
      </c>
      <c r="X71" s="50">
        <f t="shared" si="38"/>
        <v>346.76566100000002</v>
      </c>
      <c r="Y71" s="50">
        <f t="shared" si="38"/>
        <v>543.198306</v>
      </c>
      <c r="Z71" s="50">
        <f t="shared" si="38"/>
        <v>476.09500700000001</v>
      </c>
      <c r="AA71" s="50">
        <f t="shared" si="38"/>
        <v>298.88735500000001</v>
      </c>
      <c r="AB71" s="50">
        <f t="shared" si="38"/>
        <v>386.21260300000006</v>
      </c>
      <c r="AC71" s="50">
        <f t="shared" si="38"/>
        <v>279.10168599999997</v>
      </c>
      <c r="AD71" s="51">
        <f t="shared" si="38"/>
        <v>296.58688300000006</v>
      </c>
      <c r="AE71" s="51">
        <f t="shared" si="38"/>
        <v>178.26503180016002</v>
      </c>
      <c r="AF71" s="51">
        <f t="shared" si="38"/>
        <v>243.2856446066707</v>
      </c>
      <c r="AG71" s="51">
        <f t="shared" si="38"/>
        <v>239.86950554441336</v>
      </c>
      <c r="AH71" s="51">
        <f t="shared" si="38"/>
        <v>240.32073885096062</v>
      </c>
      <c r="AI71" s="51">
        <f t="shared" si="38"/>
        <v>241.50135642110115</v>
      </c>
      <c r="AJ71" s="51">
        <f t="shared" si="38"/>
        <v>243.23211868862597</v>
      </c>
      <c r="AK71" s="51">
        <f t="shared" si="38"/>
        <v>248.17660958452041</v>
      </c>
      <c r="AL71" s="51">
        <f t="shared" si="38"/>
        <v>249.27309956160488</v>
      </c>
      <c r="AM71" s="51">
        <f t="shared" si="38"/>
        <v>249.37289047752046</v>
      </c>
      <c r="AN71" s="51">
        <f t="shared" si="38"/>
        <v>249.06256045281111</v>
      </c>
      <c r="AO71" s="51">
        <f t="shared" si="38"/>
        <v>249.35395450620612</v>
      </c>
      <c r="AP71" s="51">
        <f t="shared" si="38"/>
        <v>249.42356166356444</v>
      </c>
      <c r="AQ71" s="51">
        <f t="shared" si="38"/>
        <v>249.33283453077843</v>
      </c>
      <c r="AR71" s="51">
        <f t="shared" si="38"/>
        <v>249.47736264906067</v>
      </c>
      <c r="AS71" s="51">
        <f t="shared" si="38"/>
        <v>249.50289553499269</v>
      </c>
      <c r="AT71" s="51">
        <f t="shared" si="38"/>
        <v>249.51914616717664</v>
      </c>
      <c r="AU71" s="51">
        <f t="shared" si="38"/>
        <v>249.57621938147236</v>
      </c>
    </row>
    <row r="72" spans="1:47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</row>
    <row r="73" spans="1:47" ht="15.75" thickBot="1">
      <c r="A73" s="42" t="s">
        <v>157</v>
      </c>
    </row>
    <row r="74" spans="1:47" ht="15.75" thickBot="1">
      <c r="A74" s="44"/>
      <c r="B74" s="44" t="str">
        <f>B$2</f>
        <v xml:space="preserve">93/94 </v>
      </c>
      <c r="C74" s="44" t="str">
        <f t="shared" ref="C74:AU74" si="39">C$2</f>
        <v xml:space="preserve">94/95 </v>
      </c>
      <c r="D74" s="44" t="str">
        <f t="shared" si="39"/>
        <v xml:space="preserve">95/96 </v>
      </c>
      <c r="E74" s="44" t="str">
        <f t="shared" si="39"/>
        <v xml:space="preserve">96/97 </v>
      </c>
      <c r="F74" s="44" t="str">
        <f t="shared" si="39"/>
        <v xml:space="preserve">97/98 </v>
      </c>
      <c r="G74" s="44" t="str">
        <f t="shared" si="39"/>
        <v xml:space="preserve">98/99 </v>
      </c>
      <c r="H74" s="44" t="str">
        <f t="shared" si="39"/>
        <v xml:space="preserve">99/00 </v>
      </c>
      <c r="I74" s="44" t="str">
        <f t="shared" si="39"/>
        <v xml:space="preserve">00/01 </v>
      </c>
      <c r="J74" s="44" t="str">
        <f t="shared" si="39"/>
        <v xml:space="preserve">01/02 </v>
      </c>
      <c r="K74" s="44" t="str">
        <f t="shared" si="39"/>
        <v xml:space="preserve">02/03 </v>
      </c>
      <c r="L74" s="44" t="str">
        <f t="shared" si="39"/>
        <v xml:space="preserve">03/04 </v>
      </c>
      <c r="M74" s="44" t="str">
        <f t="shared" si="39"/>
        <v xml:space="preserve">04/05 </v>
      </c>
      <c r="N74" s="44" t="str">
        <f t="shared" si="39"/>
        <v xml:space="preserve">05/06 </v>
      </c>
      <c r="O74" s="44" t="str">
        <f t="shared" si="39"/>
        <v xml:space="preserve">06/07 </v>
      </c>
      <c r="P74" s="44" t="str">
        <f t="shared" si="39"/>
        <v xml:space="preserve">07/08 </v>
      </c>
      <c r="Q74" s="44" t="str">
        <f t="shared" si="39"/>
        <v xml:space="preserve">08/09 </v>
      </c>
      <c r="R74" s="44" t="str">
        <f t="shared" si="39"/>
        <v xml:space="preserve">09/10 </v>
      </c>
      <c r="S74" s="44" t="str">
        <f t="shared" si="39"/>
        <v xml:space="preserve">10/11 </v>
      </c>
      <c r="T74" s="44" t="str">
        <f t="shared" si="39"/>
        <v xml:space="preserve">11/12 </v>
      </c>
      <c r="U74" s="44" t="str">
        <f t="shared" si="39"/>
        <v xml:space="preserve">12/13 </v>
      </c>
      <c r="V74" s="44" t="str">
        <f t="shared" si="39"/>
        <v xml:space="preserve">13/14 </v>
      </c>
      <c r="W74" s="44" t="str">
        <f t="shared" si="39"/>
        <v xml:space="preserve">14/15 </v>
      </c>
      <c r="X74" s="44" t="str">
        <f t="shared" si="39"/>
        <v xml:space="preserve">15/16 </v>
      </c>
      <c r="Y74" s="44" t="str">
        <f t="shared" si="39"/>
        <v xml:space="preserve">16/17 </v>
      </c>
      <c r="Z74" s="44" t="str">
        <f t="shared" si="39"/>
        <v xml:space="preserve">17/18 </v>
      </c>
      <c r="AA74" s="44" t="str">
        <f t="shared" si="39"/>
        <v>18/19</v>
      </c>
      <c r="AB74" s="44" t="str">
        <f t="shared" si="39"/>
        <v>19/20</v>
      </c>
      <c r="AC74" s="44" t="str">
        <f t="shared" si="39"/>
        <v>20/21</v>
      </c>
      <c r="AD74" s="44" t="str">
        <f t="shared" si="39"/>
        <v>21/22</v>
      </c>
      <c r="AE74" s="44" t="str">
        <f t="shared" si="39"/>
        <v>22/23</v>
      </c>
      <c r="AF74" s="44" t="str">
        <f t="shared" si="39"/>
        <v>23/24</v>
      </c>
      <c r="AG74" s="44" t="str">
        <f t="shared" si="39"/>
        <v>24/25</v>
      </c>
      <c r="AH74" s="44" t="str">
        <f t="shared" si="39"/>
        <v>25/26</v>
      </c>
      <c r="AI74" s="44" t="str">
        <f t="shared" si="39"/>
        <v>26/27</v>
      </c>
      <c r="AJ74" s="44" t="str">
        <f t="shared" si="39"/>
        <v>27/28</v>
      </c>
      <c r="AK74" s="44" t="str">
        <f t="shared" si="39"/>
        <v>28/29</v>
      </c>
      <c r="AL74" s="44" t="str">
        <f t="shared" si="39"/>
        <v>29/30</v>
      </c>
      <c r="AM74" s="44" t="str">
        <f t="shared" si="39"/>
        <v>30/31</v>
      </c>
      <c r="AN74" s="44" t="str">
        <f t="shared" si="39"/>
        <v>31/32</v>
      </c>
      <c r="AO74" s="44" t="str">
        <f t="shared" si="39"/>
        <v>32/33</v>
      </c>
      <c r="AP74" s="44" t="str">
        <f t="shared" si="39"/>
        <v>33/34</v>
      </c>
      <c r="AQ74" s="44" t="str">
        <f t="shared" si="39"/>
        <v>34/35</v>
      </c>
      <c r="AR74" s="44" t="str">
        <f t="shared" si="39"/>
        <v>35/36</v>
      </c>
      <c r="AS74" s="44" t="str">
        <f t="shared" si="39"/>
        <v>36/37</v>
      </c>
      <c r="AT74" s="44" t="str">
        <f t="shared" si="39"/>
        <v>37/38</v>
      </c>
      <c r="AU74" s="44" t="str">
        <f t="shared" si="39"/>
        <v>38/39</v>
      </c>
    </row>
    <row r="75" spans="1:47">
      <c r="A75" s="4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>
        <f>'[4]NASS Crush'!$AD10</f>
        <v>1530.33</v>
      </c>
      <c r="Y75" s="46">
        <f>'[4]NASS Crush'!$AD22</f>
        <v>1579.5409999999999</v>
      </c>
      <c r="Z75" s="46">
        <f>'[4]NASS Crush'!$AD34</f>
        <v>1554.1320000000001</v>
      </c>
      <c r="AA75" s="46">
        <f>'[4]NASS Crush'!$AD46</f>
        <v>1606.335</v>
      </c>
      <c r="AB75" s="46">
        <f>'[4]NASS Crush'!$AD58</f>
        <v>1624.992</v>
      </c>
      <c r="AC75" s="46">
        <f>'[4]NASS Crush'!$AD70</f>
        <v>1595.1289999999999</v>
      </c>
      <c r="AD75" s="46">
        <f>'[4]NASS Crush'!$AD82</f>
        <v>1686.7170000000001</v>
      </c>
      <c r="AE75" s="47">
        <f t="shared" ref="AE75:AU86" si="40">AE91+AE107</f>
        <v>1996.9731487115996</v>
      </c>
      <c r="AF75" s="47">
        <f t="shared" si="40"/>
        <v>2267.7770919350114</v>
      </c>
      <c r="AG75" s="47">
        <f t="shared" si="40"/>
        <v>2114.5037579302848</v>
      </c>
      <c r="AH75" s="47">
        <f t="shared" si="40"/>
        <v>2290.2197987583377</v>
      </c>
      <c r="AI75" s="47">
        <f t="shared" si="40"/>
        <v>2383.1883534772323</v>
      </c>
      <c r="AJ75" s="47">
        <f t="shared" si="40"/>
        <v>2469.1312353979438</v>
      </c>
      <c r="AK75" s="47">
        <f t="shared" si="40"/>
        <v>2486.5018641749434</v>
      </c>
      <c r="AL75" s="47">
        <f t="shared" si="40"/>
        <v>2477.7499894789057</v>
      </c>
      <c r="AM75" s="47">
        <f t="shared" si="40"/>
        <v>2512.1928631301935</v>
      </c>
      <c r="AN75" s="47">
        <f t="shared" si="40"/>
        <v>2525.4088579345953</v>
      </c>
      <c r="AO75" s="47">
        <f t="shared" si="40"/>
        <v>2515.3114983768664</v>
      </c>
      <c r="AP75" s="47">
        <f t="shared" si="40"/>
        <v>2382.9149729404689</v>
      </c>
      <c r="AQ75" s="47">
        <f t="shared" si="40"/>
        <v>2272.3241688142157</v>
      </c>
      <c r="AR75" s="47">
        <f t="shared" si="40"/>
        <v>2641.4425687629487</v>
      </c>
      <c r="AS75" s="47">
        <f t="shared" si="40"/>
        <v>2682.5927465316013</v>
      </c>
      <c r="AT75" s="47">
        <f t="shared" si="40"/>
        <v>2679.1877130971598</v>
      </c>
      <c r="AU75" s="47">
        <f t="shared" si="40"/>
        <v>2957.5050605129527</v>
      </c>
    </row>
    <row r="76" spans="1:47">
      <c r="A76" s="42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>
        <f>'[4]NASS Crush'!$AD11</f>
        <v>1390.7929999999999</v>
      </c>
      <c r="Y76" s="46">
        <f>'[4]NASS Crush'!$AD23</f>
        <v>1463.62</v>
      </c>
      <c r="Z76" s="46">
        <f>'[4]NASS Crush'!$AD35</f>
        <v>1485.0319999999999</v>
      </c>
      <c r="AA76" s="46">
        <f>'[4]NASS Crush'!$AD47</f>
        <v>1549.491</v>
      </c>
      <c r="AB76" s="46">
        <f>'[4]NASS Crush'!$AD59</f>
        <v>1400.4010000000001</v>
      </c>
      <c r="AC76" s="46">
        <f>'[4]NASS Crush'!$AD71</f>
        <v>1547.0940000000001</v>
      </c>
      <c r="AD76" s="46">
        <f>'[4]NASS Crush'!$AD83</f>
        <v>1625.636</v>
      </c>
      <c r="AE76" s="47">
        <f t="shared" si="40"/>
        <v>2055.1381356242759</v>
      </c>
      <c r="AF76" s="47">
        <f t="shared" si="40"/>
        <v>2061.5164259731969</v>
      </c>
      <c r="AG76" s="47">
        <f t="shared" si="40"/>
        <v>2055.3033712629117</v>
      </c>
      <c r="AH76" s="47">
        <f t="shared" si="40"/>
        <v>2200.6035788357722</v>
      </c>
      <c r="AI76" s="47">
        <f t="shared" si="40"/>
        <v>2280.7218835434805</v>
      </c>
      <c r="AJ76" s="47">
        <f t="shared" si="40"/>
        <v>2402.8159224955234</v>
      </c>
      <c r="AK76" s="47">
        <f t="shared" si="40"/>
        <v>2384.3523161375947</v>
      </c>
      <c r="AL76" s="47">
        <f t="shared" si="40"/>
        <v>2432.7181075753515</v>
      </c>
      <c r="AM76" s="47">
        <f t="shared" si="40"/>
        <v>2504.26333066706</v>
      </c>
      <c r="AN76" s="47">
        <f t="shared" si="40"/>
        <v>2547.7119065747393</v>
      </c>
      <c r="AO76" s="47">
        <f t="shared" si="40"/>
        <v>2498.5637037674715</v>
      </c>
      <c r="AP76" s="47">
        <f t="shared" si="40"/>
        <v>2371.6830154135901</v>
      </c>
      <c r="AQ76" s="47">
        <f t="shared" si="40"/>
        <v>2295.6128348755219</v>
      </c>
      <c r="AR76" s="47">
        <f t="shared" si="40"/>
        <v>2714.4395999674666</v>
      </c>
      <c r="AS76" s="47">
        <f t="shared" si="40"/>
        <v>2858.6451182707292</v>
      </c>
      <c r="AT76" s="47">
        <f t="shared" si="40"/>
        <v>2863.964306502583</v>
      </c>
      <c r="AU76" s="47">
        <f t="shared" si="40"/>
        <v>3195.218462039893</v>
      </c>
    </row>
    <row r="77" spans="1:47">
      <c r="A77" s="42" t="s">
        <v>103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>
        <f>'[4]NASS Crush'!$AD12</f>
        <v>1337.7049999999999</v>
      </c>
      <c r="Y77" s="46">
        <f>'[4]NASS Crush'!$AD24</f>
        <v>1376.9349999999999</v>
      </c>
      <c r="Z77" s="46">
        <f>'[4]NASS Crush'!$AD36</f>
        <v>1303.54</v>
      </c>
      <c r="AA77" s="46">
        <f>'[4]NASS Crush'!$AD48</f>
        <v>1522.135</v>
      </c>
      <c r="AB77" s="46">
        <f>'[4]NASS Crush'!$AD60</f>
        <v>1407.06</v>
      </c>
      <c r="AC77" s="46">
        <f>'[4]NASS Crush'!$AD72</f>
        <v>1614.4459999999999</v>
      </c>
      <c r="AD77" s="46">
        <f>'[4]NASS Crush'!$AD84</f>
        <v>1677.0930000000001</v>
      </c>
      <c r="AE77" s="47">
        <f t="shared" si="40"/>
        <v>1881.8515518248041</v>
      </c>
      <c r="AF77" s="47">
        <f t="shared" si="40"/>
        <v>1998.1369736071956</v>
      </c>
      <c r="AG77" s="47">
        <f t="shared" si="40"/>
        <v>2303.5318825273635</v>
      </c>
      <c r="AH77" s="47">
        <f t="shared" si="40"/>
        <v>2288.7032384697495</v>
      </c>
      <c r="AI77" s="47">
        <f t="shared" si="40"/>
        <v>2209.4537319969222</v>
      </c>
      <c r="AJ77" s="47">
        <f t="shared" si="40"/>
        <v>2357.0964175653762</v>
      </c>
      <c r="AK77" s="47">
        <f t="shared" si="40"/>
        <v>2335.9653968298612</v>
      </c>
      <c r="AL77" s="47">
        <f t="shared" si="40"/>
        <v>2455.2145398252915</v>
      </c>
      <c r="AM77" s="47">
        <f t="shared" si="40"/>
        <v>2341.5385127584368</v>
      </c>
      <c r="AN77" s="47">
        <f t="shared" si="40"/>
        <v>2556.130186953947</v>
      </c>
      <c r="AO77" s="47">
        <f t="shared" si="40"/>
        <v>2466.6050065953491</v>
      </c>
      <c r="AP77" s="47">
        <f t="shared" si="40"/>
        <v>2524.0041128774174</v>
      </c>
      <c r="AQ77" s="47">
        <f t="shared" si="40"/>
        <v>2310.7165312345742</v>
      </c>
      <c r="AR77" s="47">
        <f t="shared" si="40"/>
        <v>2889.9978857569472</v>
      </c>
      <c r="AS77" s="47">
        <f t="shared" si="40"/>
        <v>3130.7762619615683</v>
      </c>
      <c r="AT77" s="47">
        <f t="shared" si="40"/>
        <v>3198.9523489430521</v>
      </c>
      <c r="AU77" s="47">
        <f t="shared" si="40"/>
        <v>3560.8495569062047</v>
      </c>
    </row>
    <row r="78" spans="1:47">
      <c r="A78" s="42" t="s">
        <v>104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>
        <f>'[4]NASS Crush'!$AD13</f>
        <v>1283.248</v>
      </c>
      <c r="Y78" s="46">
        <f>'[4]NASS Crush'!$AD25</f>
        <v>1262.0519999999999</v>
      </c>
      <c r="Z78" s="46">
        <f>'[4]NASS Crush'!$AD37</f>
        <v>1330.992</v>
      </c>
      <c r="AA78" s="46">
        <f>'[4]NASS Crush'!$AD49</f>
        <v>1411.818</v>
      </c>
      <c r="AB78" s="46">
        <f>'[4]NASS Crush'!$AD61</f>
        <v>1428.4639999999999</v>
      </c>
      <c r="AC78" s="46">
        <f>'[4]NASS Crush'!$AD73</f>
        <v>1559.029</v>
      </c>
      <c r="AD78" s="46">
        <f>'[4]NASS Crush'!$AD85</f>
        <v>1629.6189999999999</v>
      </c>
      <c r="AE78" s="47">
        <f t="shared" si="40"/>
        <v>2003.323959157367</v>
      </c>
      <c r="AF78" s="47">
        <f t="shared" si="40"/>
        <v>1928.6717036305768</v>
      </c>
      <c r="AG78" s="47">
        <f t="shared" si="40"/>
        <v>1992.2027062653558</v>
      </c>
      <c r="AH78" s="47">
        <f t="shared" si="40"/>
        <v>2065.1514875738849</v>
      </c>
      <c r="AI78" s="47">
        <f t="shared" si="40"/>
        <v>2252.4345610143637</v>
      </c>
      <c r="AJ78" s="47">
        <f t="shared" si="40"/>
        <v>2244.8715807980352</v>
      </c>
      <c r="AK78" s="47">
        <f t="shared" si="40"/>
        <v>2243.2559091334765</v>
      </c>
      <c r="AL78" s="47">
        <f t="shared" si="40"/>
        <v>2360.1052210217513</v>
      </c>
      <c r="AM78" s="47">
        <f t="shared" si="40"/>
        <v>2398.662583863912</v>
      </c>
      <c r="AN78" s="47">
        <f t="shared" si="40"/>
        <v>2382.6324226992288</v>
      </c>
      <c r="AO78" s="47">
        <f t="shared" si="40"/>
        <v>2323.1924069161701</v>
      </c>
      <c r="AP78" s="47">
        <f t="shared" si="40"/>
        <v>2215.2826519252399</v>
      </c>
      <c r="AQ78" s="47">
        <f t="shared" si="40"/>
        <v>2119.3013903098026</v>
      </c>
      <c r="AR78" s="47">
        <f t="shared" si="40"/>
        <v>2457.9257360174279</v>
      </c>
      <c r="AS78" s="47">
        <f t="shared" si="40"/>
        <v>2408.0916091518757</v>
      </c>
      <c r="AT78" s="47">
        <f t="shared" si="40"/>
        <v>2371.9053099394359</v>
      </c>
      <c r="AU78" s="47">
        <f t="shared" si="40"/>
        <v>2523.4287626033283</v>
      </c>
    </row>
    <row r="79" spans="1:47">
      <c r="A79" s="42" t="s">
        <v>105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>
        <f>'[4]NASS Crush'!$AD14</f>
        <v>1336.2840000000001</v>
      </c>
      <c r="Y79" s="46">
        <f>'[4]NASS Crush'!$AD26</f>
        <v>1214.787</v>
      </c>
      <c r="Z79" s="46">
        <f>'[4]NASS Crush'!$AD38</f>
        <v>1302.6079999999999</v>
      </c>
      <c r="AA79" s="46">
        <f>'[4]NASS Crush'!$AD50</f>
        <v>1296.9960000000001</v>
      </c>
      <c r="AB79" s="46">
        <f>'[4]NASS Crush'!$AD62</f>
        <v>1410.0350000000001</v>
      </c>
      <c r="AC79" s="46">
        <f>'[4]NASS Crush'!$AD74</f>
        <v>1435.7829999999999</v>
      </c>
      <c r="AD79" s="46">
        <f>'[4]NASS Crush'!$AD86</f>
        <v>1526.96</v>
      </c>
      <c r="AE79" s="47">
        <f t="shared" si="40"/>
        <v>1892.3050923250794</v>
      </c>
      <c r="AF79" s="47">
        <f t="shared" si="40"/>
        <v>1982.6154958694774</v>
      </c>
      <c r="AG79" s="47">
        <f t="shared" si="40"/>
        <v>1900.5498269396865</v>
      </c>
      <c r="AH79" s="47">
        <f t="shared" si="40"/>
        <v>2015.6088897749501</v>
      </c>
      <c r="AI79" s="47">
        <f t="shared" si="40"/>
        <v>2217.3817222679836</v>
      </c>
      <c r="AJ79" s="47">
        <f t="shared" si="40"/>
        <v>2186.7394648501813</v>
      </c>
      <c r="AK79" s="47">
        <f t="shared" si="40"/>
        <v>2222.6988045259341</v>
      </c>
      <c r="AL79" s="47">
        <f t="shared" si="40"/>
        <v>2335.1097183967772</v>
      </c>
      <c r="AM79" s="47">
        <f t="shared" si="40"/>
        <v>2441.4607706460038</v>
      </c>
      <c r="AN79" s="47">
        <f t="shared" si="40"/>
        <v>2356.4451605734293</v>
      </c>
      <c r="AO79" s="47">
        <f t="shared" si="40"/>
        <v>2320.8607174244139</v>
      </c>
      <c r="AP79" s="47">
        <f t="shared" si="40"/>
        <v>2214.3484560943671</v>
      </c>
      <c r="AQ79" s="47">
        <f t="shared" si="40"/>
        <v>2134.5683950850416</v>
      </c>
      <c r="AR79" s="47">
        <f t="shared" si="40"/>
        <v>2496.6967764744013</v>
      </c>
      <c r="AS79" s="47">
        <f t="shared" si="40"/>
        <v>2452.8210597866882</v>
      </c>
      <c r="AT79" s="47">
        <f t="shared" si="40"/>
        <v>2410.6552903613647</v>
      </c>
      <c r="AU79" s="47">
        <f t="shared" si="40"/>
        <v>2586.8008155144612</v>
      </c>
    </row>
    <row r="80" spans="1:47">
      <c r="A80" s="42" t="s">
        <v>106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>
        <f>'[4]NASS Crush'!$AD15</f>
        <v>1404.9059999999999</v>
      </c>
      <c r="Y80" s="46">
        <f>'[4]NASS Crush'!$AD27</f>
        <v>1374.7829999999999</v>
      </c>
      <c r="Z80" s="46">
        <f>'[4]NASS Crush'!$AD39</f>
        <v>1427.5229999999999</v>
      </c>
      <c r="AA80" s="46">
        <f>'[4]NASS Crush'!$AD51</f>
        <v>1466.7439999999999</v>
      </c>
      <c r="AB80" s="46">
        <f>'[4]NASS Crush'!$AD63</f>
        <v>1583.4590000000001</v>
      </c>
      <c r="AC80" s="46">
        <f>'[4]NASS Crush'!$AD75</f>
        <v>1809.5820000000001</v>
      </c>
      <c r="AD80" s="46">
        <f>'[4]NASS Crush'!$AD87</f>
        <v>1831.9</v>
      </c>
      <c r="AE80" s="47">
        <f t="shared" si="40"/>
        <v>2111.9911776652143</v>
      </c>
      <c r="AF80" s="47">
        <f t="shared" si="40"/>
        <v>1924.0763666266662</v>
      </c>
      <c r="AG80" s="47">
        <f t="shared" si="40"/>
        <v>2139.0160742437729</v>
      </c>
      <c r="AH80" s="47">
        <f t="shared" si="40"/>
        <v>2195.0398374835368</v>
      </c>
      <c r="AI80" s="47">
        <f t="shared" si="40"/>
        <v>2450.8452499175519</v>
      </c>
      <c r="AJ80" s="47">
        <f t="shared" si="40"/>
        <v>2385.6310397575035</v>
      </c>
      <c r="AK80" s="47">
        <f t="shared" si="40"/>
        <v>2389.2043047330694</v>
      </c>
      <c r="AL80" s="47">
        <f t="shared" si="40"/>
        <v>2510.6708356672575</v>
      </c>
      <c r="AM80" s="47">
        <f t="shared" si="40"/>
        <v>2553.6315963349352</v>
      </c>
      <c r="AN80" s="47">
        <f t="shared" si="40"/>
        <v>2548.3218717880386</v>
      </c>
      <c r="AO80" s="47">
        <f t="shared" si="40"/>
        <v>2490.2675532755225</v>
      </c>
      <c r="AP80" s="47">
        <f t="shared" si="40"/>
        <v>2378.6918554637828</v>
      </c>
      <c r="AQ80" s="47">
        <f t="shared" si="40"/>
        <v>2276.7053306665462</v>
      </c>
      <c r="AR80" s="47">
        <f t="shared" si="40"/>
        <v>2643.1523532227334</v>
      </c>
      <c r="AS80" s="47">
        <f t="shared" si="40"/>
        <v>2711.1235688619854</v>
      </c>
      <c r="AT80" s="47">
        <f t="shared" si="40"/>
        <v>2740.2280176975064</v>
      </c>
      <c r="AU80" s="47">
        <f t="shared" si="40"/>
        <v>3026.9208752713344</v>
      </c>
    </row>
    <row r="81" spans="1:47">
      <c r="A81" s="42" t="s">
        <v>107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>
        <f>'[4]NASS Crush'!$AD16</f>
        <v>1359.441</v>
      </c>
      <c r="Y81" s="46">
        <f>'[4]NASS Crush'!$AD28</f>
        <v>1445.4390000000001</v>
      </c>
      <c r="Z81" s="46">
        <f>'[4]NASS Crush'!$AD40</f>
        <v>1430.4380000000001</v>
      </c>
      <c r="AA81" s="46">
        <f>'[4]NASS Crush'!$AD52</f>
        <v>1528.83</v>
      </c>
      <c r="AB81" s="46">
        <f>'[4]NASS Crush'!$AD64</f>
        <v>1277.068</v>
      </c>
      <c r="AC81" s="46">
        <f>'[4]NASS Crush'!$AD76</f>
        <v>1664.1759999999999</v>
      </c>
      <c r="AD81" s="46">
        <f>'[4]NASS Crush'!$AD88</f>
        <v>1645.056</v>
      </c>
      <c r="AE81" s="47">
        <f t="shared" si="40"/>
        <v>1870.2875808562976</v>
      </c>
      <c r="AF81" s="47">
        <f t="shared" si="40"/>
        <v>1894.2269202613875</v>
      </c>
      <c r="AG81" s="47">
        <f t="shared" si="40"/>
        <v>2050.8570255779027</v>
      </c>
      <c r="AH81" s="47">
        <f t="shared" si="40"/>
        <v>2035.6725811937108</v>
      </c>
      <c r="AI81" s="47">
        <f t="shared" si="40"/>
        <v>2242.9273430210778</v>
      </c>
      <c r="AJ81" s="47">
        <f t="shared" si="40"/>
        <v>2235.8154602490567</v>
      </c>
      <c r="AK81" s="47">
        <f t="shared" si="40"/>
        <v>2217.0166057587899</v>
      </c>
      <c r="AL81" s="47">
        <f t="shared" si="40"/>
        <v>2279.3551342685346</v>
      </c>
      <c r="AM81" s="47">
        <f t="shared" si="40"/>
        <v>2367.8881361075119</v>
      </c>
      <c r="AN81" s="47">
        <f t="shared" si="40"/>
        <v>2338.1119115148085</v>
      </c>
      <c r="AO81" s="47">
        <f t="shared" si="40"/>
        <v>2276.1210796240257</v>
      </c>
      <c r="AP81" s="47">
        <f t="shared" si="40"/>
        <v>2165.4010686565016</v>
      </c>
      <c r="AQ81" s="47">
        <f t="shared" si="40"/>
        <v>2121.6141579230298</v>
      </c>
      <c r="AR81" s="47">
        <f t="shared" si="40"/>
        <v>2497.1400632101954</v>
      </c>
      <c r="AS81" s="47">
        <f t="shared" si="40"/>
        <v>2462.6915544754825</v>
      </c>
      <c r="AT81" s="47">
        <f t="shared" si="40"/>
        <v>2424.9063220741459</v>
      </c>
      <c r="AU81" s="47">
        <f t="shared" si="40"/>
        <v>2602.1945769857775</v>
      </c>
    </row>
    <row r="82" spans="1:47">
      <c r="A82" s="42" t="s">
        <v>108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>
        <f>'[4]NASS Crush'!$AD5</f>
        <v>1348.2339999999999</v>
      </c>
      <c r="X82" s="46">
        <f>'[4]NASS Crush'!$AD17</f>
        <v>1418.2929999999999</v>
      </c>
      <c r="Y82" s="46">
        <f>'[4]NASS Crush'!$AD29</f>
        <v>1604.8979999999999</v>
      </c>
      <c r="Z82" s="46">
        <f>'[4]NASS Crush'!$AD41</f>
        <v>1531.29</v>
      </c>
      <c r="AA82" s="46">
        <f>'[4]NASS Crush'!$AD53</f>
        <v>1545.7570000000001</v>
      </c>
      <c r="AB82" s="46">
        <f>'[4]NASS Crush'!$AD65</f>
        <v>1513.117</v>
      </c>
      <c r="AC82" s="46">
        <f>'[4]NASS Crush'!$AD77</f>
        <v>1649.4970000000001</v>
      </c>
      <c r="AD82" s="47">
        <f>AD98+AD114</f>
        <v>2146.4300833572433</v>
      </c>
      <c r="AE82" s="47">
        <f>AE98+AE114</f>
        <v>2172.1374513747314</v>
      </c>
      <c r="AF82" s="47">
        <f t="shared" si="40"/>
        <v>2085.7894385905902</v>
      </c>
      <c r="AG82" s="47">
        <f t="shared" si="40"/>
        <v>2230.4437845624348</v>
      </c>
      <c r="AH82" s="47">
        <f t="shared" si="40"/>
        <v>2227.6364517989232</v>
      </c>
      <c r="AI82" s="47">
        <f t="shared" si="40"/>
        <v>2467.7222562115958</v>
      </c>
      <c r="AJ82" s="47">
        <f t="shared" si="40"/>
        <v>2421.3345334221176</v>
      </c>
      <c r="AK82" s="47">
        <f t="shared" si="40"/>
        <v>2412.7215779465259</v>
      </c>
      <c r="AL82" s="47">
        <f t="shared" si="40"/>
        <v>2483.7063495407074</v>
      </c>
      <c r="AM82" s="47">
        <f t="shared" si="40"/>
        <v>2499.880991846876</v>
      </c>
      <c r="AN82" s="47">
        <f t="shared" si="40"/>
        <v>2542.1419493429121</v>
      </c>
      <c r="AO82" s="47">
        <f t="shared" si="40"/>
        <v>2470.0694428392026</v>
      </c>
      <c r="AP82" s="47">
        <f t="shared" si="40"/>
        <v>2360.3339024766324</v>
      </c>
      <c r="AQ82" s="47">
        <f t="shared" si="40"/>
        <v>2283.7962370307614</v>
      </c>
      <c r="AR82" s="47">
        <f t="shared" si="40"/>
        <v>2669.2478711268081</v>
      </c>
      <c r="AS82" s="47">
        <f t="shared" si="40"/>
        <v>2640.3135857610728</v>
      </c>
      <c r="AT82" s="47">
        <f t="shared" si="40"/>
        <v>2676.6964742416867</v>
      </c>
      <c r="AU82" s="47">
        <f t="shared" si="40"/>
        <v>2966.8109153011565</v>
      </c>
    </row>
    <row r="83" spans="1:47">
      <c r="A83" s="42" t="s">
        <v>109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>
        <f>'[4]NASS Crush'!$AD6</f>
        <v>1448.3720000000001</v>
      </c>
      <c r="X83" s="46">
        <f>'[4]NASS Crush'!$AD18</f>
        <v>1383.7570000000001</v>
      </c>
      <c r="Y83" s="46">
        <f>'[4]NASS Crush'!$AD30</f>
        <v>1370.3530000000001</v>
      </c>
      <c r="Z83" s="46">
        <f>'[4]NASS Crush'!$AD42</f>
        <v>1485.297</v>
      </c>
      <c r="AA83" s="46">
        <f>'[4]NASS Crush'!$AD54</f>
        <v>1455.63</v>
      </c>
      <c r="AB83" s="46">
        <f>'[4]NASS Crush'!$AD66</f>
        <v>1622.194</v>
      </c>
      <c r="AC83" s="46">
        <f>'[4]NASS Crush'!$AD78</f>
        <v>1608.3910000000001</v>
      </c>
      <c r="AD83" s="47">
        <f t="shared" ref="AD83:AE86" si="41">AD99+AD115</f>
        <v>2011.6906659937276</v>
      </c>
      <c r="AE83" s="47">
        <f t="shared" si="41"/>
        <v>2052.937546510374</v>
      </c>
      <c r="AF83" s="47">
        <f t="shared" si="40"/>
        <v>2006.8131443242041</v>
      </c>
      <c r="AG83" s="47">
        <f t="shared" si="40"/>
        <v>2189.7425432104837</v>
      </c>
      <c r="AH83" s="47">
        <f t="shared" si="40"/>
        <v>2203.0162857564278</v>
      </c>
      <c r="AI83" s="47">
        <f t="shared" si="40"/>
        <v>2391.3869274868325</v>
      </c>
      <c r="AJ83" s="47">
        <f t="shared" si="40"/>
        <v>2344.4261267886686</v>
      </c>
      <c r="AK83" s="47">
        <f t="shared" si="40"/>
        <v>2330.226543653378</v>
      </c>
      <c r="AL83" s="47">
        <f t="shared" si="40"/>
        <v>2424.2528801774015</v>
      </c>
      <c r="AM83" s="47">
        <f t="shared" si="40"/>
        <v>2473.2854638240324</v>
      </c>
      <c r="AN83" s="47">
        <f t="shared" si="40"/>
        <v>2490.0191579882257</v>
      </c>
      <c r="AO83" s="47">
        <f t="shared" si="40"/>
        <v>2419.6639954155617</v>
      </c>
      <c r="AP83" s="47">
        <f t="shared" si="40"/>
        <v>2314.7957220955664</v>
      </c>
      <c r="AQ83" s="47">
        <f t="shared" si="40"/>
        <v>2252.5306828964108</v>
      </c>
      <c r="AR83" s="47">
        <f t="shared" si="40"/>
        <v>2647.6584777632625</v>
      </c>
      <c r="AS83" s="47">
        <f t="shared" si="40"/>
        <v>2611.281731170061</v>
      </c>
      <c r="AT83" s="47">
        <f t="shared" si="40"/>
        <v>2594.5315695956706</v>
      </c>
      <c r="AU83" s="47">
        <f t="shared" si="40"/>
        <v>2873.7262124284757</v>
      </c>
    </row>
    <row r="84" spans="1:47">
      <c r="A84" s="42" t="s">
        <v>110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>
        <f>'[4]NASS Crush'!$AD7</f>
        <v>1410.5820000000001</v>
      </c>
      <c r="X84" s="46">
        <f>'[4]NASS Crush'!$AD19</f>
        <v>1418.8030000000001</v>
      </c>
      <c r="Y84" s="46">
        <f>'[4]NASS Crush'!$AD31</f>
        <v>1349.73</v>
      </c>
      <c r="Z84" s="46">
        <f>'[4]NASS Crush'!$AD43</f>
        <v>1488.1379999999999</v>
      </c>
      <c r="AA84" s="46">
        <f>'[4]NASS Crush'!$AD55</f>
        <v>1602.979</v>
      </c>
      <c r="AB84" s="46">
        <f>'[4]NASS Crush'!$AD67</f>
        <v>1667.6959999999999</v>
      </c>
      <c r="AC84" s="46">
        <f>'[4]NASS Crush'!$AD79</f>
        <v>1600.617</v>
      </c>
      <c r="AD84" s="47">
        <f t="shared" si="41"/>
        <v>1921.4505191744456</v>
      </c>
      <c r="AE84" s="47">
        <f t="shared" si="41"/>
        <v>2059.3106711957489</v>
      </c>
      <c r="AF84" s="47">
        <f t="shared" si="40"/>
        <v>2061.3633757600528</v>
      </c>
      <c r="AG84" s="47">
        <f t="shared" si="40"/>
        <v>2166.0316213926408</v>
      </c>
      <c r="AH84" s="47">
        <f t="shared" si="40"/>
        <v>2187.0628623879988</v>
      </c>
      <c r="AI84" s="47">
        <f t="shared" si="40"/>
        <v>2351.2363413849544</v>
      </c>
      <c r="AJ84" s="47">
        <f t="shared" si="40"/>
        <v>2290.1205382623139</v>
      </c>
      <c r="AK84" s="47">
        <f t="shared" si="40"/>
        <v>2278.1565246481523</v>
      </c>
      <c r="AL84" s="47">
        <f t="shared" si="40"/>
        <v>2371.8283259228592</v>
      </c>
      <c r="AM84" s="47">
        <f t="shared" si="40"/>
        <v>2418.6758675198139</v>
      </c>
      <c r="AN84" s="47">
        <f t="shared" si="40"/>
        <v>2435.9232456349814</v>
      </c>
      <c r="AO84" s="47">
        <f t="shared" si="40"/>
        <v>2360.9047886202329</v>
      </c>
      <c r="AP84" s="47">
        <f t="shared" si="40"/>
        <v>2255.1049173115202</v>
      </c>
      <c r="AQ84" s="47">
        <f t="shared" si="40"/>
        <v>2199.5453962762631</v>
      </c>
      <c r="AR84" s="47">
        <f t="shared" si="40"/>
        <v>2590.3049961783768</v>
      </c>
      <c r="AS84" s="47">
        <f t="shared" si="40"/>
        <v>2553.6448447431585</v>
      </c>
      <c r="AT84" s="47">
        <f t="shared" si="40"/>
        <v>2578.5911272798512</v>
      </c>
      <c r="AU84" s="47">
        <f t="shared" si="40"/>
        <v>2858.9499094417602</v>
      </c>
    </row>
    <row r="85" spans="1:47">
      <c r="A85" s="42" t="s">
        <v>111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>
        <f>'[4]NASS Crush'!$AD8</f>
        <v>1394.52</v>
      </c>
      <c r="X85" s="46">
        <f>'[4]NASS Crush'!$AD20</f>
        <v>1535.7650000000001</v>
      </c>
      <c r="Y85" s="46">
        <f>'[4]NASS Crush'!$AD32</f>
        <v>1452.0419999999999</v>
      </c>
      <c r="Z85" s="46">
        <f>'[4]NASS Crush'!$AD44</f>
        <v>1533.0519999999999</v>
      </c>
      <c r="AA85" s="46">
        <f>'[4]NASS Crush'!$AD56</f>
        <v>1569.905</v>
      </c>
      <c r="AB85" s="46">
        <f>'[4]NASS Crush'!$AD68</f>
        <v>1610.021</v>
      </c>
      <c r="AC85" s="46">
        <f>'[4]NASS Crush'!$AD80</f>
        <v>1598.981</v>
      </c>
      <c r="AD85" s="47">
        <f t="shared" si="41"/>
        <v>2150.8776467100979</v>
      </c>
      <c r="AE85" s="47">
        <f t="shared" si="41"/>
        <v>2184.8037702668162</v>
      </c>
      <c r="AF85" s="47">
        <f t="shared" si="40"/>
        <v>2243.0188964033059</v>
      </c>
      <c r="AG85" s="47">
        <f t="shared" si="40"/>
        <v>2272.1284555794255</v>
      </c>
      <c r="AH85" s="47">
        <f t="shared" si="40"/>
        <v>2236.7211079555727</v>
      </c>
      <c r="AI85" s="47">
        <f t="shared" si="40"/>
        <v>2471.173970234689</v>
      </c>
      <c r="AJ85" s="47">
        <f t="shared" si="40"/>
        <v>2417.1455785352464</v>
      </c>
      <c r="AK85" s="47">
        <f t="shared" si="40"/>
        <v>2402.6193027179361</v>
      </c>
      <c r="AL85" s="47">
        <f t="shared" si="40"/>
        <v>2479.1501762520411</v>
      </c>
      <c r="AM85" s="47">
        <f t="shared" si="40"/>
        <v>2517.5987753247273</v>
      </c>
      <c r="AN85" s="47">
        <f t="shared" si="40"/>
        <v>2546.8494334065858</v>
      </c>
      <c r="AO85" s="47">
        <f t="shared" si="40"/>
        <v>2483.1430794629241</v>
      </c>
      <c r="AP85" s="47">
        <f t="shared" si="40"/>
        <v>2376.0720200226133</v>
      </c>
      <c r="AQ85" s="47">
        <f t="shared" si="40"/>
        <v>2290.1167917986913</v>
      </c>
      <c r="AR85" s="47">
        <f t="shared" si="40"/>
        <v>2673.5237292981546</v>
      </c>
      <c r="AS85" s="47">
        <f t="shared" si="40"/>
        <v>2633.0012948495814</v>
      </c>
      <c r="AT85" s="47">
        <f t="shared" si="40"/>
        <v>2605.7876618125324</v>
      </c>
      <c r="AU85" s="47">
        <f t="shared" si="40"/>
        <v>2882.5168287056745</v>
      </c>
    </row>
    <row r="86" spans="1:47">
      <c r="A86" s="42" t="s">
        <v>112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>
        <f>'[4]NASS Crush'!$AD9</f>
        <v>1344.3920000000001</v>
      </c>
      <c r="X86" s="46">
        <f>'[4]NASS Crush'!$AD21</f>
        <v>1388.248</v>
      </c>
      <c r="Y86" s="46">
        <f>'[4]NASS Crush'!$AD33</f>
        <v>1377.546</v>
      </c>
      <c r="Z86" s="46">
        <f>'[4]NASS Crush'!$AD45</f>
        <v>1543.9159999999999</v>
      </c>
      <c r="AA86" s="46">
        <f>'[4]NASS Crush'!$AD57</f>
        <v>1493.9549999999999</v>
      </c>
      <c r="AB86" s="46">
        <f>'[4]NASS Crush'!$AD69</f>
        <v>1564.674</v>
      </c>
      <c r="AC86" s="46">
        <f>'[4]NASS Crush'!$AD81</f>
        <v>1651.1890000000001</v>
      </c>
      <c r="AD86" s="47">
        <f t="shared" si="41"/>
        <v>2034.4426859821288</v>
      </c>
      <c r="AE86" s="47">
        <f t="shared" si="41"/>
        <v>2055.1662827605746</v>
      </c>
      <c r="AF86" s="47">
        <f t="shared" si="40"/>
        <v>1976.980279882514</v>
      </c>
      <c r="AG86" s="47">
        <f t="shared" si="40"/>
        <v>2134.5387842026794</v>
      </c>
      <c r="AH86" s="47">
        <f t="shared" si="40"/>
        <v>2088.0332258102226</v>
      </c>
      <c r="AI86" s="47">
        <f t="shared" si="40"/>
        <v>2315.3591013117793</v>
      </c>
      <c r="AJ86" s="47">
        <f t="shared" si="40"/>
        <v>2241.7497327164219</v>
      </c>
      <c r="AK86" s="47">
        <f t="shared" si="40"/>
        <v>2225.8714395141315</v>
      </c>
      <c r="AL86" s="47">
        <f t="shared" si="40"/>
        <v>2300.151824757831</v>
      </c>
      <c r="AM86" s="47">
        <f t="shared" si="40"/>
        <v>2449.8643520985634</v>
      </c>
      <c r="AN86" s="47">
        <f t="shared" si="40"/>
        <v>2398.5304847134007</v>
      </c>
      <c r="AO86" s="47">
        <f t="shared" si="40"/>
        <v>2307.5466602820056</v>
      </c>
      <c r="AP86" s="47">
        <f t="shared" si="40"/>
        <v>2068.1294617898106</v>
      </c>
      <c r="AQ86" s="47">
        <f t="shared" si="40"/>
        <v>2225.3716958860755</v>
      </c>
      <c r="AR86" s="47">
        <f t="shared" si="40"/>
        <v>2589.8779276714081</v>
      </c>
      <c r="AS86" s="47">
        <f t="shared" si="40"/>
        <v>2559.6266786245474</v>
      </c>
      <c r="AT86" s="47">
        <f t="shared" si="40"/>
        <v>2537.7621966515503</v>
      </c>
      <c r="AU86" s="47">
        <f t="shared" si="40"/>
        <v>2815.2840792085435</v>
      </c>
    </row>
    <row r="87" spans="1:47" ht="15.75" thickBot="1">
      <c r="A87" s="42" t="s">
        <v>113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>
        <f>SUM(W75:W86)</f>
        <v>6946.1</v>
      </c>
      <c r="X87" s="46">
        <f t="shared" ref="X87:AC87" si="42">SUM(X75:X86)</f>
        <v>16787.573</v>
      </c>
      <c r="Y87" s="46">
        <f t="shared" si="42"/>
        <v>16871.725999999999</v>
      </c>
      <c r="Z87" s="46">
        <f t="shared" si="42"/>
        <v>17415.958000000002</v>
      </c>
      <c r="AA87" s="46">
        <f t="shared" si="42"/>
        <v>18050.574999999997</v>
      </c>
      <c r="AB87" s="46">
        <f t="shared" si="42"/>
        <v>18109.180999999997</v>
      </c>
      <c r="AC87" s="46">
        <f t="shared" si="42"/>
        <v>19333.913999999997</v>
      </c>
      <c r="AD87" s="47">
        <f>SUM(AD75:AD86)</f>
        <v>21887.872601217645</v>
      </c>
      <c r="AE87" s="47">
        <f t="shared" ref="AE87:AU87" si="43">SUM(AE75:AE86)</f>
        <v>24336.226368272881</v>
      </c>
      <c r="AF87" s="47">
        <f t="shared" si="43"/>
        <v>24430.986112864182</v>
      </c>
      <c r="AG87" s="47">
        <f t="shared" si="43"/>
        <v>25548.849833694945</v>
      </c>
      <c r="AH87" s="47">
        <f t="shared" si="43"/>
        <v>26033.469345799087</v>
      </c>
      <c r="AI87" s="47">
        <f t="shared" si="43"/>
        <v>28033.831441868464</v>
      </c>
      <c r="AJ87" s="47">
        <f t="shared" si="43"/>
        <v>27996.877630838389</v>
      </c>
      <c r="AK87" s="47">
        <f t="shared" si="43"/>
        <v>27928.590589773794</v>
      </c>
      <c r="AL87" s="47">
        <f t="shared" si="43"/>
        <v>28910.01310288471</v>
      </c>
      <c r="AM87" s="47">
        <f t="shared" si="43"/>
        <v>29478.943244122071</v>
      </c>
      <c r="AN87" s="47">
        <f t="shared" si="43"/>
        <v>29668.226589124897</v>
      </c>
      <c r="AO87" s="47">
        <f t="shared" si="43"/>
        <v>28932.249932599741</v>
      </c>
      <c r="AP87" s="47">
        <f t="shared" si="43"/>
        <v>27626.762157067507</v>
      </c>
      <c r="AQ87" s="47">
        <f t="shared" si="43"/>
        <v>26782.203612796933</v>
      </c>
      <c r="AR87" s="47">
        <f t="shared" si="43"/>
        <v>31511.407985450129</v>
      </c>
      <c r="AS87" s="47">
        <f t="shared" si="43"/>
        <v>31704.61005418835</v>
      </c>
      <c r="AT87" s="47">
        <f t="shared" si="43"/>
        <v>31683.168338196538</v>
      </c>
      <c r="AU87" s="47">
        <f t="shared" si="43"/>
        <v>34850.206054919559</v>
      </c>
    </row>
    <row r="88" spans="1:47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</row>
    <row r="89" spans="1:47" ht="15.75" thickBot="1">
      <c r="A89" s="42" t="s">
        <v>158</v>
      </c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</row>
    <row r="90" spans="1:47" ht="15.75" thickBot="1">
      <c r="A90" s="44"/>
      <c r="B90" s="44" t="str">
        <f t="shared" ref="B90:V90" si="44">B2</f>
        <v xml:space="preserve">93/94 </v>
      </c>
      <c r="C90" s="44" t="str">
        <f t="shared" si="44"/>
        <v xml:space="preserve">94/95 </v>
      </c>
      <c r="D90" s="44" t="str">
        <f t="shared" si="44"/>
        <v xml:space="preserve">95/96 </v>
      </c>
      <c r="E90" s="44" t="str">
        <f t="shared" si="44"/>
        <v xml:space="preserve">96/97 </v>
      </c>
      <c r="F90" s="44" t="str">
        <f t="shared" si="44"/>
        <v xml:space="preserve">97/98 </v>
      </c>
      <c r="G90" s="44" t="str">
        <f t="shared" si="44"/>
        <v xml:space="preserve">98/99 </v>
      </c>
      <c r="H90" s="44" t="str">
        <f t="shared" si="44"/>
        <v xml:space="preserve">99/00 </v>
      </c>
      <c r="I90" s="44" t="str">
        <f t="shared" si="44"/>
        <v xml:space="preserve">00/01 </v>
      </c>
      <c r="J90" s="44" t="str">
        <f t="shared" si="44"/>
        <v xml:space="preserve">01/02 </v>
      </c>
      <c r="K90" s="44" t="str">
        <f t="shared" si="44"/>
        <v xml:space="preserve">02/03 </v>
      </c>
      <c r="L90" s="44" t="str">
        <f t="shared" si="44"/>
        <v xml:space="preserve">03/04 </v>
      </c>
      <c r="M90" s="44" t="str">
        <f t="shared" si="44"/>
        <v xml:space="preserve">04/05 </v>
      </c>
      <c r="N90" s="44" t="str">
        <f t="shared" si="44"/>
        <v xml:space="preserve">05/06 </v>
      </c>
      <c r="O90" s="44" t="str">
        <f t="shared" si="44"/>
        <v xml:space="preserve">06/07 </v>
      </c>
      <c r="P90" s="44" t="str">
        <f t="shared" si="44"/>
        <v xml:space="preserve">07/08 </v>
      </c>
      <c r="Q90" s="44" t="str">
        <f t="shared" si="44"/>
        <v xml:space="preserve">08/09 </v>
      </c>
      <c r="R90" s="44" t="str">
        <f t="shared" si="44"/>
        <v xml:space="preserve">09/10 </v>
      </c>
      <c r="S90" s="44" t="str">
        <f t="shared" si="44"/>
        <v xml:space="preserve">10/11 </v>
      </c>
      <c r="T90" s="44" t="str">
        <f t="shared" si="44"/>
        <v xml:space="preserve">11/12 </v>
      </c>
      <c r="U90" s="44" t="str">
        <f t="shared" si="44"/>
        <v xml:space="preserve">12/13 </v>
      </c>
      <c r="V90" s="44" t="str">
        <f t="shared" si="44"/>
        <v xml:space="preserve">13/14 </v>
      </c>
      <c r="W90" s="44" t="str">
        <f>W2</f>
        <v xml:space="preserve">14/15 </v>
      </c>
      <c r="X90" s="44" t="str">
        <f t="shared" ref="X90:AU90" si="45">X2</f>
        <v xml:space="preserve">15/16 </v>
      </c>
      <c r="Y90" s="44" t="str">
        <f t="shared" si="45"/>
        <v xml:space="preserve">16/17 </v>
      </c>
      <c r="Z90" s="44" t="str">
        <f t="shared" si="45"/>
        <v xml:space="preserve">17/18 </v>
      </c>
      <c r="AA90" s="44" t="str">
        <f t="shared" si="45"/>
        <v>18/19</v>
      </c>
      <c r="AB90" s="44" t="str">
        <f t="shared" si="45"/>
        <v>19/20</v>
      </c>
      <c r="AC90" s="44" t="str">
        <f t="shared" si="45"/>
        <v>20/21</v>
      </c>
      <c r="AD90" s="44" t="str">
        <f t="shared" si="45"/>
        <v>21/22</v>
      </c>
      <c r="AE90" s="44" t="str">
        <f t="shared" si="45"/>
        <v>22/23</v>
      </c>
      <c r="AF90" s="44" t="str">
        <f t="shared" si="45"/>
        <v>23/24</v>
      </c>
      <c r="AG90" s="44" t="str">
        <f t="shared" si="45"/>
        <v>24/25</v>
      </c>
      <c r="AH90" s="44" t="str">
        <f t="shared" si="45"/>
        <v>25/26</v>
      </c>
      <c r="AI90" s="44" t="str">
        <f t="shared" si="45"/>
        <v>26/27</v>
      </c>
      <c r="AJ90" s="44" t="str">
        <f t="shared" si="45"/>
        <v>27/28</v>
      </c>
      <c r="AK90" s="44" t="str">
        <f t="shared" si="45"/>
        <v>28/29</v>
      </c>
      <c r="AL90" s="44" t="str">
        <f t="shared" si="45"/>
        <v>29/30</v>
      </c>
      <c r="AM90" s="44" t="str">
        <f t="shared" si="45"/>
        <v>30/31</v>
      </c>
      <c r="AN90" s="44" t="str">
        <f t="shared" si="45"/>
        <v>31/32</v>
      </c>
      <c r="AO90" s="44" t="str">
        <f t="shared" si="45"/>
        <v>32/33</v>
      </c>
      <c r="AP90" s="44" t="str">
        <f t="shared" si="45"/>
        <v>33/34</v>
      </c>
      <c r="AQ90" s="44" t="str">
        <f t="shared" si="45"/>
        <v>34/35</v>
      </c>
      <c r="AR90" s="44" t="str">
        <f t="shared" si="45"/>
        <v>35/36</v>
      </c>
      <c r="AS90" s="44" t="str">
        <f t="shared" si="45"/>
        <v>36/37</v>
      </c>
      <c r="AT90" s="44" t="str">
        <f t="shared" si="45"/>
        <v>37/38</v>
      </c>
      <c r="AU90" s="44" t="str">
        <f t="shared" si="45"/>
        <v>38/39</v>
      </c>
    </row>
    <row r="91" spans="1:47">
      <c r="A91" s="42" t="s">
        <v>101</v>
      </c>
      <c r="V91" s="55"/>
      <c r="W91" s="55"/>
      <c r="X91" s="46">
        <f>'[4]NASS Crush'!$AE10</f>
        <v>1258.068</v>
      </c>
      <c r="Y91" s="46">
        <f>'[4]NASS Crush'!$AE22</f>
        <v>1238.4480000000001</v>
      </c>
      <c r="Z91" s="46">
        <f>'[4]NASS Crush'!$AE34</f>
        <v>1211.51</v>
      </c>
      <c r="AA91" s="46">
        <f>'[4]NASS Crush'!$AE46</f>
        <v>1170.954</v>
      </c>
      <c r="AB91" s="46">
        <f>'[4]NASS Crush'!$AE58</f>
        <v>1137.5160000000001</v>
      </c>
      <c r="AC91" s="46">
        <f>'[4]NASS Crush'!$AE70</f>
        <v>1159.944</v>
      </c>
      <c r="AD91" s="46">
        <f>'[4]NASS Crush'!$AE82</f>
        <v>1274.866</v>
      </c>
      <c r="AE91" s="47">
        <f>'[3]Soy Complex'!BL468*0.85</f>
        <v>1135.4052956000007</v>
      </c>
      <c r="AF91" s="47">
        <f>'[3]Soy Complex'!BM468*0.85</f>
        <v>1229.8953608657091</v>
      </c>
      <c r="AG91" s="47">
        <f>'[3]Soy Complex'!BN468*0.85</f>
        <v>1014.3049999999999</v>
      </c>
      <c r="AH91" s="47">
        <f>'[3]Soy Complex'!BO468*0.85</f>
        <v>1056.4224999999999</v>
      </c>
      <c r="AI91" s="47">
        <f>'[3]Soy Complex'!BP468*0.85</f>
        <v>1068.1525000000001</v>
      </c>
      <c r="AJ91" s="47">
        <f>'[3]Soy Complex'!BQ468*0.85</f>
        <v>1054.9775</v>
      </c>
      <c r="AK91" s="47">
        <f>'[3]Soy Complex'!BR468*0.85</f>
        <v>1091.7825</v>
      </c>
      <c r="AL91" s="47">
        <f>'[3]Soy Complex'!BS468*0.85</f>
        <v>1076.5674999999999</v>
      </c>
      <c r="AM91" s="47">
        <f>'[3]Soy Complex'!BT468*0.85</f>
        <v>1043.8</v>
      </c>
      <c r="AN91" s="47">
        <f>'[3]Soy Complex'!BU468*0.85</f>
        <v>1053.83</v>
      </c>
      <c r="AO91" s="47">
        <f>'[3]Soy Complex'!BV468*0.85</f>
        <v>1052.47</v>
      </c>
      <c r="AP91" s="47">
        <f>'[3]Soy Complex'!BW468*0.85</f>
        <v>1055.7</v>
      </c>
      <c r="AQ91" s="47">
        <f>'[3]Soy Complex'!BX468*0.85</f>
        <v>707.32749999999999</v>
      </c>
      <c r="AR91" s="47">
        <f>'[3]Soy Complex'!BY468*0.85</f>
        <v>600.18500000000006</v>
      </c>
      <c r="AS91" s="47">
        <f>'[3]Soy Complex'!BZ468*0.85</f>
        <v>529.89</v>
      </c>
      <c r="AT91" s="47">
        <f>'[3]Soy Complex'!CA468*0.85</f>
        <v>538.9425</v>
      </c>
      <c r="AU91" s="47">
        <f>'[3]Soy Complex'!CB468*0.85</f>
        <v>546.59249999999997</v>
      </c>
    </row>
    <row r="92" spans="1:47">
      <c r="A92" s="42" t="s">
        <v>102</v>
      </c>
      <c r="V92" s="55"/>
      <c r="W92" s="55"/>
      <c r="X92" s="46">
        <f>'[4]NASS Crush'!$AE11</f>
        <v>1121.1099999999999</v>
      </c>
      <c r="Y92" s="46">
        <f>'[4]NASS Crush'!$AE23</f>
        <v>1147.5170000000001</v>
      </c>
      <c r="Z92" s="46">
        <f>'[4]NASS Crush'!$AE35</f>
        <v>1173.519</v>
      </c>
      <c r="AA92" s="46">
        <f>'[4]NASS Crush'!$AE47</f>
        <v>1108.3230000000001</v>
      </c>
      <c r="AB92" s="46">
        <f>'[4]NASS Crush'!$AE59</f>
        <v>1013.3440000000001</v>
      </c>
      <c r="AC92" s="46">
        <f>'[4]NASS Crush'!$AE71</f>
        <v>1072.405</v>
      </c>
      <c r="AD92" s="46">
        <f>'[4]NASS Crush'!$AE83</f>
        <v>1201.2840000000001</v>
      </c>
      <c r="AE92" s="47">
        <f>'[3]Soy Complex'!BL469*0.85</f>
        <v>1054.5161871499995</v>
      </c>
      <c r="AF92" s="47">
        <f>'[3]Soy Complex'!BM469*0.85</f>
        <v>1020.6126052325211</v>
      </c>
      <c r="AG92" s="47">
        <f>'[3]Soy Complex'!BN469*0.85</f>
        <v>994.71249999999998</v>
      </c>
      <c r="AH92" s="47">
        <f>'[3]Soy Complex'!BO469*0.85</f>
        <v>986.21249999999998</v>
      </c>
      <c r="AI92" s="47">
        <f>'[3]Soy Complex'!BP469*0.85</f>
        <v>1014.475</v>
      </c>
      <c r="AJ92" s="47">
        <f>'[3]Soy Complex'!BQ469*0.85</f>
        <v>1012.8599999999999</v>
      </c>
      <c r="AK92" s="47">
        <f>'[3]Soy Complex'!BR469*0.85</f>
        <v>1005.7624999999999</v>
      </c>
      <c r="AL92" s="47">
        <f>'[3]Soy Complex'!BS469*0.85</f>
        <v>998.19749999999988</v>
      </c>
      <c r="AM92" s="47">
        <f>'[3]Soy Complex'!BT469*0.85</f>
        <v>990.16500000000008</v>
      </c>
      <c r="AN92" s="47">
        <f>'[3]Soy Complex'!BU469*0.85</f>
        <v>988.72</v>
      </c>
      <c r="AO92" s="47">
        <f>'[3]Soy Complex'!BV469*0.85</f>
        <v>990.5474999999999</v>
      </c>
      <c r="AP92" s="47">
        <f>'[3]Soy Complex'!BW469*0.85</f>
        <v>991.18499999999995</v>
      </c>
      <c r="AQ92" s="47">
        <f>'[3]Soy Complex'!BX469*0.85</f>
        <v>661.42750000000001</v>
      </c>
      <c r="AR92" s="47">
        <f>'[3]Soy Complex'!BY469*0.85</f>
        <v>563.42250000000001</v>
      </c>
      <c r="AS92" s="47">
        <f>'[3]Soy Complex'!BZ469*0.85</f>
        <v>498.52499999999998</v>
      </c>
      <c r="AT92" s="47">
        <f>'[3]Soy Complex'!CA469*0.85</f>
        <v>505.87749999999994</v>
      </c>
      <c r="AU92" s="47">
        <f>'[3]Soy Complex'!CB469*0.85</f>
        <v>513.27250000000004</v>
      </c>
    </row>
    <row r="93" spans="1:47">
      <c r="A93" s="42" t="s">
        <v>103</v>
      </c>
      <c r="V93" s="55"/>
      <c r="W93" s="55"/>
      <c r="X93" s="46">
        <f>'[4]NASS Crush'!$AE12</f>
        <v>1053.797</v>
      </c>
      <c r="Y93" s="46">
        <f>'[4]NASS Crush'!$AE24</f>
        <v>1083.9970000000001</v>
      </c>
      <c r="Z93" s="46">
        <f>'[4]NASS Crush'!$AE36</f>
        <v>986.59299999999996</v>
      </c>
      <c r="AA93" s="46">
        <f>'[4]NASS Crush'!$AE48</f>
        <v>1057.6769999999999</v>
      </c>
      <c r="AB93" s="46">
        <f>'[4]NASS Crush'!$AE60</f>
        <v>1018.05</v>
      </c>
      <c r="AC93" s="46">
        <f>'[4]NASS Crush'!$AE72</f>
        <v>1118.6600000000001</v>
      </c>
      <c r="AD93" s="46">
        <f>'[4]NASS Crush'!$AE84</f>
        <v>1226.4829999999999</v>
      </c>
      <c r="AE93" s="47">
        <f>'[3]Soy Complex'!BL470*0.85</f>
        <v>938.40285685000038</v>
      </c>
      <c r="AF93" s="47">
        <f>'[3]Soy Complex'!BM470*0.85</f>
        <v>883.14694700779091</v>
      </c>
      <c r="AG93" s="47">
        <f>'[3]Soy Complex'!BN470*0.85</f>
        <v>1029.9449999999999</v>
      </c>
      <c r="AH93" s="47">
        <f>'[3]Soy Complex'!BO470*0.85</f>
        <v>1015.9625</v>
      </c>
      <c r="AI93" s="47">
        <f>'[3]Soy Complex'!BP470*0.85</f>
        <v>932.06749999999988</v>
      </c>
      <c r="AJ93" s="47">
        <f>'[3]Soy Complex'!BQ470*0.85</f>
        <v>973.50499999999988</v>
      </c>
      <c r="AK93" s="47">
        <f>'[3]Soy Complex'!BR470*0.85</f>
        <v>952.0424999999999</v>
      </c>
      <c r="AL93" s="47">
        <f>'[3]Soy Complex'!BS470*0.85</f>
        <v>959.65</v>
      </c>
      <c r="AM93" s="47">
        <f>'[3]Soy Complex'!BT470*0.85</f>
        <v>798.36249999999995</v>
      </c>
      <c r="AN93" s="47">
        <f>'[3]Soy Complex'!BU470*0.85</f>
        <v>952.38250000000005</v>
      </c>
      <c r="AO93" s="47">
        <f>'[3]Soy Complex'!BV470*0.85</f>
        <v>910.47750000000008</v>
      </c>
      <c r="AP93" s="47">
        <f>'[3]Soy Complex'!BW470*0.85</f>
        <v>1089.7849999999999</v>
      </c>
      <c r="AQ93" s="47">
        <f>'[3]Soy Complex'!BX470*0.85</f>
        <v>608.17499999999995</v>
      </c>
      <c r="AR93" s="47">
        <f>'[3]Soy Complex'!BY470*0.85</f>
        <v>535.245</v>
      </c>
      <c r="AS93" s="47">
        <f>'[3]Soy Complex'!BZ470*0.85</f>
        <v>470.17749999999995</v>
      </c>
      <c r="AT93" s="47">
        <f>'[3]Soy Complex'!CA470*0.85</f>
        <v>493.935</v>
      </c>
      <c r="AU93" s="47">
        <f>'[3]Soy Complex'!CB470*0.85</f>
        <v>500.65</v>
      </c>
    </row>
    <row r="94" spans="1:47">
      <c r="A94" s="42" t="s">
        <v>104</v>
      </c>
      <c r="V94" s="55"/>
      <c r="W94" s="55"/>
      <c r="X94" s="46">
        <f>'[4]NASS Crush'!$AE13</f>
        <v>1049.6110000000001</v>
      </c>
      <c r="Y94" s="46">
        <f>'[4]NASS Crush'!$AE25</f>
        <v>1066.162</v>
      </c>
      <c r="Z94" s="46">
        <f>'[4]NASS Crush'!$AE37</f>
        <v>1075.4970000000001</v>
      </c>
      <c r="AA94" s="46">
        <f>'[4]NASS Crush'!$AE49</f>
        <v>1035.8979999999999</v>
      </c>
      <c r="AB94" s="46">
        <f>'[4]NASS Crush'!$AE61</f>
        <v>1086.568</v>
      </c>
      <c r="AC94" s="46">
        <f>'[4]NASS Crush'!$AE73</f>
        <v>1147.1579999999999</v>
      </c>
      <c r="AD94" s="46">
        <f>'[4]NASS Crush'!$AE85</f>
        <v>1208.1500000000001</v>
      </c>
      <c r="AE94" s="47">
        <f>'[3]Soy Complex'!BL471*0.85</f>
        <v>1080.9028374500001</v>
      </c>
      <c r="AF94" s="47">
        <f>'[3]Soy Complex'!BM471*0.85</f>
        <v>988.36799712458412</v>
      </c>
      <c r="AG94" s="47">
        <f>'[3]Soy Complex'!BN471*0.85</f>
        <v>988.67750000000001</v>
      </c>
      <c r="AH94" s="47">
        <f>'[3]Soy Complex'!BO471*0.85</f>
        <v>988.63499999999988</v>
      </c>
      <c r="AI94" s="47">
        <f>'[3]Soy Complex'!BP471*0.85</f>
        <v>989.4</v>
      </c>
      <c r="AJ94" s="47">
        <f>'[3]Soy Complex'!BQ471*0.85</f>
        <v>1008.1849999999999</v>
      </c>
      <c r="AK94" s="47">
        <f>'[3]Soy Complex'!BR471*0.85</f>
        <v>998.92</v>
      </c>
      <c r="AL94" s="47">
        <f>'[3]Soy Complex'!BS471*0.85</f>
        <v>985.15</v>
      </c>
      <c r="AM94" s="47">
        <f>'[3]Soy Complex'!BT471*0.85</f>
        <v>982.25999999999988</v>
      </c>
      <c r="AN94" s="47">
        <f>'[3]Soy Complex'!BU471*0.85</f>
        <v>979.41250000000002</v>
      </c>
      <c r="AO94" s="47">
        <f>'[3]Soy Complex'!BV471*0.85</f>
        <v>979.19999999999993</v>
      </c>
      <c r="AP94" s="47">
        <f>'[3]Soy Complex'!BW471*0.85</f>
        <v>982.89749999999992</v>
      </c>
      <c r="AQ94" s="47">
        <f>'[3]Soy Complex'!BX471*0.85</f>
        <v>654.96749999999997</v>
      </c>
      <c r="AR94" s="47">
        <f>'[3]Soy Complex'!BY471*0.85</f>
        <v>557.77</v>
      </c>
      <c r="AS94" s="47">
        <f>'[3]Soy Complex'!BZ471*0.85</f>
        <v>493.84999999999997</v>
      </c>
      <c r="AT94" s="47">
        <f>'[3]Soy Complex'!CA471*0.85</f>
        <v>500.94749999999999</v>
      </c>
      <c r="AU94" s="47">
        <f>'[3]Soy Complex'!CB471*0.85</f>
        <v>508.25750000000005</v>
      </c>
    </row>
    <row r="95" spans="1:47">
      <c r="A95" s="42" t="s">
        <v>105</v>
      </c>
      <c r="V95" s="55"/>
      <c r="W95" s="55"/>
      <c r="X95" s="46">
        <f>'[4]NASS Crush'!$AE14</f>
        <v>1112.6469999999999</v>
      </c>
      <c r="Y95" s="46">
        <f>'[4]NASS Crush'!$AE26</f>
        <v>1008.534</v>
      </c>
      <c r="Z95" s="46">
        <f>'[4]NASS Crush'!$AE38</f>
        <v>1023.705</v>
      </c>
      <c r="AA95" s="46">
        <f>'[4]NASS Crush'!$AE50</f>
        <v>960.476</v>
      </c>
      <c r="AB95" s="46">
        <f>'[4]NASS Crush'!$AE62</f>
        <v>1085.193</v>
      </c>
      <c r="AC95" s="46">
        <f>'[4]NASS Crush'!$AE74</f>
        <v>1099.893</v>
      </c>
      <c r="AD95" s="46">
        <f>'[4]NASS Crush'!$AE86</f>
        <v>1153.9159999999999</v>
      </c>
      <c r="AE95" s="47">
        <f>'[3]Soy Complex'!BL472*0.85</f>
        <v>1004.5461534000003</v>
      </c>
      <c r="AF95" s="47">
        <f>'[3]Soy Complex'!BM472*0.85</f>
        <v>1062.455919843002</v>
      </c>
      <c r="AG95" s="47">
        <f>'[3]Soy Complex'!BN472*0.85</f>
        <v>893.13749999999993</v>
      </c>
      <c r="AH95" s="47">
        <f>'[3]Soy Complex'!BO472*0.85</f>
        <v>928.07249999999988</v>
      </c>
      <c r="AI95" s="47">
        <f>'[3]Soy Complex'!BP472*0.85</f>
        <v>955.44249999999988</v>
      </c>
      <c r="AJ95" s="47">
        <f>'[3]Soy Complex'!BQ472*0.85</f>
        <v>949.9174999999999</v>
      </c>
      <c r="AK95" s="47">
        <f>'[3]Soy Complex'!BR472*0.85</f>
        <v>960.7974999999999</v>
      </c>
      <c r="AL95" s="47">
        <f>'[3]Soy Complex'!BS472*0.85</f>
        <v>950.59749999999985</v>
      </c>
      <c r="AM95" s="47">
        <f>'[3]Soy Complex'!BT472*0.85</f>
        <v>1010.65</v>
      </c>
      <c r="AN95" s="47">
        <f>'[3]Soy Complex'!BU472*0.85</f>
        <v>934.95749999999998</v>
      </c>
      <c r="AO95" s="47">
        <f>'[3]Soy Complex'!BV472*0.85</f>
        <v>952.25499999999988</v>
      </c>
      <c r="AP95" s="47">
        <f>'[3]Soy Complex'!BW472*0.85</f>
        <v>953.74249999999995</v>
      </c>
      <c r="AQ95" s="47">
        <f>'[3]Soy Complex'!BX472*0.85</f>
        <v>639.58249999999998</v>
      </c>
      <c r="AR95" s="47">
        <f>'[3]Soy Complex'!BY472*0.85</f>
        <v>545.61500000000001</v>
      </c>
      <c r="AS95" s="47">
        <f>'[3]Soy Complex'!BZ472*0.85</f>
        <v>484.41499999999996</v>
      </c>
      <c r="AT95" s="47">
        <f>'[3]Soy Complex'!CA472*0.85</f>
        <v>485.47749999999996</v>
      </c>
      <c r="AU95" s="47">
        <f>'[3]Soy Complex'!CB472*0.85</f>
        <v>495.33749999999998</v>
      </c>
    </row>
    <row r="96" spans="1:47">
      <c r="A96" s="42" t="s">
        <v>106</v>
      </c>
      <c r="V96" s="55"/>
      <c r="W96" s="55"/>
      <c r="X96" s="46">
        <f>'[4]NASS Crush'!$AE15</f>
        <v>1139.4369999999999</v>
      </c>
      <c r="Y96" s="46">
        <f>'[4]NASS Crush'!$AE27</f>
        <v>1148.9359999999999</v>
      </c>
      <c r="Z96" s="46">
        <f>'[4]NASS Crush'!$AE39</f>
        <v>1062.3989999999999</v>
      </c>
      <c r="AA96" s="46">
        <f>'[4]NASS Crush'!$AE51</f>
        <v>1060.6199999999999</v>
      </c>
      <c r="AB96" s="46">
        <f>'[4]NASS Crush'!$AE63</f>
        <v>1182.3119999999999</v>
      </c>
      <c r="AC96" s="46">
        <f>'[4]NASS Crush'!$AE75</f>
        <v>1262.8530000000001</v>
      </c>
      <c r="AD96" s="46">
        <f>'[4]NASS Crush'!$AE87</f>
        <v>1386.18</v>
      </c>
      <c r="AE96" s="47">
        <f>'[3]Soy Complex'!BL473*0.85</f>
        <v>1176.5888283500003</v>
      </c>
      <c r="AF96" s="47">
        <f>'[3]Soy Complex'!BM473*0.85</f>
        <v>1054.595</v>
      </c>
      <c r="AG96" s="47">
        <f>'[3]Soy Complex'!BN473*0.85</f>
        <v>1022.55</v>
      </c>
      <c r="AH96" s="47">
        <f>'[3]Soy Complex'!BO473*0.85</f>
        <v>1050.4299999999998</v>
      </c>
      <c r="AI96" s="47">
        <f>'[3]Soy Complex'!BP473*0.85</f>
        <v>1106.7</v>
      </c>
      <c r="AJ96" s="47">
        <f>'[3]Soy Complex'!BQ473*0.85</f>
        <v>1068.5775000000001</v>
      </c>
      <c r="AK96" s="47">
        <f>'[3]Soy Complex'!BR473*0.85</f>
        <v>1073.2950000000001</v>
      </c>
      <c r="AL96" s="47">
        <f>'[3]Soy Complex'!BS473*0.85</f>
        <v>1052.5974999999999</v>
      </c>
      <c r="AM96" s="47">
        <f>'[3]Soy Complex'!BT473*0.85</f>
        <v>1050.8974999999998</v>
      </c>
      <c r="AN96" s="47">
        <f>'[3]Soy Complex'!BU473*0.85</f>
        <v>1054.5525</v>
      </c>
      <c r="AO96" s="47">
        <f>'[3]Soy Complex'!BV473*0.85</f>
        <v>1055.7849999999999</v>
      </c>
      <c r="AP96" s="47">
        <f>'[3]Soy Complex'!BW473*0.85</f>
        <v>1051.5349999999999</v>
      </c>
      <c r="AQ96" s="47">
        <f>'[3]Soy Complex'!BX473*0.85</f>
        <v>703.16250000000002</v>
      </c>
      <c r="AR96" s="47">
        <f>'[3]Soy Complex'!BY473*0.85</f>
        <v>598.2299999999999</v>
      </c>
      <c r="AS96" s="47">
        <f>'[3]Soy Complex'!BZ473*0.85</f>
        <v>530.1875</v>
      </c>
      <c r="AT96" s="47">
        <f>'[3]Soy Complex'!CA473*0.85</f>
        <v>538.22</v>
      </c>
      <c r="AU96" s="47">
        <f>'[3]Soy Complex'!CB473*0.85</f>
        <v>545.69999999999993</v>
      </c>
    </row>
    <row r="97" spans="1:47">
      <c r="A97" s="42" t="s">
        <v>107</v>
      </c>
      <c r="V97" s="55"/>
      <c r="W97" s="55"/>
      <c r="X97" s="46">
        <f>'[4]NASS Crush'!$AE16</f>
        <v>1100.348</v>
      </c>
      <c r="Y97" s="46">
        <f>'[4]NASS Crush'!$AE28</f>
        <v>1173.21</v>
      </c>
      <c r="Z97" s="46">
        <f>'[4]NASS Crush'!$AE40</f>
        <v>1115.1859999999999</v>
      </c>
      <c r="AA97" s="46">
        <f>'[4]NASS Crush'!$AE52</f>
        <v>1115.258</v>
      </c>
      <c r="AB97" s="46">
        <f>'[4]NASS Crush'!$AE64</f>
        <v>924.93700000000001</v>
      </c>
      <c r="AC97" s="46">
        <f>'[4]NASS Crush'!$AE76</f>
        <v>1215.1410000000001</v>
      </c>
      <c r="AD97" s="46">
        <f>'[4]NASS Crush'!$AE88</f>
        <v>1200.615</v>
      </c>
      <c r="AE97" s="47">
        <f>'[3]Soy Complex'!BL474*0.85</f>
        <v>962.24239970000019</v>
      </c>
      <c r="AF97" s="47">
        <f>'[3]Soy Complex'!BM474*0.85</f>
        <v>861.85750000000007</v>
      </c>
      <c r="AG97" s="47">
        <f>'[3]Soy Complex'!BN474*0.85</f>
        <v>872.99249999999995</v>
      </c>
      <c r="AH97" s="47">
        <f>'[3]Soy Complex'!BO474*0.85</f>
        <v>854.03750000000002</v>
      </c>
      <c r="AI97" s="47">
        <f>'[3]Soy Complex'!BP474*0.85</f>
        <v>892.5</v>
      </c>
      <c r="AJ97" s="47">
        <f>'[3]Soy Complex'!BQ474*0.85</f>
        <v>908.09749999999985</v>
      </c>
      <c r="AK97" s="47">
        <f>'[3]Soy Complex'!BR474*0.85</f>
        <v>881.44999999999993</v>
      </c>
      <c r="AL97" s="47">
        <f>'[3]Soy Complex'!BS474*0.85</f>
        <v>871.2924999999999</v>
      </c>
      <c r="AM97" s="47">
        <f>'[3]Soy Complex'!BT474*0.85</f>
        <v>913.19749999999988</v>
      </c>
      <c r="AN97" s="47">
        <f>'[3]Soy Complex'!BU474*0.85</f>
        <v>868.48749999999995</v>
      </c>
      <c r="AO97" s="47">
        <f>'[3]Soy Complex'!BV474*0.85</f>
        <v>881.06749999999988</v>
      </c>
      <c r="AP97" s="47">
        <f>'[3]Soy Complex'!BW474*0.85</f>
        <v>881.40750000000003</v>
      </c>
      <c r="AQ97" s="47">
        <f>'[3]Soy Complex'!BX474*0.85</f>
        <v>587.22249999999997</v>
      </c>
      <c r="AR97" s="47">
        <f>'[3]Soy Complex'!BY474*0.85</f>
        <v>501.67</v>
      </c>
      <c r="AS97" s="47">
        <f>'[3]Soy Complex'!BZ474*0.85</f>
        <v>445.57000000000005</v>
      </c>
      <c r="AT97" s="47">
        <f>'[3]Soy Complex'!CA474*0.85</f>
        <v>448.54500000000002</v>
      </c>
      <c r="AU97" s="47">
        <f>'[3]Soy Complex'!CB474*0.85</f>
        <v>456.7475</v>
      </c>
    </row>
    <row r="98" spans="1:47">
      <c r="A98" s="42" t="s">
        <v>108</v>
      </c>
      <c r="V98" s="55"/>
      <c r="W98" s="46">
        <f>'[4]NASS Crush'!$AE5</f>
        <v>1078.712</v>
      </c>
      <c r="X98" s="46">
        <f>'[4]NASS Crush'!$AE17</f>
        <v>1091.3620000000001</v>
      </c>
      <c r="Y98" s="46">
        <f>'[4]NASS Crush'!$AE29</f>
        <v>1287.7460000000001</v>
      </c>
      <c r="Z98" s="46">
        <f>'[4]NASS Crush'!$AE41</f>
        <v>1218.2280000000001</v>
      </c>
      <c r="AA98" s="46">
        <f>'[4]NASS Crush'!$AE53</f>
        <v>1121.029</v>
      </c>
      <c r="AB98" s="46">
        <f>'[4]NASS Crush'!$AE65</f>
        <v>1073.8720000000001</v>
      </c>
      <c r="AC98" s="46">
        <f>'[4]NASS Crush'!$AE77</f>
        <v>1222.088</v>
      </c>
      <c r="AD98" s="47">
        <f>'[3]Soy Complex'!BK475*0.85</f>
        <v>1100.3485432999994</v>
      </c>
      <c r="AE98" s="47">
        <f>'[3]Soy Complex'!BL475*0.85</f>
        <v>1058.5440625999988</v>
      </c>
      <c r="AF98" s="47">
        <f>'[3]Soy Complex'!BM475*0.85</f>
        <v>996.3275000000001</v>
      </c>
      <c r="AG98" s="47">
        <f>'[3]Soy Complex'!BN475*0.85</f>
        <v>1016.2175</v>
      </c>
      <c r="AH98" s="47">
        <f>'[3]Soy Complex'!BO475*0.85</f>
        <v>1005.72</v>
      </c>
      <c r="AI98" s="47">
        <f>'[3]Soy Complex'!BP475*0.85</f>
        <v>1055.8700000000001</v>
      </c>
      <c r="AJ98" s="47">
        <f>'[3]Soy Complex'!BQ475*0.85</f>
        <v>1032.8775000000001</v>
      </c>
      <c r="AK98" s="47">
        <f>'[3]Soy Complex'!BR475*0.85</f>
        <v>1018.1299999999999</v>
      </c>
      <c r="AL98" s="47">
        <f>'[3]Soy Complex'!BS475*0.85</f>
        <v>1013.7099999999999</v>
      </c>
      <c r="AM98" s="47">
        <f>'[3]Soy Complex'!BT475*0.85</f>
        <v>1012.8599999999999</v>
      </c>
      <c r="AN98" s="47">
        <f>'[3]Soy Complex'!BU475*0.85</f>
        <v>1010.1400000000001</v>
      </c>
      <c r="AO98" s="47">
        <f>'[3]Soy Complex'!BV475*0.85</f>
        <v>1012.6474999999999</v>
      </c>
      <c r="AP98" s="47">
        <f>'[3]Soy Complex'!BW475*0.85</f>
        <v>1009.4174999999999</v>
      </c>
      <c r="AQ98" s="47">
        <f>'[3]Soy Complex'!BX475*0.85</f>
        <v>673.96499999999992</v>
      </c>
      <c r="AR98" s="47">
        <f>'[3]Soy Complex'!BY475*0.85</f>
        <v>574.77</v>
      </c>
      <c r="AS98" s="47">
        <f>'[3]Soy Complex'!BZ475*0.85</f>
        <v>508.97999999999996</v>
      </c>
      <c r="AT98" s="47">
        <f>'[3]Soy Complex'!CA475*0.85</f>
        <v>516.20499999999993</v>
      </c>
      <c r="AU98" s="47">
        <f>'[3]Soy Complex'!CB475*0.85</f>
        <v>523.64249999999993</v>
      </c>
    </row>
    <row r="99" spans="1:47">
      <c r="A99" s="42" t="s">
        <v>109</v>
      </c>
      <c r="V99" s="55"/>
      <c r="W99" s="46">
        <f>'[4]NASS Crush'!$AE6</f>
        <v>1158.925</v>
      </c>
      <c r="X99" s="46">
        <f>'[4]NASS Crush'!$AE18</f>
        <v>1060.22</v>
      </c>
      <c r="Y99" s="46">
        <f>'[4]NASS Crush'!$AE30</f>
        <v>1110.6099999999999</v>
      </c>
      <c r="Z99" s="46">
        <f>'[4]NASS Crush'!$AE42</f>
        <v>1104.67</v>
      </c>
      <c r="AA99" s="46">
        <f>'[4]NASS Crush'!$AE54</f>
        <v>1038.1780000000001</v>
      </c>
      <c r="AB99" s="46">
        <f>'[4]NASS Crush'!$AE66</f>
        <v>1169.175</v>
      </c>
      <c r="AC99" s="46">
        <f>'[4]NASS Crush'!$AE78</f>
        <v>1216.0550000000001</v>
      </c>
      <c r="AD99" s="47">
        <f>'[3]Soy Complex'!BK476*0.85</f>
        <v>1087.5420947999996</v>
      </c>
      <c r="AE99" s="47">
        <f>'[3]Soy Complex'!BL476*0.85</f>
        <v>874.94476979999979</v>
      </c>
      <c r="AF99" s="47">
        <f>'[3]Soy Complex'!BM476*0.85</f>
        <v>941.58749999999998</v>
      </c>
      <c r="AG99" s="47">
        <f>'[3]Soy Complex'!BN476*0.85</f>
        <v>984.12999999999988</v>
      </c>
      <c r="AH99" s="47">
        <f>'[3]Soy Complex'!BO476*0.85</f>
        <v>990.07999999999993</v>
      </c>
      <c r="AI99" s="47">
        <f>'[3]Soy Complex'!BP476*0.85</f>
        <v>995.90250000000003</v>
      </c>
      <c r="AJ99" s="47">
        <f>'[3]Soy Complex'!BQ476*0.85</f>
        <v>973.25</v>
      </c>
      <c r="AK99" s="47">
        <f>'[3]Soy Complex'!BR476*0.85</f>
        <v>949.49249999999995</v>
      </c>
      <c r="AL99" s="47">
        <f>'[3]Soy Complex'!BS476*0.85</f>
        <v>969.63749999999993</v>
      </c>
      <c r="AM99" s="47">
        <f>'[3]Soy Complex'!BT476*0.85</f>
        <v>966.23749999999995</v>
      </c>
      <c r="AN99" s="47">
        <f>'[3]Soy Complex'!BU476*0.85</f>
        <v>961.3075</v>
      </c>
      <c r="AO99" s="47">
        <f>'[3]Soy Complex'!BV476*0.85</f>
        <v>957.6099999999999</v>
      </c>
      <c r="AP99" s="47">
        <f>'[3]Soy Complex'!BW476*0.85</f>
        <v>956.2924999999999</v>
      </c>
      <c r="AQ99" s="47">
        <f>'[3]Soy Complex'!BX476*0.85</f>
        <v>638.94500000000005</v>
      </c>
      <c r="AR99" s="47">
        <f>'[3]Soy Complex'!BY476*0.85</f>
        <v>546.63499999999999</v>
      </c>
      <c r="AS99" s="47">
        <f>'[3]Soy Complex'!BZ476*0.85</f>
        <v>483.22499999999997</v>
      </c>
      <c r="AT99" s="47">
        <f>'[3]Soy Complex'!CA476*0.85</f>
        <v>489.685</v>
      </c>
      <c r="AU99" s="47">
        <f>'[3]Soy Complex'!CB476*0.85</f>
        <v>496.31499999999994</v>
      </c>
    </row>
    <row r="100" spans="1:47">
      <c r="A100" s="42" t="s">
        <v>110</v>
      </c>
      <c r="V100" s="55"/>
      <c r="W100" s="46">
        <f>'[4]NASS Crush'!$AE7</f>
        <v>1088.8119999999999</v>
      </c>
      <c r="X100" s="46">
        <f>'[4]NASS Crush'!$AE19</f>
        <v>1061.181</v>
      </c>
      <c r="Y100" s="46">
        <f>'[4]NASS Crush'!$AE31</f>
        <v>984.31</v>
      </c>
      <c r="Z100" s="46">
        <f>'[4]NASS Crush'!$AE43</f>
        <v>1127.9259999999999</v>
      </c>
      <c r="AA100" s="46">
        <f>'[4]NASS Crush'!$AE55</f>
        <v>1131.172</v>
      </c>
      <c r="AB100" s="46">
        <f>'[4]NASS Crush'!$AE67</f>
        <v>1186.8869999999999</v>
      </c>
      <c r="AC100" s="46">
        <f>'[4]NASS Crush'!$AE79</f>
        <v>1208.117</v>
      </c>
      <c r="AD100" s="47">
        <f>'[3]Soy Complex'!BK477*0.85</f>
        <v>993.99771629999907</v>
      </c>
      <c r="AE100" s="47">
        <f>'[3]Soy Complex'!BL477*0.85</f>
        <v>820.00015015000008</v>
      </c>
      <c r="AF100" s="47">
        <f>'[3]Soy Complex'!BM477*0.85</f>
        <v>938.4</v>
      </c>
      <c r="AG100" s="47">
        <f>'[3]Soy Complex'!BN477*0.85</f>
        <v>976.86249999999995</v>
      </c>
      <c r="AH100" s="47">
        <f>'[3]Soy Complex'!BO477*0.85</f>
        <v>975.16250000000002</v>
      </c>
      <c r="AI100" s="47">
        <f>'[3]Soy Complex'!BP477*0.85</f>
        <v>971.125</v>
      </c>
      <c r="AJ100" s="47">
        <f>'[3]Soy Complex'!BQ477*0.85</f>
        <v>938.57</v>
      </c>
      <c r="AK100" s="47">
        <f>'[3]Soy Complex'!BR477*0.85</f>
        <v>928.625</v>
      </c>
      <c r="AL100" s="47">
        <f>'[3]Soy Complex'!BS477*0.85</f>
        <v>952.8075</v>
      </c>
      <c r="AM100" s="47">
        <f>'[3]Soy Complex'!BT477*0.85</f>
        <v>946.00750000000005</v>
      </c>
      <c r="AN100" s="47">
        <f>'[3]Soy Complex'!BU477*0.85</f>
        <v>939.20749999999998</v>
      </c>
      <c r="AO100" s="47">
        <f>'[3]Soy Complex'!BV477*0.85</f>
        <v>934.44749999999988</v>
      </c>
      <c r="AP100" s="47">
        <f>'[3]Soy Complex'!BW477*0.85</f>
        <v>933.55499999999995</v>
      </c>
      <c r="AQ100" s="47">
        <f>'[3]Soy Complex'!BX477*0.85</f>
        <v>625.21749999999997</v>
      </c>
      <c r="AR100" s="47">
        <f>'[3]Soy Complex'!BY477*0.85</f>
        <v>534.6925</v>
      </c>
      <c r="AS100" s="47">
        <f>'[3]Soy Complex'!BZ477*0.85</f>
        <v>472.21749999999997</v>
      </c>
      <c r="AT100" s="47">
        <f>'[3]Soy Complex'!CA477*0.85</f>
        <v>478.37999999999994</v>
      </c>
      <c r="AU100" s="47">
        <f>'[3]Soy Complex'!CB477*0.85</f>
        <v>484.88250000000005</v>
      </c>
    </row>
    <row r="101" spans="1:47">
      <c r="A101" s="42" t="s">
        <v>111</v>
      </c>
      <c r="V101" s="55"/>
      <c r="W101" s="46">
        <f>'[4]NASS Crush'!$AE8</f>
        <v>1117.8030000000001</v>
      </c>
      <c r="X101" s="46">
        <f>'[4]NASS Crush'!$AE20</f>
        <v>1175.567</v>
      </c>
      <c r="Y101" s="46">
        <f>'[4]NASS Crush'!$AE32</f>
        <v>1135.3440000000001</v>
      </c>
      <c r="Z101" s="46">
        <f>'[4]NASS Crush'!$AE44</f>
        <v>1177.211</v>
      </c>
      <c r="AA101" s="46">
        <f>'[4]NASS Crush'!$AE56</f>
        <v>1142.855</v>
      </c>
      <c r="AB101" s="46">
        <f>'[4]NASS Crush'!$AE68</f>
        <v>1137.884</v>
      </c>
      <c r="AC101" s="46">
        <f>'[4]NASS Crush'!$AE80</f>
        <v>1189.4590000000001</v>
      </c>
      <c r="AD101" s="47">
        <f>'[3]Soy Complex'!BK478*0.85</f>
        <v>1103.8434185999997</v>
      </c>
      <c r="AE101" s="47">
        <f>'[3]Soy Complex'!BL478*0.85</f>
        <v>1021.2750688499999</v>
      </c>
      <c r="AF101" s="47">
        <f>'[3]Soy Complex'!BM478*0.85</f>
        <v>1089.7</v>
      </c>
      <c r="AG101" s="47">
        <f>'[3]Soy Complex'!BN478*0.85</f>
        <v>1026.0349999999999</v>
      </c>
      <c r="AH101" s="47">
        <f>'[3]Soy Complex'!BO478*0.85</f>
        <v>1008.8224999999999</v>
      </c>
      <c r="AI101" s="47">
        <f>'[3]Soy Complex'!BP478*0.85</f>
        <v>1072.7424999999998</v>
      </c>
      <c r="AJ101" s="47">
        <f>'[3]Soy Complex'!BQ478*0.85</f>
        <v>1047.3700000000001</v>
      </c>
      <c r="AK101" s="47">
        <f>'[3]Soy Complex'!BR478*0.85</f>
        <v>1035.1299999999999</v>
      </c>
      <c r="AL101" s="47">
        <f>'[3]Soy Complex'!BS478*0.85</f>
        <v>1041.0374999999999</v>
      </c>
      <c r="AM101" s="47">
        <f>'[3]Soy Complex'!BT478*0.85</f>
        <v>1024.9724999999999</v>
      </c>
      <c r="AN101" s="47">
        <f>'[3]Soy Complex'!BU478*0.85</f>
        <v>1025.6525000000001</v>
      </c>
      <c r="AO101" s="47">
        <f>'[3]Soy Complex'!BV478*0.85</f>
        <v>1029.9875</v>
      </c>
      <c r="AP101" s="47">
        <f>'[3]Soy Complex'!BW478*0.85</f>
        <v>1026.5874999999999</v>
      </c>
      <c r="AQ101" s="47">
        <f>'[3]Soy Complex'!BX478*0.85</f>
        <v>685.82249999999999</v>
      </c>
      <c r="AR101" s="47">
        <f>'[3]Soy Complex'!BY478*0.85</f>
        <v>584.92750000000001</v>
      </c>
      <c r="AS101" s="47">
        <f>'[3]Soy Complex'!BZ478*0.85</f>
        <v>516.97</v>
      </c>
      <c r="AT101" s="47">
        <f>'[3]Soy Complex'!CA478*0.85</f>
        <v>524.9174999999999</v>
      </c>
      <c r="AU101" s="47">
        <f>'[3]Soy Complex'!CB478*0.85</f>
        <v>532.5675</v>
      </c>
    </row>
    <row r="102" spans="1:47">
      <c r="A102" s="42" t="s">
        <v>112</v>
      </c>
      <c r="V102" s="55"/>
      <c r="W102" s="46">
        <f>'[4]NASS Crush'!$AE9</f>
        <v>1098.75</v>
      </c>
      <c r="X102" s="46">
        <f>'[4]NASS Crush'!$AE21</f>
        <v>1101.3710000000001</v>
      </c>
      <c r="Y102" s="46">
        <f>'[4]NASS Crush'!$AE33</f>
        <v>1031.3520000000001</v>
      </c>
      <c r="Z102" s="46">
        <f>'[4]NASS Crush'!$AE45</f>
        <v>1129.0540000000001</v>
      </c>
      <c r="AA102" s="46">
        <f>'[4]NASS Crush'!$AE57</f>
        <v>1067.45</v>
      </c>
      <c r="AB102" s="46">
        <f>'[4]NASS Crush'!$AE69</f>
        <v>1111.4649999999999</v>
      </c>
      <c r="AC102" s="46">
        <f>'[4]NASS Crush'!$AE81</f>
        <v>1257.386</v>
      </c>
      <c r="AD102" s="47">
        <f>'[3]Soy Complex'!BK479*0.85</f>
        <v>966.51517026163094</v>
      </c>
      <c r="AE102" s="47">
        <f>'[3]Soy Complex'!BL479*0.85</f>
        <v>877.21346841986372</v>
      </c>
      <c r="AF102" s="47">
        <f>'[3]Soy Complex'!BM479*0.85</f>
        <v>833.05366992639222</v>
      </c>
      <c r="AG102" s="47">
        <f>'[3]Soy Complex'!BN479*0.85</f>
        <v>910.43500000000029</v>
      </c>
      <c r="AH102" s="47">
        <f>'[3]Soy Complex'!BO479*0.85</f>
        <v>870.4425000000009</v>
      </c>
      <c r="AI102" s="47">
        <f>'[3]Soy Complex'!BP479*0.85</f>
        <v>930.62250000000029</v>
      </c>
      <c r="AJ102" s="47">
        <f>'[3]Soy Complex'!BQ479*0.85</f>
        <v>889.31249999999841</v>
      </c>
      <c r="AK102" s="47">
        <f>'[3]Soy Complex'!BR479*0.85</f>
        <v>877.07250000000181</v>
      </c>
      <c r="AL102" s="47">
        <f>'[3]Soy Complex'!BS479*0.85</f>
        <v>880.00499999999931</v>
      </c>
      <c r="AM102" s="47">
        <f>'[3]Soy Complex'!BT479*0.85</f>
        <v>926.8399999999981</v>
      </c>
      <c r="AN102" s="47">
        <f>'[3]Soy Complex'!BU479*0.85</f>
        <v>876.35</v>
      </c>
      <c r="AO102" s="47">
        <f>'[3]Soy Complex'!BV479*0.85</f>
        <v>888.50499999999931</v>
      </c>
      <c r="AP102" s="47">
        <f>'[3]Soy Complex'!BW479*0.85</f>
        <v>712.89500000000214</v>
      </c>
      <c r="AQ102" s="47">
        <f>'[3]Soy Complex'!BX479*0.85</f>
        <v>591.68500000000029</v>
      </c>
      <c r="AR102" s="47">
        <f>'[3]Soy Complex'!BY479*0.85</f>
        <v>486.83749999999998</v>
      </c>
      <c r="AS102" s="47">
        <f>'[3]Soy Complex'!BZ479*0.85</f>
        <v>430.99249999999938</v>
      </c>
      <c r="AT102" s="47">
        <f>'[3]Soy Complex'!CA479*0.85</f>
        <v>428.86749999999938</v>
      </c>
      <c r="AU102" s="47">
        <f>'[3]Soy Complex'!CB479*0.85</f>
        <v>431.03499999999951</v>
      </c>
    </row>
    <row r="103" spans="1:47" ht="15.75" thickBot="1">
      <c r="A103" s="42" t="s">
        <v>113</v>
      </c>
      <c r="V103" s="55"/>
      <c r="W103" s="46">
        <f t="shared" ref="W103:AC103" si="46">SUM(W91:W102)</f>
        <v>5543.0019999999995</v>
      </c>
      <c r="X103" s="46">
        <f t="shared" si="46"/>
        <v>13324.719000000001</v>
      </c>
      <c r="Y103" s="46">
        <f t="shared" si="46"/>
        <v>13416.165999999999</v>
      </c>
      <c r="Z103" s="46">
        <f t="shared" si="46"/>
        <v>13405.497999999998</v>
      </c>
      <c r="AA103" s="46">
        <f t="shared" si="46"/>
        <v>13009.89</v>
      </c>
      <c r="AB103" s="46">
        <f t="shared" si="46"/>
        <v>13127.203</v>
      </c>
      <c r="AC103" s="46">
        <f t="shared" si="46"/>
        <v>14169.159000000001</v>
      </c>
      <c r="AD103" s="47">
        <f>SUM(AD91:AD102)</f>
        <v>13903.740943261628</v>
      </c>
      <c r="AE103" s="47">
        <f>SUM(AE91:AE102)</f>
        <v>12004.582078319863</v>
      </c>
      <c r="AF103" s="47">
        <f t="shared" ref="AF103:AU103" si="47">SUM(AF91:AF102)</f>
        <v>11900</v>
      </c>
      <c r="AG103" s="47">
        <f t="shared" si="47"/>
        <v>11729.999999999998</v>
      </c>
      <c r="AH103" s="47">
        <f t="shared" si="47"/>
        <v>11730</v>
      </c>
      <c r="AI103" s="47">
        <f t="shared" si="47"/>
        <v>11984.999999999998</v>
      </c>
      <c r="AJ103" s="47">
        <f t="shared" si="47"/>
        <v>11857.499999999998</v>
      </c>
      <c r="AK103" s="47">
        <f t="shared" si="47"/>
        <v>11772.500000000002</v>
      </c>
      <c r="AL103" s="47">
        <f t="shared" si="47"/>
        <v>11751.25</v>
      </c>
      <c r="AM103" s="47">
        <f t="shared" si="47"/>
        <v>11666.249999999998</v>
      </c>
      <c r="AN103" s="47">
        <f t="shared" si="47"/>
        <v>11645.000000000002</v>
      </c>
      <c r="AO103" s="47">
        <f t="shared" si="47"/>
        <v>11644.999999999998</v>
      </c>
      <c r="AP103" s="47">
        <f t="shared" si="47"/>
        <v>11645.000000000002</v>
      </c>
      <c r="AQ103" s="47">
        <f t="shared" si="47"/>
        <v>7777.5</v>
      </c>
      <c r="AR103" s="47">
        <f t="shared" si="47"/>
        <v>6630</v>
      </c>
      <c r="AS103" s="47">
        <f t="shared" si="47"/>
        <v>5865</v>
      </c>
      <c r="AT103" s="47">
        <f t="shared" si="47"/>
        <v>5949.9999999999991</v>
      </c>
      <c r="AU103" s="47">
        <f t="shared" si="47"/>
        <v>6034.9999999999991</v>
      </c>
    </row>
    <row r="104" spans="1:47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</row>
    <row r="105" spans="1:47" ht="15.75" thickBot="1">
      <c r="A105" s="42" t="s">
        <v>172</v>
      </c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</row>
    <row r="106" spans="1:47" ht="15.75" thickBot="1">
      <c r="A106" s="44"/>
      <c r="B106" s="44" t="str">
        <f t="shared" ref="B106:V106" si="48">B2</f>
        <v xml:space="preserve">93/94 </v>
      </c>
      <c r="C106" s="44" t="str">
        <f t="shared" si="48"/>
        <v xml:space="preserve">94/95 </v>
      </c>
      <c r="D106" s="44" t="str">
        <f t="shared" si="48"/>
        <v xml:space="preserve">95/96 </v>
      </c>
      <c r="E106" s="44" t="str">
        <f t="shared" si="48"/>
        <v xml:space="preserve">96/97 </v>
      </c>
      <c r="F106" s="44" t="str">
        <f t="shared" si="48"/>
        <v xml:space="preserve">97/98 </v>
      </c>
      <c r="G106" s="44" t="str">
        <f t="shared" si="48"/>
        <v xml:space="preserve">98/99 </v>
      </c>
      <c r="H106" s="44" t="str">
        <f t="shared" si="48"/>
        <v xml:space="preserve">99/00 </v>
      </c>
      <c r="I106" s="44" t="str">
        <f t="shared" si="48"/>
        <v xml:space="preserve">00/01 </v>
      </c>
      <c r="J106" s="44" t="str">
        <f t="shared" si="48"/>
        <v xml:space="preserve">01/02 </v>
      </c>
      <c r="K106" s="44" t="str">
        <f t="shared" si="48"/>
        <v xml:space="preserve">02/03 </v>
      </c>
      <c r="L106" s="44" t="str">
        <f t="shared" si="48"/>
        <v xml:space="preserve">03/04 </v>
      </c>
      <c r="M106" s="44" t="str">
        <f t="shared" si="48"/>
        <v xml:space="preserve">04/05 </v>
      </c>
      <c r="N106" s="44" t="str">
        <f t="shared" si="48"/>
        <v xml:space="preserve">05/06 </v>
      </c>
      <c r="O106" s="44" t="str">
        <f t="shared" si="48"/>
        <v xml:space="preserve">06/07 </v>
      </c>
      <c r="P106" s="44" t="str">
        <f t="shared" si="48"/>
        <v xml:space="preserve">07/08 </v>
      </c>
      <c r="Q106" s="44" t="str">
        <f t="shared" si="48"/>
        <v xml:space="preserve">08/09 </v>
      </c>
      <c r="R106" s="44" t="str">
        <f t="shared" si="48"/>
        <v xml:space="preserve">09/10 </v>
      </c>
      <c r="S106" s="44" t="str">
        <f t="shared" si="48"/>
        <v xml:space="preserve">10/11 </v>
      </c>
      <c r="T106" s="44" t="str">
        <f t="shared" si="48"/>
        <v xml:space="preserve">11/12 </v>
      </c>
      <c r="U106" s="44" t="str">
        <f t="shared" si="48"/>
        <v xml:space="preserve">12/13 </v>
      </c>
      <c r="V106" s="44" t="str">
        <f t="shared" si="48"/>
        <v xml:space="preserve">13/14 </v>
      </c>
      <c r="W106" s="44" t="str">
        <f>W2</f>
        <v xml:space="preserve">14/15 </v>
      </c>
      <c r="X106" s="44" t="str">
        <f t="shared" ref="X106:AU106" si="49">X2</f>
        <v xml:space="preserve">15/16 </v>
      </c>
      <c r="Y106" s="44" t="str">
        <f t="shared" si="49"/>
        <v xml:space="preserve">16/17 </v>
      </c>
      <c r="Z106" s="44" t="str">
        <f t="shared" si="49"/>
        <v xml:space="preserve">17/18 </v>
      </c>
      <c r="AA106" s="44" t="str">
        <f t="shared" si="49"/>
        <v>18/19</v>
      </c>
      <c r="AB106" s="44" t="str">
        <f t="shared" si="49"/>
        <v>19/20</v>
      </c>
      <c r="AC106" s="44" t="str">
        <f t="shared" si="49"/>
        <v>20/21</v>
      </c>
      <c r="AD106" s="44" t="str">
        <f t="shared" si="49"/>
        <v>21/22</v>
      </c>
      <c r="AE106" s="44" t="str">
        <f t="shared" si="49"/>
        <v>22/23</v>
      </c>
      <c r="AF106" s="44" t="str">
        <f t="shared" si="49"/>
        <v>23/24</v>
      </c>
      <c r="AG106" s="44" t="str">
        <f t="shared" si="49"/>
        <v>24/25</v>
      </c>
      <c r="AH106" s="44" t="str">
        <f t="shared" si="49"/>
        <v>25/26</v>
      </c>
      <c r="AI106" s="44" t="str">
        <f t="shared" si="49"/>
        <v>26/27</v>
      </c>
      <c r="AJ106" s="44" t="str">
        <f t="shared" si="49"/>
        <v>27/28</v>
      </c>
      <c r="AK106" s="44" t="str">
        <f t="shared" si="49"/>
        <v>28/29</v>
      </c>
      <c r="AL106" s="44" t="str">
        <f t="shared" si="49"/>
        <v>29/30</v>
      </c>
      <c r="AM106" s="44" t="str">
        <f t="shared" si="49"/>
        <v>30/31</v>
      </c>
      <c r="AN106" s="44" t="str">
        <f t="shared" si="49"/>
        <v>31/32</v>
      </c>
      <c r="AO106" s="44" t="str">
        <f t="shared" si="49"/>
        <v>32/33</v>
      </c>
      <c r="AP106" s="44" t="str">
        <f t="shared" si="49"/>
        <v>33/34</v>
      </c>
      <c r="AQ106" s="44" t="str">
        <f t="shared" si="49"/>
        <v>34/35</v>
      </c>
      <c r="AR106" s="44" t="str">
        <f t="shared" si="49"/>
        <v>35/36</v>
      </c>
      <c r="AS106" s="44" t="str">
        <f t="shared" si="49"/>
        <v>36/37</v>
      </c>
      <c r="AT106" s="44" t="str">
        <f t="shared" si="49"/>
        <v>37/38</v>
      </c>
      <c r="AU106" s="44" t="str">
        <f t="shared" si="49"/>
        <v>38/39</v>
      </c>
    </row>
    <row r="107" spans="1:47">
      <c r="A107" s="42" t="s">
        <v>101</v>
      </c>
      <c r="V107" s="55"/>
      <c r="W107" s="55"/>
      <c r="X107" s="46">
        <f>'[4]NASS Crush'!$AF10</f>
        <v>272.262</v>
      </c>
      <c r="Y107" s="46">
        <f>'[4]NASS Crush'!$AF22</f>
        <v>341.09300000000002</v>
      </c>
      <c r="Z107" s="46">
        <f>'[4]NASS Crush'!$AF34</f>
        <v>342.62200000000001</v>
      </c>
      <c r="AA107" s="46">
        <f>'[4]NASS Crush'!$AF46</f>
        <v>435.38099999999997</v>
      </c>
      <c r="AB107" s="46">
        <f>'[4]NASS Crush'!$AF58</f>
        <v>487.476</v>
      </c>
      <c r="AC107" s="46">
        <f>'[4]NASS Crush'!$AF70</f>
        <v>435.185</v>
      </c>
      <c r="AD107" s="46">
        <f>'[4]NASS Crush'!$AF82</f>
        <v>411.851</v>
      </c>
      <c r="AE107" s="47">
        <f>'[3]Soy Complex'!BL404+'[3]Soy Complex'!BL436+('[3]Soy Complex'!BL420*0.95)</f>
        <v>861.56785311159899</v>
      </c>
      <c r="AF107" s="47">
        <f>'[3]Soy Complex'!BM404+'[3]Soy Complex'!BM436+('[3]Soy Complex'!BM420*0.95)</f>
        <v>1037.8817310693023</v>
      </c>
      <c r="AG107" s="47">
        <f>'[3]Soy Complex'!BN404+'[3]Soy Complex'!BN436+('[3]Soy Complex'!BN420*0.95)</f>
        <v>1100.198757930285</v>
      </c>
      <c r="AH107" s="47">
        <f>'[3]Soy Complex'!BO404+'[3]Soy Complex'!BO436+('[3]Soy Complex'!BO420*0.95)</f>
        <v>1233.797298758338</v>
      </c>
      <c r="AI107" s="47">
        <f>'[3]Soy Complex'!BP404+'[3]Soy Complex'!BP436+('[3]Soy Complex'!BP420*0.95)</f>
        <v>1315.0358534772322</v>
      </c>
      <c r="AJ107" s="47">
        <f>'[3]Soy Complex'!BQ404+'[3]Soy Complex'!BQ436+('[3]Soy Complex'!BQ420*0.95)</f>
        <v>1414.153735397944</v>
      </c>
      <c r="AK107" s="47">
        <f>'[3]Soy Complex'!BR404+'[3]Soy Complex'!BR436+('[3]Soy Complex'!BR420*0.95)</f>
        <v>1394.7193641749434</v>
      </c>
      <c r="AL107" s="47">
        <f>'[3]Soy Complex'!BS404+'[3]Soy Complex'!BS436+('[3]Soy Complex'!BS420*0.95)</f>
        <v>1401.1824894789058</v>
      </c>
      <c r="AM107" s="47">
        <f>'[3]Soy Complex'!BT404+'[3]Soy Complex'!BT436+('[3]Soy Complex'!BT420*0.95)</f>
        <v>1468.3928631301935</v>
      </c>
      <c r="AN107" s="47">
        <f>'[3]Soy Complex'!BU404+'[3]Soy Complex'!BU436+('[3]Soy Complex'!BU420*0.95)</f>
        <v>1471.5788579345956</v>
      </c>
      <c r="AO107" s="47">
        <f>'[3]Soy Complex'!BV404+'[3]Soy Complex'!BV436+('[3]Soy Complex'!BV420*0.95)</f>
        <v>1462.8414983768666</v>
      </c>
      <c r="AP107" s="47">
        <f>'[3]Soy Complex'!BW404+'[3]Soy Complex'!BW436+('[3]Soy Complex'!BW420*0.95)</f>
        <v>1327.2149729404689</v>
      </c>
      <c r="AQ107" s="47">
        <f>'[3]Soy Complex'!BX404+'[3]Soy Complex'!BX436+('[3]Soy Complex'!BX420*0.95)</f>
        <v>1564.9966688142158</v>
      </c>
      <c r="AR107" s="47">
        <f>'[3]Soy Complex'!BY404+'[3]Soy Complex'!BY436+('[3]Soy Complex'!BY420*0.95)</f>
        <v>2041.2575687629485</v>
      </c>
      <c r="AS107" s="47">
        <f>'[3]Soy Complex'!BZ404+'[3]Soy Complex'!BZ436+('[3]Soy Complex'!BZ420*0.95)</f>
        <v>2152.7027465316014</v>
      </c>
      <c r="AT107" s="47">
        <f>'[3]Soy Complex'!CA404+'[3]Soy Complex'!CA436+('[3]Soy Complex'!CA420*0.95)</f>
        <v>2140.2452130971596</v>
      </c>
      <c r="AU107" s="47">
        <f>'[3]Soy Complex'!CB404+'[3]Soy Complex'!CB436+('[3]Soy Complex'!CB420*0.95)</f>
        <v>2410.9125605129525</v>
      </c>
    </row>
    <row r="108" spans="1:47">
      <c r="A108" s="42" t="s">
        <v>102</v>
      </c>
      <c r="V108" s="55"/>
      <c r="W108" s="55"/>
      <c r="X108" s="46">
        <f>'[4]NASS Crush'!$AF11</f>
        <v>269.68299999999999</v>
      </c>
      <c r="Y108" s="46">
        <f>'[4]NASS Crush'!$AF23</f>
        <v>316.10300000000001</v>
      </c>
      <c r="Z108" s="46">
        <f>'[4]NASS Crush'!$AF35</f>
        <v>311.51299999999998</v>
      </c>
      <c r="AA108" s="46">
        <f>'[4]NASS Crush'!$AF47</f>
        <v>441.16800000000001</v>
      </c>
      <c r="AB108" s="46">
        <f>'[4]NASS Crush'!$AF59</f>
        <v>387.05700000000002</v>
      </c>
      <c r="AC108" s="46">
        <f>'[4]NASS Crush'!$AF71</f>
        <v>474.68900000000002</v>
      </c>
      <c r="AD108" s="46">
        <f>'[4]NASS Crush'!$AF83</f>
        <v>424.35199999999998</v>
      </c>
      <c r="AE108" s="47">
        <f>'[3]Soy Complex'!BL405+'[3]Soy Complex'!BL437+('[3]Soy Complex'!BL421*0.95)</f>
        <v>1000.6219484742765</v>
      </c>
      <c r="AF108" s="47">
        <f>'[3]Soy Complex'!BM405+'[3]Soy Complex'!BM437+('[3]Soy Complex'!BM421*0.95)</f>
        <v>1040.9038207406757</v>
      </c>
      <c r="AG108" s="47">
        <f>'[3]Soy Complex'!BN405+'[3]Soy Complex'!BN437+('[3]Soy Complex'!BN421*0.95)</f>
        <v>1060.5908712629116</v>
      </c>
      <c r="AH108" s="47">
        <f>'[3]Soy Complex'!BO405+'[3]Soy Complex'!BO437+('[3]Soy Complex'!BO421*0.95)</f>
        <v>1214.3910788357723</v>
      </c>
      <c r="AI108" s="47">
        <f>'[3]Soy Complex'!BP405+'[3]Soy Complex'!BP437+('[3]Soy Complex'!BP421*0.95)</f>
        <v>1266.2468835434806</v>
      </c>
      <c r="AJ108" s="47">
        <f>'[3]Soy Complex'!BQ405+'[3]Soy Complex'!BQ437+('[3]Soy Complex'!BQ421*0.95)</f>
        <v>1389.9559224955235</v>
      </c>
      <c r="AK108" s="47">
        <f>'[3]Soy Complex'!BR405+'[3]Soy Complex'!BR437+('[3]Soy Complex'!BR421*0.95)</f>
        <v>1378.5898161375947</v>
      </c>
      <c r="AL108" s="47">
        <f>'[3]Soy Complex'!BS405+'[3]Soy Complex'!BS437+('[3]Soy Complex'!BS421*0.95)</f>
        <v>1434.5206075753517</v>
      </c>
      <c r="AM108" s="47">
        <f>'[3]Soy Complex'!BT405+'[3]Soy Complex'!BT437+('[3]Soy Complex'!BT421*0.95)</f>
        <v>1514.0983306670601</v>
      </c>
      <c r="AN108" s="47">
        <f>'[3]Soy Complex'!BU405+'[3]Soy Complex'!BU437+('[3]Soy Complex'!BU421*0.95)</f>
        <v>1558.991906574739</v>
      </c>
      <c r="AO108" s="47">
        <f>'[3]Soy Complex'!BV405+'[3]Soy Complex'!BV437+('[3]Soy Complex'!BV421*0.95)</f>
        <v>1508.0162037674716</v>
      </c>
      <c r="AP108" s="47">
        <f>'[3]Soy Complex'!BW405+'[3]Soy Complex'!BW437+('[3]Soy Complex'!BW421*0.95)</f>
        <v>1380.4980154135901</v>
      </c>
      <c r="AQ108" s="47">
        <f>'[3]Soy Complex'!BX405+'[3]Soy Complex'!BX437+('[3]Soy Complex'!BX421*0.95)</f>
        <v>1634.1853348755221</v>
      </c>
      <c r="AR108" s="47">
        <f>'[3]Soy Complex'!BY405+'[3]Soy Complex'!BY437+('[3]Soy Complex'!BY421*0.95)</f>
        <v>2151.0170999674665</v>
      </c>
      <c r="AS108" s="47">
        <f>'[3]Soy Complex'!BZ405+'[3]Soy Complex'!BZ437+('[3]Soy Complex'!BZ421*0.95)</f>
        <v>2360.1201182707291</v>
      </c>
      <c r="AT108" s="47">
        <f>'[3]Soy Complex'!CA405+'[3]Soy Complex'!CA437+('[3]Soy Complex'!CA421*0.95)</f>
        <v>2358.0868065025829</v>
      </c>
      <c r="AU108" s="47">
        <f>'[3]Soy Complex'!CB405+'[3]Soy Complex'!CB437+('[3]Soy Complex'!CB421*0.95)</f>
        <v>2681.9459620398929</v>
      </c>
    </row>
    <row r="109" spans="1:47">
      <c r="A109" s="42" t="s">
        <v>103</v>
      </c>
      <c r="V109" s="55"/>
      <c r="W109" s="55"/>
      <c r="X109" s="46">
        <f>'[4]NASS Crush'!$AF12</f>
        <v>283.90800000000002</v>
      </c>
      <c r="Y109" s="46">
        <f>'[4]NASS Crush'!$AF24</f>
        <v>292.93799999999999</v>
      </c>
      <c r="Z109" s="46">
        <f>'[4]NASS Crush'!$AF36</f>
        <v>316.947</v>
      </c>
      <c r="AA109" s="46">
        <f>'[4]NASS Crush'!$AF48</f>
        <v>464.45800000000003</v>
      </c>
      <c r="AB109" s="46">
        <f>'[4]NASS Crush'!$AF60</f>
        <v>389.01</v>
      </c>
      <c r="AC109" s="46">
        <f>'[4]NASS Crush'!$AF72</f>
        <v>495.786</v>
      </c>
      <c r="AD109" s="46">
        <f>'[4]NASS Crush'!$AF84</f>
        <v>450.61</v>
      </c>
      <c r="AE109" s="47">
        <f>'[3]Soy Complex'!BL406+'[3]Soy Complex'!BL438+('[3]Soy Complex'!BL422*0.95)</f>
        <v>943.44869497480386</v>
      </c>
      <c r="AF109" s="47">
        <f>'[3]Soy Complex'!BM406+'[3]Soy Complex'!BM438+('[3]Soy Complex'!BM422*0.95)</f>
        <v>1114.9900265994047</v>
      </c>
      <c r="AG109" s="47">
        <f>'[3]Soy Complex'!BN406+'[3]Soy Complex'!BN438+('[3]Soy Complex'!BN422*0.95)</f>
        <v>1273.5868825273637</v>
      </c>
      <c r="AH109" s="47">
        <f>'[3]Soy Complex'!BO406+'[3]Soy Complex'!BO438+('[3]Soy Complex'!BO422*0.95)</f>
        <v>1272.7407384697494</v>
      </c>
      <c r="AI109" s="47">
        <f>'[3]Soy Complex'!BP406+'[3]Soy Complex'!BP438+('[3]Soy Complex'!BP422*0.95)</f>
        <v>1277.3862319969221</v>
      </c>
      <c r="AJ109" s="47">
        <f>'[3]Soy Complex'!BQ406+'[3]Soy Complex'!BQ438+('[3]Soy Complex'!BQ422*0.95)</f>
        <v>1383.5914175653761</v>
      </c>
      <c r="AK109" s="47">
        <f>'[3]Soy Complex'!BR406+'[3]Soy Complex'!BR438+('[3]Soy Complex'!BR422*0.95)</f>
        <v>1383.9228968298612</v>
      </c>
      <c r="AL109" s="47">
        <f>'[3]Soy Complex'!BS406+'[3]Soy Complex'!BS438+('[3]Soy Complex'!BS422*0.95)</f>
        <v>1495.5645398252916</v>
      </c>
      <c r="AM109" s="47">
        <f>'[3]Soy Complex'!BT406+'[3]Soy Complex'!BT438+('[3]Soy Complex'!BT422*0.95)</f>
        <v>1543.1760127584366</v>
      </c>
      <c r="AN109" s="47">
        <f>'[3]Soy Complex'!BU406+'[3]Soy Complex'!BU438+('[3]Soy Complex'!BU422*0.95)</f>
        <v>1603.7476869539469</v>
      </c>
      <c r="AO109" s="47">
        <f>'[3]Soy Complex'!BV406+'[3]Soy Complex'!BV438+('[3]Soy Complex'!BV422*0.95)</f>
        <v>1556.1275065953489</v>
      </c>
      <c r="AP109" s="47">
        <f>'[3]Soy Complex'!BW406+'[3]Soy Complex'!BW438+('[3]Soy Complex'!BW422*0.95)</f>
        <v>1434.2191128774175</v>
      </c>
      <c r="AQ109" s="47">
        <f>'[3]Soy Complex'!BX406+'[3]Soy Complex'!BX438+('[3]Soy Complex'!BX422*0.95)</f>
        <v>1702.5415312345744</v>
      </c>
      <c r="AR109" s="47">
        <f>'[3]Soy Complex'!BY406+'[3]Soy Complex'!BY438+('[3]Soy Complex'!BY422*0.95)</f>
        <v>2354.7528857569473</v>
      </c>
      <c r="AS109" s="47">
        <f>'[3]Soy Complex'!BZ406+'[3]Soy Complex'!BZ438+('[3]Soy Complex'!BZ422*0.95)</f>
        <v>2660.5987619615685</v>
      </c>
      <c r="AT109" s="47">
        <f>'[3]Soy Complex'!CA406+'[3]Soy Complex'!CA438+('[3]Soy Complex'!CA422*0.95)</f>
        <v>2705.0173489430522</v>
      </c>
      <c r="AU109" s="47">
        <f>'[3]Soy Complex'!CB406+'[3]Soy Complex'!CB438+('[3]Soy Complex'!CB422*0.95)</f>
        <v>3060.1995569062046</v>
      </c>
    </row>
    <row r="110" spans="1:47">
      <c r="A110" s="42" t="s">
        <v>104</v>
      </c>
      <c r="V110" s="55"/>
      <c r="W110" s="55"/>
      <c r="X110" s="46">
        <f>'[4]NASS Crush'!$AF13</f>
        <v>233.637</v>
      </c>
      <c r="Y110" s="46">
        <f>'[4]NASS Crush'!$AF25</f>
        <v>195.89</v>
      </c>
      <c r="Z110" s="46">
        <f>'[4]NASS Crush'!$AF37</f>
        <v>255.495</v>
      </c>
      <c r="AA110" s="46">
        <f>'[4]NASS Crush'!$AF49</f>
        <v>375.92</v>
      </c>
      <c r="AB110" s="46">
        <f>'[4]NASS Crush'!$AF61</f>
        <v>341.89600000000002</v>
      </c>
      <c r="AC110" s="46">
        <f>'[4]NASS Crush'!$AF73</f>
        <v>411.87099999999998</v>
      </c>
      <c r="AD110" s="46">
        <f>'[4]NASS Crush'!$AF85</f>
        <v>421.46899999999999</v>
      </c>
      <c r="AE110" s="47">
        <f>'[3]Soy Complex'!BL407+'[3]Soy Complex'!BL439+('[3]Soy Complex'!BL423*0.95)</f>
        <v>922.42112170736698</v>
      </c>
      <c r="AF110" s="47">
        <f>'[3]Soy Complex'!BM407+'[3]Soy Complex'!BM439+('[3]Soy Complex'!BM423*0.95)</f>
        <v>940.30370650599275</v>
      </c>
      <c r="AG110" s="47">
        <f>'[3]Soy Complex'!BN407+'[3]Soy Complex'!BN439+('[3]Soy Complex'!BN423*0.95)</f>
        <v>1003.5252062653558</v>
      </c>
      <c r="AH110" s="47">
        <f>'[3]Soy Complex'!BO407+'[3]Soy Complex'!BO439+('[3]Soy Complex'!BO423*0.95)</f>
        <v>1076.5164875738851</v>
      </c>
      <c r="AI110" s="47">
        <f>'[3]Soy Complex'!BP407+'[3]Soy Complex'!BP439+('[3]Soy Complex'!BP423*0.95)</f>
        <v>1263.0345610143636</v>
      </c>
      <c r="AJ110" s="47">
        <f>'[3]Soy Complex'!BQ407+'[3]Soy Complex'!BQ439+('[3]Soy Complex'!BQ423*0.95)</f>
        <v>1236.6865807980355</v>
      </c>
      <c r="AK110" s="47">
        <f>'[3]Soy Complex'!BR407+'[3]Soy Complex'!BR439+('[3]Soy Complex'!BR423*0.95)</f>
        <v>1244.3359091334764</v>
      </c>
      <c r="AL110" s="47">
        <f>'[3]Soy Complex'!BS407+'[3]Soy Complex'!BS439+('[3]Soy Complex'!BS423*0.95)</f>
        <v>1374.9552210217512</v>
      </c>
      <c r="AM110" s="47">
        <f>'[3]Soy Complex'!BT407+'[3]Soy Complex'!BT439+('[3]Soy Complex'!BT423*0.95)</f>
        <v>1416.402583863912</v>
      </c>
      <c r="AN110" s="47">
        <f>'[3]Soy Complex'!BU407+'[3]Soy Complex'!BU439+('[3]Soy Complex'!BU423*0.95)</f>
        <v>1403.2199226992288</v>
      </c>
      <c r="AO110" s="47">
        <f>'[3]Soy Complex'!BV407+'[3]Soy Complex'!BV439+('[3]Soy Complex'!BV423*0.95)</f>
        <v>1343.99240691617</v>
      </c>
      <c r="AP110" s="47">
        <f>'[3]Soy Complex'!BW407+'[3]Soy Complex'!BW439+('[3]Soy Complex'!BW423*0.95)</f>
        <v>1232.3851519252398</v>
      </c>
      <c r="AQ110" s="47">
        <f>'[3]Soy Complex'!BX407+'[3]Soy Complex'!BX439+('[3]Soy Complex'!BX423*0.95)</f>
        <v>1464.3338903098029</v>
      </c>
      <c r="AR110" s="47">
        <f>'[3]Soy Complex'!BY407+'[3]Soy Complex'!BY439+('[3]Soy Complex'!BY423*0.95)</f>
        <v>1900.1557360174277</v>
      </c>
      <c r="AS110" s="47">
        <f>'[3]Soy Complex'!BZ407+'[3]Soy Complex'!BZ439+('[3]Soy Complex'!BZ423*0.95)</f>
        <v>1914.2416091518758</v>
      </c>
      <c r="AT110" s="47">
        <f>'[3]Soy Complex'!CA407+'[3]Soy Complex'!CA439+('[3]Soy Complex'!CA423*0.95)</f>
        <v>1870.9578099394359</v>
      </c>
      <c r="AU110" s="47">
        <f>'[3]Soy Complex'!CB407+'[3]Soy Complex'!CB439+('[3]Soy Complex'!CB423*0.95)</f>
        <v>2015.1712626033282</v>
      </c>
    </row>
    <row r="111" spans="1:47">
      <c r="A111" s="42" t="s">
        <v>105</v>
      </c>
      <c r="V111" s="55"/>
      <c r="W111" s="55"/>
      <c r="X111" s="46">
        <f>'[4]NASS Crush'!$AF14</f>
        <v>223.637</v>
      </c>
      <c r="Y111" s="46">
        <f>'[4]NASS Crush'!$AF26</f>
        <v>206.25299999999999</v>
      </c>
      <c r="Z111" s="46">
        <f>'[4]NASS Crush'!$AF38</f>
        <v>278.90300000000002</v>
      </c>
      <c r="AA111" s="46">
        <f>'[4]NASS Crush'!$AF50</f>
        <v>336.52</v>
      </c>
      <c r="AB111" s="46">
        <f>'[4]NASS Crush'!$AF62</f>
        <v>324.84199999999998</v>
      </c>
      <c r="AC111" s="46">
        <f>'[4]NASS Crush'!$AF74</f>
        <v>335.89</v>
      </c>
      <c r="AD111" s="46">
        <f>'[4]NASS Crush'!$AF86</f>
        <v>373.04399999999998</v>
      </c>
      <c r="AE111" s="47">
        <f>'[3]Soy Complex'!BL408+'[3]Soy Complex'!BL440+('[3]Soy Complex'!BL424*0.95)</f>
        <v>887.75893892507906</v>
      </c>
      <c r="AF111" s="47">
        <f>'[3]Soy Complex'!BM408+'[3]Soy Complex'!BM440+('[3]Soy Complex'!BM424*0.95)</f>
        <v>920.15957602647541</v>
      </c>
      <c r="AG111" s="47">
        <f>'[3]Soy Complex'!BN408+'[3]Soy Complex'!BN440+('[3]Soy Complex'!BN424*0.95)</f>
        <v>1007.4123269396865</v>
      </c>
      <c r="AH111" s="47">
        <f>'[3]Soy Complex'!BO408+'[3]Soy Complex'!BO440+('[3]Soy Complex'!BO424*0.95)</f>
        <v>1087.5363897749501</v>
      </c>
      <c r="AI111" s="47">
        <f>'[3]Soy Complex'!BP408+'[3]Soy Complex'!BP440+('[3]Soy Complex'!BP424*0.95)</f>
        <v>1261.9392222679837</v>
      </c>
      <c r="AJ111" s="47">
        <f>'[3]Soy Complex'!BQ408+'[3]Soy Complex'!BQ440+('[3]Soy Complex'!BQ424*0.95)</f>
        <v>1236.8219648501813</v>
      </c>
      <c r="AK111" s="47">
        <f>'[3]Soy Complex'!BR408+'[3]Soy Complex'!BR440+('[3]Soy Complex'!BR424*0.95)</f>
        <v>1261.9013045259344</v>
      </c>
      <c r="AL111" s="47">
        <f>'[3]Soy Complex'!BS408+'[3]Soy Complex'!BS440+('[3]Soy Complex'!BS424*0.95)</f>
        <v>1384.5122183967774</v>
      </c>
      <c r="AM111" s="47">
        <f>'[3]Soy Complex'!BT408+'[3]Soy Complex'!BT440+('[3]Soy Complex'!BT424*0.95)</f>
        <v>1430.8107706460037</v>
      </c>
      <c r="AN111" s="47">
        <f>'[3]Soy Complex'!BU408+'[3]Soy Complex'!BU440+('[3]Soy Complex'!BU424*0.95)</f>
        <v>1421.4876605734294</v>
      </c>
      <c r="AO111" s="47">
        <f>'[3]Soy Complex'!BV408+'[3]Soy Complex'!BV440+('[3]Soy Complex'!BV424*0.95)</f>
        <v>1368.605717424414</v>
      </c>
      <c r="AP111" s="47">
        <f>'[3]Soy Complex'!BW408+'[3]Soy Complex'!BW440+('[3]Soy Complex'!BW424*0.95)</f>
        <v>1260.605956094367</v>
      </c>
      <c r="AQ111" s="47">
        <f>'[3]Soy Complex'!BX408+'[3]Soy Complex'!BX440+('[3]Soy Complex'!BX424*0.95)</f>
        <v>1494.9858950850416</v>
      </c>
      <c r="AR111" s="47">
        <f>'[3]Soy Complex'!BY408+'[3]Soy Complex'!BY440+('[3]Soy Complex'!BY424*0.95)</f>
        <v>1951.0817764744011</v>
      </c>
      <c r="AS111" s="47">
        <f>'[3]Soy Complex'!BZ408+'[3]Soy Complex'!BZ440+('[3]Soy Complex'!BZ424*0.95)</f>
        <v>1968.406059786688</v>
      </c>
      <c r="AT111" s="47">
        <f>'[3]Soy Complex'!CA408+'[3]Soy Complex'!CA440+('[3]Soy Complex'!CA424*0.95)</f>
        <v>1925.1777903613647</v>
      </c>
      <c r="AU111" s="47">
        <f>'[3]Soy Complex'!CB408+'[3]Soy Complex'!CB440+('[3]Soy Complex'!CB424*0.95)</f>
        <v>2091.4633155144611</v>
      </c>
    </row>
    <row r="112" spans="1:47">
      <c r="A112" s="42" t="s">
        <v>106</v>
      </c>
      <c r="V112" s="55"/>
      <c r="W112" s="55"/>
      <c r="X112" s="46">
        <f>'[4]NASS Crush'!$AF15</f>
        <v>265.46899999999999</v>
      </c>
      <c r="Y112" s="46">
        <f>'[4]NASS Crush'!$AF27</f>
        <v>225.84700000000001</v>
      </c>
      <c r="Z112" s="46">
        <f>'[4]NASS Crush'!$AF39</f>
        <v>365.12400000000002</v>
      </c>
      <c r="AA112" s="46">
        <f>'[4]NASS Crush'!$AF51</f>
        <v>406.12400000000002</v>
      </c>
      <c r="AB112" s="46">
        <f>'[4]NASS Crush'!$AF63</f>
        <v>401.14699999999999</v>
      </c>
      <c r="AC112" s="46">
        <f>'[4]NASS Crush'!$AF75</f>
        <v>546.72900000000004</v>
      </c>
      <c r="AD112" s="46">
        <f>'[4]NASS Crush'!$AF87</f>
        <v>445.72</v>
      </c>
      <c r="AE112" s="47">
        <f>'[3]Soy Complex'!BL409+'[3]Soy Complex'!BL441+('[3]Soy Complex'!BL425*0.95)</f>
        <v>935.402349315214</v>
      </c>
      <c r="AF112" s="47">
        <f>'[3]Soy Complex'!BM409+'[3]Soy Complex'!BM441+('[3]Soy Complex'!BM425*0.95)</f>
        <v>869.48136662666616</v>
      </c>
      <c r="AG112" s="47">
        <f>'[3]Soy Complex'!BN409+'[3]Soy Complex'!BN441+('[3]Soy Complex'!BN425*0.95)</f>
        <v>1116.4660742437732</v>
      </c>
      <c r="AH112" s="47">
        <f>'[3]Soy Complex'!BO409+'[3]Soy Complex'!BO441+('[3]Soy Complex'!BO425*0.95)</f>
        <v>1144.6098374835367</v>
      </c>
      <c r="AI112" s="47">
        <f>'[3]Soy Complex'!BP409+'[3]Soy Complex'!BP441+('[3]Soy Complex'!BP425*0.95)</f>
        <v>1344.1452499175521</v>
      </c>
      <c r="AJ112" s="47">
        <f>'[3]Soy Complex'!BQ409+'[3]Soy Complex'!BQ441+('[3]Soy Complex'!BQ425*0.95)</f>
        <v>1317.0535397575034</v>
      </c>
      <c r="AK112" s="47">
        <f>'[3]Soy Complex'!BR409+'[3]Soy Complex'!BR441+('[3]Soy Complex'!BR425*0.95)</f>
        <v>1315.9093047330693</v>
      </c>
      <c r="AL112" s="47">
        <f>'[3]Soy Complex'!BS409+'[3]Soy Complex'!BS441+('[3]Soy Complex'!BS425*0.95)</f>
        <v>1458.0733356672577</v>
      </c>
      <c r="AM112" s="47">
        <f>'[3]Soy Complex'!BT409+'[3]Soy Complex'!BT441+('[3]Soy Complex'!BT425*0.95)</f>
        <v>1502.7340963349354</v>
      </c>
      <c r="AN112" s="47">
        <f>'[3]Soy Complex'!BU409+'[3]Soy Complex'!BU441+('[3]Soy Complex'!BU425*0.95)</f>
        <v>1493.7693717880386</v>
      </c>
      <c r="AO112" s="47">
        <f>'[3]Soy Complex'!BV409+'[3]Soy Complex'!BV441+('[3]Soy Complex'!BV425*0.95)</f>
        <v>1434.4825532755226</v>
      </c>
      <c r="AP112" s="47">
        <f>'[3]Soy Complex'!BW409+'[3]Soy Complex'!BW441+('[3]Soy Complex'!BW425*0.95)</f>
        <v>1327.1568554637829</v>
      </c>
      <c r="AQ112" s="47">
        <f>'[3]Soy Complex'!BX409+'[3]Soy Complex'!BX441+('[3]Soy Complex'!BX425*0.95)</f>
        <v>1573.5428306665463</v>
      </c>
      <c r="AR112" s="47">
        <f>'[3]Soy Complex'!BY409+'[3]Soy Complex'!BY441+('[3]Soy Complex'!BY425*0.95)</f>
        <v>2044.9223532227334</v>
      </c>
      <c r="AS112" s="47">
        <f>'[3]Soy Complex'!BZ409+'[3]Soy Complex'!BZ441+('[3]Soy Complex'!BZ425*0.95)</f>
        <v>2180.9360688619854</v>
      </c>
      <c r="AT112" s="47">
        <f>'[3]Soy Complex'!CA409+'[3]Soy Complex'!CA441+('[3]Soy Complex'!CA425*0.95)</f>
        <v>2202.0080176975061</v>
      </c>
      <c r="AU112" s="47">
        <f>'[3]Soy Complex'!CB409+'[3]Soy Complex'!CB441+('[3]Soy Complex'!CB425*0.95)</f>
        <v>2481.2208752713345</v>
      </c>
    </row>
    <row r="113" spans="1:47">
      <c r="A113" s="42" t="s">
        <v>107</v>
      </c>
      <c r="V113" s="55"/>
      <c r="W113" s="55"/>
      <c r="X113" s="46">
        <f>'[4]NASS Crush'!$AF16</f>
        <v>259.09300000000002</v>
      </c>
      <c r="Y113" s="46">
        <f>'[4]NASS Crush'!$AF28</f>
        <v>272.22899999999998</v>
      </c>
      <c r="Z113" s="46">
        <f>'[4]NASS Crush'!$AF40</f>
        <v>315.25200000000001</v>
      </c>
      <c r="AA113" s="46">
        <f>'[4]NASS Crush'!$AF52</f>
        <v>413.572</v>
      </c>
      <c r="AB113" s="46">
        <f>'[4]NASS Crush'!$AF64</f>
        <v>352.13099999999997</v>
      </c>
      <c r="AC113" s="46">
        <f>'[4]NASS Crush'!$AF76</f>
        <v>449.03500000000003</v>
      </c>
      <c r="AD113" s="46">
        <f>'[4]NASS Crush'!$AF88</f>
        <v>444.44099999999997</v>
      </c>
      <c r="AE113" s="47">
        <f>'[3]Soy Complex'!BL410+'[3]Soy Complex'!BL442+('[3]Soy Complex'!BL426*0.95)</f>
        <v>908.0451811562973</v>
      </c>
      <c r="AF113" s="47">
        <f>'[3]Soy Complex'!BM410+'[3]Soy Complex'!BM442+('[3]Soy Complex'!BM426*0.95)</f>
        <v>1032.3694202613874</v>
      </c>
      <c r="AG113" s="47">
        <f>'[3]Soy Complex'!BN410+'[3]Soy Complex'!BN442+('[3]Soy Complex'!BN426*0.95)</f>
        <v>1177.8645255779027</v>
      </c>
      <c r="AH113" s="47">
        <f>'[3]Soy Complex'!BO410+'[3]Soy Complex'!BO442+('[3]Soy Complex'!BO426*0.95)</f>
        <v>1181.6350811937109</v>
      </c>
      <c r="AI113" s="47">
        <f>'[3]Soy Complex'!BP410+'[3]Soy Complex'!BP442+('[3]Soy Complex'!BP426*0.95)</f>
        <v>1350.4273430210778</v>
      </c>
      <c r="AJ113" s="47">
        <f>'[3]Soy Complex'!BQ410+'[3]Soy Complex'!BQ442+('[3]Soy Complex'!BQ426*0.95)</f>
        <v>1327.7179602490567</v>
      </c>
      <c r="AK113" s="47">
        <f>'[3]Soy Complex'!BR410+'[3]Soy Complex'!BR442+('[3]Soy Complex'!BR426*0.95)</f>
        <v>1335.56660575879</v>
      </c>
      <c r="AL113" s="47">
        <f>'[3]Soy Complex'!BS410+'[3]Soy Complex'!BS442+('[3]Soy Complex'!BS426*0.95)</f>
        <v>1408.0626342685348</v>
      </c>
      <c r="AM113" s="47">
        <f>'[3]Soy Complex'!BT410+'[3]Soy Complex'!BT442+('[3]Soy Complex'!BT426*0.95)</f>
        <v>1454.6906361075121</v>
      </c>
      <c r="AN113" s="47">
        <f>'[3]Soy Complex'!BU410+'[3]Soy Complex'!BU442+('[3]Soy Complex'!BU426*0.95)</f>
        <v>1469.6244115148088</v>
      </c>
      <c r="AO113" s="47">
        <f>'[3]Soy Complex'!BV410+'[3]Soy Complex'!BV442+('[3]Soy Complex'!BV426*0.95)</f>
        <v>1395.053579624026</v>
      </c>
      <c r="AP113" s="47">
        <f>'[3]Soy Complex'!BW410+'[3]Soy Complex'!BW442+('[3]Soy Complex'!BW426*0.95)</f>
        <v>1283.9935686565013</v>
      </c>
      <c r="AQ113" s="47">
        <f>'[3]Soy Complex'!BX410+'[3]Soy Complex'!BX442+('[3]Soy Complex'!BX426*0.95)</f>
        <v>1534.3916579230299</v>
      </c>
      <c r="AR113" s="47">
        <f>'[3]Soy Complex'!BY410+'[3]Soy Complex'!BY442+('[3]Soy Complex'!BY426*0.95)</f>
        <v>1995.4700632101956</v>
      </c>
      <c r="AS113" s="47">
        <f>'[3]Soy Complex'!BZ410+'[3]Soy Complex'!BZ442+('[3]Soy Complex'!BZ426*0.95)</f>
        <v>2017.1215544754823</v>
      </c>
      <c r="AT113" s="47">
        <f>'[3]Soy Complex'!CA410+'[3]Soy Complex'!CA442+('[3]Soy Complex'!CA426*0.95)</f>
        <v>1976.3613220741458</v>
      </c>
      <c r="AU113" s="47">
        <f>'[3]Soy Complex'!CB410+'[3]Soy Complex'!CB442+('[3]Soy Complex'!CB426*0.95)</f>
        <v>2145.4470769857776</v>
      </c>
    </row>
    <row r="114" spans="1:47">
      <c r="A114" s="42" t="s">
        <v>108</v>
      </c>
      <c r="V114" s="55"/>
      <c r="W114" s="46">
        <f>'[4]NASS Crush'!$AF5</f>
        <v>269.52199999999999</v>
      </c>
      <c r="X114" s="46">
        <f>'[4]NASS Crush'!$AF17</f>
        <v>326.93099999999998</v>
      </c>
      <c r="Y114" s="46">
        <f>'[4]NASS Crush'!$AF29</f>
        <v>317.15199999999999</v>
      </c>
      <c r="Z114" s="46">
        <f>'[4]NASS Crush'!$AF41</f>
        <v>313.06200000000001</v>
      </c>
      <c r="AA114" s="46">
        <f>'[4]NASS Crush'!$AF53</f>
        <v>424.72800000000001</v>
      </c>
      <c r="AB114" s="46">
        <f>'[4]NASS Crush'!$AF65</f>
        <v>439.245</v>
      </c>
      <c r="AC114" s="46">
        <f>'[4]NASS Crush'!$AF77</f>
        <v>427.40899999999999</v>
      </c>
      <c r="AD114" s="47">
        <f>'[3]Soy Complex'!BK411+'[3]Soy Complex'!BK443+('[3]Soy Complex'!BK427*0.95)</f>
        <v>1046.0815400572442</v>
      </c>
      <c r="AE114" s="47">
        <f>'[3]Soy Complex'!BL411+'[3]Soy Complex'!BL443+('[3]Soy Complex'!BL427*0.95)</f>
        <v>1113.5933887747324</v>
      </c>
      <c r="AF114" s="47">
        <f>'[3]Soy Complex'!BM411+'[3]Soy Complex'!BM443+('[3]Soy Complex'!BM427*0.95)</f>
        <v>1089.4619385905899</v>
      </c>
      <c r="AG114" s="47">
        <f>'[3]Soy Complex'!BN411+'[3]Soy Complex'!BN443+('[3]Soy Complex'!BN427*0.95)</f>
        <v>1214.2262845624348</v>
      </c>
      <c r="AH114" s="47">
        <f>'[3]Soy Complex'!BO411+'[3]Soy Complex'!BO443+('[3]Soy Complex'!BO427*0.95)</f>
        <v>1221.9164517989234</v>
      </c>
      <c r="AI114" s="47">
        <f>'[3]Soy Complex'!BP411+'[3]Soy Complex'!BP443+('[3]Soy Complex'!BP427*0.95)</f>
        <v>1411.8522562115959</v>
      </c>
      <c r="AJ114" s="47">
        <f>'[3]Soy Complex'!BQ411+'[3]Soy Complex'!BQ443+('[3]Soy Complex'!BQ427*0.95)</f>
        <v>1388.4570334221178</v>
      </c>
      <c r="AK114" s="47">
        <f>'[3]Soy Complex'!BR411+'[3]Soy Complex'!BR443+('[3]Soy Complex'!BR427*0.95)</f>
        <v>1394.5915779465258</v>
      </c>
      <c r="AL114" s="47">
        <f>'[3]Soy Complex'!BS411+'[3]Soy Complex'!BS443+('[3]Soy Complex'!BS427*0.95)</f>
        <v>1469.9963495407076</v>
      </c>
      <c r="AM114" s="47">
        <f>'[3]Soy Complex'!BT411+'[3]Soy Complex'!BT443+('[3]Soy Complex'!BT427*0.95)</f>
        <v>1487.0209918468763</v>
      </c>
      <c r="AN114" s="47">
        <f>'[3]Soy Complex'!BU411+'[3]Soy Complex'!BU443+('[3]Soy Complex'!BU427*0.95)</f>
        <v>1532.001949342912</v>
      </c>
      <c r="AO114" s="47">
        <f>'[3]Soy Complex'!BV411+'[3]Soy Complex'!BV443+('[3]Soy Complex'!BV427*0.95)</f>
        <v>1457.4219428392028</v>
      </c>
      <c r="AP114" s="47">
        <f>'[3]Soy Complex'!BW411+'[3]Soy Complex'!BW443+('[3]Soy Complex'!BW427*0.95)</f>
        <v>1350.9164024766324</v>
      </c>
      <c r="AQ114" s="47">
        <f>'[3]Soy Complex'!BX411+'[3]Soy Complex'!BX443+('[3]Soy Complex'!BX427*0.95)</f>
        <v>1609.8312370307617</v>
      </c>
      <c r="AR114" s="47">
        <f>'[3]Soy Complex'!BY411+'[3]Soy Complex'!BY443+('[3]Soy Complex'!BY427*0.95)</f>
        <v>2094.4778711268082</v>
      </c>
      <c r="AS114" s="47">
        <f>'[3]Soy Complex'!BZ411+'[3]Soy Complex'!BZ443+('[3]Soy Complex'!BZ427*0.95)</f>
        <v>2131.3335857610728</v>
      </c>
      <c r="AT114" s="47">
        <f>'[3]Soy Complex'!CA411+'[3]Soy Complex'!CA443+('[3]Soy Complex'!CA427*0.95)</f>
        <v>2160.4914742416868</v>
      </c>
      <c r="AU114" s="47">
        <f>'[3]Soy Complex'!CB411+'[3]Soy Complex'!CB443+('[3]Soy Complex'!CB427*0.95)</f>
        <v>2443.1684153011565</v>
      </c>
    </row>
    <row r="115" spans="1:47">
      <c r="A115" s="42" t="s">
        <v>109</v>
      </c>
      <c r="V115" s="55"/>
      <c r="W115" s="46">
        <f>'[4]NASS Crush'!$AF6</f>
        <v>289.447</v>
      </c>
      <c r="X115" s="46">
        <f>'[4]NASS Crush'!$AF18</f>
        <v>323.53699999999998</v>
      </c>
      <c r="Y115" s="46">
        <f>'[4]NASS Crush'!$AF30</f>
        <v>259.74299999999999</v>
      </c>
      <c r="Z115" s="46">
        <f>'[4]NASS Crush'!$AF42</f>
        <v>380.62700000000001</v>
      </c>
      <c r="AA115" s="46">
        <f>'[4]NASS Crush'!$AF54</f>
        <v>417.452</v>
      </c>
      <c r="AB115" s="46">
        <f>'[4]NASS Crush'!$AF66</f>
        <v>453.01900000000001</v>
      </c>
      <c r="AC115" s="46">
        <f>'[4]NASS Crush'!$AF78</f>
        <v>392.33600000000001</v>
      </c>
      <c r="AD115" s="47">
        <f>'[3]Soy Complex'!BK412+'[3]Soy Complex'!BK444+('[3]Soy Complex'!BK428*0.95)</f>
        <v>924.148571193728</v>
      </c>
      <c r="AE115" s="47">
        <f>'[3]Soy Complex'!BL412+'[3]Soy Complex'!BL444+('[3]Soy Complex'!BL428*0.95)</f>
        <v>1177.9927767103743</v>
      </c>
      <c r="AF115" s="47">
        <f>'[3]Soy Complex'!BM412+'[3]Soy Complex'!BM444+('[3]Soy Complex'!BM428*0.95)</f>
        <v>1065.225644324204</v>
      </c>
      <c r="AG115" s="47">
        <f>'[3]Soy Complex'!BN412+'[3]Soy Complex'!BN444+('[3]Soy Complex'!BN428*0.95)</f>
        <v>1205.6125432104836</v>
      </c>
      <c r="AH115" s="47">
        <f>'[3]Soy Complex'!BO412+'[3]Soy Complex'!BO444+('[3]Soy Complex'!BO428*0.95)</f>
        <v>1212.9362857564279</v>
      </c>
      <c r="AI115" s="47">
        <f>'[3]Soy Complex'!BP412+'[3]Soy Complex'!BP444+('[3]Soy Complex'!BP428*0.95)</f>
        <v>1395.4844274868326</v>
      </c>
      <c r="AJ115" s="47">
        <f>'[3]Soy Complex'!BQ412+'[3]Soy Complex'!BQ444+('[3]Soy Complex'!BQ428*0.95)</f>
        <v>1371.1761267886686</v>
      </c>
      <c r="AK115" s="47">
        <f>'[3]Soy Complex'!BR412+'[3]Soy Complex'!BR444+('[3]Soy Complex'!BR428*0.95)</f>
        <v>1380.7340436533782</v>
      </c>
      <c r="AL115" s="47">
        <f>'[3]Soy Complex'!BS412+'[3]Soy Complex'!BS444+('[3]Soy Complex'!BS428*0.95)</f>
        <v>1454.6153801774014</v>
      </c>
      <c r="AM115" s="47">
        <f>'[3]Soy Complex'!BT412+'[3]Soy Complex'!BT444+('[3]Soy Complex'!BT428*0.95)</f>
        <v>1507.0479638240324</v>
      </c>
      <c r="AN115" s="47">
        <f>'[3]Soy Complex'!BU412+'[3]Soy Complex'!BU444+('[3]Soy Complex'!BU428*0.95)</f>
        <v>1528.7116579882259</v>
      </c>
      <c r="AO115" s="47">
        <f>'[3]Soy Complex'!BV412+'[3]Soy Complex'!BV444+('[3]Soy Complex'!BV428*0.95)</f>
        <v>1462.0539954155615</v>
      </c>
      <c r="AP115" s="47">
        <f>'[3]Soy Complex'!BW412+'[3]Soy Complex'!BW444+('[3]Soy Complex'!BW428*0.95)</f>
        <v>1358.5032220955663</v>
      </c>
      <c r="AQ115" s="47">
        <f>'[3]Soy Complex'!BX412+'[3]Soy Complex'!BX444+('[3]Soy Complex'!BX428*0.95)</f>
        <v>1613.5856828964108</v>
      </c>
      <c r="AR115" s="47">
        <f>'[3]Soy Complex'!BY412+'[3]Soy Complex'!BY444+('[3]Soy Complex'!BY428*0.95)</f>
        <v>2101.0234777632627</v>
      </c>
      <c r="AS115" s="47">
        <f>'[3]Soy Complex'!BZ412+'[3]Soy Complex'!BZ444+('[3]Soy Complex'!BZ428*0.95)</f>
        <v>2128.0567311700611</v>
      </c>
      <c r="AT115" s="47">
        <f>'[3]Soy Complex'!CA412+'[3]Soy Complex'!CA444+('[3]Soy Complex'!CA428*0.95)</f>
        <v>2104.8465695956706</v>
      </c>
      <c r="AU115" s="47">
        <f>'[3]Soy Complex'!CB412+'[3]Soy Complex'!CB444+('[3]Soy Complex'!CB428*0.95)</f>
        <v>2377.4112124284757</v>
      </c>
    </row>
    <row r="116" spans="1:47">
      <c r="A116" s="42" t="s">
        <v>110</v>
      </c>
      <c r="V116" s="55"/>
      <c r="W116" s="46">
        <f>'[4]NASS Crush'!$AF7</f>
        <v>321.77</v>
      </c>
      <c r="X116" s="46">
        <f>'[4]NASS Crush'!$AF19</f>
        <v>357.62200000000001</v>
      </c>
      <c r="Y116" s="46">
        <f>'[4]NASS Crush'!$AF31</f>
        <v>365.42</v>
      </c>
      <c r="Z116" s="46">
        <f>'[4]NASS Crush'!$AF43</f>
        <v>360.21199999999999</v>
      </c>
      <c r="AA116" s="46">
        <f>'[4]NASS Crush'!$AF55</f>
        <v>471.80700000000002</v>
      </c>
      <c r="AB116" s="46">
        <f>'[4]NASS Crush'!$AF67</f>
        <v>480.80900000000003</v>
      </c>
      <c r="AC116" s="46">
        <f>'[4]NASS Crush'!$AF79</f>
        <v>392.5</v>
      </c>
      <c r="AD116" s="47">
        <f>'[3]Soy Complex'!BK413+'[3]Soy Complex'!BK445+('[3]Soy Complex'!BK429*0.95)</f>
        <v>927.45280287444655</v>
      </c>
      <c r="AE116" s="47">
        <f>'[3]Soy Complex'!BL413+'[3]Soy Complex'!BL445+('[3]Soy Complex'!BL429*0.95)</f>
        <v>1239.3105210457488</v>
      </c>
      <c r="AF116" s="47">
        <f>'[3]Soy Complex'!BM413+'[3]Soy Complex'!BM445+('[3]Soy Complex'!BM429*0.95)</f>
        <v>1122.9633757600529</v>
      </c>
      <c r="AG116" s="47">
        <f>'[3]Soy Complex'!BN413+'[3]Soy Complex'!BN445+('[3]Soy Complex'!BN429*0.95)</f>
        <v>1189.169121392641</v>
      </c>
      <c r="AH116" s="47">
        <f>'[3]Soy Complex'!BO413+'[3]Soy Complex'!BO445+('[3]Soy Complex'!BO429*0.95)</f>
        <v>1211.9003623879989</v>
      </c>
      <c r="AI116" s="47">
        <f>'[3]Soy Complex'!BP413+'[3]Soy Complex'!BP445+('[3]Soy Complex'!BP429*0.95)</f>
        <v>1380.1113413849544</v>
      </c>
      <c r="AJ116" s="47">
        <f>'[3]Soy Complex'!BQ413+'[3]Soy Complex'!BQ445+('[3]Soy Complex'!BQ429*0.95)</f>
        <v>1351.5505382623139</v>
      </c>
      <c r="AK116" s="47">
        <f>'[3]Soy Complex'!BR413+'[3]Soy Complex'!BR445+('[3]Soy Complex'!BR429*0.95)</f>
        <v>1349.5315246481521</v>
      </c>
      <c r="AL116" s="47">
        <f>'[3]Soy Complex'!BS413+'[3]Soy Complex'!BS445+('[3]Soy Complex'!BS429*0.95)</f>
        <v>1419.0208259228593</v>
      </c>
      <c r="AM116" s="47">
        <f>'[3]Soy Complex'!BT413+'[3]Soy Complex'!BT445+('[3]Soy Complex'!BT429*0.95)</f>
        <v>1472.6683675198137</v>
      </c>
      <c r="AN116" s="47">
        <f>'[3]Soy Complex'!BU413+'[3]Soy Complex'!BU445+('[3]Soy Complex'!BU429*0.95)</f>
        <v>1496.7157456349814</v>
      </c>
      <c r="AO116" s="47">
        <f>'[3]Soy Complex'!BV413+'[3]Soy Complex'!BV445+('[3]Soy Complex'!BV429*0.95)</f>
        <v>1426.4572886202332</v>
      </c>
      <c r="AP116" s="47">
        <f>'[3]Soy Complex'!BW413+'[3]Soy Complex'!BW445+('[3]Soy Complex'!BW429*0.95)</f>
        <v>1321.5499173115204</v>
      </c>
      <c r="AQ116" s="47">
        <f>'[3]Soy Complex'!BX413+'[3]Soy Complex'!BX445+('[3]Soy Complex'!BX429*0.95)</f>
        <v>1574.3278962762629</v>
      </c>
      <c r="AR116" s="47">
        <f>'[3]Soy Complex'!BY413+'[3]Soy Complex'!BY445+('[3]Soy Complex'!BY429*0.95)</f>
        <v>2055.6124961783767</v>
      </c>
      <c r="AS116" s="47">
        <f>'[3]Soy Complex'!BZ413+'[3]Soy Complex'!BZ445+('[3]Soy Complex'!BZ429*0.95)</f>
        <v>2081.4273447431583</v>
      </c>
      <c r="AT116" s="47">
        <f>'[3]Soy Complex'!CA413+'[3]Soy Complex'!CA445+('[3]Soy Complex'!CA429*0.95)</f>
        <v>2100.2111272798511</v>
      </c>
      <c r="AU116" s="47">
        <f>'[3]Soy Complex'!CB413+'[3]Soy Complex'!CB445+('[3]Soy Complex'!CB429*0.95)</f>
        <v>2374.06740944176</v>
      </c>
    </row>
    <row r="117" spans="1:47">
      <c r="A117" s="42" t="s">
        <v>111</v>
      </c>
      <c r="V117" s="55"/>
      <c r="W117" s="46">
        <f>'[4]NASS Crush'!$AF8</f>
        <v>276.71699999999998</v>
      </c>
      <c r="X117" s="46">
        <f>'[4]NASS Crush'!$AF20</f>
        <v>360.19799999999998</v>
      </c>
      <c r="Y117" s="46">
        <f>'[4]NASS Crush'!$AF32</f>
        <v>316.69799999999998</v>
      </c>
      <c r="Z117" s="46">
        <f>'[4]NASS Crush'!$AF44</f>
        <v>355.84100000000001</v>
      </c>
      <c r="AA117" s="46">
        <f>'[4]NASS Crush'!$AF56</f>
        <v>427.05</v>
      </c>
      <c r="AB117" s="46">
        <f>'[4]NASS Crush'!$AF68</f>
        <v>472.137</v>
      </c>
      <c r="AC117" s="46">
        <f>'[4]NASS Crush'!$AF80</f>
        <v>409.52199999999999</v>
      </c>
      <c r="AD117" s="47">
        <f>'[3]Soy Complex'!BK414+'[3]Soy Complex'!BK446+('[3]Soy Complex'!BK430*0.95)</f>
        <v>1047.034228110098</v>
      </c>
      <c r="AE117" s="47">
        <f>'[3]Soy Complex'!BL414+'[3]Soy Complex'!BL446+('[3]Soy Complex'!BL430*0.95)</f>
        <v>1163.5287014168161</v>
      </c>
      <c r="AF117" s="47">
        <f>'[3]Soy Complex'!BM414+'[3]Soy Complex'!BM446+('[3]Soy Complex'!BM430*0.95)</f>
        <v>1153.3188964033056</v>
      </c>
      <c r="AG117" s="47">
        <f>'[3]Soy Complex'!BN414+'[3]Soy Complex'!BN446+('[3]Soy Complex'!BN430*0.95)</f>
        <v>1246.0934555794254</v>
      </c>
      <c r="AH117" s="47">
        <f>'[3]Soy Complex'!BO414+'[3]Soy Complex'!BO446+('[3]Soy Complex'!BO430*0.95)</f>
        <v>1227.898607955573</v>
      </c>
      <c r="AI117" s="47">
        <f>'[3]Soy Complex'!BP414+'[3]Soy Complex'!BP446+('[3]Soy Complex'!BP430*0.95)</f>
        <v>1398.4314702346892</v>
      </c>
      <c r="AJ117" s="47">
        <f>'[3]Soy Complex'!BQ414+'[3]Soy Complex'!BQ446+('[3]Soy Complex'!BQ430*0.95)</f>
        <v>1369.775578535246</v>
      </c>
      <c r="AK117" s="47">
        <f>'[3]Soy Complex'!BR414+'[3]Soy Complex'!BR446+('[3]Soy Complex'!BR430*0.95)</f>
        <v>1367.489302717936</v>
      </c>
      <c r="AL117" s="47">
        <f>'[3]Soy Complex'!BS414+'[3]Soy Complex'!BS446+('[3]Soy Complex'!BS430*0.95)</f>
        <v>1438.1126762520412</v>
      </c>
      <c r="AM117" s="47">
        <f>'[3]Soy Complex'!BT414+'[3]Soy Complex'!BT446+('[3]Soy Complex'!BT430*0.95)</f>
        <v>1492.6262753247277</v>
      </c>
      <c r="AN117" s="47">
        <f>'[3]Soy Complex'!BU414+'[3]Soy Complex'!BU446+('[3]Soy Complex'!BU430*0.95)</f>
        <v>1521.1969334065857</v>
      </c>
      <c r="AO117" s="47">
        <f>'[3]Soy Complex'!BV414+'[3]Soy Complex'!BV446+('[3]Soy Complex'!BV430*0.95)</f>
        <v>1453.1555794629239</v>
      </c>
      <c r="AP117" s="47">
        <f>'[3]Soy Complex'!BW414+'[3]Soy Complex'!BW446+('[3]Soy Complex'!BW430*0.95)</f>
        <v>1349.4845200226132</v>
      </c>
      <c r="AQ117" s="47">
        <f>'[3]Soy Complex'!BX414+'[3]Soy Complex'!BX446+('[3]Soy Complex'!BX430*0.95)</f>
        <v>1604.2942917986916</v>
      </c>
      <c r="AR117" s="47">
        <f>'[3]Soy Complex'!BY414+'[3]Soy Complex'!BY446+('[3]Soy Complex'!BY430*0.95)</f>
        <v>2088.5962292981544</v>
      </c>
      <c r="AS117" s="47">
        <f>'[3]Soy Complex'!BZ414+'[3]Soy Complex'!BZ446+('[3]Soy Complex'!BZ430*0.95)</f>
        <v>2116.0312948495812</v>
      </c>
      <c r="AT117" s="47">
        <f>'[3]Soy Complex'!CA414+'[3]Soy Complex'!CA446+('[3]Soy Complex'!CA430*0.95)</f>
        <v>2080.8701618125324</v>
      </c>
      <c r="AU117" s="47">
        <f>'[3]Soy Complex'!CB414+'[3]Soy Complex'!CB446+('[3]Soy Complex'!CB430*0.95)</f>
        <v>2349.9493287056744</v>
      </c>
    </row>
    <row r="118" spans="1:47">
      <c r="A118" s="42" t="s">
        <v>112</v>
      </c>
      <c r="V118" s="55"/>
      <c r="W118" s="46">
        <f>'[4]NASS Crush'!$AF9</f>
        <v>245.642</v>
      </c>
      <c r="X118" s="46">
        <f>'[4]NASS Crush'!$AF21</f>
        <v>286.87700000000001</v>
      </c>
      <c r="Y118" s="46">
        <f>'[4]NASS Crush'!$AF33</f>
        <v>346.19400000000002</v>
      </c>
      <c r="Z118" s="46">
        <f>'[4]NASS Crush'!$AF45</f>
        <v>414.86200000000002</v>
      </c>
      <c r="AA118" s="46">
        <f>'[4]NASS Crush'!$AF57</f>
        <v>426.505</v>
      </c>
      <c r="AB118" s="46">
        <f>'[4]NASS Crush'!$AF69</f>
        <v>453.209</v>
      </c>
      <c r="AC118" s="46">
        <f>'[4]NASS Crush'!$AF81</f>
        <v>393.803</v>
      </c>
      <c r="AD118" s="47">
        <f>'[3]Soy Complex'!BK415+'[3]Soy Complex'!BK447+('[3]Soy Complex'!BK431*0.95)</f>
        <v>1067.9275157204979</v>
      </c>
      <c r="AE118" s="47">
        <f>'[3]Soy Complex'!BL415+'[3]Soy Complex'!BL447+('[3]Soy Complex'!BL431*0.95)</f>
        <v>1177.9528143407108</v>
      </c>
      <c r="AF118" s="47">
        <f>'[3]Soy Complex'!BM415+'[3]Soy Complex'!BM447+('[3]Soy Complex'!BM431*0.95)</f>
        <v>1143.9266099561216</v>
      </c>
      <c r="AG118" s="47">
        <f>'[3]Soy Complex'!BN415+'[3]Soy Complex'!BN447+('[3]Soy Complex'!BN431*0.95)</f>
        <v>1224.103784202679</v>
      </c>
      <c r="AH118" s="47">
        <f>'[3]Soy Complex'!BO415+'[3]Soy Complex'!BO447+('[3]Soy Complex'!BO431*0.95)</f>
        <v>1217.5907258102216</v>
      </c>
      <c r="AI118" s="47">
        <f>'[3]Soy Complex'!BP415+'[3]Soy Complex'!BP447+('[3]Soy Complex'!BP431*0.95)</f>
        <v>1384.7366013117789</v>
      </c>
      <c r="AJ118" s="47">
        <f>'[3]Soy Complex'!BQ415+'[3]Soy Complex'!BQ447+('[3]Soy Complex'!BQ431*0.95)</f>
        <v>1352.4372327164233</v>
      </c>
      <c r="AK118" s="47">
        <f>'[3]Soy Complex'!BR415+'[3]Soy Complex'!BR447+('[3]Soy Complex'!BR431*0.95)</f>
        <v>1348.7989395141299</v>
      </c>
      <c r="AL118" s="47">
        <f>'[3]Soy Complex'!BS415+'[3]Soy Complex'!BS447+('[3]Soy Complex'!BS431*0.95)</f>
        <v>1420.1468247578318</v>
      </c>
      <c r="AM118" s="47">
        <f>'[3]Soy Complex'!BT415+'[3]Soy Complex'!BT447+('[3]Soy Complex'!BT431*0.95)</f>
        <v>1523.0243520985655</v>
      </c>
      <c r="AN118" s="47">
        <f>'[3]Soy Complex'!BU415+'[3]Soy Complex'!BU447+('[3]Soy Complex'!BU431*0.95)</f>
        <v>1522.1804847134006</v>
      </c>
      <c r="AO118" s="47">
        <f>'[3]Soy Complex'!BV415+'[3]Soy Complex'!BV447+('[3]Soy Complex'!BV431*0.95)</f>
        <v>1419.0416602820064</v>
      </c>
      <c r="AP118" s="47">
        <f>'[3]Soy Complex'!BW415+'[3]Soy Complex'!BW447+('[3]Soy Complex'!BW431*0.95)</f>
        <v>1355.2344617898084</v>
      </c>
      <c r="AQ118" s="47">
        <f>'[3]Soy Complex'!BX415+'[3]Soy Complex'!BX447+('[3]Soy Complex'!BX431*0.95)</f>
        <v>1633.6866958860753</v>
      </c>
      <c r="AR118" s="47">
        <f>'[3]Soy Complex'!BY415+'[3]Soy Complex'!BY447+('[3]Soy Complex'!BY431*0.95)</f>
        <v>2103.040427671408</v>
      </c>
      <c r="AS118" s="47">
        <f>'[3]Soy Complex'!BZ415+'[3]Soy Complex'!BZ447+('[3]Soy Complex'!BZ431*0.95)</f>
        <v>2128.634178624548</v>
      </c>
      <c r="AT118" s="47">
        <f>'[3]Soy Complex'!CA415+'[3]Soy Complex'!CA447+('[3]Soy Complex'!CA431*0.95)</f>
        <v>2108.8946966515509</v>
      </c>
      <c r="AU118" s="47">
        <f>'[3]Soy Complex'!CB415+'[3]Soy Complex'!CB447+('[3]Soy Complex'!CB431*0.95)</f>
        <v>2384.2490792085441</v>
      </c>
    </row>
    <row r="119" spans="1:47" ht="15.75" thickBot="1">
      <c r="A119" s="42" t="s">
        <v>113</v>
      </c>
      <c r="V119" s="55"/>
      <c r="W119" s="46">
        <f t="shared" ref="W119:AC119" si="50">SUM(W107:W118)</f>
        <v>1403.0980000000002</v>
      </c>
      <c r="X119" s="46">
        <f t="shared" si="50"/>
        <v>3462.8539999999994</v>
      </c>
      <c r="Y119" s="46">
        <f t="shared" si="50"/>
        <v>3455.5599999999995</v>
      </c>
      <c r="Z119" s="46">
        <f t="shared" si="50"/>
        <v>4010.46</v>
      </c>
      <c r="AA119" s="46">
        <f t="shared" si="50"/>
        <v>5040.6850000000004</v>
      </c>
      <c r="AB119" s="46">
        <f t="shared" si="50"/>
        <v>4981.9779999999992</v>
      </c>
      <c r="AC119" s="46">
        <f t="shared" si="50"/>
        <v>5164.7549999999992</v>
      </c>
      <c r="AD119" s="47">
        <f>SUM(AD107:AD118)</f>
        <v>7984.1316579560134</v>
      </c>
      <c r="AE119" s="47">
        <f>SUM(AE107:AE118)</f>
        <v>12331.644289953019</v>
      </c>
      <c r="AF119" s="47">
        <f t="shared" ref="AF119:AU119" si="51">SUM(AF107:AF118)</f>
        <v>12530.986112864177</v>
      </c>
      <c r="AG119" s="47">
        <f t="shared" si="51"/>
        <v>13818.849833694941</v>
      </c>
      <c r="AH119" s="47">
        <f t="shared" si="51"/>
        <v>14303.469345799089</v>
      </c>
      <c r="AI119" s="47">
        <f t="shared" si="51"/>
        <v>16048.831441868462</v>
      </c>
      <c r="AJ119" s="47">
        <f t="shared" si="51"/>
        <v>16139.377630838389</v>
      </c>
      <c r="AK119" s="47">
        <f t="shared" si="51"/>
        <v>16156.09058977379</v>
      </c>
      <c r="AL119" s="47">
        <f t="shared" si="51"/>
        <v>17158.763102884714</v>
      </c>
      <c r="AM119" s="47">
        <f t="shared" si="51"/>
        <v>17812.693244122071</v>
      </c>
      <c r="AN119" s="47">
        <f t="shared" si="51"/>
        <v>18023.226589124894</v>
      </c>
      <c r="AO119" s="47">
        <f t="shared" si="51"/>
        <v>17287.249932599745</v>
      </c>
      <c r="AP119" s="47">
        <f t="shared" si="51"/>
        <v>15981.762157067509</v>
      </c>
      <c r="AQ119" s="47">
        <f t="shared" si="51"/>
        <v>19004.703612796933</v>
      </c>
      <c r="AR119" s="47">
        <f t="shared" si="51"/>
        <v>24881.407985450125</v>
      </c>
      <c r="AS119" s="47">
        <f t="shared" si="51"/>
        <v>25839.61005418835</v>
      </c>
      <c r="AT119" s="47">
        <f t="shared" si="51"/>
        <v>25733.168338196541</v>
      </c>
      <c r="AU119" s="47">
        <f t="shared" si="51"/>
        <v>28815.206054919563</v>
      </c>
    </row>
    <row r="120" spans="1:47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</row>
    <row r="121" spans="1:47" ht="15.75" thickBot="1">
      <c r="A121" s="42" t="s">
        <v>173</v>
      </c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</row>
    <row r="122" spans="1:47" ht="15.75" thickBot="1">
      <c r="A122" s="44"/>
      <c r="B122" s="44" t="str">
        <f t="shared" ref="B122:V122" si="52">B2</f>
        <v xml:space="preserve">93/94 </v>
      </c>
      <c r="C122" s="44" t="str">
        <f t="shared" si="52"/>
        <v xml:space="preserve">94/95 </v>
      </c>
      <c r="D122" s="44" t="str">
        <f t="shared" si="52"/>
        <v xml:space="preserve">95/96 </v>
      </c>
      <c r="E122" s="44" t="str">
        <f t="shared" si="52"/>
        <v xml:space="preserve">96/97 </v>
      </c>
      <c r="F122" s="44" t="str">
        <f t="shared" si="52"/>
        <v xml:space="preserve">97/98 </v>
      </c>
      <c r="G122" s="44" t="str">
        <f t="shared" si="52"/>
        <v xml:space="preserve">98/99 </v>
      </c>
      <c r="H122" s="44" t="str">
        <f t="shared" si="52"/>
        <v xml:space="preserve">99/00 </v>
      </c>
      <c r="I122" s="44" t="str">
        <f t="shared" si="52"/>
        <v xml:space="preserve">00/01 </v>
      </c>
      <c r="J122" s="44" t="str">
        <f t="shared" si="52"/>
        <v xml:space="preserve">01/02 </v>
      </c>
      <c r="K122" s="44" t="str">
        <f t="shared" si="52"/>
        <v xml:space="preserve">02/03 </v>
      </c>
      <c r="L122" s="44" t="str">
        <f t="shared" si="52"/>
        <v xml:space="preserve">03/04 </v>
      </c>
      <c r="M122" s="44" t="str">
        <f t="shared" si="52"/>
        <v xml:space="preserve">04/05 </v>
      </c>
      <c r="N122" s="44" t="str">
        <f t="shared" si="52"/>
        <v xml:space="preserve">05/06 </v>
      </c>
      <c r="O122" s="44" t="str">
        <f t="shared" si="52"/>
        <v xml:space="preserve">06/07 </v>
      </c>
      <c r="P122" s="44" t="str">
        <f t="shared" si="52"/>
        <v xml:space="preserve">07/08 </v>
      </c>
      <c r="Q122" s="44" t="str">
        <f t="shared" si="52"/>
        <v xml:space="preserve">08/09 </v>
      </c>
      <c r="R122" s="44" t="str">
        <f t="shared" si="52"/>
        <v xml:space="preserve">09/10 </v>
      </c>
      <c r="S122" s="44" t="str">
        <f t="shared" si="52"/>
        <v xml:space="preserve">10/11 </v>
      </c>
      <c r="T122" s="44" t="str">
        <f t="shared" si="52"/>
        <v xml:space="preserve">11/12 </v>
      </c>
      <c r="U122" s="44" t="str">
        <f t="shared" si="52"/>
        <v xml:space="preserve">12/13 </v>
      </c>
      <c r="V122" s="44" t="str">
        <f t="shared" si="52"/>
        <v xml:space="preserve">13/14 </v>
      </c>
      <c r="W122" s="44" t="str">
        <f>W2</f>
        <v xml:space="preserve">14/15 </v>
      </c>
      <c r="X122" s="44" t="str">
        <f t="shared" ref="X122:AU122" si="53">X2</f>
        <v xml:space="preserve">15/16 </v>
      </c>
      <c r="Y122" s="44" t="str">
        <f t="shared" si="53"/>
        <v xml:space="preserve">16/17 </v>
      </c>
      <c r="Z122" s="44" t="str">
        <f t="shared" si="53"/>
        <v xml:space="preserve">17/18 </v>
      </c>
      <c r="AA122" s="44" t="str">
        <f t="shared" si="53"/>
        <v>18/19</v>
      </c>
      <c r="AB122" s="44" t="str">
        <f t="shared" si="53"/>
        <v>19/20</v>
      </c>
      <c r="AC122" s="44" t="str">
        <f t="shared" si="53"/>
        <v>20/21</v>
      </c>
      <c r="AD122" s="44" t="str">
        <f t="shared" si="53"/>
        <v>21/22</v>
      </c>
      <c r="AE122" s="44" t="str">
        <f t="shared" si="53"/>
        <v>22/23</v>
      </c>
      <c r="AF122" s="44" t="str">
        <f t="shared" si="53"/>
        <v>23/24</v>
      </c>
      <c r="AG122" s="44" t="str">
        <f t="shared" si="53"/>
        <v>24/25</v>
      </c>
      <c r="AH122" s="44" t="str">
        <f t="shared" si="53"/>
        <v>25/26</v>
      </c>
      <c r="AI122" s="44" t="str">
        <f t="shared" si="53"/>
        <v>26/27</v>
      </c>
      <c r="AJ122" s="44" t="str">
        <f t="shared" si="53"/>
        <v>27/28</v>
      </c>
      <c r="AK122" s="44" t="str">
        <f t="shared" si="53"/>
        <v>28/29</v>
      </c>
      <c r="AL122" s="44" t="str">
        <f t="shared" si="53"/>
        <v>29/30</v>
      </c>
      <c r="AM122" s="44" t="str">
        <f t="shared" si="53"/>
        <v>30/31</v>
      </c>
      <c r="AN122" s="44" t="str">
        <f t="shared" si="53"/>
        <v>31/32</v>
      </c>
      <c r="AO122" s="44" t="str">
        <f t="shared" si="53"/>
        <v>32/33</v>
      </c>
      <c r="AP122" s="44" t="str">
        <f t="shared" si="53"/>
        <v>33/34</v>
      </c>
      <c r="AQ122" s="44" t="str">
        <f t="shared" si="53"/>
        <v>34/35</v>
      </c>
      <c r="AR122" s="44" t="str">
        <f t="shared" si="53"/>
        <v>35/36</v>
      </c>
      <c r="AS122" s="44" t="str">
        <f t="shared" si="53"/>
        <v>36/37</v>
      </c>
      <c r="AT122" s="44" t="str">
        <f t="shared" si="53"/>
        <v>37/38</v>
      </c>
      <c r="AU122" s="44" t="str">
        <f t="shared" si="53"/>
        <v>38/39</v>
      </c>
    </row>
    <row r="123" spans="1:47">
      <c r="A123" s="42" t="s">
        <v>101</v>
      </c>
      <c r="X123" s="46">
        <f>W230+X27+X43-X59-X91-X107-X219</f>
        <v>3.8759260000001632</v>
      </c>
      <c r="Y123" s="46">
        <f t="shared" ref="Y123:AD123" si="54">X230+Y27+Y43-Y59-Y91-Y107-Y219</f>
        <v>-158.54227799999984</v>
      </c>
      <c r="Z123" s="46">
        <f t="shared" si="54"/>
        <v>26.684689000000049</v>
      </c>
      <c r="AA123" s="46">
        <f t="shared" si="54"/>
        <v>-29.293022999999891</v>
      </c>
      <c r="AB123" s="46">
        <f t="shared" si="54"/>
        <v>-32.13253300000008</v>
      </c>
      <c r="AC123" s="46">
        <f t="shared" si="54"/>
        <v>-23.27720400000004</v>
      </c>
      <c r="AD123" s="46">
        <f t="shared" si="54"/>
        <v>12.158780000000036</v>
      </c>
      <c r="AE123" s="47">
        <f t="shared" ref="AE123:AE128" si="55">(SUM(Z123:AD123)/SUM(Z$135:AD$135))*AE$135</f>
        <v>0</v>
      </c>
      <c r="AF123" s="47">
        <f t="shared" ref="AF123:AF133" si="56">(SUM(AA123:AE123)/SUM(AA$135:AE$135))*AF$135</f>
        <v>0</v>
      </c>
      <c r="AG123" s="47">
        <f t="shared" ref="AG123:AH133" si="57">(SUM(AB123:AF123)/SUM(AB$135:AF$135))*AG$135</f>
        <v>0</v>
      </c>
      <c r="AH123" s="47">
        <f t="shared" si="57"/>
        <v>0</v>
      </c>
      <c r="AI123" s="47">
        <f>(SUM($Y123:$AC123)/SUM($Y$135:AC$135))*AI$135</f>
        <v>0</v>
      </c>
      <c r="AJ123" s="47">
        <f>(SUM($Y123:$AC123)/SUM($Y$135:AD$135))*AJ$135</f>
        <v>0</v>
      </c>
      <c r="AK123" s="47">
        <f>(SUM($Y123:$AC123)/SUM($Y$135:AE$135))*AK$135</f>
        <v>0</v>
      </c>
      <c r="AL123" s="47">
        <f>(SUM($Y123:$AC123)/SUM($Y$135:AF$135))*AL$135</f>
        <v>0</v>
      </c>
      <c r="AM123" s="47">
        <f>(SUM($Y123:$AC123)/SUM($Y$135:AG$135))*AM$135</f>
        <v>0</v>
      </c>
      <c r="AN123" s="47">
        <f>(SUM($Y123:$AC123)/SUM($Y$135:AH$135))*AN$135</f>
        <v>0</v>
      </c>
      <c r="AO123" s="47">
        <f>(SUM($Y123:$AC123)/SUM($Y$135:AI$135))*AO$135</f>
        <v>0</v>
      </c>
      <c r="AP123" s="47">
        <f>(SUM($Y123:$AC123)/SUM($Y$135:AJ$135))*AP$135</f>
        <v>0</v>
      </c>
      <c r="AQ123" s="47">
        <f>(SUM($Y123:$AC123)/SUM($Y$135:AK$135))*AQ$135</f>
        <v>0</v>
      </c>
      <c r="AR123" s="47">
        <f>(SUM($Y123:$AC123)/SUM($Y$135:AL$135))*AR$135</f>
        <v>0</v>
      </c>
      <c r="AS123" s="47">
        <f>(SUM($Y123:$AC123)/SUM($Y$135:AM$135))*AS$135</f>
        <v>0</v>
      </c>
      <c r="AT123" s="47">
        <f>(SUM($Y123:$AC123)/SUM($Y$135:AN$135))*AT$135</f>
        <v>0</v>
      </c>
      <c r="AU123" s="47">
        <f>(SUM($Y123:$AC123)/SUM($Y$135:AO$135))*AU$135</f>
        <v>0</v>
      </c>
    </row>
    <row r="124" spans="1:47">
      <c r="A124" s="42" t="s">
        <v>102</v>
      </c>
      <c r="X124" s="46">
        <f t="shared" ref="X124:AD134" si="58">X219+X28+X44-X60-X92-X108-X220</f>
        <v>-10.32840799999974</v>
      </c>
      <c r="Y124" s="46">
        <f t="shared" si="58"/>
        <v>2.1529979999998545</v>
      </c>
      <c r="Z124" s="46">
        <f t="shared" si="58"/>
        <v>-33.757023999999888</v>
      </c>
      <c r="AA124" s="46">
        <f t="shared" si="58"/>
        <v>-51.469030000000032</v>
      </c>
      <c r="AB124" s="46">
        <f t="shared" si="58"/>
        <v>-64.608604000000071</v>
      </c>
      <c r="AC124" s="46">
        <f t="shared" si="58"/>
        <v>-12.948494999999923</v>
      </c>
      <c r="AD124" s="46">
        <f t="shared" si="58"/>
        <v>5.0209099999999012</v>
      </c>
      <c r="AE124" s="47">
        <f t="shared" si="55"/>
        <v>0</v>
      </c>
      <c r="AF124" s="47">
        <f t="shared" si="56"/>
        <v>0</v>
      </c>
      <c r="AG124" s="47">
        <f t="shared" si="57"/>
        <v>0</v>
      </c>
      <c r="AH124" s="47">
        <f t="shared" si="57"/>
        <v>0</v>
      </c>
      <c r="AI124" s="47">
        <f>(SUM($Y124:$AC124)/SUM($Y$135:AC$135))*AI$135</f>
        <v>0</v>
      </c>
      <c r="AJ124" s="47">
        <f>(SUM($Y124:$AC124)/SUM($Y$135:AD$135))*AJ$135</f>
        <v>0</v>
      </c>
      <c r="AK124" s="47">
        <f>(SUM($Y124:$AC124)/SUM($Y$135:AE$135))*AK$135</f>
        <v>0</v>
      </c>
      <c r="AL124" s="47">
        <f>(SUM($Y124:$AC124)/SUM($Y$135:AF$135))*AL$135</f>
        <v>0</v>
      </c>
      <c r="AM124" s="47">
        <f>(SUM($Y124:$AC124)/SUM($Y$135:AG$135))*AM$135</f>
        <v>0</v>
      </c>
      <c r="AN124" s="47">
        <f>(SUM($Y124:$AC124)/SUM($Y$135:AH$135))*AN$135</f>
        <v>0</v>
      </c>
      <c r="AO124" s="47">
        <f>(SUM($Y124:$AC124)/SUM($Y$135:AI$135))*AO$135</f>
        <v>0</v>
      </c>
      <c r="AP124" s="47">
        <f>(SUM($Y124:$AC124)/SUM($Y$135:AJ$135))*AP$135</f>
        <v>0</v>
      </c>
      <c r="AQ124" s="47">
        <f>(SUM($Y124:$AC124)/SUM($Y$135:AK$135))*AQ$135</f>
        <v>0</v>
      </c>
      <c r="AR124" s="47">
        <f>(SUM($Y124:$AC124)/SUM($Y$135:AL$135))*AR$135</f>
        <v>0</v>
      </c>
      <c r="AS124" s="47">
        <f>(SUM($Y124:$AC124)/SUM($Y$135:AM$135))*AS$135</f>
        <v>0</v>
      </c>
      <c r="AT124" s="47">
        <f>(SUM($Y124:$AC124)/SUM($Y$135:AN$135))*AT$135</f>
        <v>0</v>
      </c>
      <c r="AU124" s="47">
        <f>(SUM($Y124:$AC124)/SUM($Y$135:AO$135))*AU$135</f>
        <v>0</v>
      </c>
    </row>
    <row r="125" spans="1:47">
      <c r="A125" s="42" t="s">
        <v>103</v>
      </c>
      <c r="X125" s="46">
        <f t="shared" si="58"/>
        <v>71.452844000000084</v>
      </c>
      <c r="Y125" s="46">
        <f t="shared" si="58"/>
        <v>-46.571889999999939</v>
      </c>
      <c r="Z125" s="46">
        <f t="shared" si="58"/>
        <v>3.9940450000000283</v>
      </c>
      <c r="AA125" s="46">
        <f t="shared" si="58"/>
        <v>-78.373766999999759</v>
      </c>
      <c r="AB125" s="46">
        <f t="shared" si="58"/>
        <v>-83.140935999999954</v>
      </c>
      <c r="AC125" s="46">
        <f t="shared" si="58"/>
        <v>-2.6353260000000205</v>
      </c>
      <c r="AD125" s="46">
        <f t="shared" si="58"/>
        <v>-0.95636300000023766</v>
      </c>
      <c r="AE125" s="47">
        <f t="shared" si="55"/>
        <v>0</v>
      </c>
      <c r="AF125" s="47">
        <f t="shared" si="56"/>
        <v>0</v>
      </c>
      <c r="AG125" s="47">
        <f t="shared" si="57"/>
        <v>0</v>
      </c>
      <c r="AH125" s="47">
        <f t="shared" si="57"/>
        <v>0</v>
      </c>
      <c r="AI125" s="47">
        <f>(SUM($Y125:$AC125)/SUM($Y$135:AC$135))*AI$135</f>
        <v>0</v>
      </c>
      <c r="AJ125" s="47">
        <f>(SUM($Y125:$AC125)/SUM($Y$135:AD$135))*AJ$135</f>
        <v>0</v>
      </c>
      <c r="AK125" s="47">
        <f>(SUM($Y125:$AC125)/SUM($Y$135:AE$135))*AK$135</f>
        <v>0</v>
      </c>
      <c r="AL125" s="47">
        <f>(SUM($Y125:$AC125)/SUM($Y$135:AF$135))*AL$135</f>
        <v>0</v>
      </c>
      <c r="AM125" s="47">
        <f>(SUM($Y125:$AC125)/SUM($Y$135:AG$135))*AM$135</f>
        <v>0</v>
      </c>
      <c r="AN125" s="47">
        <f>(SUM($Y125:$AC125)/SUM($Y$135:AH$135))*AN$135</f>
        <v>0</v>
      </c>
      <c r="AO125" s="47">
        <f>(SUM($Y125:$AC125)/SUM($Y$135:AI$135))*AO$135</f>
        <v>0</v>
      </c>
      <c r="AP125" s="47">
        <f>(SUM($Y125:$AC125)/SUM($Y$135:AJ$135))*AP$135</f>
        <v>0</v>
      </c>
      <c r="AQ125" s="47">
        <f>(SUM($Y125:$AC125)/SUM($Y$135:AK$135))*AQ$135</f>
        <v>0</v>
      </c>
      <c r="AR125" s="47">
        <f>(SUM($Y125:$AC125)/SUM($Y$135:AL$135))*AR$135</f>
        <v>0</v>
      </c>
      <c r="AS125" s="47">
        <f>(SUM($Y125:$AC125)/SUM($Y$135:AM$135))*AS$135</f>
        <v>0</v>
      </c>
      <c r="AT125" s="47">
        <f>(SUM($Y125:$AC125)/SUM($Y$135:AN$135))*AT$135</f>
        <v>0</v>
      </c>
      <c r="AU125" s="47">
        <f>(SUM($Y125:$AC125)/SUM($Y$135:AO$135))*AU$135</f>
        <v>0</v>
      </c>
    </row>
    <row r="126" spans="1:47">
      <c r="A126" s="42" t="s">
        <v>104</v>
      </c>
      <c r="X126" s="46">
        <f t="shared" si="58"/>
        <v>-46.021552999999926</v>
      </c>
      <c r="Y126" s="46">
        <f t="shared" si="58"/>
        <v>5.283682999999769</v>
      </c>
      <c r="Z126" s="46">
        <f t="shared" si="58"/>
        <v>-59.612095000000011</v>
      </c>
      <c r="AA126" s="46">
        <f t="shared" si="58"/>
        <v>-17.269817999999816</v>
      </c>
      <c r="AB126" s="46">
        <f t="shared" si="58"/>
        <v>-0.31943100000000868</v>
      </c>
      <c r="AC126" s="46">
        <f t="shared" si="58"/>
        <v>-12.822199999999953</v>
      </c>
      <c r="AD126" s="46">
        <f t="shared" si="58"/>
        <v>-22.11351100000013</v>
      </c>
      <c r="AE126" s="47">
        <f t="shared" si="55"/>
        <v>0</v>
      </c>
      <c r="AF126" s="47">
        <f t="shared" si="56"/>
        <v>0</v>
      </c>
      <c r="AG126" s="47">
        <f t="shared" si="57"/>
        <v>0</v>
      </c>
      <c r="AH126" s="47">
        <f t="shared" si="57"/>
        <v>0</v>
      </c>
      <c r="AI126" s="47">
        <f>(SUM($Y126:$AC126)/SUM($Y$135:AC$135))*AI$135</f>
        <v>0</v>
      </c>
      <c r="AJ126" s="47">
        <f>(SUM($Y126:$AC126)/SUM($Y$135:AD$135))*AJ$135</f>
        <v>0</v>
      </c>
      <c r="AK126" s="47">
        <f>(SUM($Y126:$AC126)/SUM($Y$135:AE$135))*AK$135</f>
        <v>0</v>
      </c>
      <c r="AL126" s="47">
        <f>(SUM($Y126:$AC126)/SUM($Y$135:AF$135))*AL$135</f>
        <v>0</v>
      </c>
      <c r="AM126" s="47">
        <f>(SUM($Y126:$AC126)/SUM($Y$135:AG$135))*AM$135</f>
        <v>0</v>
      </c>
      <c r="AN126" s="47">
        <f>(SUM($Y126:$AC126)/SUM($Y$135:AH$135))*AN$135</f>
        <v>0</v>
      </c>
      <c r="AO126" s="47">
        <f>(SUM($Y126:$AC126)/SUM($Y$135:AI$135))*AO$135</f>
        <v>0</v>
      </c>
      <c r="AP126" s="47">
        <f>(SUM($Y126:$AC126)/SUM($Y$135:AJ$135))*AP$135</f>
        <v>0</v>
      </c>
      <c r="AQ126" s="47">
        <f>(SUM($Y126:$AC126)/SUM($Y$135:AK$135))*AQ$135</f>
        <v>0</v>
      </c>
      <c r="AR126" s="47">
        <f>(SUM($Y126:$AC126)/SUM($Y$135:AL$135))*AR$135</f>
        <v>0</v>
      </c>
      <c r="AS126" s="47">
        <f>(SUM($Y126:$AC126)/SUM($Y$135:AM$135))*AS$135</f>
        <v>0</v>
      </c>
      <c r="AT126" s="47">
        <f>(SUM($Y126:$AC126)/SUM($Y$135:AN$135))*AT$135</f>
        <v>0</v>
      </c>
      <c r="AU126" s="47">
        <f>(SUM($Y126:$AC126)/SUM($Y$135:AO$135))*AU$135</f>
        <v>0</v>
      </c>
    </row>
    <row r="127" spans="1:47">
      <c r="A127" s="42" t="s">
        <v>105</v>
      </c>
      <c r="X127" s="46">
        <f t="shared" si="58"/>
        <v>-57.866576999999722</v>
      </c>
      <c r="Y127" s="46">
        <f t="shared" si="58"/>
        <v>9.7248550000000478</v>
      </c>
      <c r="Z127" s="46">
        <f t="shared" si="58"/>
        <v>-77.803030000000092</v>
      </c>
      <c r="AA127" s="46">
        <f t="shared" si="58"/>
        <v>-49.636032999999941</v>
      </c>
      <c r="AB127" s="46">
        <f t="shared" si="58"/>
        <v>-8.1314980000001356</v>
      </c>
      <c r="AC127" s="46">
        <f t="shared" si="58"/>
        <v>-10.421596000000022</v>
      </c>
      <c r="AD127" s="46">
        <f t="shared" si="58"/>
        <v>-24.387708999999916</v>
      </c>
      <c r="AE127" s="47">
        <f t="shared" si="55"/>
        <v>0</v>
      </c>
      <c r="AF127" s="47">
        <f t="shared" si="56"/>
        <v>0</v>
      </c>
      <c r="AG127" s="47">
        <f t="shared" si="57"/>
        <v>0</v>
      </c>
      <c r="AH127" s="47">
        <f t="shared" si="57"/>
        <v>0</v>
      </c>
      <c r="AI127" s="47">
        <f>(SUM($Y127:$AC127)/SUM($Y$135:AC$135))*AI$135</f>
        <v>0</v>
      </c>
      <c r="AJ127" s="47">
        <f>(SUM($Y127:$AC127)/SUM($Y$135:AD$135))*AJ$135</f>
        <v>0</v>
      </c>
      <c r="AK127" s="47">
        <f>(SUM($Y127:$AC127)/SUM($Y$135:AE$135))*AK$135</f>
        <v>0</v>
      </c>
      <c r="AL127" s="47">
        <f>(SUM($Y127:$AC127)/SUM($Y$135:AF$135))*AL$135</f>
        <v>0</v>
      </c>
      <c r="AM127" s="47">
        <f>(SUM($Y127:$AC127)/SUM($Y$135:AG$135))*AM$135</f>
        <v>0</v>
      </c>
      <c r="AN127" s="47">
        <f>(SUM($Y127:$AC127)/SUM($Y$135:AH$135))*AN$135</f>
        <v>0</v>
      </c>
      <c r="AO127" s="47">
        <f>(SUM($Y127:$AC127)/SUM($Y$135:AI$135))*AO$135</f>
        <v>0</v>
      </c>
      <c r="AP127" s="47">
        <f>(SUM($Y127:$AC127)/SUM($Y$135:AJ$135))*AP$135</f>
        <v>0</v>
      </c>
      <c r="AQ127" s="47">
        <f>(SUM($Y127:$AC127)/SUM($Y$135:AK$135))*AQ$135</f>
        <v>0</v>
      </c>
      <c r="AR127" s="47">
        <f>(SUM($Y127:$AC127)/SUM($Y$135:AL$135))*AR$135</f>
        <v>0</v>
      </c>
      <c r="AS127" s="47">
        <f>(SUM($Y127:$AC127)/SUM($Y$135:AM$135))*AS$135</f>
        <v>0</v>
      </c>
      <c r="AT127" s="47">
        <f>(SUM($Y127:$AC127)/SUM($Y$135:AN$135))*AT$135</f>
        <v>0</v>
      </c>
      <c r="AU127" s="47">
        <f>(SUM($Y127:$AC127)/SUM($Y$135:AO$135))*AU$135</f>
        <v>0</v>
      </c>
    </row>
    <row r="128" spans="1:47">
      <c r="A128" s="42" t="s">
        <v>106</v>
      </c>
      <c r="X128" s="46">
        <f t="shared" si="58"/>
        <v>14.370302999999979</v>
      </c>
      <c r="Y128" s="46">
        <f t="shared" si="58"/>
        <v>4.6377060000002643</v>
      </c>
      <c r="Z128" s="46">
        <f t="shared" si="58"/>
        <v>-2.1953949999999054</v>
      </c>
      <c r="AA128" s="46">
        <f t="shared" si="58"/>
        <v>-13.456872999999916</v>
      </c>
      <c r="AB128" s="46">
        <f t="shared" si="58"/>
        <v>-11.47117999999972</v>
      </c>
      <c r="AC128" s="46">
        <f t="shared" si="58"/>
        <v>-1.6635150000000749</v>
      </c>
      <c r="AD128" s="46">
        <f t="shared" si="58"/>
        <v>-5.1740389999998229</v>
      </c>
      <c r="AE128" s="47">
        <f t="shared" si="55"/>
        <v>0</v>
      </c>
      <c r="AF128" s="47">
        <f t="shared" si="56"/>
        <v>0</v>
      </c>
      <c r="AG128" s="47">
        <f t="shared" si="57"/>
        <v>0</v>
      </c>
      <c r="AH128" s="47">
        <f t="shared" si="57"/>
        <v>0</v>
      </c>
      <c r="AI128" s="47">
        <f>(SUM($Y128:$AC128)/SUM($Y$135:AC$135))*AI$135</f>
        <v>0</v>
      </c>
      <c r="AJ128" s="47">
        <f>(SUM($Y128:$AC128)/SUM($Y$135:AD$135))*AJ$135</f>
        <v>0</v>
      </c>
      <c r="AK128" s="47">
        <f>(SUM($Y128:$AC128)/SUM($Y$135:AE$135))*AK$135</f>
        <v>0</v>
      </c>
      <c r="AL128" s="47">
        <f>(SUM($Y128:$AC128)/SUM($Y$135:AF$135))*AL$135</f>
        <v>0</v>
      </c>
      <c r="AM128" s="47">
        <f>(SUM($Y128:$AC128)/SUM($Y$135:AG$135))*AM$135</f>
        <v>0</v>
      </c>
      <c r="AN128" s="47">
        <f>(SUM($Y128:$AC128)/SUM($Y$135:AH$135))*AN$135</f>
        <v>0</v>
      </c>
      <c r="AO128" s="47">
        <f>(SUM($Y128:$AC128)/SUM($Y$135:AI$135))*AO$135</f>
        <v>0</v>
      </c>
      <c r="AP128" s="47">
        <f>(SUM($Y128:$AC128)/SUM($Y$135:AJ$135))*AP$135</f>
        <v>0</v>
      </c>
      <c r="AQ128" s="47">
        <f>(SUM($Y128:$AC128)/SUM($Y$135:AK$135))*AQ$135</f>
        <v>0</v>
      </c>
      <c r="AR128" s="47">
        <f>(SUM($Y128:$AC128)/SUM($Y$135:AL$135))*AR$135</f>
        <v>0</v>
      </c>
      <c r="AS128" s="47">
        <f>(SUM($Y128:$AC128)/SUM($Y$135:AM$135))*AS$135</f>
        <v>0</v>
      </c>
      <c r="AT128" s="47">
        <f>(SUM($Y128:$AC128)/SUM($Y$135:AN$135))*AT$135</f>
        <v>0</v>
      </c>
      <c r="AU128" s="47">
        <f>(SUM($Y128:$AC128)/SUM($Y$135:AO$135))*AU$135</f>
        <v>0</v>
      </c>
    </row>
    <row r="129" spans="1:47">
      <c r="A129" s="42" t="s">
        <v>107</v>
      </c>
      <c r="X129" s="46">
        <f t="shared" si="58"/>
        <v>-17.749962000000096</v>
      </c>
      <c r="Y129" s="46">
        <f t="shared" si="58"/>
        <v>-152.60161699999998</v>
      </c>
      <c r="Z129" s="46">
        <f t="shared" si="58"/>
        <v>-20.606935999999678</v>
      </c>
      <c r="AA129" s="46">
        <f t="shared" si="58"/>
        <v>-92.151685000000043</v>
      </c>
      <c r="AB129" s="46">
        <f t="shared" si="58"/>
        <v>-24.720356000000152</v>
      </c>
      <c r="AC129" s="46">
        <f t="shared" si="58"/>
        <v>-4.3456399999998894</v>
      </c>
      <c r="AD129" s="46">
        <f t="shared" si="58"/>
        <v>-4.5446259999994822</v>
      </c>
      <c r="AE129" s="47">
        <f>(SUM(Z129:AD129)/SUM(Z$135:AD$135))*AE$135</f>
        <v>0</v>
      </c>
      <c r="AF129" s="47">
        <f t="shared" si="56"/>
        <v>0</v>
      </c>
      <c r="AG129" s="47">
        <f t="shared" si="57"/>
        <v>0</v>
      </c>
      <c r="AH129" s="47">
        <f t="shared" si="57"/>
        <v>0</v>
      </c>
      <c r="AI129" s="47">
        <f>(SUM($Y129:$AC129)/SUM($Y$135:AC$135))*AI$135</f>
        <v>0</v>
      </c>
      <c r="AJ129" s="47">
        <f>(SUM($Y129:$AC129)/SUM($Y$135:AD$135))*AJ$135</f>
        <v>0</v>
      </c>
      <c r="AK129" s="47">
        <f>(SUM($Y129:$AC129)/SUM($Y$135:AE$135))*AK$135</f>
        <v>0</v>
      </c>
      <c r="AL129" s="47">
        <f>(SUM($Y129:$AC129)/SUM($Y$135:AF$135))*AL$135</f>
        <v>0</v>
      </c>
      <c r="AM129" s="47">
        <f>(SUM($Y129:$AC129)/SUM($Y$135:AG$135))*AM$135</f>
        <v>0</v>
      </c>
      <c r="AN129" s="47">
        <f>(SUM($Y129:$AC129)/SUM($Y$135:AH$135))*AN$135</f>
        <v>0</v>
      </c>
      <c r="AO129" s="47">
        <f>(SUM($Y129:$AC129)/SUM($Y$135:AI$135))*AO$135</f>
        <v>0</v>
      </c>
      <c r="AP129" s="47">
        <f>(SUM($Y129:$AC129)/SUM($Y$135:AJ$135))*AP$135</f>
        <v>0</v>
      </c>
      <c r="AQ129" s="47">
        <f>(SUM($Y129:$AC129)/SUM($Y$135:AK$135))*AQ$135</f>
        <v>0</v>
      </c>
      <c r="AR129" s="47">
        <f>(SUM($Y129:$AC129)/SUM($Y$135:AL$135))*AR$135</f>
        <v>0</v>
      </c>
      <c r="AS129" s="47">
        <f>(SUM($Y129:$AC129)/SUM($Y$135:AM$135))*AS$135</f>
        <v>0</v>
      </c>
      <c r="AT129" s="47">
        <f>(SUM($Y129:$AC129)/SUM($Y$135:AN$135))*AT$135</f>
        <v>0</v>
      </c>
      <c r="AU129" s="47">
        <f>(SUM($Y129:$AC129)/SUM($Y$135:AO$135))*AU$135</f>
        <v>0</v>
      </c>
    </row>
    <row r="130" spans="1:47">
      <c r="A130" s="42" t="s">
        <v>108</v>
      </c>
      <c r="X130" s="46">
        <f t="shared" si="58"/>
        <v>-4.0693540000002599</v>
      </c>
      <c r="Y130" s="46">
        <f t="shared" si="58"/>
        <v>-167.99423800000017</v>
      </c>
      <c r="Z130" s="46">
        <f t="shared" si="58"/>
        <v>-91.061567000000139</v>
      </c>
      <c r="AA130" s="46">
        <f t="shared" si="58"/>
        <v>-38.242798999999991</v>
      </c>
      <c r="AB130" s="46">
        <f t="shared" si="58"/>
        <v>-17.702714000000242</v>
      </c>
      <c r="AC130" s="46">
        <f t="shared" si="58"/>
        <v>-5.3379190000002836</v>
      </c>
      <c r="AD130" s="47">
        <f t="shared" ref="AD130:AE133" si="59">(SUM(Y130:AC130)/SUM(Y$135:AC$135))*AD$135</f>
        <v>0</v>
      </c>
      <c r="AE130" s="47">
        <f t="shared" si="59"/>
        <v>0</v>
      </c>
      <c r="AF130" s="47">
        <f t="shared" si="56"/>
        <v>0</v>
      </c>
      <c r="AG130" s="47">
        <f t="shared" si="57"/>
        <v>0</v>
      </c>
      <c r="AH130" s="47">
        <f t="shared" si="57"/>
        <v>0</v>
      </c>
      <c r="AI130" s="47">
        <f>(SUM($Y130:$AC130)/SUM($Y$135:AC$135))*AI$135</f>
        <v>0</v>
      </c>
      <c r="AJ130" s="47">
        <f>(SUM($Y130:$AC130)/SUM($Y$135:AD$135))*AJ$135</f>
        <v>0</v>
      </c>
      <c r="AK130" s="47">
        <f>(SUM($Y130:$AC130)/SUM($Y$135:AE$135))*AK$135</f>
        <v>0</v>
      </c>
      <c r="AL130" s="47">
        <f>(SUM($Y130:$AC130)/SUM($Y$135:AF$135))*AL$135</f>
        <v>0</v>
      </c>
      <c r="AM130" s="47">
        <f>(SUM($Y130:$AC130)/SUM($Y$135:AG$135))*AM$135</f>
        <v>0</v>
      </c>
      <c r="AN130" s="47">
        <f>(SUM($Y130:$AC130)/SUM($Y$135:AH$135))*AN$135</f>
        <v>0</v>
      </c>
      <c r="AO130" s="47">
        <f>(SUM($Y130:$AC130)/SUM($Y$135:AI$135))*AO$135</f>
        <v>0</v>
      </c>
      <c r="AP130" s="47">
        <f>(SUM($Y130:$AC130)/SUM($Y$135:AJ$135))*AP$135</f>
        <v>0</v>
      </c>
      <c r="AQ130" s="47">
        <f>(SUM($Y130:$AC130)/SUM($Y$135:AK$135))*AQ$135</f>
        <v>0</v>
      </c>
      <c r="AR130" s="47">
        <f>(SUM($Y130:$AC130)/SUM($Y$135:AL$135))*AR$135</f>
        <v>0</v>
      </c>
      <c r="AS130" s="47">
        <f>(SUM($Y130:$AC130)/SUM($Y$135:AM$135))*AS$135</f>
        <v>0</v>
      </c>
      <c r="AT130" s="47">
        <f>(SUM($Y130:$AC130)/SUM($Y$135:AN$135))*AT$135</f>
        <v>0</v>
      </c>
      <c r="AU130" s="47">
        <f>(SUM($Y130:$AC130)/SUM($Y$135:AO$135))*AU$135</f>
        <v>0</v>
      </c>
    </row>
    <row r="131" spans="1:47">
      <c r="A131" s="42" t="s">
        <v>109</v>
      </c>
      <c r="W131" s="46">
        <f>W226+W35+W51-W67-W99-W115-W227</f>
        <v>-19.904534999999953</v>
      </c>
      <c r="X131" s="46">
        <f>X226+X35+X51-X67-X99-X115-X227</f>
        <v>-1.7136590000002343</v>
      </c>
      <c r="Y131" s="46">
        <f t="shared" si="58"/>
        <v>31.330797000000246</v>
      </c>
      <c r="Z131" s="46">
        <f t="shared" si="58"/>
        <v>-58.121248000000037</v>
      </c>
      <c r="AA131" s="46">
        <f t="shared" si="58"/>
        <v>-94.184328999999991</v>
      </c>
      <c r="AB131" s="46">
        <f t="shared" si="58"/>
        <v>-9.0734230000002185</v>
      </c>
      <c r="AC131" s="46">
        <f t="shared" si="58"/>
        <v>3.819326999999987</v>
      </c>
      <c r="AD131" s="47">
        <f t="shared" si="59"/>
        <v>0</v>
      </c>
      <c r="AE131" s="47">
        <f t="shared" si="59"/>
        <v>0</v>
      </c>
      <c r="AF131" s="47">
        <f t="shared" si="56"/>
        <v>0</v>
      </c>
      <c r="AG131" s="47">
        <f t="shared" si="57"/>
        <v>0</v>
      </c>
      <c r="AH131" s="47">
        <f t="shared" si="57"/>
        <v>0</v>
      </c>
      <c r="AI131" s="47">
        <f>(SUM($Y131:$AC131)/SUM($Y$135:AC$135))*AI$135</f>
        <v>0</v>
      </c>
      <c r="AJ131" s="47">
        <f>(SUM($Y131:$AC131)/SUM($Y$135:AD$135))*AJ$135</f>
        <v>0</v>
      </c>
      <c r="AK131" s="47">
        <f>(SUM($Y131:$AC131)/SUM($Y$135:AE$135))*AK$135</f>
        <v>0</v>
      </c>
      <c r="AL131" s="47">
        <f>(SUM($Y131:$AC131)/SUM($Y$135:AF$135))*AL$135</f>
        <v>0</v>
      </c>
      <c r="AM131" s="47">
        <f>(SUM($Y131:$AC131)/SUM($Y$135:AG$135))*AM$135</f>
        <v>0</v>
      </c>
      <c r="AN131" s="47">
        <f>(SUM($Y131:$AC131)/SUM($Y$135:AH$135))*AN$135</f>
        <v>0</v>
      </c>
      <c r="AO131" s="47">
        <f>(SUM($Y131:$AC131)/SUM($Y$135:AI$135))*AO$135</f>
        <v>0</v>
      </c>
      <c r="AP131" s="47">
        <f>(SUM($Y131:$AC131)/SUM($Y$135:AJ$135))*AP$135</f>
        <v>0</v>
      </c>
      <c r="AQ131" s="47">
        <f>(SUM($Y131:$AC131)/SUM($Y$135:AK$135))*AQ$135</f>
        <v>0</v>
      </c>
      <c r="AR131" s="47">
        <f>(SUM($Y131:$AC131)/SUM($Y$135:AL$135))*AR$135</f>
        <v>0</v>
      </c>
      <c r="AS131" s="47">
        <f>(SUM($Y131:$AC131)/SUM($Y$135:AM$135))*AS$135</f>
        <v>0</v>
      </c>
      <c r="AT131" s="47">
        <f>(SUM($Y131:$AC131)/SUM($Y$135:AN$135))*AT$135</f>
        <v>0</v>
      </c>
      <c r="AU131" s="47">
        <f>(SUM($Y131:$AC131)/SUM($Y$135:AO$135))*AU$135</f>
        <v>0</v>
      </c>
    </row>
    <row r="132" spans="1:47">
      <c r="A132" s="42" t="s">
        <v>110</v>
      </c>
      <c r="W132" s="46">
        <f t="shared" ref="W132:X134" si="60">W227+W36+W52-W68-W100-W116-W228</f>
        <v>27.820253000000264</v>
      </c>
      <c r="X132" s="46">
        <f t="shared" si="60"/>
        <v>22.919484999999952</v>
      </c>
      <c r="Y132" s="46">
        <f t="shared" si="58"/>
        <v>68.390045999999984</v>
      </c>
      <c r="Z132" s="46">
        <f t="shared" si="58"/>
        <v>-95.881012999999939</v>
      </c>
      <c r="AA132" s="46">
        <f t="shared" si="58"/>
        <v>-44.319250000000068</v>
      </c>
      <c r="AB132" s="46">
        <f t="shared" si="58"/>
        <v>0.2524850000000356</v>
      </c>
      <c r="AC132" s="46">
        <f t="shared" si="58"/>
        <v>9.5104400000001874</v>
      </c>
      <c r="AD132" s="47">
        <f t="shared" si="59"/>
        <v>0</v>
      </c>
      <c r="AE132" s="47">
        <f t="shared" si="59"/>
        <v>0</v>
      </c>
      <c r="AF132" s="47">
        <f t="shared" si="56"/>
        <v>0</v>
      </c>
      <c r="AG132" s="47">
        <f t="shared" si="57"/>
        <v>0</v>
      </c>
      <c r="AH132" s="47">
        <f t="shared" si="57"/>
        <v>0</v>
      </c>
      <c r="AI132" s="47">
        <f>(SUM($Y132:$AC132)/SUM($Y$135:AC$135))*AI$135</f>
        <v>0</v>
      </c>
      <c r="AJ132" s="47">
        <f>(SUM($Y132:$AC132)/SUM($Y$135:AD$135))*AJ$135</f>
        <v>0</v>
      </c>
      <c r="AK132" s="47">
        <f>(SUM($Y132:$AC132)/SUM($Y$135:AE$135))*AK$135</f>
        <v>0</v>
      </c>
      <c r="AL132" s="47">
        <f>(SUM($Y132:$AC132)/SUM($Y$135:AF$135))*AL$135</f>
        <v>0</v>
      </c>
      <c r="AM132" s="47">
        <f>(SUM($Y132:$AC132)/SUM($Y$135:AG$135))*AM$135</f>
        <v>0</v>
      </c>
      <c r="AN132" s="47">
        <f>(SUM($Y132:$AC132)/SUM($Y$135:AH$135))*AN$135</f>
        <v>0</v>
      </c>
      <c r="AO132" s="47">
        <f>(SUM($Y132:$AC132)/SUM($Y$135:AI$135))*AO$135</f>
        <v>0</v>
      </c>
      <c r="AP132" s="47">
        <f>(SUM($Y132:$AC132)/SUM($Y$135:AJ$135))*AP$135</f>
        <v>0</v>
      </c>
      <c r="AQ132" s="47">
        <f>(SUM($Y132:$AC132)/SUM($Y$135:AK$135))*AQ$135</f>
        <v>0</v>
      </c>
      <c r="AR132" s="47">
        <f>(SUM($Y132:$AC132)/SUM($Y$135:AL$135))*AR$135</f>
        <v>0</v>
      </c>
      <c r="AS132" s="47">
        <f>(SUM($Y132:$AC132)/SUM($Y$135:AM$135))*AS$135</f>
        <v>0</v>
      </c>
      <c r="AT132" s="47">
        <f>(SUM($Y132:$AC132)/SUM($Y$135:AN$135))*AT$135</f>
        <v>0</v>
      </c>
      <c r="AU132" s="47">
        <f>(SUM($Y132:$AC132)/SUM($Y$135:AO$135))*AU$135</f>
        <v>0</v>
      </c>
    </row>
    <row r="133" spans="1:47">
      <c r="A133" s="42" t="s">
        <v>111</v>
      </c>
      <c r="W133" s="46">
        <f t="shared" si="60"/>
        <v>13.479698999999755</v>
      </c>
      <c r="X133" s="46">
        <f t="shared" si="60"/>
        <v>-85.086916999999971</v>
      </c>
      <c r="Y133" s="46">
        <f t="shared" si="58"/>
        <v>92.938338999999871</v>
      </c>
      <c r="Z133" s="46">
        <f t="shared" si="58"/>
        <v>-70.626738000000103</v>
      </c>
      <c r="AA133" s="46">
        <f t="shared" si="58"/>
        <v>-28.876030000000299</v>
      </c>
      <c r="AB133" s="46">
        <f t="shared" si="58"/>
        <v>-4.654013999999961</v>
      </c>
      <c r="AC133" s="46">
        <f t="shared" si="58"/>
        <v>9.6996599999999376</v>
      </c>
      <c r="AD133" s="47">
        <f t="shared" si="59"/>
        <v>0</v>
      </c>
      <c r="AE133" s="47">
        <f t="shared" si="59"/>
        <v>0</v>
      </c>
      <c r="AF133" s="47">
        <f t="shared" si="56"/>
        <v>0</v>
      </c>
      <c r="AG133" s="47">
        <f t="shared" si="57"/>
        <v>0</v>
      </c>
      <c r="AH133" s="47">
        <f t="shared" si="57"/>
        <v>0</v>
      </c>
      <c r="AI133" s="47">
        <f>(SUM($Y133:$AC133)/SUM($Y$135:AC$135))*AI$135</f>
        <v>0</v>
      </c>
      <c r="AJ133" s="47">
        <f>(SUM($Y133:$AC133)/SUM($Y$135:AD$135))*AJ$135</f>
        <v>0</v>
      </c>
      <c r="AK133" s="47">
        <f>(SUM($Y133:$AC133)/SUM($Y$135:AE$135))*AK$135</f>
        <v>0</v>
      </c>
      <c r="AL133" s="47">
        <f>(SUM($Y133:$AC133)/SUM($Y$135:AF$135))*AL$135</f>
        <v>0</v>
      </c>
      <c r="AM133" s="47">
        <f>(SUM($Y133:$AC133)/SUM($Y$135:AG$135))*AM$135</f>
        <v>0</v>
      </c>
      <c r="AN133" s="47">
        <f>(SUM($Y133:$AC133)/SUM($Y$135:AH$135))*AN$135</f>
        <v>0</v>
      </c>
      <c r="AO133" s="47">
        <f>(SUM($Y133:$AC133)/SUM($Y$135:AI$135))*AO$135</f>
        <v>0</v>
      </c>
      <c r="AP133" s="47">
        <f>(SUM($Y133:$AC133)/SUM($Y$135:AJ$135))*AP$135</f>
        <v>0</v>
      </c>
      <c r="AQ133" s="47">
        <f>(SUM($Y133:$AC133)/SUM($Y$135:AK$135))*AQ$135</f>
        <v>0</v>
      </c>
      <c r="AR133" s="47">
        <f>(SUM($Y133:$AC133)/SUM($Y$135:AL$135))*AR$135</f>
        <v>0</v>
      </c>
      <c r="AS133" s="47">
        <f>(SUM($Y133:$AC133)/SUM($Y$135:AM$135))*AS$135</f>
        <v>0</v>
      </c>
      <c r="AT133" s="47">
        <f>(SUM($Y133:$AC133)/SUM($Y$135:AN$135))*AT$135</f>
        <v>0</v>
      </c>
      <c r="AU133" s="47">
        <f>(SUM($Y133:$AC133)/SUM($Y$135:AO$135))*AU$135</f>
        <v>0</v>
      </c>
    </row>
    <row r="134" spans="1:47">
      <c r="A134" s="42" t="s">
        <v>112</v>
      </c>
      <c r="W134" s="46">
        <f t="shared" si="60"/>
        <v>31.626107000000104</v>
      </c>
      <c r="X134" s="46">
        <f t="shared" si="60"/>
        <v>27.480524999999886</v>
      </c>
      <c r="Y134" s="46">
        <f t="shared" si="58"/>
        <v>8.4498069999997369</v>
      </c>
      <c r="Z134" s="46">
        <f t="shared" si="58"/>
        <v>-71.720824000000164</v>
      </c>
      <c r="AA134" s="46">
        <f t="shared" si="58"/>
        <v>-83.220041999999978</v>
      </c>
      <c r="AB134" s="46">
        <f t="shared" si="58"/>
        <v>-9.439473999999791</v>
      </c>
      <c r="AC134" s="46">
        <f t="shared" si="58"/>
        <v>12.772490999999832</v>
      </c>
      <c r="AD134" s="47">
        <f>AD135-SUM(AD123:AD133)</f>
        <v>39.996557999999652</v>
      </c>
      <c r="AE134" s="47">
        <f>AE135-SUM(AE123:AE133)</f>
        <v>0</v>
      </c>
      <c r="AF134" s="47">
        <f t="shared" ref="AF134:AU134" si="61">AF135-SUM(AF123:AF133)</f>
        <v>0</v>
      </c>
      <c r="AG134" s="47">
        <f t="shared" si="61"/>
        <v>0</v>
      </c>
      <c r="AH134" s="47">
        <f t="shared" si="61"/>
        <v>0</v>
      </c>
      <c r="AI134" s="47">
        <f t="shared" si="61"/>
        <v>0</v>
      </c>
      <c r="AJ134" s="47">
        <f t="shared" si="61"/>
        <v>0</v>
      </c>
      <c r="AK134" s="47">
        <f t="shared" si="61"/>
        <v>0</v>
      </c>
      <c r="AL134" s="47">
        <f t="shared" si="61"/>
        <v>0</v>
      </c>
      <c r="AM134" s="47">
        <f t="shared" si="61"/>
        <v>0</v>
      </c>
      <c r="AN134" s="47">
        <f t="shared" si="61"/>
        <v>0</v>
      </c>
      <c r="AO134" s="47">
        <f t="shared" si="61"/>
        <v>0</v>
      </c>
      <c r="AP134" s="47">
        <f t="shared" si="61"/>
        <v>0</v>
      </c>
      <c r="AQ134" s="47">
        <f t="shared" si="61"/>
        <v>0</v>
      </c>
      <c r="AR134" s="47">
        <f t="shared" si="61"/>
        <v>0</v>
      </c>
      <c r="AS134" s="47">
        <f t="shared" si="61"/>
        <v>0</v>
      </c>
      <c r="AT134" s="47">
        <f t="shared" si="61"/>
        <v>0</v>
      </c>
      <c r="AU134" s="47">
        <f t="shared" si="61"/>
        <v>0</v>
      </c>
    </row>
    <row r="135" spans="1:47" ht="15.75" thickBot="1">
      <c r="A135" s="42" t="s">
        <v>113</v>
      </c>
      <c r="W135" s="46">
        <f t="shared" ref="W135:AC135" si="62">SUM(W123:W134)</f>
        <v>53.02152400000017</v>
      </c>
      <c r="X135" s="46">
        <f t="shared" si="62"/>
        <v>-82.737346999999886</v>
      </c>
      <c r="Y135" s="46">
        <f t="shared" si="62"/>
        <v>-302.80179200000015</v>
      </c>
      <c r="Z135" s="46">
        <f t="shared" si="62"/>
        <v>-550.70713599999988</v>
      </c>
      <c r="AA135" s="46">
        <f t="shared" si="62"/>
        <v>-620.49267899999973</v>
      </c>
      <c r="AB135" s="46">
        <f t="shared" si="62"/>
        <v>-265.1416780000003</v>
      </c>
      <c r="AC135" s="46">
        <f t="shared" si="62"/>
        <v>-37.649977000000263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</row>
    <row r="136" spans="1:47" ht="15.75" hidden="1" thickBo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9">
        <f>W12</f>
        <v>53.02152400000017</v>
      </c>
      <c r="X136" s="49">
        <f t="shared" ref="X136:AU136" si="63">X12</f>
        <v>-82.737347000002046</v>
      </c>
      <c r="Y136" s="49">
        <f t="shared" si="63"/>
        <v>-302.80179199999475</v>
      </c>
      <c r="Z136" s="49">
        <f t="shared" si="63"/>
        <v>-550.70713599999726</v>
      </c>
      <c r="AA136" s="49">
        <f t="shared" si="63"/>
        <v>-620.49267899999541</v>
      </c>
      <c r="AB136" s="49">
        <f t="shared" si="63"/>
        <v>-265.14167799999996</v>
      </c>
      <c r="AC136" s="49">
        <f t="shared" si="63"/>
        <v>-37.649976999993669</v>
      </c>
      <c r="AD136" s="49">
        <f t="shared" si="63"/>
        <v>0</v>
      </c>
      <c r="AE136" s="49">
        <f t="shared" si="63"/>
        <v>0</v>
      </c>
      <c r="AF136" s="49">
        <f t="shared" si="63"/>
        <v>0</v>
      </c>
      <c r="AG136" s="49">
        <f t="shared" si="63"/>
        <v>0</v>
      </c>
      <c r="AH136" s="49">
        <f t="shared" si="63"/>
        <v>0</v>
      </c>
      <c r="AI136" s="49">
        <f t="shared" si="63"/>
        <v>0</v>
      </c>
      <c r="AJ136" s="49">
        <f t="shared" si="63"/>
        <v>0</v>
      </c>
      <c r="AK136" s="49">
        <f t="shared" si="63"/>
        <v>0</v>
      </c>
      <c r="AL136" s="49">
        <f t="shared" si="63"/>
        <v>0</v>
      </c>
      <c r="AM136" s="49">
        <f t="shared" si="63"/>
        <v>0</v>
      </c>
      <c r="AN136" s="49">
        <f t="shared" si="63"/>
        <v>0</v>
      </c>
      <c r="AO136" s="49">
        <f t="shared" si="63"/>
        <v>0</v>
      </c>
      <c r="AP136" s="49">
        <f t="shared" si="63"/>
        <v>0</v>
      </c>
      <c r="AQ136" s="49">
        <f t="shared" si="63"/>
        <v>0</v>
      </c>
      <c r="AR136" s="49">
        <f t="shared" si="63"/>
        <v>0</v>
      </c>
      <c r="AS136" s="49">
        <f t="shared" si="63"/>
        <v>0</v>
      </c>
      <c r="AT136" s="49">
        <f t="shared" si="63"/>
        <v>0</v>
      </c>
      <c r="AU136" s="49">
        <f t="shared" si="63"/>
        <v>0</v>
      </c>
    </row>
    <row r="137" spans="1:47" ht="15.75" hidden="1" thickBot="1">
      <c r="A137" s="42" t="s">
        <v>174</v>
      </c>
      <c r="AB137" s="55"/>
    </row>
    <row r="138" spans="1:47" ht="15.75" hidden="1" thickBot="1">
      <c r="A138" s="44"/>
      <c r="B138" s="44" t="str">
        <f t="shared" ref="B138:AU138" si="64">B2</f>
        <v xml:space="preserve">93/94 </v>
      </c>
      <c r="C138" s="44" t="str">
        <f t="shared" si="64"/>
        <v xml:space="preserve">94/95 </v>
      </c>
      <c r="D138" s="44" t="str">
        <f t="shared" si="64"/>
        <v xml:space="preserve">95/96 </v>
      </c>
      <c r="E138" s="44" t="str">
        <f t="shared" si="64"/>
        <v xml:space="preserve">96/97 </v>
      </c>
      <c r="F138" s="44" t="str">
        <f t="shared" si="64"/>
        <v xml:space="preserve">97/98 </v>
      </c>
      <c r="G138" s="44" t="str">
        <f t="shared" si="64"/>
        <v xml:space="preserve">98/99 </v>
      </c>
      <c r="H138" s="44" t="str">
        <f t="shared" si="64"/>
        <v xml:space="preserve">99/00 </v>
      </c>
      <c r="I138" s="44" t="str">
        <f t="shared" si="64"/>
        <v xml:space="preserve">00/01 </v>
      </c>
      <c r="J138" s="44" t="str">
        <f t="shared" si="64"/>
        <v xml:space="preserve">01/02 </v>
      </c>
      <c r="K138" s="44" t="str">
        <f t="shared" si="64"/>
        <v xml:space="preserve">02/03 </v>
      </c>
      <c r="L138" s="44" t="str">
        <f t="shared" si="64"/>
        <v xml:space="preserve">03/04 </v>
      </c>
      <c r="M138" s="44" t="str">
        <f t="shared" si="64"/>
        <v xml:space="preserve">04/05 </v>
      </c>
      <c r="N138" s="44" t="str">
        <f t="shared" si="64"/>
        <v xml:space="preserve">05/06 </v>
      </c>
      <c r="O138" s="44" t="str">
        <f t="shared" si="64"/>
        <v xml:space="preserve">06/07 </v>
      </c>
      <c r="P138" s="44" t="str">
        <f t="shared" si="64"/>
        <v xml:space="preserve">07/08 </v>
      </c>
      <c r="Q138" s="44" t="str">
        <f t="shared" si="64"/>
        <v xml:space="preserve">08/09 </v>
      </c>
      <c r="R138" s="44" t="str">
        <f t="shared" si="64"/>
        <v xml:space="preserve">09/10 </v>
      </c>
      <c r="S138" s="44" t="str">
        <f t="shared" si="64"/>
        <v xml:space="preserve">10/11 </v>
      </c>
      <c r="T138" s="44" t="str">
        <f t="shared" si="64"/>
        <v xml:space="preserve">11/12 </v>
      </c>
      <c r="U138" s="44" t="str">
        <f t="shared" si="64"/>
        <v xml:space="preserve">12/13 </v>
      </c>
      <c r="V138" s="44" t="str">
        <f t="shared" si="64"/>
        <v xml:space="preserve">13/14 </v>
      </c>
      <c r="W138" s="44" t="str">
        <f t="shared" si="64"/>
        <v xml:space="preserve">14/15 </v>
      </c>
      <c r="X138" s="44" t="str">
        <f t="shared" si="64"/>
        <v xml:space="preserve">15/16 </v>
      </c>
      <c r="Y138" s="44" t="str">
        <f t="shared" si="64"/>
        <v xml:space="preserve">16/17 </v>
      </c>
      <c r="Z138" s="44" t="str">
        <f t="shared" si="64"/>
        <v xml:space="preserve">17/18 </v>
      </c>
      <c r="AA138" s="44" t="str">
        <f t="shared" si="64"/>
        <v>18/19</v>
      </c>
      <c r="AB138" s="44" t="str">
        <f t="shared" si="64"/>
        <v>19/20</v>
      </c>
      <c r="AC138" s="44" t="str">
        <f t="shared" si="64"/>
        <v>20/21</v>
      </c>
      <c r="AD138" s="44" t="str">
        <f t="shared" si="64"/>
        <v>21/22</v>
      </c>
      <c r="AE138" s="44" t="str">
        <f t="shared" si="64"/>
        <v>22/23</v>
      </c>
      <c r="AF138" s="44" t="str">
        <f t="shared" si="64"/>
        <v>23/24</v>
      </c>
      <c r="AG138" s="44" t="str">
        <f t="shared" si="64"/>
        <v>24/25</v>
      </c>
      <c r="AH138" s="44" t="str">
        <f t="shared" si="64"/>
        <v>25/26</v>
      </c>
      <c r="AI138" s="44" t="str">
        <f t="shared" si="64"/>
        <v>26/27</v>
      </c>
      <c r="AJ138" s="44" t="str">
        <f t="shared" si="64"/>
        <v>27/28</v>
      </c>
      <c r="AK138" s="44" t="str">
        <f t="shared" si="64"/>
        <v>28/29</v>
      </c>
      <c r="AL138" s="44" t="str">
        <f t="shared" si="64"/>
        <v>29/30</v>
      </c>
      <c r="AM138" s="44" t="str">
        <f t="shared" si="64"/>
        <v>30/31</v>
      </c>
      <c r="AN138" s="44" t="str">
        <f t="shared" si="64"/>
        <v>31/32</v>
      </c>
      <c r="AO138" s="44" t="str">
        <f t="shared" si="64"/>
        <v>32/33</v>
      </c>
      <c r="AP138" s="44" t="str">
        <f t="shared" si="64"/>
        <v>33/34</v>
      </c>
      <c r="AQ138" s="44" t="str">
        <f t="shared" si="64"/>
        <v>34/35</v>
      </c>
      <c r="AR138" s="44" t="str">
        <f t="shared" si="64"/>
        <v>35/36</v>
      </c>
      <c r="AS138" s="44" t="str">
        <f t="shared" si="64"/>
        <v>36/37</v>
      </c>
      <c r="AT138" s="44" t="str">
        <f t="shared" si="64"/>
        <v>37/38</v>
      </c>
      <c r="AU138" s="44" t="str">
        <f t="shared" si="64"/>
        <v>38/39</v>
      </c>
    </row>
    <row r="139" spans="1:47" ht="15.75" hidden="1" thickBot="1">
      <c r="A139" s="42" t="s">
        <v>101</v>
      </c>
      <c r="G139" s="46">
        <f t="shared" ref="G139:AU145" si="65">G155+G171+G187</f>
        <v>0.14845192849800068</v>
      </c>
      <c r="H139" s="46">
        <f t="shared" si="65"/>
        <v>0.59380771399200272</v>
      </c>
      <c r="I139" s="46">
        <f t="shared" si="65"/>
        <v>0.10594550710612409</v>
      </c>
      <c r="J139" s="46">
        <f t="shared" si="65"/>
        <v>4.7053309611616596</v>
      </c>
      <c r="K139" s="46">
        <f t="shared" si="65"/>
        <v>5.6274177871419004</v>
      </c>
      <c r="L139" s="46">
        <f t="shared" si="65"/>
        <v>3.2679714900617962</v>
      </c>
      <c r="M139" s="46">
        <f t="shared" si="65"/>
        <v>26.33123743930997</v>
      </c>
      <c r="N139" s="46">
        <f t="shared" si="65"/>
        <v>88.427799471015888</v>
      </c>
      <c r="O139" s="46">
        <f>O155+O171+O187</f>
        <v>166.1</v>
      </c>
      <c r="P139" s="46">
        <f t="shared" si="65"/>
        <v>246.8</v>
      </c>
      <c r="Q139" s="46">
        <f t="shared" si="65"/>
        <v>295.3</v>
      </c>
      <c r="R139" s="46">
        <f t="shared" si="65"/>
        <v>244</v>
      </c>
      <c r="S139" s="46">
        <f t="shared" si="65"/>
        <v>105</v>
      </c>
      <c r="T139" s="46">
        <f t="shared" si="65"/>
        <v>531.24151557377047</v>
      </c>
      <c r="U139" s="46">
        <f t="shared" si="65"/>
        <v>311.1290819672131</v>
      </c>
      <c r="V139" s="46">
        <f t="shared" si="65"/>
        <v>580.06077131147538</v>
      </c>
      <c r="W139" s="46">
        <f t="shared" si="65"/>
        <v>461.91774426229506</v>
      </c>
      <c r="X139" s="46">
        <f t="shared" si="65"/>
        <v>409.38934918032788</v>
      </c>
      <c r="Y139" s="46">
        <f t="shared" si="65"/>
        <v>560.12511778531302</v>
      </c>
      <c r="Z139" s="46">
        <f t="shared" si="65"/>
        <v>618.70385382083612</v>
      </c>
      <c r="AA139" s="46">
        <f t="shared" si="65"/>
        <v>782.53363953945302</v>
      </c>
      <c r="AB139" s="46">
        <f t="shared" si="65"/>
        <v>695.57277479802156</v>
      </c>
      <c r="AC139" s="46">
        <f t="shared" si="65"/>
        <v>785.40231603239567</v>
      </c>
      <c r="AD139" s="46">
        <f t="shared" si="65"/>
        <v>833.34170117919746</v>
      </c>
      <c r="AE139" s="47">
        <f t="shared" si="65"/>
        <v>871.74890890150164</v>
      </c>
      <c r="AF139" s="47">
        <f t="shared" si="65"/>
        <v>1056.5680035255145</v>
      </c>
      <c r="AG139" s="47">
        <f t="shared" si="65"/>
        <v>1127.9933544710589</v>
      </c>
      <c r="AH139" s="47">
        <f t="shared" si="65"/>
        <v>382.54335715898503</v>
      </c>
      <c r="AI139" s="47">
        <f t="shared" si="65"/>
        <v>347.7460479214642</v>
      </c>
      <c r="AJ139" s="47">
        <f t="shared" si="65"/>
        <v>265.76563025976827</v>
      </c>
      <c r="AK139" s="47">
        <f t="shared" si="65"/>
        <v>175.75745789406574</v>
      </c>
      <c r="AL139" s="47">
        <f t="shared" si="65"/>
        <v>258.2139225912822</v>
      </c>
      <c r="AM139" s="47">
        <f t="shared" si="65"/>
        <v>280.55777260492465</v>
      </c>
      <c r="AN139" s="47">
        <f t="shared" si="65"/>
        <v>146.57091132916074</v>
      </c>
      <c r="AO139" s="47">
        <f t="shared" si="65"/>
        <v>162.89893400561246</v>
      </c>
      <c r="AP139" s="47">
        <f t="shared" si="65"/>
        <v>86.756960310008608</v>
      </c>
      <c r="AQ139" s="47">
        <f t="shared" si="65"/>
        <v>253.66431165597993</v>
      </c>
      <c r="AR139" s="47">
        <f t="shared" si="65"/>
        <v>276.96758593155778</v>
      </c>
      <c r="AS139" s="47">
        <f t="shared" si="65"/>
        <v>272.40707531036151</v>
      </c>
      <c r="AT139" s="47">
        <f t="shared" si="65"/>
        <v>271.07637536214338</v>
      </c>
      <c r="AU139" s="47">
        <f t="shared" si="65"/>
        <v>239.97117003700652</v>
      </c>
    </row>
    <row r="140" spans="1:47" ht="15.75" hidden="1" thickBot="1">
      <c r="A140" s="42" t="s">
        <v>102</v>
      </c>
      <c r="G140" s="46">
        <f t="shared" si="65"/>
        <v>0.14845192849800068</v>
      </c>
      <c r="H140" s="46">
        <f t="shared" si="65"/>
        <v>0.59380771399200272</v>
      </c>
      <c r="I140" s="46">
        <f t="shared" si="65"/>
        <v>0.10594550710612409</v>
      </c>
      <c r="J140" s="46">
        <f t="shared" si="65"/>
        <v>4.7053309611616596</v>
      </c>
      <c r="K140" s="46">
        <f t="shared" si="65"/>
        <v>5.6274177871419004</v>
      </c>
      <c r="L140" s="46">
        <f t="shared" si="65"/>
        <v>3.2679714900617962</v>
      </c>
      <c r="M140" s="46">
        <f t="shared" si="65"/>
        <v>26.33123743930997</v>
      </c>
      <c r="N140" s="46">
        <f t="shared" si="65"/>
        <v>88.427799471015888</v>
      </c>
      <c r="O140" s="46">
        <f>O156+O172+O188</f>
        <v>157.6</v>
      </c>
      <c r="P140" s="46">
        <f t="shared" si="65"/>
        <v>219.1</v>
      </c>
      <c r="Q140" s="46">
        <f t="shared" si="65"/>
        <v>252.4</v>
      </c>
      <c r="R140" s="46">
        <f t="shared" si="65"/>
        <v>237</v>
      </c>
      <c r="S140" s="46">
        <f t="shared" si="65"/>
        <v>73</v>
      </c>
      <c r="T140" s="46">
        <f t="shared" si="65"/>
        <v>543.65642991803281</v>
      </c>
      <c r="U140" s="46">
        <f t="shared" si="65"/>
        <v>253.02707459016392</v>
      </c>
      <c r="V140" s="46">
        <f t="shared" si="65"/>
        <v>551.30496065573766</v>
      </c>
      <c r="W140" s="46">
        <f t="shared" si="65"/>
        <v>449.03584180327869</v>
      </c>
      <c r="X140" s="46">
        <f t="shared" si="65"/>
        <v>465.14828934426231</v>
      </c>
      <c r="Y140" s="46">
        <f t="shared" si="65"/>
        <v>640.45194387632046</v>
      </c>
      <c r="Z140" s="46">
        <f t="shared" si="65"/>
        <v>629.16665066714836</v>
      </c>
      <c r="AA140" s="46">
        <f t="shared" si="65"/>
        <v>784.09238895080705</v>
      </c>
      <c r="AB140" s="46">
        <f t="shared" si="65"/>
        <v>645.13794270741005</v>
      </c>
      <c r="AC140" s="46">
        <f t="shared" si="65"/>
        <v>804.89972548116191</v>
      </c>
      <c r="AD140" s="46">
        <f t="shared" si="65"/>
        <v>818.89439050864917</v>
      </c>
      <c r="AE140" s="47">
        <f t="shared" si="65"/>
        <v>1019.8650585016784</v>
      </c>
      <c r="AF140" s="47">
        <f t="shared" si="65"/>
        <v>1062.1690000000001</v>
      </c>
      <c r="AG140" s="47">
        <f t="shared" si="65"/>
        <v>1087.2868346018115</v>
      </c>
      <c r="AH140" s="47">
        <f t="shared" si="65"/>
        <v>394.9388572769742</v>
      </c>
      <c r="AI140" s="47">
        <f t="shared" si="65"/>
        <v>369.84734047907085</v>
      </c>
      <c r="AJ140" s="47">
        <f t="shared" si="65"/>
        <v>302.27788007450857</v>
      </c>
      <c r="AK140" s="47">
        <f t="shared" si="65"/>
        <v>219.85492704153876</v>
      </c>
      <c r="AL140" s="47">
        <f t="shared" si="65"/>
        <v>286.77504541527105</v>
      </c>
      <c r="AM140" s="47">
        <f t="shared" si="65"/>
        <v>236.32019709444035</v>
      </c>
      <c r="AN140" s="47">
        <f t="shared" si="65"/>
        <v>166.90716755145343</v>
      </c>
      <c r="AO140" s="47">
        <f t="shared" si="65"/>
        <v>133.22245733660213</v>
      </c>
      <c r="AP140" s="47">
        <f t="shared" si="65"/>
        <v>94.759949740544613</v>
      </c>
      <c r="AQ140" s="47">
        <f t="shared" si="65"/>
        <v>265.22883277438439</v>
      </c>
      <c r="AR140" s="47">
        <f t="shared" si="65"/>
        <v>286.1256986480779</v>
      </c>
      <c r="AS140" s="47">
        <f t="shared" si="65"/>
        <v>279.85967644493263</v>
      </c>
      <c r="AT140" s="47">
        <f t="shared" si="65"/>
        <v>278.04083825674849</v>
      </c>
      <c r="AU140" s="47">
        <f t="shared" si="65"/>
        <v>244.46982874858568</v>
      </c>
    </row>
    <row r="141" spans="1:47" ht="15.75" hidden="1" thickBot="1">
      <c r="A141" s="42" t="s">
        <v>103</v>
      </c>
      <c r="G141" s="46">
        <f t="shared" si="65"/>
        <v>0.14845192849800068</v>
      </c>
      <c r="H141" s="46">
        <f t="shared" si="65"/>
        <v>0.59380771399200272</v>
      </c>
      <c r="I141" s="46">
        <f t="shared" si="65"/>
        <v>0.10594550710612409</v>
      </c>
      <c r="J141" s="46">
        <f t="shared" si="65"/>
        <v>4.7053309611616596</v>
      </c>
      <c r="K141" s="46">
        <f t="shared" si="65"/>
        <v>5.6274177871419004</v>
      </c>
      <c r="L141" s="46">
        <f t="shared" si="65"/>
        <v>3.2679714900617962</v>
      </c>
      <c r="M141" s="46">
        <f t="shared" si="65"/>
        <v>26.33123743930997</v>
      </c>
      <c r="N141" s="46">
        <f t="shared" si="65"/>
        <v>88.427799471015888</v>
      </c>
      <c r="O141" s="46">
        <f t="shared" si="65"/>
        <v>178.7</v>
      </c>
      <c r="P141" s="46">
        <f t="shared" si="65"/>
        <v>219.3</v>
      </c>
      <c r="Q141" s="46">
        <f t="shared" si="65"/>
        <v>207</v>
      </c>
      <c r="R141" s="46">
        <f t="shared" si="65"/>
        <v>241</v>
      </c>
      <c r="S141" s="46">
        <f t="shared" si="65"/>
        <v>63</v>
      </c>
      <c r="T141" s="46">
        <f t="shared" si="65"/>
        <v>595.48178278688522</v>
      </c>
      <c r="U141" s="46">
        <f t="shared" si="65"/>
        <v>281.03496024590163</v>
      </c>
      <c r="V141" s="46">
        <f t="shared" si="65"/>
        <v>561.09804754098366</v>
      </c>
      <c r="W141" s="46">
        <f t="shared" si="65"/>
        <v>534.22628770491792</v>
      </c>
      <c r="X141" s="46">
        <f t="shared" si="65"/>
        <v>437.10229713114757</v>
      </c>
      <c r="Y141" s="46">
        <f t="shared" si="65"/>
        <v>654.54623719956271</v>
      </c>
      <c r="Z141" s="46">
        <f t="shared" si="65"/>
        <v>636.00756438673307</v>
      </c>
      <c r="AA141" s="46">
        <f t="shared" si="65"/>
        <v>861.59703402192781</v>
      </c>
      <c r="AB141" s="46">
        <f t="shared" si="65"/>
        <v>700.29708561902169</v>
      </c>
      <c r="AC141" s="46">
        <f t="shared" si="65"/>
        <v>890.96744722245489</v>
      </c>
      <c r="AD141" s="46">
        <f t="shared" si="65"/>
        <v>940.04238671070652</v>
      </c>
      <c r="AE141" s="47">
        <f t="shared" si="65"/>
        <v>962.47981329384606</v>
      </c>
      <c r="AF141" s="47">
        <f t="shared" si="65"/>
        <v>1140.9239704412141</v>
      </c>
      <c r="AG141" s="47">
        <f t="shared" si="65"/>
        <v>1307.6791986386177</v>
      </c>
      <c r="AH141" s="47">
        <f t="shared" si="65"/>
        <v>378.57022966921835</v>
      </c>
      <c r="AI141" s="47">
        <f t="shared" si="65"/>
        <v>345.50255335624877</v>
      </c>
      <c r="AJ141" s="47">
        <f t="shared" si="65"/>
        <v>238.05253103013948</v>
      </c>
      <c r="AK141" s="47">
        <f t="shared" si="65"/>
        <v>176.2647489119276</v>
      </c>
      <c r="AL141" s="47">
        <f t="shared" si="65"/>
        <v>211.26137885523309</v>
      </c>
      <c r="AM141" s="47">
        <f t="shared" si="65"/>
        <v>283.36583321440696</v>
      </c>
      <c r="AN141" s="47">
        <f t="shared" si="65"/>
        <v>147.29888071074146</v>
      </c>
      <c r="AO141" s="47">
        <f t="shared" si="65"/>
        <v>113.97881224957064</v>
      </c>
      <c r="AP141" s="47">
        <f t="shared" si="65"/>
        <v>87.158423099214374</v>
      </c>
      <c r="AQ141" s="47">
        <f t="shared" si="65"/>
        <v>254.35368927134476</v>
      </c>
      <c r="AR141" s="47">
        <f t="shared" si="65"/>
        <v>277.43398329145884</v>
      </c>
      <c r="AS141" s="47">
        <f t="shared" si="65"/>
        <v>272.66224790986593</v>
      </c>
      <c r="AT141" s="47">
        <f t="shared" si="65"/>
        <v>246.34617960365574</v>
      </c>
      <c r="AU141" s="47">
        <f t="shared" si="65"/>
        <v>240.07407687683599</v>
      </c>
    </row>
    <row r="142" spans="1:47" ht="15.75" hidden="1" thickBot="1">
      <c r="A142" s="42" t="s">
        <v>104</v>
      </c>
      <c r="G142" s="46">
        <f t="shared" si="65"/>
        <v>0.15748480840727289</v>
      </c>
      <c r="H142" s="46">
        <f t="shared" si="65"/>
        <v>0.62993923362909154</v>
      </c>
      <c r="I142" s="46">
        <f t="shared" si="65"/>
        <v>3.6232368797822416</v>
      </c>
      <c r="J142" s="46">
        <f t="shared" si="65"/>
        <v>6.3683646097343614</v>
      </c>
      <c r="K142" s="46">
        <f t="shared" si="65"/>
        <v>5.1705605193162594</v>
      </c>
      <c r="L142" s="46">
        <f t="shared" si="65"/>
        <v>12.937129110066229</v>
      </c>
      <c r="M142" s="46">
        <f t="shared" si="65"/>
        <v>17.948954341994057</v>
      </c>
      <c r="N142" s="46">
        <f t="shared" si="65"/>
        <v>94.4</v>
      </c>
      <c r="O142" s="46">
        <f t="shared" si="65"/>
        <v>192.1</v>
      </c>
      <c r="P142" s="46">
        <f t="shared" si="65"/>
        <v>289</v>
      </c>
      <c r="Q142" s="46">
        <f t="shared" si="65"/>
        <v>152</v>
      </c>
      <c r="R142" s="46">
        <f t="shared" si="65"/>
        <v>90</v>
      </c>
      <c r="S142" s="46">
        <f t="shared" si="65"/>
        <v>150</v>
      </c>
      <c r="T142" s="46">
        <f t="shared" si="65"/>
        <v>307.89122827868852</v>
      </c>
      <c r="U142" s="46">
        <f t="shared" si="65"/>
        <v>314.4893450819672</v>
      </c>
      <c r="V142" s="46">
        <f t="shared" si="65"/>
        <v>241.86406639344261</v>
      </c>
      <c r="W142" s="46">
        <f t="shared" si="65"/>
        <v>306.61247950819671</v>
      </c>
      <c r="X142" s="46">
        <f t="shared" si="65"/>
        <v>393.13795040983604</v>
      </c>
      <c r="Y142" s="46">
        <f t="shared" si="65"/>
        <v>420.7747048150332</v>
      </c>
      <c r="Z142" s="46">
        <f t="shared" si="65"/>
        <v>491.5489060627142</v>
      </c>
      <c r="AA142" s="46">
        <f t="shared" si="65"/>
        <v>711.46544098872914</v>
      </c>
      <c r="AB142" s="46">
        <f t="shared" si="65"/>
        <v>623.14914058781358</v>
      </c>
      <c r="AC142" s="46">
        <f t="shared" si="65"/>
        <v>683.77633859659568</v>
      </c>
      <c r="AD142" s="46">
        <f t="shared" si="65"/>
        <v>757.39805138884003</v>
      </c>
      <c r="AE142" s="47">
        <f t="shared" si="65"/>
        <v>940.62468098016461</v>
      </c>
      <c r="AF142" s="47">
        <f t="shared" si="65"/>
        <v>959.65390409513009</v>
      </c>
      <c r="AG142" s="47">
        <f t="shared" si="65"/>
        <v>1034.6870709803791</v>
      </c>
      <c r="AH142" s="47">
        <f t="shared" si="65"/>
        <v>426.85959217359556</v>
      </c>
      <c r="AI142" s="47">
        <f t="shared" si="65"/>
        <v>356.76109477451553</v>
      </c>
      <c r="AJ142" s="47">
        <f t="shared" si="65"/>
        <v>238.50884994337838</v>
      </c>
      <c r="AK142" s="47">
        <f t="shared" si="65"/>
        <v>168.19035611954791</v>
      </c>
      <c r="AL142" s="47">
        <f t="shared" si="65"/>
        <v>200.93526753979705</v>
      </c>
      <c r="AM142" s="47">
        <f t="shared" si="65"/>
        <v>117.65302506050645</v>
      </c>
      <c r="AN142" s="47">
        <f t="shared" si="65"/>
        <v>145.64075070179729</v>
      </c>
      <c r="AO142" s="47">
        <f t="shared" si="65"/>
        <v>106.83857407353389</v>
      </c>
      <c r="AP142" s="47">
        <f t="shared" si="65"/>
        <v>83.671909798981048</v>
      </c>
      <c r="AQ142" s="47">
        <f t="shared" si="65"/>
        <v>250.03642414318296</v>
      </c>
      <c r="AR142" s="47">
        <f t="shared" si="65"/>
        <v>272.83858977492474</v>
      </c>
      <c r="AS142" s="47">
        <f t="shared" si="65"/>
        <v>271.61058349574813</v>
      </c>
      <c r="AT142" s="47">
        <f t="shared" si="65"/>
        <v>239.69925151260233</v>
      </c>
      <c r="AU142" s="47">
        <f t="shared" si="65"/>
        <v>219.61932720636261</v>
      </c>
    </row>
    <row r="143" spans="1:47" ht="15.75" hidden="1" thickBot="1">
      <c r="A143" s="42" t="s">
        <v>105</v>
      </c>
      <c r="G143" s="46">
        <f t="shared" si="65"/>
        <v>0.15748480840727289</v>
      </c>
      <c r="H143" s="46">
        <f t="shared" si="65"/>
        <v>0.62993923362909154</v>
      </c>
      <c r="I143" s="46">
        <f t="shared" si="65"/>
        <v>3.6232368797822416</v>
      </c>
      <c r="J143" s="46">
        <f t="shared" si="65"/>
        <v>6.3683646097343614</v>
      </c>
      <c r="K143" s="46">
        <f t="shared" si="65"/>
        <v>5.1705605193162594</v>
      </c>
      <c r="L143" s="46">
        <f t="shared" si="65"/>
        <v>12.937129110066229</v>
      </c>
      <c r="M143" s="46">
        <f t="shared" si="65"/>
        <v>17.948954341994057</v>
      </c>
      <c r="N143" s="46">
        <f t="shared" si="65"/>
        <v>81.599999999999994</v>
      </c>
      <c r="O143" s="46">
        <f t="shared" si="65"/>
        <v>158.4</v>
      </c>
      <c r="P143" s="46">
        <f t="shared" si="65"/>
        <v>247.5</v>
      </c>
      <c r="Q143" s="46">
        <f t="shared" si="65"/>
        <v>146</v>
      </c>
      <c r="R143" s="46">
        <f t="shared" si="65"/>
        <v>102</v>
      </c>
      <c r="S143" s="46">
        <f t="shared" si="65"/>
        <v>150</v>
      </c>
      <c r="T143" s="46">
        <f t="shared" si="65"/>
        <v>327.35488893442624</v>
      </c>
      <c r="U143" s="46">
        <f t="shared" si="65"/>
        <v>289.15085245901639</v>
      </c>
      <c r="V143" s="46">
        <f t="shared" si="65"/>
        <v>278.93020860655736</v>
      </c>
      <c r="W143" s="46">
        <f t="shared" si="65"/>
        <v>312.44109918032785</v>
      </c>
      <c r="X143" s="46">
        <f t="shared" si="65"/>
        <v>417.11530286885244</v>
      </c>
      <c r="Y143" s="46">
        <f t="shared" si="65"/>
        <v>403.62779363750491</v>
      </c>
      <c r="Z143" s="46">
        <f t="shared" si="65"/>
        <v>543.53232327331966</v>
      </c>
      <c r="AA143" s="46">
        <f t="shared" si="65"/>
        <v>657.40010643599123</v>
      </c>
      <c r="AB143" s="46">
        <f t="shared" si="65"/>
        <v>667.12582193924868</v>
      </c>
      <c r="AC143" s="46">
        <f t="shared" si="65"/>
        <v>553.11639858858382</v>
      </c>
      <c r="AD143" s="46">
        <f t="shared" si="65"/>
        <v>957.93702927644267</v>
      </c>
      <c r="AE143" s="47">
        <f t="shared" si="65"/>
        <v>905.66254665466033</v>
      </c>
      <c r="AF143" s="47">
        <f t="shared" si="65"/>
        <v>940.01941968160816</v>
      </c>
      <c r="AG143" s="47">
        <f t="shared" si="65"/>
        <v>1038.1309911994999</v>
      </c>
      <c r="AH143" s="47">
        <f t="shared" si="65"/>
        <v>413.23669994414604</v>
      </c>
      <c r="AI143" s="47">
        <f t="shared" si="65"/>
        <v>298.31143123385993</v>
      </c>
      <c r="AJ143" s="47">
        <f t="shared" si="65"/>
        <v>231.7954303568732</v>
      </c>
      <c r="AK143" s="47">
        <f t="shared" si="65"/>
        <v>162.67841284779053</v>
      </c>
      <c r="AL143" s="47">
        <f t="shared" si="65"/>
        <v>234.58605912478012</v>
      </c>
      <c r="AM143" s="47">
        <f t="shared" si="65"/>
        <v>112.97065933209575</v>
      </c>
      <c r="AN143" s="47">
        <f t="shared" si="65"/>
        <v>141.36585189535256</v>
      </c>
      <c r="AO143" s="47">
        <f t="shared" si="65"/>
        <v>103.5857649166596</v>
      </c>
      <c r="AP143" s="47">
        <f t="shared" si="65"/>
        <v>82.362093472260767</v>
      </c>
      <c r="AQ143" s="47">
        <f t="shared" si="65"/>
        <v>247.8235409844448</v>
      </c>
      <c r="AR143" s="47">
        <f t="shared" si="65"/>
        <v>271.21949786703607</v>
      </c>
      <c r="AS143" s="47">
        <f t="shared" si="65"/>
        <v>270.14098819683869</v>
      </c>
      <c r="AT143" s="47">
        <f t="shared" si="65"/>
        <v>238.80474955124205</v>
      </c>
      <c r="AU143" s="47">
        <f t="shared" si="65"/>
        <v>219.10128331091693</v>
      </c>
    </row>
    <row r="144" spans="1:47" ht="15.75" hidden="1" thickBot="1">
      <c r="A144" s="42" t="s">
        <v>106</v>
      </c>
      <c r="G144" s="46">
        <f t="shared" si="65"/>
        <v>0.15748480840727289</v>
      </c>
      <c r="H144" s="46">
        <f t="shared" si="65"/>
        <v>0.62993923362909154</v>
      </c>
      <c r="I144" s="46">
        <f t="shared" si="65"/>
        <v>3.6232368797822416</v>
      </c>
      <c r="J144" s="46">
        <f t="shared" si="65"/>
        <v>6.3683646097343614</v>
      </c>
      <c r="K144" s="46">
        <f t="shared" si="65"/>
        <v>5.1705605193162594</v>
      </c>
      <c r="L144" s="46">
        <f t="shared" si="65"/>
        <v>12.937129110066229</v>
      </c>
      <c r="M144" s="46">
        <f t="shared" si="65"/>
        <v>17.948954341994057</v>
      </c>
      <c r="N144" s="46">
        <f t="shared" si="65"/>
        <v>111.3</v>
      </c>
      <c r="O144" s="46">
        <f t="shared" si="65"/>
        <v>222.4</v>
      </c>
      <c r="P144" s="46">
        <f t="shared" si="65"/>
        <v>259.5</v>
      </c>
      <c r="Q144" s="46">
        <f t="shared" si="65"/>
        <v>102</v>
      </c>
      <c r="R144" s="46">
        <f t="shared" si="65"/>
        <v>112</v>
      </c>
      <c r="S144" s="46">
        <f t="shared" si="65"/>
        <v>190</v>
      </c>
      <c r="T144" s="46">
        <f t="shared" si="65"/>
        <v>390.39648606557375</v>
      </c>
      <c r="U144" s="46">
        <f t="shared" si="65"/>
        <v>445.56155491803281</v>
      </c>
      <c r="V144" s="46">
        <f t="shared" si="65"/>
        <v>381.72403442622948</v>
      </c>
      <c r="W144" s="46">
        <f t="shared" si="65"/>
        <v>383.58728975409838</v>
      </c>
      <c r="X144" s="46">
        <f t="shared" si="65"/>
        <v>466.15356844262294</v>
      </c>
      <c r="Y144" s="46">
        <f t="shared" si="65"/>
        <v>395.8114667724015</v>
      </c>
      <c r="Z144" s="46">
        <f t="shared" si="65"/>
        <v>680.72332605696295</v>
      </c>
      <c r="AA144" s="46">
        <f t="shared" si="65"/>
        <v>703.8614958655595</v>
      </c>
      <c r="AB144" s="46">
        <f t="shared" si="65"/>
        <v>767.90608856876213</v>
      </c>
      <c r="AC144" s="46">
        <f t="shared" si="65"/>
        <v>750.01012250562712</v>
      </c>
      <c r="AD144" s="47">
        <f t="shared" si="65"/>
        <v>1115.9627285747101</v>
      </c>
      <c r="AE144" s="47">
        <f t="shared" si="65"/>
        <v>950.67053737751269</v>
      </c>
      <c r="AF144" s="47">
        <f t="shared" si="65"/>
        <v>887.15456135467002</v>
      </c>
      <c r="AG144" s="47">
        <f t="shared" si="65"/>
        <v>1147.557477766112</v>
      </c>
      <c r="AH144" s="47">
        <f t="shared" si="65"/>
        <v>323.49491729612953</v>
      </c>
      <c r="AI144" s="47">
        <f t="shared" si="65"/>
        <v>303.89955429931655</v>
      </c>
      <c r="AJ144" s="47">
        <f t="shared" si="65"/>
        <v>236.30282787226389</v>
      </c>
      <c r="AK144" s="47">
        <f t="shared" si="65"/>
        <v>167.8252838277154</v>
      </c>
      <c r="AL144" s="47">
        <f t="shared" si="65"/>
        <v>199.83192473655583</v>
      </c>
      <c r="AM144" s="47">
        <f t="shared" si="65"/>
        <v>117.76240503460164</v>
      </c>
      <c r="AN144" s="47">
        <f t="shared" si="65"/>
        <v>144.3248041281567</v>
      </c>
      <c r="AO144" s="47">
        <f t="shared" si="65"/>
        <v>105.87382817490267</v>
      </c>
      <c r="AP144" s="47">
        <f t="shared" si="65"/>
        <v>83.365522264872268</v>
      </c>
      <c r="AQ144" s="47">
        <f t="shared" si="65"/>
        <v>249.46048569205973</v>
      </c>
      <c r="AR144" s="47">
        <f t="shared" si="65"/>
        <v>272.35965100715936</v>
      </c>
      <c r="AS144" s="47">
        <f t="shared" si="65"/>
        <v>271.18962217378731</v>
      </c>
      <c r="AT144" s="47">
        <f t="shared" si="65"/>
        <v>239.45170043463102</v>
      </c>
      <c r="AU144" s="47">
        <f t="shared" si="65"/>
        <v>219.47595991339546</v>
      </c>
    </row>
    <row r="145" spans="1:47" ht="15.75" hidden="1" thickBot="1">
      <c r="A145" s="42" t="s">
        <v>107</v>
      </c>
      <c r="G145" s="46">
        <f t="shared" si="65"/>
        <v>0.34572021789631785</v>
      </c>
      <c r="H145" s="46">
        <f t="shared" si="65"/>
        <v>1.3828808715852714</v>
      </c>
      <c r="I145" s="46">
        <f t="shared" si="65"/>
        <v>6.6667470785954341</v>
      </c>
      <c r="J145" s="46">
        <f t="shared" si="65"/>
        <v>7.5145764566391513</v>
      </c>
      <c r="K145" s="46">
        <f t="shared" si="65"/>
        <v>13.039183905705046</v>
      </c>
      <c r="L145" s="46">
        <f t="shared" si="65"/>
        <v>14.863558198765865</v>
      </c>
      <c r="M145" s="46">
        <f t="shared" si="65"/>
        <v>41.138238360285243</v>
      </c>
      <c r="N145" s="46">
        <f t="shared" si="65"/>
        <v>116.7</v>
      </c>
      <c r="O145" s="46">
        <f t="shared" si="65"/>
        <v>214.9</v>
      </c>
      <c r="P145" s="46">
        <f t="shared" si="65"/>
        <v>266.5</v>
      </c>
      <c r="Q145" s="46">
        <f t="shared" si="65"/>
        <v>102</v>
      </c>
      <c r="R145" s="46">
        <f t="shared" ref="R145:AU150" si="66">R161+R177+R193</f>
        <v>127</v>
      </c>
      <c r="S145" s="46">
        <f t="shared" si="66"/>
        <v>236</v>
      </c>
      <c r="T145" s="46">
        <f t="shared" si="66"/>
        <v>351.36586803278686</v>
      </c>
      <c r="U145" s="46">
        <f t="shared" si="66"/>
        <v>425.39752622950817</v>
      </c>
      <c r="V145" s="46">
        <f t="shared" si="66"/>
        <v>363.38942581967211</v>
      </c>
      <c r="W145" s="46">
        <f t="shared" si="66"/>
        <v>386.65846229508202</v>
      </c>
      <c r="X145" s="46">
        <f t="shared" si="66"/>
        <v>426.13822906581635</v>
      </c>
      <c r="Y145" s="46">
        <f t="shared" si="66"/>
        <v>460.08687599782183</v>
      </c>
      <c r="Z145" s="46">
        <f t="shared" si="66"/>
        <v>572.85762491105106</v>
      </c>
      <c r="AA145" s="46">
        <f t="shared" si="66"/>
        <v>725.56206174462466</v>
      </c>
      <c r="AB145" s="46">
        <f t="shared" si="66"/>
        <v>766.163471951882</v>
      </c>
      <c r="AC145" s="46">
        <f t="shared" si="66"/>
        <v>701.39770152400911</v>
      </c>
      <c r="AD145" s="47">
        <f t="shared" si="66"/>
        <v>937.06962831515125</v>
      </c>
      <c r="AE145" s="47">
        <f t="shared" si="66"/>
        <v>923.99013898534054</v>
      </c>
      <c r="AF145" s="47">
        <f t="shared" si="66"/>
        <v>1055.6686917083143</v>
      </c>
      <c r="AG145" s="47">
        <f t="shared" si="66"/>
        <v>1210.090833251207</v>
      </c>
      <c r="AH145" s="47">
        <f t="shared" si="66"/>
        <v>277.93990864003376</v>
      </c>
      <c r="AI145" s="47">
        <f t="shared" si="66"/>
        <v>358.13620936005714</v>
      </c>
      <c r="AJ145" s="47">
        <f t="shared" si="66"/>
        <v>241.44282994965965</v>
      </c>
      <c r="AK145" s="47">
        <f t="shared" si="66"/>
        <v>176.1253934026978</v>
      </c>
      <c r="AL145" s="47">
        <f t="shared" si="66"/>
        <v>204.12877718778185</v>
      </c>
      <c r="AM145" s="47">
        <f t="shared" si="66"/>
        <v>122.06432798849983</v>
      </c>
      <c r="AN145" s="47">
        <f t="shared" si="66"/>
        <v>148.61966344311617</v>
      </c>
      <c r="AO145" s="47">
        <f t="shared" si="66"/>
        <v>109.80298737878336</v>
      </c>
      <c r="AP145" s="47">
        <f t="shared" si="66"/>
        <v>85.249219230889622</v>
      </c>
      <c r="AQ145" s="47">
        <f t="shared" si="66"/>
        <v>252.62283332898647</v>
      </c>
      <c r="AR145" s="47">
        <f t="shared" si="66"/>
        <v>275.02308396403913</v>
      </c>
      <c r="AS145" s="47">
        <f t="shared" si="66"/>
        <v>273.71787190835579</v>
      </c>
      <c r="AT145" s="47">
        <f t="shared" si="66"/>
        <v>241.6382985856134</v>
      </c>
      <c r="AU145" s="47">
        <f t="shared" si="66"/>
        <v>220.74231132774744</v>
      </c>
    </row>
    <row r="146" spans="1:47" ht="15.75" hidden="1" thickBot="1">
      <c r="A146" s="42" t="s">
        <v>108</v>
      </c>
      <c r="G146" s="46">
        <f t="shared" ref="G146:AU150" si="67">G162+G178+G194</f>
        <v>0.34572021789631785</v>
      </c>
      <c r="H146" s="46">
        <f t="shared" si="67"/>
        <v>1.3828808715852714</v>
      </c>
      <c r="I146" s="46">
        <f t="shared" si="67"/>
        <v>6.6667470785954341</v>
      </c>
      <c r="J146" s="46">
        <f t="shared" si="67"/>
        <v>7.5145764566391513</v>
      </c>
      <c r="K146" s="46">
        <f t="shared" si="67"/>
        <v>13.039183905705046</v>
      </c>
      <c r="L146" s="46">
        <f t="shared" si="67"/>
        <v>14.863558198765865</v>
      </c>
      <c r="M146" s="46">
        <f t="shared" si="67"/>
        <v>41.138238360285243</v>
      </c>
      <c r="N146" s="46">
        <f t="shared" si="67"/>
        <v>160.80000000000001</v>
      </c>
      <c r="O146" s="46">
        <f t="shared" si="67"/>
        <v>269.10000000000002</v>
      </c>
      <c r="P146" s="46">
        <f t="shared" si="67"/>
        <v>269.8</v>
      </c>
      <c r="Q146" s="46">
        <f t="shared" si="67"/>
        <v>94</v>
      </c>
      <c r="R146" s="46">
        <f t="shared" si="67"/>
        <v>98</v>
      </c>
      <c r="S146" s="46">
        <f t="shared" si="67"/>
        <v>264</v>
      </c>
      <c r="T146" s="46">
        <f t="shared" si="67"/>
        <v>430.50676967213116</v>
      </c>
      <c r="U146" s="46">
        <f t="shared" si="67"/>
        <v>422.73424262295083</v>
      </c>
      <c r="V146" s="46">
        <f t="shared" si="67"/>
        <v>366.80940163934429</v>
      </c>
      <c r="W146" s="46">
        <f t="shared" si="67"/>
        <v>444.25804139344262</v>
      </c>
      <c r="X146" s="46">
        <f t="shared" si="67"/>
        <v>564.30685018907764</v>
      </c>
      <c r="Y146" s="46">
        <f t="shared" si="67"/>
        <v>585.34387648730512</v>
      </c>
      <c r="Z146" s="46">
        <f t="shared" si="67"/>
        <v>627.29940396993879</v>
      </c>
      <c r="AA146" s="46">
        <f t="shared" si="67"/>
        <v>757.13240915425365</v>
      </c>
      <c r="AB146" s="46">
        <f t="shared" si="67"/>
        <v>920.25707588896512</v>
      </c>
      <c r="AC146" s="46">
        <f t="shared" si="66"/>
        <v>786.47986293570773</v>
      </c>
      <c r="AD146" s="47">
        <f t="shared" si="66"/>
        <v>1069.1683542215223</v>
      </c>
      <c r="AE146" s="47">
        <f t="shared" si="66"/>
        <v>1135.295302914295</v>
      </c>
      <c r="AF146" s="47">
        <f t="shared" si="66"/>
        <v>1113.345525344482</v>
      </c>
      <c r="AG146" s="47">
        <f t="shared" si="66"/>
        <v>1245.9591584706375</v>
      </c>
      <c r="AH146" s="47">
        <f t="shared" si="67"/>
        <v>334.16141183490168</v>
      </c>
      <c r="AI146" s="47">
        <f t="shared" si="67"/>
        <v>377.10309919594147</v>
      </c>
      <c r="AJ146" s="47">
        <f t="shared" si="67"/>
        <v>242.65065229804287</v>
      </c>
      <c r="AK146" s="47">
        <f t="shared" si="67"/>
        <v>172.65951318804343</v>
      </c>
      <c r="AL146" s="47">
        <f t="shared" si="67"/>
        <v>204.917987295258</v>
      </c>
      <c r="AM146" s="47">
        <f t="shared" si="67"/>
        <v>122.53475300602935</v>
      </c>
      <c r="AN146" s="47">
        <f t="shared" si="67"/>
        <v>148.43596950028308</v>
      </c>
      <c r="AO146" s="47">
        <f t="shared" si="67"/>
        <v>109.7126733345597</v>
      </c>
      <c r="AP146" s="47">
        <f t="shared" si="67"/>
        <v>85.144289894497462</v>
      </c>
      <c r="AQ146" s="47">
        <f t="shared" si="67"/>
        <v>252.65909676739193</v>
      </c>
      <c r="AR146" s="47">
        <f t="shared" si="67"/>
        <v>275.01797574215027</v>
      </c>
      <c r="AS146" s="47">
        <f t="shared" si="67"/>
        <v>273.67536858492667</v>
      </c>
      <c r="AT146" s="47">
        <f t="shared" si="67"/>
        <v>241.61207339288978</v>
      </c>
      <c r="AU146" s="47">
        <f t="shared" si="67"/>
        <v>220.72712321013091</v>
      </c>
    </row>
    <row r="147" spans="1:47" ht="15.75" hidden="1" thickBot="1">
      <c r="A147" s="42" t="s">
        <v>109</v>
      </c>
      <c r="G147" s="46">
        <f t="shared" si="67"/>
        <v>0.34572021789631785</v>
      </c>
      <c r="H147" s="46">
        <f t="shared" si="67"/>
        <v>1.3828808715852714</v>
      </c>
      <c r="I147" s="46">
        <f t="shared" si="67"/>
        <v>6.6667470785954341</v>
      </c>
      <c r="J147" s="46">
        <f t="shared" si="67"/>
        <v>7.5145764566391513</v>
      </c>
      <c r="K147" s="46">
        <f t="shared" si="67"/>
        <v>13.039183905705046</v>
      </c>
      <c r="L147" s="46">
        <f t="shared" si="67"/>
        <v>14.863558198765865</v>
      </c>
      <c r="M147" s="46">
        <f t="shared" si="67"/>
        <v>41.138238360285243</v>
      </c>
      <c r="N147" s="46">
        <f t="shared" si="67"/>
        <v>185.3</v>
      </c>
      <c r="O147" s="46">
        <f t="shared" si="67"/>
        <v>255.9</v>
      </c>
      <c r="P147" s="46">
        <f t="shared" si="67"/>
        <v>298.8</v>
      </c>
      <c r="Q147" s="46">
        <f t="shared" si="67"/>
        <v>112</v>
      </c>
      <c r="R147" s="46">
        <f t="shared" si="67"/>
        <v>89</v>
      </c>
      <c r="S147" s="46">
        <f t="shared" si="67"/>
        <v>311</v>
      </c>
      <c r="T147" s="46">
        <f t="shared" si="67"/>
        <v>370.88274836065574</v>
      </c>
      <c r="U147" s="46">
        <f t="shared" si="67"/>
        <v>506.8634606557377</v>
      </c>
      <c r="V147" s="46">
        <f t="shared" si="67"/>
        <v>469.47562581967213</v>
      </c>
      <c r="W147" s="46">
        <f t="shared" si="67"/>
        <v>476.00673073770491</v>
      </c>
      <c r="X147" s="46">
        <f t="shared" si="67"/>
        <v>556.93482013970333</v>
      </c>
      <c r="Y147" s="46">
        <f t="shared" si="67"/>
        <v>578.04053476097477</v>
      </c>
      <c r="Z147" s="46">
        <f t="shared" si="67"/>
        <v>649.79635367006017</v>
      </c>
      <c r="AA147" s="46">
        <f t="shared" si="67"/>
        <v>690.93912700950921</v>
      </c>
      <c r="AB147" s="46">
        <f t="shared" si="67"/>
        <v>885.02701848886761</v>
      </c>
      <c r="AC147" s="46">
        <f t="shared" si="66"/>
        <v>680.65372101910748</v>
      </c>
      <c r="AD147" s="47">
        <f t="shared" si="66"/>
        <v>941.89602697602686</v>
      </c>
      <c r="AE147" s="47">
        <f t="shared" si="66"/>
        <v>1204.1927002805658</v>
      </c>
      <c r="AF147" s="47">
        <f t="shared" si="66"/>
        <v>1089.8648505972189</v>
      </c>
      <c r="AG147" s="47">
        <f t="shared" si="66"/>
        <v>1238.1512354673011</v>
      </c>
      <c r="AH147" s="47">
        <f t="shared" si="67"/>
        <v>335.42104505859186</v>
      </c>
      <c r="AI147" s="47">
        <f t="shared" si="67"/>
        <v>383.22042835587865</v>
      </c>
      <c r="AJ147" s="47">
        <f t="shared" si="67"/>
        <v>269.28332037251766</v>
      </c>
      <c r="AK147" s="47">
        <f t="shared" si="67"/>
        <v>174.01646961305397</v>
      </c>
      <c r="AL147" s="47">
        <f t="shared" si="67"/>
        <v>207.52815229424829</v>
      </c>
      <c r="AM147" s="47">
        <f t="shared" si="67"/>
        <v>124.25973946022032</v>
      </c>
      <c r="AN147" s="47">
        <f t="shared" si="67"/>
        <v>150.21597273413408</v>
      </c>
      <c r="AO147" s="47">
        <f t="shared" si="67"/>
        <v>161.048361827039</v>
      </c>
      <c r="AP147" s="47">
        <f t="shared" si="67"/>
        <v>85.782100544615872</v>
      </c>
      <c r="AQ147" s="47">
        <f t="shared" si="67"/>
        <v>253.84250045674301</v>
      </c>
      <c r="AR147" s="47">
        <f t="shared" si="67"/>
        <v>275.93802753097663</v>
      </c>
      <c r="AS147" s="47">
        <f t="shared" si="67"/>
        <v>274.54424407109775</v>
      </c>
      <c r="AT147" s="47">
        <f t="shared" si="67"/>
        <v>242.31791641384851</v>
      </c>
      <c r="AU147" s="47">
        <f t="shared" si="67"/>
        <v>221.1359067387825</v>
      </c>
    </row>
    <row r="148" spans="1:47" ht="15.75" hidden="1" thickBot="1">
      <c r="A148" s="42" t="s">
        <v>110</v>
      </c>
      <c r="G148" s="46">
        <f t="shared" si="67"/>
        <v>0.40001854693321803</v>
      </c>
      <c r="H148" s="46">
        <f t="shared" si="67"/>
        <v>1.6000741877328721</v>
      </c>
      <c r="I148" s="46">
        <f t="shared" si="67"/>
        <v>10.637580569212387</v>
      </c>
      <c r="J148" s="46">
        <f t="shared" si="67"/>
        <v>12.961993024509113</v>
      </c>
      <c r="K148" s="46">
        <f t="shared" si="67"/>
        <v>15.212707826494727</v>
      </c>
      <c r="L148" s="46">
        <f t="shared" si="67"/>
        <v>13.814113468057771</v>
      </c>
      <c r="M148" s="46">
        <f t="shared" si="67"/>
        <v>77.428275425543987</v>
      </c>
      <c r="N148" s="46">
        <f t="shared" si="67"/>
        <v>163.5</v>
      </c>
      <c r="O148" s="46">
        <f t="shared" si="67"/>
        <v>348.1</v>
      </c>
      <c r="P148" s="46">
        <f t="shared" si="67"/>
        <v>319.10000000000002</v>
      </c>
      <c r="Q148" s="46">
        <f t="shared" si="67"/>
        <v>164</v>
      </c>
      <c r="R148" s="46">
        <f t="shared" si="67"/>
        <v>96</v>
      </c>
      <c r="S148" s="46">
        <f t="shared" si="67"/>
        <v>367</v>
      </c>
      <c r="T148" s="46">
        <f t="shared" si="67"/>
        <v>349.04511721311474</v>
      </c>
      <c r="U148" s="46">
        <f t="shared" si="67"/>
        <v>496.0729008196721</v>
      </c>
      <c r="V148" s="46">
        <f t="shared" si="67"/>
        <v>439.73592868852461</v>
      </c>
      <c r="W148" s="46">
        <f t="shared" si="67"/>
        <v>447.75640901639343</v>
      </c>
      <c r="X148" s="46">
        <f t="shared" si="67"/>
        <v>567.75045197681504</v>
      </c>
      <c r="Y148" s="46">
        <f t="shared" si="67"/>
        <v>638.70187377334503</v>
      </c>
      <c r="Z148" s="46">
        <f t="shared" si="67"/>
        <v>702.60645244708974</v>
      </c>
      <c r="AA148" s="46">
        <f t="shared" si="67"/>
        <v>821.11328511466536</v>
      </c>
      <c r="AB148" s="46">
        <f t="shared" si="67"/>
        <v>898.8161187606961</v>
      </c>
      <c r="AC148" s="46">
        <f t="shared" si="66"/>
        <v>806.92911421316614</v>
      </c>
      <c r="AD148" s="47">
        <f t="shared" si="66"/>
        <v>942.57489916262716</v>
      </c>
      <c r="AE148" s="47">
        <f t="shared" si="66"/>
        <v>1267.5572383958499</v>
      </c>
      <c r="AF148" s="47">
        <f t="shared" si="66"/>
        <v>1148.2961056332463</v>
      </c>
      <c r="AG148" s="47">
        <f t="shared" si="66"/>
        <v>1221.9095226822878</v>
      </c>
      <c r="AH148" s="47">
        <f t="shared" si="67"/>
        <v>331.24994844603305</v>
      </c>
      <c r="AI148" s="47">
        <f t="shared" si="67"/>
        <v>379.53389084975134</v>
      </c>
      <c r="AJ148" s="47">
        <f t="shared" si="67"/>
        <v>266.37264006300967</v>
      </c>
      <c r="AK148" s="47">
        <f t="shared" si="67"/>
        <v>172.12231854849301</v>
      </c>
      <c r="AL148" s="47">
        <f t="shared" si="67"/>
        <v>204.48828328910085</v>
      </c>
      <c r="AM148" s="47">
        <f t="shared" si="67"/>
        <v>122.09327701145976</v>
      </c>
      <c r="AN148" s="47">
        <f t="shared" si="67"/>
        <v>148.24877477993499</v>
      </c>
      <c r="AO148" s="47">
        <f t="shared" si="67"/>
        <v>159.6569930997349</v>
      </c>
      <c r="AP148" s="47">
        <f t="shared" si="67"/>
        <v>85.208275528117127</v>
      </c>
      <c r="AQ148" s="47">
        <f t="shared" si="67"/>
        <v>252.83153461518083</v>
      </c>
      <c r="AR148" s="47">
        <f t="shared" si="67"/>
        <v>275.22847272780547</v>
      </c>
      <c r="AS148" s="47">
        <f t="shared" si="67"/>
        <v>273.88519914659508</v>
      </c>
      <c r="AT148" s="47">
        <f t="shared" si="67"/>
        <v>241.91420157044595</v>
      </c>
      <c r="AU148" s="47">
        <f t="shared" si="67"/>
        <v>220.90209840838213</v>
      </c>
    </row>
    <row r="149" spans="1:47" ht="15.75" hidden="1" thickBot="1">
      <c r="A149" s="42" t="s">
        <v>111</v>
      </c>
      <c r="G149" s="46">
        <f t="shared" si="67"/>
        <v>0.40001854693321803</v>
      </c>
      <c r="H149" s="46">
        <f t="shared" si="67"/>
        <v>1.6000741877328721</v>
      </c>
      <c r="I149" s="46">
        <f t="shared" si="67"/>
        <v>10.637580569212387</v>
      </c>
      <c r="J149" s="46">
        <f t="shared" si="67"/>
        <v>12.961993024509113</v>
      </c>
      <c r="K149" s="46">
        <f t="shared" si="67"/>
        <v>15.212707826494727</v>
      </c>
      <c r="L149" s="46">
        <f t="shared" si="67"/>
        <v>13.814113468057771</v>
      </c>
      <c r="M149" s="46">
        <f t="shared" si="67"/>
        <v>77.428275425543987</v>
      </c>
      <c r="N149" s="46">
        <f t="shared" si="67"/>
        <v>208.5</v>
      </c>
      <c r="O149" s="46">
        <f t="shared" si="67"/>
        <v>311.5</v>
      </c>
      <c r="P149" s="46">
        <f t="shared" si="67"/>
        <v>331.9</v>
      </c>
      <c r="Q149" s="46">
        <f t="shared" si="67"/>
        <v>168</v>
      </c>
      <c r="R149" s="46">
        <f t="shared" si="67"/>
        <v>84</v>
      </c>
      <c r="S149" s="46">
        <f t="shared" si="67"/>
        <v>398</v>
      </c>
      <c r="T149" s="46">
        <f t="shared" si="67"/>
        <v>389.54997213114751</v>
      </c>
      <c r="U149" s="46">
        <f t="shared" si="67"/>
        <v>536.4827409836065</v>
      </c>
      <c r="V149" s="46">
        <f t="shared" si="67"/>
        <v>449.61221680327867</v>
      </c>
      <c r="W149" s="46">
        <f t="shared" si="67"/>
        <v>465.24152622950822</v>
      </c>
      <c r="X149" s="46">
        <f t="shared" si="67"/>
        <v>601.75034892403687</v>
      </c>
      <c r="Y149" s="46">
        <f t="shared" si="67"/>
        <v>648.60385399665461</v>
      </c>
      <c r="Z149" s="46">
        <f t="shared" si="67"/>
        <v>744.87719067253477</v>
      </c>
      <c r="AA149" s="46">
        <f t="shared" si="67"/>
        <v>774.2061566965898</v>
      </c>
      <c r="AB149" s="46">
        <f t="shared" si="67"/>
        <v>870.4787060870143</v>
      </c>
      <c r="AC149" s="46">
        <f t="shared" si="66"/>
        <v>828.92499381269374</v>
      </c>
      <c r="AD149" s="47">
        <f t="shared" si="66"/>
        <v>1067.1764127371009</v>
      </c>
      <c r="AE149" s="47">
        <f t="shared" si="66"/>
        <v>1189.9655040139451</v>
      </c>
      <c r="AF149" s="47">
        <f t="shared" si="66"/>
        <v>1179.6250871101199</v>
      </c>
      <c r="AG149" s="47">
        <f t="shared" si="66"/>
        <v>1279.6546710057678</v>
      </c>
      <c r="AH149" s="47">
        <f t="shared" si="67"/>
        <v>320.93809979880717</v>
      </c>
      <c r="AI149" s="47">
        <f t="shared" si="67"/>
        <v>380.28894833939773</v>
      </c>
      <c r="AJ149" s="47">
        <f t="shared" si="67"/>
        <v>240.40068311702026</v>
      </c>
      <c r="AK149" s="47">
        <f t="shared" si="67"/>
        <v>171.24483430537111</v>
      </c>
      <c r="AL149" s="47">
        <f t="shared" si="67"/>
        <v>202.44721952565837</v>
      </c>
      <c r="AM149" s="47">
        <f t="shared" si="67"/>
        <v>120.35979884769012</v>
      </c>
      <c r="AN149" s="47">
        <f t="shared" si="67"/>
        <v>147.49187614075302</v>
      </c>
      <c r="AO149" s="47">
        <f t="shared" si="67"/>
        <v>108.87953924563048</v>
      </c>
      <c r="AP149" s="47">
        <f t="shared" si="67"/>
        <v>84.869980944840847</v>
      </c>
      <c r="AQ149" s="47">
        <f t="shared" si="67"/>
        <v>252.22506926489066</v>
      </c>
      <c r="AR149" s="47">
        <f t="shared" si="67"/>
        <v>274.79287200420049</v>
      </c>
      <c r="AS149" s="47">
        <f t="shared" si="67"/>
        <v>273.52084466477265</v>
      </c>
      <c r="AT149" s="47">
        <f t="shared" si="67"/>
        <v>241.66883960953797</v>
      </c>
      <c r="AU149" s="47">
        <f t="shared" si="67"/>
        <v>220.75999892563794</v>
      </c>
    </row>
    <row r="150" spans="1:47" ht="15.75" hidden="1" thickBot="1">
      <c r="A150" s="42" t="s">
        <v>112</v>
      </c>
      <c r="G150" s="46">
        <f t="shared" si="67"/>
        <v>0.40001854693321803</v>
      </c>
      <c r="H150" s="46">
        <f t="shared" si="67"/>
        <v>1.6000741877328721</v>
      </c>
      <c r="I150" s="46">
        <f t="shared" si="67"/>
        <v>10.637580569212387</v>
      </c>
      <c r="J150" s="46">
        <f t="shared" si="67"/>
        <v>12.961993024509113</v>
      </c>
      <c r="K150" s="46">
        <f t="shared" si="67"/>
        <v>15.212707826494727</v>
      </c>
      <c r="L150" s="46">
        <f t="shared" si="67"/>
        <v>13.814113468057771</v>
      </c>
      <c r="M150" s="46">
        <f t="shared" si="67"/>
        <v>77.428275425543987</v>
      </c>
      <c r="N150" s="46">
        <f t="shared" si="67"/>
        <v>181.2</v>
      </c>
      <c r="O150" s="46">
        <f>O166+O182+O187</f>
        <v>286.60000000000002</v>
      </c>
      <c r="P150" s="46">
        <f t="shared" si="67"/>
        <v>278.10000000000002</v>
      </c>
      <c r="Q150" s="46">
        <f t="shared" si="67"/>
        <v>215</v>
      </c>
      <c r="R150" s="46">
        <f t="shared" si="67"/>
        <v>102</v>
      </c>
      <c r="S150" s="46">
        <f t="shared" si="67"/>
        <v>430</v>
      </c>
      <c r="T150" s="46">
        <f t="shared" si="67"/>
        <v>325.83652663934424</v>
      </c>
      <c r="U150" s="46">
        <f t="shared" si="67"/>
        <v>531.04014508196724</v>
      </c>
      <c r="V150" s="46">
        <f t="shared" si="67"/>
        <v>397.51903852459014</v>
      </c>
      <c r="W150" s="46">
        <f t="shared" si="67"/>
        <v>391.36604877049183</v>
      </c>
      <c r="X150" s="46">
        <f t="shared" si="67"/>
        <v>568.35586693221444</v>
      </c>
      <c r="Y150" s="46">
        <f t="shared" si="67"/>
        <v>639.89175641935901</v>
      </c>
      <c r="Z150" s="46">
        <f t="shared" si="67"/>
        <v>758.51641348178146</v>
      </c>
      <c r="AA150" s="46">
        <f t="shared" si="67"/>
        <v>697.73988338299012</v>
      </c>
      <c r="AB150" s="46">
        <f t="shared" si="67"/>
        <v>880.95094076760051</v>
      </c>
      <c r="AC150" s="46">
        <f t="shared" si="66"/>
        <v>784.01278438186614</v>
      </c>
      <c r="AD150" s="47">
        <f t="shared" si="66"/>
        <v>1089.3218451711748</v>
      </c>
      <c r="AE150" s="47">
        <f t="shared" si="66"/>
        <v>1205.2113872644259</v>
      </c>
      <c r="AF150" s="47">
        <f t="shared" si="66"/>
        <v>1171.0019278087905</v>
      </c>
      <c r="AG150" s="47">
        <f t="shared" si="66"/>
        <v>1257.6408831531924</v>
      </c>
      <c r="AH150" s="47">
        <f t="shared" si="67"/>
        <v>320.16767153758599</v>
      </c>
      <c r="AI150" s="47">
        <f t="shared" si="67"/>
        <v>371.43530274508345</v>
      </c>
      <c r="AJ150" s="47">
        <f t="shared" si="67"/>
        <v>232.95537552674872</v>
      </c>
      <c r="AK150" s="47">
        <f t="shared" si="67"/>
        <v>262.00954667670158</v>
      </c>
      <c r="AL150" s="47">
        <f t="shared" si="67"/>
        <v>197.28082550840759</v>
      </c>
      <c r="AM150" s="47">
        <f t="shared" si="67"/>
        <v>116.5089562806747</v>
      </c>
      <c r="AN150" s="47">
        <f t="shared" si="67"/>
        <v>143.71129166122176</v>
      </c>
      <c r="AO150" s="47">
        <f t="shared" si="67"/>
        <v>106.10560091136978</v>
      </c>
      <c r="AP150" s="47">
        <f t="shared" si="67"/>
        <v>83.779106936691676</v>
      </c>
      <c r="AQ150" s="47">
        <f t="shared" si="67"/>
        <v>250.38001230970607</v>
      </c>
      <c r="AR150" s="47">
        <f t="shared" si="67"/>
        <v>273.45528305282949</v>
      </c>
      <c r="AS150" s="47">
        <f t="shared" si="67"/>
        <v>272.26557917805712</v>
      </c>
      <c r="AT150" s="47">
        <f t="shared" si="67"/>
        <v>240.89819182746311</v>
      </c>
      <c r="AU150" s="47">
        <f t="shared" si="67"/>
        <v>220.31368422059745</v>
      </c>
    </row>
    <row r="151" spans="1:47" ht="15.75" hidden="1" thickBot="1">
      <c r="A151" s="42" t="s">
        <v>113</v>
      </c>
      <c r="F151" s="46"/>
      <c r="G151" s="46">
        <f t="shared" ref="G151:V151" si="68">SUM(G139:G150)</f>
        <v>3.1550265052044284</v>
      </c>
      <c r="H151" s="46">
        <f t="shared" si="68"/>
        <v>12.620106020817714</v>
      </c>
      <c r="I151" s="46">
        <f t="shared" si="68"/>
        <v>63.10053010408857</v>
      </c>
      <c r="J151" s="46">
        <f t="shared" si="68"/>
        <v>94.650795156132844</v>
      </c>
      <c r="K151" s="46">
        <f t="shared" si="68"/>
        <v>117.14961011597379</v>
      </c>
      <c r="L151" s="46">
        <f t="shared" si="68"/>
        <v>134.64831680085499</v>
      </c>
      <c r="M151" s="46">
        <f t="shared" si="68"/>
        <v>488.54011670139971</v>
      </c>
      <c r="N151" s="46">
        <f t="shared" si="68"/>
        <v>1568.5833984130477</v>
      </c>
      <c r="O151" s="46">
        <f t="shared" si="68"/>
        <v>2761.4</v>
      </c>
      <c r="P151" s="46">
        <f t="shared" si="68"/>
        <v>3245.4</v>
      </c>
      <c r="Q151" s="46">
        <f t="shared" si="68"/>
        <v>2009.7</v>
      </c>
      <c r="R151" s="46">
        <f t="shared" si="68"/>
        <v>1622</v>
      </c>
      <c r="S151" s="46">
        <f t="shared" si="68"/>
        <v>2737</v>
      </c>
      <c r="T151" s="46">
        <f t="shared" si="68"/>
        <v>4913.2093336065564</v>
      </c>
      <c r="U151" s="46">
        <f t="shared" si="68"/>
        <v>4812.9838856557371</v>
      </c>
      <c r="V151" s="46">
        <f t="shared" si="68"/>
        <v>5081.5237262295086</v>
      </c>
      <c r="W151" s="46">
        <f>SUM(W139:W150)</f>
        <v>5059.1079606557378</v>
      </c>
      <c r="X151" s="46">
        <f t="shared" ref="X151:AU151" si="69">SUM(X139:X150)</f>
        <v>5873.283324604713</v>
      </c>
      <c r="Y151" s="46">
        <f t="shared" si="69"/>
        <v>6626.0060355215974</v>
      </c>
      <c r="Z151" s="46">
        <f t="shared" si="69"/>
        <v>7655.6360634201701</v>
      </c>
      <c r="AA151" s="46">
        <f t="shared" si="69"/>
        <v>8967.6430289051004</v>
      </c>
      <c r="AB151" s="46">
        <f t="shared" si="69"/>
        <v>9320.882186165305</v>
      </c>
      <c r="AC151" s="46">
        <f t="shared" si="69"/>
        <v>9056.5705263133677</v>
      </c>
      <c r="AD151" s="47">
        <f t="shared" si="69"/>
        <v>11470.78345422215</v>
      </c>
      <c r="AE151" s="47">
        <f t="shared" si="69"/>
        <v>12577.263817563788</v>
      </c>
      <c r="AF151" s="47">
        <f t="shared" si="69"/>
        <v>12804.29104730031</v>
      </c>
      <c r="AG151" s="47">
        <f t="shared" si="69"/>
        <v>14196.741231687874</v>
      </c>
      <c r="AH151" s="47">
        <f t="shared" si="69"/>
        <v>4239.521738835002</v>
      </c>
      <c r="AI151" s="47">
        <f t="shared" si="69"/>
        <v>4271.785900910586</v>
      </c>
      <c r="AJ151" s="47">
        <f t="shared" si="69"/>
        <v>3005.8086508639308</v>
      </c>
      <c r="AK151" s="47">
        <f t="shared" si="69"/>
        <v>2198.7492623769467</v>
      </c>
      <c r="AL151" s="47">
        <f t="shared" si="69"/>
        <v>2612.3948433633741</v>
      </c>
      <c r="AM151" s="47">
        <f t="shared" si="69"/>
        <v>1876.4507449355501</v>
      </c>
      <c r="AN151" s="47">
        <f t="shared" si="69"/>
        <v>1778.8319145761054</v>
      </c>
      <c r="AO151" s="47">
        <f t="shared" si="69"/>
        <v>1481.6045265539985</v>
      </c>
      <c r="AP151" s="47">
        <f t="shared" si="69"/>
        <v>1028.1078317655345</v>
      </c>
      <c r="AQ151" s="47">
        <f t="shared" si="69"/>
        <v>3035.1283312642963</v>
      </c>
      <c r="AR151" s="47">
        <f t="shared" si="69"/>
        <v>3306.4007215422166</v>
      </c>
      <c r="AS151" s="47">
        <f t="shared" si="69"/>
        <v>3279.4793010853391</v>
      </c>
      <c r="AT151" s="47">
        <f t="shared" si="69"/>
        <v>2963.4686161208219</v>
      </c>
      <c r="AU151" s="47">
        <f t="shared" si="69"/>
        <v>2707.2927689243816</v>
      </c>
    </row>
    <row r="152" spans="1:47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>
        <f>AD12</f>
        <v>0</v>
      </c>
      <c r="AE152" s="49">
        <f t="shared" ref="AE152:AU152" si="70">AE12</f>
        <v>0</v>
      </c>
      <c r="AF152" s="49">
        <f t="shared" si="70"/>
        <v>0</v>
      </c>
      <c r="AG152" s="49">
        <f t="shared" si="70"/>
        <v>0</v>
      </c>
      <c r="AH152" s="49">
        <f t="shared" si="70"/>
        <v>0</v>
      </c>
      <c r="AI152" s="49">
        <f t="shared" si="70"/>
        <v>0</v>
      </c>
      <c r="AJ152" s="49">
        <f t="shared" si="70"/>
        <v>0</v>
      </c>
      <c r="AK152" s="49">
        <f t="shared" si="70"/>
        <v>0</v>
      </c>
      <c r="AL152" s="49">
        <f t="shared" si="70"/>
        <v>0</v>
      </c>
      <c r="AM152" s="49">
        <f t="shared" si="70"/>
        <v>0</v>
      </c>
      <c r="AN152" s="49">
        <f t="shared" si="70"/>
        <v>0</v>
      </c>
      <c r="AO152" s="49">
        <f t="shared" si="70"/>
        <v>0</v>
      </c>
      <c r="AP152" s="49">
        <f t="shared" si="70"/>
        <v>0</v>
      </c>
      <c r="AQ152" s="49">
        <f t="shared" si="70"/>
        <v>0</v>
      </c>
      <c r="AR152" s="49">
        <f t="shared" si="70"/>
        <v>0</v>
      </c>
      <c r="AS152" s="49">
        <f t="shared" si="70"/>
        <v>0</v>
      </c>
      <c r="AT152" s="49">
        <f t="shared" si="70"/>
        <v>0</v>
      </c>
      <c r="AU152" s="49">
        <f t="shared" si="70"/>
        <v>0</v>
      </c>
    </row>
    <row r="153" spans="1:47" hidden="1">
      <c r="A153" s="42" t="s">
        <v>175</v>
      </c>
      <c r="X153" s="55"/>
      <c r="Y153" s="55"/>
      <c r="Z153" s="55"/>
      <c r="AA153" s="55"/>
    </row>
    <row r="154" spans="1:47" ht="15.75" hidden="1" thickBot="1">
      <c r="A154" s="44"/>
      <c r="B154" s="44" t="str">
        <f t="shared" ref="B154:AU154" si="71">B2</f>
        <v xml:space="preserve">93/94 </v>
      </c>
      <c r="C154" s="44" t="str">
        <f t="shared" si="71"/>
        <v xml:space="preserve">94/95 </v>
      </c>
      <c r="D154" s="44" t="str">
        <f t="shared" si="71"/>
        <v xml:space="preserve">95/96 </v>
      </c>
      <c r="E154" s="44" t="str">
        <f t="shared" si="71"/>
        <v xml:space="preserve">96/97 </v>
      </c>
      <c r="F154" s="44" t="str">
        <f t="shared" si="71"/>
        <v xml:space="preserve">97/98 </v>
      </c>
      <c r="G154" s="44" t="str">
        <f t="shared" si="71"/>
        <v xml:space="preserve">98/99 </v>
      </c>
      <c r="H154" s="44" t="str">
        <f t="shared" si="71"/>
        <v xml:space="preserve">99/00 </v>
      </c>
      <c r="I154" s="44" t="str">
        <f t="shared" si="71"/>
        <v xml:space="preserve">00/01 </v>
      </c>
      <c r="J154" s="44" t="str">
        <f t="shared" si="71"/>
        <v xml:space="preserve">01/02 </v>
      </c>
      <c r="K154" s="44" t="str">
        <f t="shared" si="71"/>
        <v xml:space="preserve">02/03 </v>
      </c>
      <c r="L154" s="44" t="str">
        <f t="shared" si="71"/>
        <v xml:space="preserve">03/04 </v>
      </c>
      <c r="M154" s="44" t="str">
        <f t="shared" si="71"/>
        <v xml:space="preserve">04/05 </v>
      </c>
      <c r="N154" s="44" t="str">
        <f t="shared" si="71"/>
        <v xml:space="preserve">05/06 </v>
      </c>
      <c r="O154" s="44" t="str">
        <f t="shared" si="71"/>
        <v xml:space="preserve">06/07 </v>
      </c>
      <c r="P154" s="44" t="str">
        <f t="shared" si="71"/>
        <v xml:space="preserve">07/08 </v>
      </c>
      <c r="Q154" s="44" t="str">
        <f t="shared" si="71"/>
        <v xml:space="preserve">08/09 </v>
      </c>
      <c r="R154" s="44" t="str">
        <f t="shared" si="71"/>
        <v xml:space="preserve">09/10 </v>
      </c>
      <c r="S154" s="44" t="str">
        <f t="shared" si="71"/>
        <v xml:space="preserve">10/11 </v>
      </c>
      <c r="T154" s="44" t="str">
        <f t="shared" si="71"/>
        <v xml:space="preserve">11/12 </v>
      </c>
      <c r="U154" s="44" t="str">
        <f t="shared" si="71"/>
        <v xml:space="preserve">12/13 </v>
      </c>
      <c r="V154" s="44" t="str">
        <f t="shared" si="71"/>
        <v xml:space="preserve">13/14 </v>
      </c>
      <c r="W154" s="44" t="str">
        <f t="shared" si="71"/>
        <v xml:space="preserve">14/15 </v>
      </c>
      <c r="X154" s="44" t="str">
        <f t="shared" si="71"/>
        <v xml:space="preserve">15/16 </v>
      </c>
      <c r="Y154" s="44" t="str">
        <f t="shared" si="71"/>
        <v xml:space="preserve">16/17 </v>
      </c>
      <c r="Z154" s="44" t="str">
        <f t="shared" si="71"/>
        <v xml:space="preserve">17/18 </v>
      </c>
      <c r="AA154" s="44" t="str">
        <f t="shared" si="71"/>
        <v>18/19</v>
      </c>
      <c r="AB154" s="44" t="str">
        <f t="shared" si="71"/>
        <v>19/20</v>
      </c>
      <c r="AC154" s="44" t="str">
        <f t="shared" si="71"/>
        <v>20/21</v>
      </c>
      <c r="AD154" s="44" t="str">
        <f t="shared" si="71"/>
        <v>21/22</v>
      </c>
      <c r="AE154" s="44" t="str">
        <f t="shared" si="71"/>
        <v>22/23</v>
      </c>
      <c r="AF154" s="44" t="str">
        <f t="shared" si="71"/>
        <v>23/24</v>
      </c>
      <c r="AG154" s="44" t="str">
        <f t="shared" si="71"/>
        <v>24/25</v>
      </c>
      <c r="AH154" s="44" t="str">
        <f t="shared" si="71"/>
        <v>25/26</v>
      </c>
      <c r="AI154" s="44" t="str">
        <f t="shared" si="71"/>
        <v>26/27</v>
      </c>
      <c r="AJ154" s="44" t="str">
        <f t="shared" si="71"/>
        <v>27/28</v>
      </c>
      <c r="AK154" s="44" t="str">
        <f t="shared" si="71"/>
        <v>28/29</v>
      </c>
      <c r="AL154" s="44" t="str">
        <f t="shared" si="71"/>
        <v>29/30</v>
      </c>
      <c r="AM154" s="44" t="str">
        <f t="shared" si="71"/>
        <v>30/31</v>
      </c>
      <c r="AN154" s="44" t="str">
        <f t="shared" si="71"/>
        <v>31/32</v>
      </c>
      <c r="AO154" s="44" t="str">
        <f t="shared" si="71"/>
        <v>32/33</v>
      </c>
      <c r="AP154" s="44" t="str">
        <f t="shared" si="71"/>
        <v>33/34</v>
      </c>
      <c r="AQ154" s="44" t="str">
        <f t="shared" si="71"/>
        <v>34/35</v>
      </c>
      <c r="AR154" s="44" t="str">
        <f t="shared" si="71"/>
        <v>35/36</v>
      </c>
      <c r="AS154" s="44" t="str">
        <f t="shared" si="71"/>
        <v>36/37</v>
      </c>
      <c r="AT154" s="44" t="str">
        <f t="shared" si="71"/>
        <v>37/38</v>
      </c>
      <c r="AU154" s="44" t="str">
        <f t="shared" si="71"/>
        <v>38/39</v>
      </c>
    </row>
    <row r="155" spans="1:47" hidden="1">
      <c r="A155" s="42" t="s">
        <v>101</v>
      </c>
      <c r="G155" s="66">
        <f>'[3]Soy Complex'!AN404</f>
        <v>0.14845192849800068</v>
      </c>
      <c r="H155" s="66">
        <f>'[3]Soy Complex'!AO404</f>
        <v>0.59380771399200272</v>
      </c>
      <c r="I155" s="66">
        <f>'[3]Soy Complex'!AP404</f>
        <v>0.10594550710612409</v>
      </c>
      <c r="J155" s="66">
        <f>'[3]Soy Complex'!AQ404</f>
        <v>4.7053309611616596</v>
      </c>
      <c r="K155" s="66">
        <f>'[3]Soy Complex'!AR404</f>
        <v>5.6274177871419004</v>
      </c>
      <c r="L155" s="66">
        <f>'[3]Soy Complex'!AS404</f>
        <v>3.2679714900617962</v>
      </c>
      <c r="M155" s="66">
        <f>'[3]Soy Complex'!AT404</f>
        <v>26.33123743930997</v>
      </c>
      <c r="N155" s="66">
        <f>'[3]Soy Complex'!AU404</f>
        <v>88.427799471015888</v>
      </c>
      <c r="O155" s="66">
        <f>'[3]Soy Complex'!AV404</f>
        <v>166.1</v>
      </c>
      <c r="P155" s="66">
        <f>'[3]Soy Complex'!AW404</f>
        <v>246.8</v>
      </c>
      <c r="Q155" s="66">
        <f>'[3]Soy Complex'!AX404</f>
        <v>295.3</v>
      </c>
      <c r="R155" s="66">
        <f>'[3]Soy Complex'!AY404</f>
        <v>244</v>
      </c>
      <c r="S155" s="66">
        <f>'[3]Soy Complex'!AZ404</f>
        <v>105</v>
      </c>
      <c r="T155" s="66">
        <f>'[3]Soy Complex'!BA404</f>
        <v>527</v>
      </c>
      <c r="U155" s="66">
        <f>'[3]Soy Complex'!BB404</f>
        <v>307</v>
      </c>
      <c r="V155" s="66">
        <f>'[3]Soy Complex'!BC404</f>
        <v>551</v>
      </c>
      <c r="W155" s="66">
        <f>'[3]Soy Complex'!BD404</f>
        <v>458.81</v>
      </c>
      <c r="X155" s="66">
        <f>'[3]Soy Complex'!BE404</f>
        <v>408</v>
      </c>
      <c r="Y155" s="66">
        <f>'[3]Soy Complex'!BF404</f>
        <v>525.96</v>
      </c>
      <c r="Z155" s="66">
        <f>'[3]Soy Complex'!BG404</f>
        <v>577.42999999999995</v>
      </c>
      <c r="AA155" s="66">
        <f>'[3]Soy Complex'!BH404</f>
        <v>698.88</v>
      </c>
      <c r="AB155" s="66">
        <f>'[3]Soy Complex'!BI404</f>
        <v>557.52</v>
      </c>
      <c r="AC155" s="66">
        <f>'[3]Soy Complex'!BJ404</f>
        <v>723</v>
      </c>
      <c r="AD155" s="66">
        <f>'[3]Soy Complex'!BK404</f>
        <v>644.12309883521937</v>
      </c>
      <c r="AE155" s="82">
        <f>'[3]Soy Complex'!BL404</f>
        <v>640.09400000000005</v>
      </c>
      <c r="AF155" s="82">
        <f>'[3]Soy Complex'!BM404</f>
        <v>645.47</v>
      </c>
      <c r="AG155" s="82">
        <f>'[3]Soy Complex'!BN404</f>
        <v>539.34634245778807</v>
      </c>
      <c r="AH155" s="47">
        <f>'[8]US EIA'!$C327</f>
        <v>104.10512799231834</v>
      </c>
      <c r="AI155" s="47">
        <f>'[8]US EIA'!$C339</f>
        <v>88.566672921464175</v>
      </c>
      <c r="AJ155" s="47">
        <f>'[8]US EIA'!$C351</f>
        <v>85.982088593101622</v>
      </c>
      <c r="AK155" s="47">
        <f>'[8]US EIA'!$C363</f>
        <v>82.165062060732396</v>
      </c>
      <c r="AL155" s="47">
        <f>'[8]US EIA'!$C375</f>
        <v>81.621526757948885</v>
      </c>
      <c r="AM155" s="47">
        <f>'[8]US EIA'!$C387</f>
        <v>68.965376771591295</v>
      </c>
      <c r="AN155" s="47">
        <f>'[8]US EIA'!$C399</f>
        <v>52.669661329160725</v>
      </c>
      <c r="AO155" s="47">
        <f>'[8]US EIA'!$C411</f>
        <v>48.997684005612456</v>
      </c>
      <c r="AP155" s="47">
        <f>'[8]US EIA'!$C423</f>
        <v>19.355710310008607</v>
      </c>
      <c r="AQ155" s="47">
        <f>'[8]US EIA'!$C435</f>
        <v>29.763061655979943</v>
      </c>
      <c r="AR155" s="47">
        <f>'[8]US EIA'!$C447</f>
        <v>23.066335931557749</v>
      </c>
      <c r="AS155" s="47">
        <f>'[8]US EIA'!$C459</f>
        <v>18.50582531036153</v>
      </c>
      <c r="AT155" s="47">
        <f>'[8]US EIA'!$C471</f>
        <v>17.175125362143351</v>
      </c>
      <c r="AU155" s="47">
        <f>'[8]US EIA'!$C483</f>
        <v>11.069920037006501</v>
      </c>
    </row>
    <row r="156" spans="1:47" hidden="1">
      <c r="A156" s="42" t="s">
        <v>102</v>
      </c>
      <c r="G156" s="66">
        <f>'[3]Soy Complex'!AN405</f>
        <v>0.14845192849800068</v>
      </c>
      <c r="H156" s="66">
        <f>'[3]Soy Complex'!AO405</f>
        <v>0.59380771399200272</v>
      </c>
      <c r="I156" s="66">
        <f>'[3]Soy Complex'!AP405</f>
        <v>0.10594550710612409</v>
      </c>
      <c r="J156" s="66">
        <f>'[3]Soy Complex'!AQ405</f>
        <v>4.7053309611616596</v>
      </c>
      <c r="K156" s="66">
        <f>'[3]Soy Complex'!AR405</f>
        <v>5.6274177871419004</v>
      </c>
      <c r="L156" s="66">
        <f>'[3]Soy Complex'!AS405</f>
        <v>3.2679714900617962</v>
      </c>
      <c r="M156" s="66">
        <f>'[3]Soy Complex'!AT405</f>
        <v>26.33123743930997</v>
      </c>
      <c r="N156" s="66">
        <f>'[3]Soy Complex'!AU405</f>
        <v>88.427799471015888</v>
      </c>
      <c r="O156" s="66">
        <f>'[3]Soy Complex'!AV405</f>
        <v>157.6</v>
      </c>
      <c r="P156" s="66">
        <f>'[3]Soy Complex'!AW405</f>
        <v>219.1</v>
      </c>
      <c r="Q156" s="66">
        <f>'[3]Soy Complex'!AX405</f>
        <v>252.4</v>
      </c>
      <c r="R156" s="66">
        <f>'[3]Soy Complex'!AY405</f>
        <v>237</v>
      </c>
      <c r="S156" s="66">
        <f>'[3]Soy Complex'!AZ405</f>
        <v>73</v>
      </c>
      <c r="T156" s="66">
        <f>'[3]Soy Complex'!BA405</f>
        <v>538</v>
      </c>
      <c r="U156" s="66">
        <f>'[3]Soy Complex'!BB405</f>
        <v>246</v>
      </c>
      <c r="V156" s="66">
        <f>'[3]Soy Complex'!BC405</f>
        <v>535</v>
      </c>
      <c r="W156" s="66">
        <f>'[3]Soy Complex'!BD405</f>
        <v>447.12</v>
      </c>
      <c r="X156" s="66">
        <f>'[3]Soy Complex'!BE405</f>
        <v>464</v>
      </c>
      <c r="Y156" s="66">
        <f>'[3]Soy Complex'!BF405</f>
        <v>595.83000000000004</v>
      </c>
      <c r="Z156" s="66">
        <f>'[3]Soy Complex'!BG405</f>
        <v>590.79999999999995</v>
      </c>
      <c r="AA156" s="66">
        <f>'[3]Soy Complex'!BH405</f>
        <v>703.79</v>
      </c>
      <c r="AB156" s="66">
        <f>'[3]Soy Complex'!BI405</f>
        <v>526.53</v>
      </c>
      <c r="AC156" s="66">
        <f>'[3]Soy Complex'!BJ405</f>
        <v>683</v>
      </c>
      <c r="AD156" s="66">
        <f>'[3]Soy Complex'!BK405</f>
        <v>432.84409459115193</v>
      </c>
      <c r="AE156" s="82">
        <f>'[3]Soy Complex'!BL405</f>
        <v>593.81100000000004</v>
      </c>
      <c r="AF156" s="82">
        <f>'[3]Soy Complex'!BM405</f>
        <v>612.95299999999997</v>
      </c>
      <c r="AG156" s="82">
        <f>'[3]Soy Complex'!BN405</f>
        <v>523.91295648892287</v>
      </c>
      <c r="AH156" s="47">
        <f>'[8]US EIA'!$C328</f>
        <v>136.50062811030753</v>
      </c>
      <c r="AI156" s="47">
        <f>'[8]US EIA'!$C340</f>
        <v>110.66796547907086</v>
      </c>
      <c r="AJ156" s="47">
        <f>'[8]US EIA'!$C352</f>
        <v>122.49433840784191</v>
      </c>
      <c r="AK156" s="47">
        <f>'[8]US EIA'!$C364</f>
        <v>126.26253120820543</v>
      </c>
      <c r="AL156" s="47">
        <f>'[8]US EIA'!$C376</f>
        <v>110.1826495819377</v>
      </c>
      <c r="AM156" s="47">
        <f>'[8]US EIA'!$C388</f>
        <v>94.72780126110699</v>
      </c>
      <c r="AN156" s="47">
        <f>'[8]US EIA'!$C400</f>
        <v>73.005917551453436</v>
      </c>
      <c r="AO156" s="47">
        <f>'[8]US EIA'!$C412</f>
        <v>69.321207336602143</v>
      </c>
      <c r="AP156" s="47">
        <f>'[8]US EIA'!$C424</f>
        <v>27.358699740544608</v>
      </c>
      <c r="AQ156" s="47">
        <f>'[8]US EIA'!$C436</f>
        <v>41.327582774384389</v>
      </c>
      <c r="AR156" s="47">
        <f>'[8]US EIA'!$C448</f>
        <v>32.224448648077882</v>
      </c>
      <c r="AS156" s="47">
        <f>'[8]US EIA'!$C460</f>
        <v>25.958426444932652</v>
      </c>
      <c r="AT156" s="47">
        <f>'[8]US EIA'!$C472</f>
        <v>24.139588256748485</v>
      </c>
      <c r="AU156" s="47">
        <f>'[8]US EIA'!$C484</f>
        <v>15.568578748585667</v>
      </c>
    </row>
    <row r="157" spans="1:47" hidden="1">
      <c r="A157" s="42" t="s">
        <v>103</v>
      </c>
      <c r="G157" s="66">
        <f>'[3]Soy Complex'!AN406</f>
        <v>0.14845192849800068</v>
      </c>
      <c r="H157" s="66">
        <f>'[3]Soy Complex'!AO406</f>
        <v>0.59380771399200272</v>
      </c>
      <c r="I157" s="66">
        <f>'[3]Soy Complex'!AP406</f>
        <v>0.10594550710612409</v>
      </c>
      <c r="J157" s="66">
        <f>'[3]Soy Complex'!AQ406</f>
        <v>4.7053309611616596</v>
      </c>
      <c r="K157" s="66">
        <f>'[3]Soy Complex'!AR406</f>
        <v>5.6274177871419004</v>
      </c>
      <c r="L157" s="66">
        <f>'[3]Soy Complex'!AS406</f>
        <v>3.2679714900617962</v>
      </c>
      <c r="M157" s="66">
        <f>'[3]Soy Complex'!AT406</f>
        <v>26.33123743930997</v>
      </c>
      <c r="N157" s="66">
        <f>'[3]Soy Complex'!AU406</f>
        <v>88.427799471015888</v>
      </c>
      <c r="O157" s="66">
        <f>'[3]Soy Complex'!AV406</f>
        <v>178.7</v>
      </c>
      <c r="P157" s="66">
        <f>'[3]Soy Complex'!AW406</f>
        <v>219.3</v>
      </c>
      <c r="Q157" s="66">
        <f>'[3]Soy Complex'!AX406</f>
        <v>207</v>
      </c>
      <c r="R157" s="66">
        <f>'[3]Soy Complex'!AY406</f>
        <v>241</v>
      </c>
      <c r="S157" s="66">
        <f>'[3]Soy Complex'!AZ406</f>
        <v>63</v>
      </c>
      <c r="T157" s="66">
        <f>'[3]Soy Complex'!BA406</f>
        <v>592</v>
      </c>
      <c r="U157" s="66">
        <f>'[3]Soy Complex'!BB406</f>
        <v>273</v>
      </c>
      <c r="V157" s="66">
        <f>'[3]Soy Complex'!BC406</f>
        <v>559</v>
      </c>
      <c r="W157" s="66">
        <f>'[3]Soy Complex'!BD406</f>
        <v>531.30999999999995</v>
      </c>
      <c r="X157" s="66">
        <f>'[3]Soy Complex'!BE406</f>
        <v>436</v>
      </c>
      <c r="Y157" s="66">
        <f>'[3]Soy Complex'!BF406</f>
        <v>610.47</v>
      </c>
      <c r="Z157" s="66">
        <f>'[3]Soy Complex'!BG406</f>
        <v>593.99</v>
      </c>
      <c r="AA157" s="66">
        <f>'[3]Soy Complex'!BH406</f>
        <v>767.76</v>
      </c>
      <c r="AB157" s="66">
        <f>'[3]Soy Complex'!BI406</f>
        <v>541.04999999999995</v>
      </c>
      <c r="AC157" s="66">
        <f>'[3]Soy Complex'!BJ406</f>
        <v>744</v>
      </c>
      <c r="AD157" s="66">
        <f>'[3]Soy Complex'!BK406</f>
        <v>541.99699766976471</v>
      </c>
      <c r="AE157" s="82">
        <f>'[3]Soy Complex'!BL406</f>
        <v>533.59299999999996</v>
      </c>
      <c r="AF157" s="82">
        <f>'[3]Soy Complex'!BM406</f>
        <v>603</v>
      </c>
      <c r="AG157" s="82">
        <f>'[3]Soy Complex'!BN406</f>
        <v>609.94431507326317</v>
      </c>
      <c r="AH157" s="47">
        <f>'[8]US EIA'!$C329</f>
        <v>120.13200050255166</v>
      </c>
      <c r="AI157" s="47">
        <f>'[8]US EIA'!$C341</f>
        <v>86.323178356248789</v>
      </c>
      <c r="AJ157" s="47">
        <f>'[8]US EIA'!$C353</f>
        <v>88.268989363472798</v>
      </c>
      <c r="AK157" s="47">
        <f>'[8]US EIA'!$C365</f>
        <v>82.672353078594256</v>
      </c>
      <c r="AL157" s="47">
        <f>'[8]US EIA'!$C377</f>
        <v>84.668983021899734</v>
      </c>
      <c r="AM157" s="47">
        <f>'[8]US EIA'!$C389</f>
        <v>71.773437381073649</v>
      </c>
      <c r="AN157" s="47">
        <f>'[8]US EIA'!$C401</f>
        <v>53.397630710741439</v>
      </c>
      <c r="AO157" s="47">
        <f>'[8]US EIA'!$C413</f>
        <v>50.077562249570626</v>
      </c>
      <c r="AP157" s="47">
        <f>'[8]US EIA'!$C425</f>
        <v>19.75717309921437</v>
      </c>
      <c r="AQ157" s="47">
        <f>'[8]US EIA'!$C437</f>
        <v>30.452439271344797</v>
      </c>
      <c r="AR157" s="47">
        <f>'[8]US EIA'!$C449</f>
        <v>23.532733291458829</v>
      </c>
      <c r="AS157" s="47">
        <f>'[8]US EIA'!$C461</f>
        <v>18.7609979098659</v>
      </c>
      <c r="AT157" s="47">
        <f>'[8]US EIA'!$C473</f>
        <v>17.444929603655737</v>
      </c>
      <c r="AU157" s="47">
        <f>'[8]US EIA'!$C485</f>
        <v>11.172826876835973</v>
      </c>
    </row>
    <row r="158" spans="1:47" hidden="1">
      <c r="A158" s="42" t="s">
        <v>104</v>
      </c>
      <c r="G158" s="66">
        <f>'[3]Soy Complex'!AN407</f>
        <v>0.15748480840727289</v>
      </c>
      <c r="H158" s="66">
        <f>'[3]Soy Complex'!AO407</f>
        <v>0.62993923362909154</v>
      </c>
      <c r="I158" s="66">
        <f>'[3]Soy Complex'!AP407</f>
        <v>3.6232368797822416</v>
      </c>
      <c r="J158" s="66">
        <f>'[3]Soy Complex'!AQ407</f>
        <v>6.3683646097343614</v>
      </c>
      <c r="K158" s="66">
        <f>'[3]Soy Complex'!AR407</f>
        <v>5.1705605193162594</v>
      </c>
      <c r="L158" s="66">
        <f>'[3]Soy Complex'!AS407</f>
        <v>12.937129110066229</v>
      </c>
      <c r="M158" s="66">
        <f>'[3]Soy Complex'!AT407</f>
        <v>17.948954341994057</v>
      </c>
      <c r="N158" s="66">
        <f>'[3]Soy Complex'!AU407</f>
        <v>94.4</v>
      </c>
      <c r="O158" s="66">
        <f>'[3]Soy Complex'!AV407</f>
        <v>192.1</v>
      </c>
      <c r="P158" s="66">
        <f>'[3]Soy Complex'!AW407</f>
        <v>289</v>
      </c>
      <c r="Q158" s="66">
        <f>'[3]Soy Complex'!AX407</f>
        <v>152</v>
      </c>
      <c r="R158" s="66">
        <f>'[3]Soy Complex'!AY407</f>
        <v>90</v>
      </c>
      <c r="S158" s="66">
        <f>'[3]Soy Complex'!AZ407</f>
        <v>150</v>
      </c>
      <c r="T158" s="66">
        <f>'[3]Soy Complex'!BA407</f>
        <v>306</v>
      </c>
      <c r="U158" s="66">
        <f>'[3]Soy Complex'!BB407</f>
        <v>313</v>
      </c>
      <c r="V158" s="66">
        <f>'[3]Soy Complex'!BC407</f>
        <v>241</v>
      </c>
      <c r="W158" s="66">
        <f>'[3]Soy Complex'!BD407</f>
        <v>306</v>
      </c>
      <c r="X158" s="66">
        <f>'[3]Soy Complex'!BE407</f>
        <v>392.27</v>
      </c>
      <c r="Y158" s="66">
        <f>'[3]Soy Complex'!BF407</f>
        <v>390.11</v>
      </c>
      <c r="Z158" s="66">
        <f>'[3]Soy Complex'!BG407</f>
        <v>462.12</v>
      </c>
      <c r="AA158" s="66">
        <f>'[3]Soy Complex'!BH407</f>
        <v>622.80999999999995</v>
      </c>
      <c r="AB158" s="66">
        <f>'[3]Soy Complex'!BI407</f>
        <v>521</v>
      </c>
      <c r="AC158" s="66">
        <f>'[3]Soy Complex'!BJ407</f>
        <v>515.40087194059493</v>
      </c>
      <c r="AD158" s="66">
        <f>'[3]Soy Complex'!BK407</f>
        <v>543.04</v>
      </c>
      <c r="AE158" s="82">
        <f>'[3]Soy Complex'!BL407</f>
        <v>556.82899999999995</v>
      </c>
      <c r="AF158" s="82">
        <f>'[3]Soy Complex'!BM407</f>
        <v>544.50800000000004</v>
      </c>
      <c r="AG158" s="82">
        <f>'[3]Soy Complex'!BN407</f>
        <v>374.48426626007711</v>
      </c>
      <c r="AH158" s="47">
        <f>'[8]US EIA'!$C330</f>
        <v>98.421363006928928</v>
      </c>
      <c r="AI158" s="47">
        <f>'[8]US EIA'!$C342</f>
        <v>97.581719774515506</v>
      </c>
      <c r="AJ158" s="47">
        <f>'[8]US EIA'!$C354</f>
        <v>88.725308276711687</v>
      </c>
      <c r="AK158" s="47">
        <f>'[8]US EIA'!$C366</f>
        <v>84.597960286214601</v>
      </c>
      <c r="AL158" s="47">
        <f>'[8]US EIA'!$C378</f>
        <v>74.342871706463697</v>
      </c>
      <c r="AM158" s="47">
        <f>'[8]US EIA'!$C390</f>
        <v>56.060629227173109</v>
      </c>
      <c r="AN158" s="47">
        <f>'[8]US EIA'!$C402</f>
        <v>51.739500701797297</v>
      </c>
      <c r="AO158" s="47">
        <f>'[8]US EIA'!$C414</f>
        <v>39.93732407353388</v>
      </c>
      <c r="AP158" s="47">
        <f>'[8]US EIA'!$C426</f>
        <v>16.270659798981047</v>
      </c>
      <c r="AQ158" s="47">
        <f>'[8]US EIA'!$C438</f>
        <v>26.135174143182986</v>
      </c>
      <c r="AR158" s="47">
        <f>'[8]US EIA'!$C450</f>
        <v>18.937339774924755</v>
      </c>
      <c r="AS158" s="47">
        <f>'[8]US EIA'!$C462</f>
        <v>17.709333495748144</v>
      </c>
      <c r="AT158" s="47">
        <f>'[8]US EIA'!$C474</f>
        <v>10.798001512602314</v>
      </c>
      <c r="AU158" s="114">
        <f>AT158*(SUM($AU$155:$AU$157)/SUM($AT$155:$AT$157))*0.9</f>
        <v>6.2535790956905428</v>
      </c>
    </row>
    <row r="159" spans="1:47" hidden="1">
      <c r="A159" s="42" t="s">
        <v>105</v>
      </c>
      <c r="G159" s="66">
        <f>'[3]Soy Complex'!AN408</f>
        <v>0.15748480840727289</v>
      </c>
      <c r="H159" s="66">
        <f>'[3]Soy Complex'!AO408</f>
        <v>0.62993923362909154</v>
      </c>
      <c r="I159" s="66">
        <f>'[3]Soy Complex'!AP408</f>
        <v>3.6232368797822416</v>
      </c>
      <c r="J159" s="66">
        <f>'[3]Soy Complex'!AQ408</f>
        <v>6.3683646097343614</v>
      </c>
      <c r="K159" s="66">
        <f>'[3]Soy Complex'!AR408</f>
        <v>5.1705605193162594</v>
      </c>
      <c r="L159" s="66">
        <f>'[3]Soy Complex'!AS408</f>
        <v>12.937129110066229</v>
      </c>
      <c r="M159" s="66">
        <f>'[3]Soy Complex'!AT408</f>
        <v>17.948954341994057</v>
      </c>
      <c r="N159" s="66">
        <f>'[3]Soy Complex'!AU408</f>
        <v>81.599999999999994</v>
      </c>
      <c r="O159" s="66">
        <f>'[3]Soy Complex'!AV408</f>
        <v>158.4</v>
      </c>
      <c r="P159" s="66">
        <f>'[3]Soy Complex'!AW408</f>
        <v>247.5</v>
      </c>
      <c r="Q159" s="66">
        <f>'[3]Soy Complex'!AX408</f>
        <v>146</v>
      </c>
      <c r="R159" s="66">
        <f>'[3]Soy Complex'!AY408</f>
        <v>102</v>
      </c>
      <c r="S159" s="66">
        <f>'[3]Soy Complex'!AZ408</f>
        <v>150</v>
      </c>
      <c r="T159" s="66">
        <f>'[3]Soy Complex'!BA408</f>
        <v>321</v>
      </c>
      <c r="U159" s="66">
        <f>'[3]Soy Complex'!BB408</f>
        <v>287</v>
      </c>
      <c r="V159" s="66">
        <f>'[3]Soy Complex'!BC408</f>
        <v>277</v>
      </c>
      <c r="W159" s="66">
        <f>'[3]Soy Complex'!BD408</f>
        <v>311</v>
      </c>
      <c r="X159" s="66">
        <f>'[3]Soy Complex'!BE408</f>
        <v>416</v>
      </c>
      <c r="Y159" s="66">
        <f>'[3]Soy Complex'!BF408</f>
        <v>369.18</v>
      </c>
      <c r="Z159" s="66">
        <f>'[3]Soy Complex'!BG408</f>
        <v>495.59</v>
      </c>
      <c r="AA159" s="66">
        <f>'[3]Soy Complex'!BH408</f>
        <v>559.57000000000005</v>
      </c>
      <c r="AB159" s="66">
        <f>'[3]Soy Complex'!BI408</f>
        <v>574.78</v>
      </c>
      <c r="AC159" s="66">
        <f>'[3]Soy Complex'!BJ408</f>
        <v>363.23678948435662</v>
      </c>
      <c r="AD159" s="66">
        <f>'[3]Soy Complex'!BK408</f>
        <v>536.60199999999998</v>
      </c>
      <c r="AE159" s="82">
        <f>'[3]Soy Complex'!BL408</f>
        <v>536.27599999999995</v>
      </c>
      <c r="AF159" s="82">
        <f>'[3]Soy Complex'!BM408</f>
        <v>521.55999999999995</v>
      </c>
      <c r="AG159" s="82">
        <f>'[3]Soy Complex'!BN408</f>
        <v>396.93286532921485</v>
      </c>
      <c r="AH159" s="47">
        <f>'[8]US EIA'!$C331</f>
        <v>84.20862702747938</v>
      </c>
      <c r="AI159" s="47">
        <f>'[8]US EIA'!$C343</f>
        <v>89.132056233859956</v>
      </c>
      <c r="AJ159" s="47">
        <f>'[8]US EIA'!$C355</f>
        <v>81.422044940206519</v>
      </c>
      <c r="AK159" s="47">
        <f>'[8]US EIA'!$C367</f>
        <v>79.086017014457212</v>
      </c>
      <c r="AL159" s="47">
        <f>'[8]US EIA'!$C379</f>
        <v>67.993663291446779</v>
      </c>
      <c r="AM159" s="47">
        <f>'[8]US EIA'!$C391</f>
        <v>50.788419748762415</v>
      </c>
      <c r="AN159" s="47">
        <f>'[8]US EIA'!$C403</f>
        <v>47.464601895352558</v>
      </c>
      <c r="AO159" s="47">
        <f>'[8]US EIA'!$C415</f>
        <v>36.684514916659587</v>
      </c>
      <c r="AP159" s="47">
        <f>'[8]US EIA'!$C427</f>
        <v>14.960843472260756</v>
      </c>
      <c r="AQ159" s="47">
        <f>'[8]US EIA'!$C439</f>
        <v>23.922290984444817</v>
      </c>
      <c r="AR159" s="47">
        <f>'[8]US EIA'!$C451</f>
        <v>17.318247867036046</v>
      </c>
      <c r="AS159" s="47">
        <f>'[8]US EIA'!$C463</f>
        <v>16.239738196838676</v>
      </c>
      <c r="AT159" s="47">
        <f>'[8]US EIA'!$C475</f>
        <v>9.9034995512420547</v>
      </c>
      <c r="AU159" s="114">
        <f t="shared" ref="AU159:AU166" si="72">AT159*(SUM($AU$155:$AU$157)/SUM($AT$155:$AT$157))*0.9</f>
        <v>5.7355352002448763</v>
      </c>
    </row>
    <row r="160" spans="1:47" hidden="1">
      <c r="A160" s="42" t="s">
        <v>106</v>
      </c>
      <c r="G160" s="66">
        <f>'[3]Soy Complex'!AN409</f>
        <v>0.15748480840727289</v>
      </c>
      <c r="H160" s="66">
        <f>'[3]Soy Complex'!AO409</f>
        <v>0.62993923362909154</v>
      </c>
      <c r="I160" s="66">
        <f>'[3]Soy Complex'!AP409</f>
        <v>3.6232368797822416</v>
      </c>
      <c r="J160" s="66">
        <f>'[3]Soy Complex'!AQ409</f>
        <v>6.3683646097343614</v>
      </c>
      <c r="K160" s="66">
        <f>'[3]Soy Complex'!AR409</f>
        <v>5.1705605193162594</v>
      </c>
      <c r="L160" s="66">
        <f>'[3]Soy Complex'!AS409</f>
        <v>12.937129110066229</v>
      </c>
      <c r="M160" s="66">
        <f>'[3]Soy Complex'!AT409</f>
        <v>17.948954341994057</v>
      </c>
      <c r="N160" s="66">
        <f>'[3]Soy Complex'!AU409</f>
        <v>111.3</v>
      </c>
      <c r="O160" s="66">
        <f>'[3]Soy Complex'!AV409</f>
        <v>222.4</v>
      </c>
      <c r="P160" s="66">
        <f>'[3]Soy Complex'!AW409</f>
        <v>259.5</v>
      </c>
      <c r="Q160" s="66">
        <f>'[3]Soy Complex'!AX409</f>
        <v>102</v>
      </c>
      <c r="R160" s="66">
        <f>'[3]Soy Complex'!AY409</f>
        <v>112</v>
      </c>
      <c r="S160" s="66">
        <f>'[3]Soy Complex'!AZ409</f>
        <v>190</v>
      </c>
      <c r="T160" s="66">
        <f>'[3]Soy Complex'!BA409</f>
        <v>388</v>
      </c>
      <c r="U160" s="66">
        <f>'[3]Soy Complex'!BB409</f>
        <v>443</v>
      </c>
      <c r="V160" s="66">
        <f>'[3]Soy Complex'!BC409</f>
        <v>379</v>
      </c>
      <c r="W160" s="66">
        <f>'[3]Soy Complex'!BD409</f>
        <v>381</v>
      </c>
      <c r="X160" s="66">
        <f>'[3]Soy Complex'!BE409</f>
        <v>464.48</v>
      </c>
      <c r="Y160" s="66">
        <f>'[3]Soy Complex'!BF409</f>
        <v>369.46</v>
      </c>
      <c r="Z160" s="66">
        <f>'[3]Soy Complex'!BG409</f>
        <v>624.15</v>
      </c>
      <c r="AA160" s="66">
        <f>'[3]Soy Complex'!BH409</f>
        <v>617.01</v>
      </c>
      <c r="AB160" s="66">
        <f>'[3]Soy Complex'!BI409</f>
        <v>656.02</v>
      </c>
      <c r="AC160" s="66">
        <f>'[3]Soy Complex'!BJ409</f>
        <v>531.32215736145281</v>
      </c>
      <c r="AD160" s="82">
        <f>'[3]Soy Complex'!BK409</f>
        <v>657.06299999999999</v>
      </c>
      <c r="AE160" s="82">
        <f>'[3]Soy Complex'!BL409</f>
        <v>592.54200000000003</v>
      </c>
      <c r="AF160" s="82">
        <f>'[3]Soy Complex'!BM409</f>
        <v>504.61243674916312</v>
      </c>
      <c r="AG160" s="82">
        <f>'[3]Soy Complex'!BN409</f>
        <v>485.94069431926238</v>
      </c>
      <c r="AH160" s="47">
        <f>'[8]US EIA'!$C332</f>
        <v>93.247833962796165</v>
      </c>
      <c r="AI160" s="47">
        <f>'[8]US EIA'!$C344</f>
        <v>94.72017929931657</v>
      </c>
      <c r="AJ160" s="47">
        <f>'[8]US EIA'!$C356</f>
        <v>84.710432038930549</v>
      </c>
      <c r="AK160" s="47">
        <f>'[8]US EIA'!$C368</f>
        <v>84.232887994382082</v>
      </c>
      <c r="AL160" s="47">
        <f>'[8]US EIA'!$C380</f>
        <v>73.239528903222507</v>
      </c>
      <c r="AM160" s="47">
        <f>'[8]US EIA'!$C392</f>
        <v>54.36115503460163</v>
      </c>
      <c r="AN160" s="47">
        <f>'[8]US EIA'!$C404</f>
        <v>50.423554128156688</v>
      </c>
      <c r="AO160" s="47">
        <f>'[8]US EIA'!$C416</f>
        <v>38.972578174902665</v>
      </c>
      <c r="AP160" s="47">
        <f>'[8]US EIA'!$C428</f>
        <v>15.964272264872259</v>
      </c>
      <c r="AQ160" s="47">
        <f>'[8]US EIA'!$C440</f>
        <v>25.559235692059765</v>
      </c>
      <c r="AR160" s="47">
        <f>'[8]US EIA'!$C452</f>
        <v>18.458401007159356</v>
      </c>
      <c r="AS160" s="47">
        <f>'[8]US EIA'!$C464</f>
        <v>17.288372173787316</v>
      </c>
      <c r="AT160" s="47">
        <f>'[8]US EIA'!$C476</f>
        <v>10.550450434631015</v>
      </c>
      <c r="AU160" s="114">
        <f t="shared" si="72"/>
        <v>6.110211802723394</v>
      </c>
    </row>
    <row r="161" spans="1:47" hidden="1">
      <c r="A161" s="42" t="s">
        <v>107</v>
      </c>
      <c r="G161" s="66">
        <f>'[3]Soy Complex'!AN410</f>
        <v>0.34572021789631785</v>
      </c>
      <c r="H161" s="66">
        <f>'[3]Soy Complex'!AO410</f>
        <v>1.3828808715852714</v>
      </c>
      <c r="I161" s="66">
        <f>'[3]Soy Complex'!AP410</f>
        <v>6.6667470785954341</v>
      </c>
      <c r="J161" s="66">
        <f>'[3]Soy Complex'!AQ410</f>
        <v>7.5145764566391513</v>
      </c>
      <c r="K161" s="66">
        <f>'[3]Soy Complex'!AR410</f>
        <v>13.039183905705046</v>
      </c>
      <c r="L161" s="66">
        <f>'[3]Soy Complex'!AS410</f>
        <v>14.863558198765865</v>
      </c>
      <c r="M161" s="66">
        <f>'[3]Soy Complex'!AT410</f>
        <v>41.138238360285243</v>
      </c>
      <c r="N161" s="66">
        <f>'[3]Soy Complex'!AU410</f>
        <v>116.7</v>
      </c>
      <c r="O161" s="66">
        <f>'[3]Soy Complex'!AV410</f>
        <v>214.9</v>
      </c>
      <c r="P161" s="66">
        <f>'[3]Soy Complex'!AW410</f>
        <v>266.5</v>
      </c>
      <c r="Q161" s="66">
        <f>'[3]Soy Complex'!AX410</f>
        <v>102</v>
      </c>
      <c r="R161" s="66">
        <f>'[3]Soy Complex'!AY410</f>
        <v>127</v>
      </c>
      <c r="S161" s="66">
        <f>'[3]Soy Complex'!AZ410</f>
        <v>236</v>
      </c>
      <c r="T161" s="66">
        <f>'[3]Soy Complex'!BA410</f>
        <v>350</v>
      </c>
      <c r="U161" s="66">
        <f>'[3]Soy Complex'!BB410</f>
        <v>423</v>
      </c>
      <c r="V161" s="66">
        <f>'[3]Soy Complex'!BC410</f>
        <v>360</v>
      </c>
      <c r="W161" s="66">
        <f>'[3]Soy Complex'!BD410</f>
        <v>384.6</v>
      </c>
      <c r="X161" s="66">
        <f>'[3]Soy Complex'!BE410</f>
        <v>414.75</v>
      </c>
      <c r="Y161" s="66">
        <f>'[3]Soy Complex'!BF410</f>
        <v>426.71</v>
      </c>
      <c r="Z161" s="66">
        <f>'[3]Soy Complex'!BG410</f>
        <v>519.55999999999995</v>
      </c>
      <c r="AA161" s="66">
        <f>'[3]Soy Complex'!BH410</f>
        <v>631.84</v>
      </c>
      <c r="AB161" s="66">
        <f>'[3]Soy Complex'!BI410</f>
        <v>671.81</v>
      </c>
      <c r="AC161" s="66">
        <f>'[3]Soy Complex'!BJ410</f>
        <v>572.65796175791775</v>
      </c>
      <c r="AD161" s="82">
        <f>'[3]Soy Complex'!BK410</f>
        <v>578.07399999999996</v>
      </c>
      <c r="AE161" s="82">
        <f>'[3]Soy Complex'!BL410</f>
        <v>578.74400000000003</v>
      </c>
      <c r="AF161" s="82">
        <f>'[3]Soy Complex'!BM410</f>
        <v>561.80333406232103</v>
      </c>
      <c r="AG161" s="82">
        <f>'[3]Soy Complex'!BN410</f>
        <v>534.0241763597412</v>
      </c>
      <c r="AH161" s="47">
        <f>'[8]US EIA'!$C333</f>
        <v>97.692825306700456</v>
      </c>
      <c r="AI161" s="47">
        <f>'[8]US EIA'!$C345</f>
        <v>98.956834360057158</v>
      </c>
      <c r="AJ161" s="47">
        <f>'[8]US EIA'!$C357</f>
        <v>89.850434116326312</v>
      </c>
      <c r="AK161" s="47">
        <f>'[8]US EIA'!$C369</f>
        <v>92.532997569364483</v>
      </c>
      <c r="AL161" s="47">
        <f>'[8]US EIA'!$C381</f>
        <v>77.536381354448523</v>
      </c>
      <c r="AM161" s="47">
        <f>'[8]US EIA'!$C393</f>
        <v>58.663077988499815</v>
      </c>
      <c r="AN161" s="47">
        <f>'[8]US EIA'!$C405</f>
        <v>54.718413443116148</v>
      </c>
      <c r="AO161" s="47">
        <f>'[8]US EIA'!$C417</f>
        <v>42.901737378783352</v>
      </c>
      <c r="AP161" s="47">
        <f>'[8]US EIA'!$C429</f>
        <v>17.847969230889625</v>
      </c>
      <c r="AQ161" s="47">
        <f>'[8]US EIA'!$C441</f>
        <v>28.721583328986501</v>
      </c>
      <c r="AR161" s="47">
        <f>'[8]US EIA'!$C453</f>
        <v>21.121833964039137</v>
      </c>
      <c r="AS161" s="47">
        <f>'[8]US EIA'!$C465</f>
        <v>19.816621908355785</v>
      </c>
      <c r="AT161" s="47">
        <f>'[8]US EIA'!$C477</f>
        <v>12.737048585613394</v>
      </c>
      <c r="AU161" s="114">
        <f t="shared" si="72"/>
        <v>7.3765632170753959</v>
      </c>
    </row>
    <row r="162" spans="1:47" hidden="1">
      <c r="A162" s="42" t="s">
        <v>108</v>
      </c>
      <c r="G162" s="66">
        <f>'[3]Soy Complex'!AN411</f>
        <v>0.34572021789631785</v>
      </c>
      <c r="H162" s="66">
        <f>'[3]Soy Complex'!AO411</f>
        <v>1.3828808715852714</v>
      </c>
      <c r="I162" s="66">
        <f>'[3]Soy Complex'!AP411</f>
        <v>6.6667470785954341</v>
      </c>
      <c r="J162" s="66">
        <f>'[3]Soy Complex'!AQ411</f>
        <v>7.5145764566391513</v>
      </c>
      <c r="K162" s="66">
        <f>'[3]Soy Complex'!AR411</f>
        <v>13.039183905705046</v>
      </c>
      <c r="L162" s="66">
        <f>'[3]Soy Complex'!AS411</f>
        <v>14.863558198765865</v>
      </c>
      <c r="M162" s="66">
        <f>'[3]Soy Complex'!AT411</f>
        <v>41.138238360285243</v>
      </c>
      <c r="N162" s="66">
        <f>'[3]Soy Complex'!AU411</f>
        <v>160.80000000000001</v>
      </c>
      <c r="O162" s="66">
        <f>'[3]Soy Complex'!AV411</f>
        <v>269.10000000000002</v>
      </c>
      <c r="P162" s="66">
        <f>'[3]Soy Complex'!AW411</f>
        <v>269.8</v>
      </c>
      <c r="Q162" s="66">
        <f>'[3]Soy Complex'!AX411</f>
        <v>94</v>
      </c>
      <c r="R162" s="66">
        <f>'[3]Soy Complex'!AY411</f>
        <v>98</v>
      </c>
      <c r="S162" s="66">
        <f>'[3]Soy Complex'!AZ411</f>
        <v>264</v>
      </c>
      <c r="T162" s="66">
        <f>'[3]Soy Complex'!BA411</f>
        <v>429</v>
      </c>
      <c r="U162" s="66">
        <f>'[3]Soy Complex'!BB411</f>
        <v>416</v>
      </c>
      <c r="V162" s="66">
        <f>'[3]Soy Complex'!BC411</f>
        <v>364</v>
      </c>
      <c r="W162" s="66">
        <f>'[3]Soy Complex'!BD411</f>
        <v>443</v>
      </c>
      <c r="X162" s="66">
        <f>'[3]Soy Complex'!BE411</f>
        <v>543.78</v>
      </c>
      <c r="Y162" s="66">
        <f>'[3]Soy Complex'!BF411</f>
        <v>545.51</v>
      </c>
      <c r="Z162" s="66">
        <f>'[3]Soy Complex'!BG411</f>
        <v>581.33000000000004</v>
      </c>
      <c r="AA162" s="66">
        <f>'[3]Soy Complex'!BH411</f>
        <v>659.05</v>
      </c>
      <c r="AB162" s="66">
        <f>'[3]Soy Complex'!BI411</f>
        <v>805.35</v>
      </c>
      <c r="AC162" s="66">
        <f>'[3]Soy Complex'!BJ411</f>
        <v>591.80741599068722</v>
      </c>
      <c r="AD162" s="82">
        <f>'[3]Soy Complex'!BK411</f>
        <v>593.74400000000003</v>
      </c>
      <c r="AE162" s="82">
        <f>'[3]Soy Complex'!BL411</f>
        <v>662.75699999999995</v>
      </c>
      <c r="AF162" s="82">
        <f>'[3]Soy Complex'!BM411</f>
        <v>600.27827713197826</v>
      </c>
      <c r="AG162" s="82">
        <f>'[3]Soy Complex'!BN411</f>
        <v>568.9162926527539</v>
      </c>
      <c r="AH162" s="47">
        <f>'[8]US EIA'!$C334</f>
        <v>103.91432850156836</v>
      </c>
      <c r="AI162" s="47">
        <f>'[8]US EIA'!$C346</f>
        <v>97.92372419594146</v>
      </c>
      <c r="AJ162" s="47">
        <f>'[8]US EIA'!$C358</f>
        <v>91.058256464709544</v>
      </c>
      <c r="AK162" s="47">
        <f>'[8]US EIA'!$C370</f>
        <v>89.067117354710092</v>
      </c>
      <c r="AL162" s="47">
        <f>'[8]US EIA'!$C382</f>
        <v>78.325591461924645</v>
      </c>
      <c r="AM162" s="47">
        <f>'[8]US EIA'!$C394</f>
        <v>59.133503006029343</v>
      </c>
      <c r="AN162" s="47">
        <f>'[8]US EIA'!$C406</f>
        <v>54.53471950028306</v>
      </c>
      <c r="AO162" s="47">
        <f>'[8]US EIA'!$C418</f>
        <v>42.811423334559684</v>
      </c>
      <c r="AP162" s="47">
        <f>'[8]US EIA'!$C430</f>
        <v>17.743039894497457</v>
      </c>
      <c r="AQ162" s="47">
        <f>'[8]US EIA'!$C442</f>
        <v>28.757846767391964</v>
      </c>
      <c r="AR162" s="47">
        <f>'[8]US EIA'!$C454</f>
        <v>21.116725742150237</v>
      </c>
      <c r="AS162" s="47">
        <f>'[8]US EIA'!$C466</f>
        <v>19.774118584926651</v>
      </c>
      <c r="AT162" s="47">
        <f>'[8]US EIA'!$C478</f>
        <v>12.710823392889775</v>
      </c>
      <c r="AU162" s="114">
        <f t="shared" si="72"/>
        <v>7.3613750994588658</v>
      </c>
    </row>
    <row r="163" spans="1:47" hidden="1">
      <c r="A163" s="42" t="s">
        <v>109</v>
      </c>
      <c r="G163" s="66">
        <f>'[3]Soy Complex'!AN412</f>
        <v>0.34572021789631785</v>
      </c>
      <c r="H163" s="66">
        <f>'[3]Soy Complex'!AO412</f>
        <v>1.3828808715852714</v>
      </c>
      <c r="I163" s="66">
        <f>'[3]Soy Complex'!AP412</f>
        <v>6.6667470785954341</v>
      </c>
      <c r="J163" s="66">
        <f>'[3]Soy Complex'!AQ412</f>
        <v>7.5145764566391513</v>
      </c>
      <c r="K163" s="66">
        <f>'[3]Soy Complex'!AR412</f>
        <v>13.039183905705046</v>
      </c>
      <c r="L163" s="66">
        <f>'[3]Soy Complex'!AS412</f>
        <v>14.863558198765865</v>
      </c>
      <c r="M163" s="66">
        <f>'[3]Soy Complex'!AT412</f>
        <v>41.138238360285243</v>
      </c>
      <c r="N163" s="66">
        <f>'[3]Soy Complex'!AU412</f>
        <v>185.3</v>
      </c>
      <c r="O163" s="66">
        <f>'[3]Soy Complex'!AV412</f>
        <v>255.9</v>
      </c>
      <c r="P163" s="66">
        <f>'[3]Soy Complex'!AW412</f>
        <v>298.8</v>
      </c>
      <c r="Q163" s="66">
        <f>'[3]Soy Complex'!AX412</f>
        <v>112</v>
      </c>
      <c r="R163" s="66">
        <f>'[3]Soy Complex'!AY412</f>
        <v>89</v>
      </c>
      <c r="S163" s="66">
        <f>'[3]Soy Complex'!AZ412</f>
        <v>311</v>
      </c>
      <c r="T163" s="66">
        <f>'[3]Soy Complex'!BA412</f>
        <v>369</v>
      </c>
      <c r="U163" s="66">
        <f>'[3]Soy Complex'!BB412</f>
        <v>486</v>
      </c>
      <c r="V163" s="66">
        <f>'[3]Soy Complex'!BC412</f>
        <v>466.61</v>
      </c>
      <c r="W163" s="66">
        <f>'[3]Soy Complex'!BD412</f>
        <v>474</v>
      </c>
      <c r="X163" s="66">
        <f>'[3]Soy Complex'!BE412</f>
        <v>519.69000000000005</v>
      </c>
      <c r="Y163" s="66">
        <f>'[3]Soy Complex'!BF412</f>
        <v>548.84</v>
      </c>
      <c r="Z163" s="66">
        <f>'[3]Soy Complex'!BG412</f>
        <v>623.61</v>
      </c>
      <c r="AA163" s="66">
        <f>'[3]Soy Complex'!BH412</f>
        <v>594.15</v>
      </c>
      <c r="AB163" s="66">
        <f>'[3]Soy Complex'!BI412</f>
        <v>747.07</v>
      </c>
      <c r="AC163" s="66">
        <f>'[3]Soy Complex'!BJ412</f>
        <v>450.21332781229057</v>
      </c>
      <c r="AD163" s="82">
        <f>'[3]Soy Complex'!BK412</f>
        <v>559.88699999999994</v>
      </c>
      <c r="AE163" s="82">
        <f>'[3]Soy Complex'!BL412</f>
        <v>627.38300000000004</v>
      </c>
      <c r="AF163" s="82">
        <f>'[3]Soy Complex'!BM412</f>
        <v>555.14261733121475</v>
      </c>
      <c r="AG163" s="82">
        <f>'[3]Soy Complex'!BN412</f>
        <v>543.78126077107288</v>
      </c>
      <c r="AH163" s="47">
        <f>'[8]US EIA'!$C335</f>
        <v>105.17396172525854</v>
      </c>
      <c r="AI163" s="47">
        <f>'[8]US EIA'!$C347</f>
        <v>102.48897002254536</v>
      </c>
      <c r="AJ163" s="47">
        <f>'[8]US EIA'!$C359</f>
        <v>92.690924539184337</v>
      </c>
      <c r="AK163" s="47">
        <f>'[8]US EIA'!$C371</f>
        <v>90.424073779720644</v>
      </c>
      <c r="AL163" s="47">
        <f>'[8]US EIA'!$C383</f>
        <v>80.935756460914959</v>
      </c>
      <c r="AM163" s="47">
        <f>'[8]US EIA'!$C395</f>
        <v>60.858489460220319</v>
      </c>
      <c r="AN163" s="47">
        <f>'[8]US EIA'!$C407</f>
        <v>56.314722734134094</v>
      </c>
      <c r="AO163" s="47">
        <f>'[8]US EIA'!$C419</f>
        <v>44.147111827038984</v>
      </c>
      <c r="AP163" s="47">
        <f>'[8]US EIA'!$C431</f>
        <v>18.380850544615875</v>
      </c>
      <c r="AQ163" s="47">
        <f>'[8]US EIA'!$C443</f>
        <v>29.941250456743024</v>
      </c>
      <c r="AR163" s="47">
        <f>'[8]US EIA'!$C455</f>
        <v>22.036777530976632</v>
      </c>
      <c r="AS163" s="47">
        <f>'[8]US EIA'!$C467</f>
        <v>20.642994071097746</v>
      </c>
      <c r="AT163" s="47">
        <f>'[8]US EIA'!$C479</f>
        <v>13.416666413848512</v>
      </c>
      <c r="AU163" s="114">
        <f t="shared" si="72"/>
        <v>7.7701586281104404</v>
      </c>
    </row>
    <row r="164" spans="1:47" hidden="1">
      <c r="A164" s="42" t="s">
        <v>110</v>
      </c>
      <c r="G164" s="66">
        <f>'[3]Soy Complex'!AN413</f>
        <v>0.40001854693321803</v>
      </c>
      <c r="H164" s="66">
        <f>'[3]Soy Complex'!AO413</f>
        <v>1.6000741877328721</v>
      </c>
      <c r="I164" s="66">
        <f>'[3]Soy Complex'!AP413</f>
        <v>10.637580569212387</v>
      </c>
      <c r="J164" s="66">
        <f>'[3]Soy Complex'!AQ413</f>
        <v>12.961993024509113</v>
      </c>
      <c r="K164" s="66">
        <f>'[3]Soy Complex'!AR413</f>
        <v>15.212707826494727</v>
      </c>
      <c r="L164" s="66">
        <f>'[3]Soy Complex'!AS413</f>
        <v>13.814113468057771</v>
      </c>
      <c r="M164" s="66">
        <f>'[3]Soy Complex'!AT413</f>
        <v>77.428275425543987</v>
      </c>
      <c r="N164" s="66">
        <f>'[3]Soy Complex'!AU413</f>
        <v>163.5</v>
      </c>
      <c r="O164" s="66">
        <f>'[3]Soy Complex'!AV413</f>
        <v>348.1</v>
      </c>
      <c r="P164" s="66">
        <f>'[3]Soy Complex'!AW413</f>
        <v>319.10000000000002</v>
      </c>
      <c r="Q164" s="66">
        <f>'[3]Soy Complex'!AX413</f>
        <v>164</v>
      </c>
      <c r="R164" s="66">
        <f>'[3]Soy Complex'!AY413</f>
        <v>96</v>
      </c>
      <c r="S164" s="66">
        <f>'[3]Soy Complex'!AZ413</f>
        <v>367</v>
      </c>
      <c r="T164" s="66">
        <f>'[3]Soy Complex'!BA413</f>
        <v>347</v>
      </c>
      <c r="U164" s="66">
        <f>'[3]Soy Complex'!BB413</f>
        <v>480</v>
      </c>
      <c r="V164" s="66">
        <f>'[3]Soy Complex'!BC413</f>
        <v>434.63</v>
      </c>
      <c r="W164" s="66">
        <f>'[3]Soy Complex'!BD413</f>
        <v>446</v>
      </c>
      <c r="X164" s="66">
        <f>'[3]Soy Complex'!BE413</f>
        <v>535.6</v>
      </c>
      <c r="Y164" s="66">
        <f>'[3]Soy Complex'!BF413</f>
        <v>606.15</v>
      </c>
      <c r="Z164" s="66">
        <f>'[3]Soy Complex'!BG413</f>
        <v>671.27</v>
      </c>
      <c r="AA164" s="66">
        <f>'[3]Soy Complex'!BH413</f>
        <v>708.5</v>
      </c>
      <c r="AB164" s="66">
        <f>'[3]Soy Complex'!BI413</f>
        <v>774.83</v>
      </c>
      <c r="AC164" s="66">
        <f>'[3]Soy Complex'!BJ413</f>
        <v>591.97520835919272</v>
      </c>
      <c r="AD164" s="82">
        <f>'[3]Soy Complex'!BK413</f>
        <v>625.98500000000001</v>
      </c>
      <c r="AE164" s="82">
        <f>'[3]Soy Complex'!BL413</f>
        <v>678.70100000000002</v>
      </c>
      <c r="AF164" s="82">
        <f>'[3]Soy Complex'!BM413</f>
        <v>614.27544959706256</v>
      </c>
      <c r="AG164" s="82">
        <f>'[3]Soy Complex'!BN413</f>
        <v>533.82795002456146</v>
      </c>
      <c r="AH164" s="47">
        <f>'[8]US EIA'!$C336</f>
        <v>101.00286511269972</v>
      </c>
      <c r="AI164" s="47">
        <f>'[8]US EIA'!$C348</f>
        <v>97.250349183084651</v>
      </c>
      <c r="AJ164" s="47">
        <f>'[8]US EIA'!$C360</f>
        <v>89.780244229676342</v>
      </c>
      <c r="AK164" s="47">
        <f>'[8]US EIA'!$C372</f>
        <v>88.529922715159685</v>
      </c>
      <c r="AL164" s="47">
        <f>'[8]US EIA'!$C384</f>
        <v>77.895887455767507</v>
      </c>
      <c r="AM164" s="47">
        <f>'[8]US EIA'!$C396</f>
        <v>58.692027011459757</v>
      </c>
      <c r="AN164" s="47">
        <f>'[8]US EIA'!$C408</f>
        <v>54.347524779934979</v>
      </c>
      <c r="AO164" s="47">
        <f>'[8]US EIA'!$C420</f>
        <v>42.755743099734907</v>
      </c>
      <c r="AP164" s="47">
        <f>'[8]US EIA'!$C432</f>
        <v>17.807025528117116</v>
      </c>
      <c r="AQ164" s="47">
        <f>'[8]US EIA'!$C444</f>
        <v>28.930284615180863</v>
      </c>
      <c r="AR164" s="47">
        <f>'[8]US EIA'!$C456</f>
        <v>21.327222727805442</v>
      </c>
      <c r="AS164" s="47">
        <f>'[8]US EIA'!$C468</f>
        <v>19.983949146595069</v>
      </c>
      <c r="AT164" s="47">
        <f>'[8]US EIA'!$C480</f>
        <v>13.012951570445939</v>
      </c>
      <c r="AU164" s="114">
        <f t="shared" si="72"/>
        <v>7.5363502977100616</v>
      </c>
    </row>
    <row r="165" spans="1:47" hidden="1">
      <c r="A165" s="42" t="s">
        <v>111</v>
      </c>
      <c r="G165" s="66">
        <f>'[3]Soy Complex'!AN414</f>
        <v>0.40001854693321803</v>
      </c>
      <c r="H165" s="66">
        <f>'[3]Soy Complex'!AO414</f>
        <v>1.6000741877328721</v>
      </c>
      <c r="I165" s="66">
        <f>'[3]Soy Complex'!AP414</f>
        <v>10.637580569212387</v>
      </c>
      <c r="J165" s="66">
        <f>'[3]Soy Complex'!AQ414</f>
        <v>12.961993024509113</v>
      </c>
      <c r="K165" s="66">
        <f>'[3]Soy Complex'!AR414</f>
        <v>15.212707826494727</v>
      </c>
      <c r="L165" s="66">
        <f>'[3]Soy Complex'!AS414</f>
        <v>13.814113468057771</v>
      </c>
      <c r="M165" s="66">
        <f>'[3]Soy Complex'!AT414</f>
        <v>77.428275425543987</v>
      </c>
      <c r="N165" s="66">
        <f>'[3]Soy Complex'!AU414</f>
        <v>208.5</v>
      </c>
      <c r="O165" s="66">
        <f>'[3]Soy Complex'!AV414</f>
        <v>311.5</v>
      </c>
      <c r="P165" s="66">
        <f>'[3]Soy Complex'!AW414</f>
        <v>331.9</v>
      </c>
      <c r="Q165" s="66">
        <f>'[3]Soy Complex'!AX414</f>
        <v>168</v>
      </c>
      <c r="R165" s="66">
        <f>'[3]Soy Complex'!AY414</f>
        <v>84</v>
      </c>
      <c r="S165" s="66">
        <f>'[3]Soy Complex'!AZ414</f>
        <v>398</v>
      </c>
      <c r="T165" s="66">
        <f>'[3]Soy Complex'!BA414</f>
        <v>385</v>
      </c>
      <c r="U165" s="66">
        <f>'[3]Soy Complex'!BB414</f>
        <v>513</v>
      </c>
      <c r="V165" s="66">
        <f>'[3]Soy Complex'!BC414</f>
        <v>447.81</v>
      </c>
      <c r="W165" s="66">
        <f>'[3]Soy Complex'!BD414</f>
        <v>463.6</v>
      </c>
      <c r="X165" s="66">
        <f>'[3]Soy Complex'!BE414</f>
        <v>561.04</v>
      </c>
      <c r="Y165" s="66">
        <f>'[3]Soy Complex'!BF414</f>
        <v>608.16999999999996</v>
      </c>
      <c r="Z165" s="66">
        <f>'[3]Soy Complex'!BG414</f>
        <v>705.13</v>
      </c>
      <c r="AA165" s="66">
        <f>'[3]Soy Complex'!BH414</f>
        <v>701.14</v>
      </c>
      <c r="AB165" s="66">
        <f>'[3]Soy Complex'!BI414</f>
        <v>745.33</v>
      </c>
      <c r="AC165" s="66">
        <f>'[3]Soy Complex'!BJ414</f>
        <v>559.77245693603948</v>
      </c>
      <c r="AD165" s="82">
        <f>'[3]Soy Complex'!BK414</f>
        <v>642.899</v>
      </c>
      <c r="AE165" s="82">
        <f>'[3]Soy Complex'!BL414</f>
        <v>617.53700000000003</v>
      </c>
      <c r="AF165" s="82">
        <f>'[3]Soy Complex'!BM414</f>
        <v>613.05647476717672</v>
      </c>
      <c r="AG165" s="82">
        <f>'[3]Soy Complex'!BN414</f>
        <v>558.84071357995595</v>
      </c>
      <c r="AH165" s="47">
        <f>'[8]US EIA'!$C337</f>
        <v>90.691016465473851</v>
      </c>
      <c r="AI165" s="47">
        <f>'[8]US EIA'!$C349</f>
        <v>98.005406672731084</v>
      </c>
      <c r="AJ165" s="47">
        <f>'[8]US EIA'!$C361</f>
        <v>88.808287283686923</v>
      </c>
      <c r="AK165" s="47">
        <f>'[8]US EIA'!$C373</f>
        <v>87.652438472037801</v>
      </c>
      <c r="AL165" s="47">
        <f>'[8]US EIA'!$C385</f>
        <v>75.854823692325027</v>
      </c>
      <c r="AM165" s="47">
        <f>'[8]US EIA'!$C397</f>
        <v>56.958548847690111</v>
      </c>
      <c r="AN165" s="47">
        <f>'[8]US EIA'!$C409</f>
        <v>53.590626140753024</v>
      </c>
      <c r="AO165" s="47">
        <f>'[8]US EIA'!$C421</f>
        <v>41.978289245630478</v>
      </c>
      <c r="AP165" s="47">
        <f>'[8]US EIA'!$C433</f>
        <v>17.468730944840846</v>
      </c>
      <c r="AQ165" s="47">
        <f>'[8]US EIA'!$C445</f>
        <v>28.323819264890695</v>
      </c>
      <c r="AR165" s="47">
        <f>'[8]US EIA'!$C457</f>
        <v>20.891622004200489</v>
      </c>
      <c r="AS165" s="47">
        <f>'[8]US EIA'!$C469</f>
        <v>19.619594664772627</v>
      </c>
      <c r="AT165" s="47">
        <f>'[8]US EIA'!$C481</f>
        <v>12.767589609537971</v>
      </c>
      <c r="AU165" s="114">
        <f t="shared" si="72"/>
        <v>7.3942508149658783</v>
      </c>
    </row>
    <row r="166" spans="1:47" hidden="1">
      <c r="A166" s="42" t="s">
        <v>112</v>
      </c>
      <c r="G166" s="66">
        <f>'[3]Soy Complex'!AN415</f>
        <v>0.40001854693321803</v>
      </c>
      <c r="H166" s="66">
        <f>'[3]Soy Complex'!AO415</f>
        <v>1.6000741877328721</v>
      </c>
      <c r="I166" s="66">
        <f>'[3]Soy Complex'!AP415</f>
        <v>10.637580569212387</v>
      </c>
      <c r="J166" s="66">
        <f>'[3]Soy Complex'!AQ415</f>
        <v>12.961993024509113</v>
      </c>
      <c r="K166" s="66">
        <f>'[3]Soy Complex'!AR415</f>
        <v>15.212707826494727</v>
      </c>
      <c r="L166" s="66">
        <f>'[3]Soy Complex'!AS415</f>
        <v>13.814113468057771</v>
      </c>
      <c r="M166" s="66">
        <f>'[3]Soy Complex'!AT415</f>
        <v>77.428275425543987</v>
      </c>
      <c r="N166" s="66">
        <f>'[3]Soy Complex'!AU415</f>
        <v>181.2</v>
      </c>
      <c r="O166" s="66">
        <f>'[3]Soy Complex'!AV415</f>
        <v>286.60000000000002</v>
      </c>
      <c r="P166" s="66">
        <f>'[3]Soy Complex'!AW415</f>
        <v>278.10000000000002</v>
      </c>
      <c r="Q166" s="66">
        <f>'[3]Soy Complex'!AX415</f>
        <v>215</v>
      </c>
      <c r="R166" s="66">
        <f>'[3]Soy Complex'!AY415</f>
        <v>102</v>
      </c>
      <c r="S166" s="66">
        <f>'[3]Soy Complex'!AZ415</f>
        <v>430</v>
      </c>
      <c r="T166" s="66">
        <f>'[3]Soy Complex'!BA415</f>
        <v>322</v>
      </c>
      <c r="U166" s="66">
        <f>'[3]Soy Complex'!BB415</f>
        <v>502</v>
      </c>
      <c r="V166" s="66">
        <f>'[3]Soy Complex'!BC415</f>
        <v>395.21</v>
      </c>
      <c r="W166" s="66">
        <f>'[3]Soy Complex'!BD415</f>
        <v>390</v>
      </c>
      <c r="X166" s="66">
        <f>'[3]Soy Complex'!BE415</f>
        <v>536.84</v>
      </c>
      <c r="Y166" s="66">
        <f>'[3]Soy Complex'!BF415</f>
        <v>603.91</v>
      </c>
      <c r="Z166" s="66">
        <f>'[3]Soy Complex'!BG415</f>
        <v>688.71</v>
      </c>
      <c r="AA166" s="66">
        <f>'[3]Soy Complex'!BH415</f>
        <v>598.79999999999995</v>
      </c>
      <c r="AB166" s="66">
        <f>'[3]Soy Complex'!BI415</f>
        <v>736.53</v>
      </c>
      <c r="AC166" s="66">
        <f>'[3]Soy Complex'!BJ415</f>
        <v>605.76855485648321</v>
      </c>
      <c r="AD166" s="82">
        <f>'[3]Soy Complex'!BK415</f>
        <v>595.70399999999995</v>
      </c>
      <c r="AE166" s="82">
        <f>'[3]Soy Complex'!BL415</f>
        <v>619.99400000000003</v>
      </c>
      <c r="AF166" s="82">
        <f>'[3]Soy Complex'!BM415</f>
        <v>590.69329484750142</v>
      </c>
      <c r="AG166" s="82">
        <f>'[3]Soy Complex'!BN415</f>
        <v>539.91357910924069</v>
      </c>
      <c r="AH166" s="47">
        <f>'[8]US EIA'!$C338</f>
        <v>85.98829653758601</v>
      </c>
      <c r="AI166" s="47">
        <f>'[8]US EIA'!$C350</f>
        <v>89.151761078416754</v>
      </c>
      <c r="AJ166" s="47">
        <f>'[8]US EIA'!$C362</f>
        <v>81.362979693415383</v>
      </c>
      <c r="AK166" s="47">
        <f>'[8]US EIA'!$C374</f>
        <v>83.417150843368233</v>
      </c>
      <c r="AL166" s="47">
        <f>'[8]US EIA'!$C386</f>
        <v>70.688429675074261</v>
      </c>
      <c r="AM166" s="47">
        <f>'[8]US EIA'!$C398</f>
        <v>53.107706280674691</v>
      </c>
      <c r="AN166" s="47">
        <f>'[8]US EIA'!$C410</f>
        <v>49.810041661221767</v>
      </c>
      <c r="AO166" s="47">
        <f>'[8]US EIA'!$C422</f>
        <v>39.204350911369779</v>
      </c>
      <c r="AP166" s="47">
        <f>'[8]US EIA'!$C434</f>
        <v>16.377856936691678</v>
      </c>
      <c r="AQ166" s="47">
        <f>'[8]US EIA'!$C446</f>
        <v>26.478762309706095</v>
      </c>
      <c r="AR166" s="47">
        <f>'[8]US EIA'!$C458</f>
        <v>19.554033052829464</v>
      </c>
      <c r="AS166" s="47">
        <f>'[8]US EIA'!$C470</f>
        <v>18.364329178057137</v>
      </c>
      <c r="AT166" s="47">
        <f>'[8]US EIA'!$C482</f>
        <v>11.996941827463104</v>
      </c>
      <c r="AU166" s="114">
        <f t="shared" si="72"/>
        <v>6.947936109925406</v>
      </c>
    </row>
    <row r="167" spans="1:47" hidden="1">
      <c r="A167" s="42" t="s">
        <v>113</v>
      </c>
      <c r="G167" s="66">
        <f t="shared" ref="G167:V167" si="73">SUM(G155:G166)</f>
        <v>3.1550265052044284</v>
      </c>
      <c r="H167" s="66">
        <f t="shared" si="73"/>
        <v>12.620106020817714</v>
      </c>
      <c r="I167" s="66">
        <f t="shared" si="73"/>
        <v>63.10053010408857</v>
      </c>
      <c r="J167" s="66">
        <f t="shared" si="73"/>
        <v>94.650795156132844</v>
      </c>
      <c r="K167" s="66">
        <f t="shared" si="73"/>
        <v>117.14961011597379</v>
      </c>
      <c r="L167" s="66">
        <f t="shared" si="73"/>
        <v>134.64831680085499</v>
      </c>
      <c r="M167" s="66">
        <f t="shared" si="73"/>
        <v>488.54011670139971</v>
      </c>
      <c r="N167" s="66">
        <f t="shared" si="73"/>
        <v>1568.5833984130477</v>
      </c>
      <c r="O167" s="66">
        <f t="shared" si="73"/>
        <v>2761.4</v>
      </c>
      <c r="P167" s="66">
        <f t="shared" si="73"/>
        <v>3245.4</v>
      </c>
      <c r="Q167" s="66">
        <f t="shared" si="73"/>
        <v>2009.7</v>
      </c>
      <c r="R167" s="66">
        <f t="shared" si="73"/>
        <v>1622</v>
      </c>
      <c r="S167" s="66">
        <f t="shared" si="73"/>
        <v>2737</v>
      </c>
      <c r="T167" s="66">
        <f t="shared" si="73"/>
        <v>4874</v>
      </c>
      <c r="U167" s="66">
        <f t="shared" si="73"/>
        <v>4689</v>
      </c>
      <c r="V167" s="66">
        <f t="shared" si="73"/>
        <v>5010.26</v>
      </c>
      <c r="W167" s="66">
        <f>SUM(W155:W166)</f>
        <v>5036.4400000000005</v>
      </c>
      <c r="X167" s="66">
        <f t="shared" ref="X167:AU167" si="74">SUM(X155:X166)</f>
        <v>5692.45</v>
      </c>
      <c r="Y167" s="66">
        <f t="shared" si="74"/>
        <v>6200.2999999999993</v>
      </c>
      <c r="Z167" s="66">
        <f t="shared" si="74"/>
        <v>7133.6900000000005</v>
      </c>
      <c r="AA167" s="66">
        <f t="shared" si="74"/>
        <v>7863.3000000000011</v>
      </c>
      <c r="AB167" s="66">
        <f t="shared" si="74"/>
        <v>7857.82</v>
      </c>
      <c r="AC167" s="66">
        <f t="shared" si="74"/>
        <v>6932.1547444990156</v>
      </c>
      <c r="AD167" s="47">
        <f t="shared" si="74"/>
        <v>6951.962191096135</v>
      </c>
      <c r="AE167" s="47">
        <f t="shared" si="74"/>
        <v>7238.2609999999995</v>
      </c>
      <c r="AF167" s="47">
        <f t="shared" si="74"/>
        <v>6967.3528844864177</v>
      </c>
      <c r="AG167" s="47">
        <f t="shared" si="74"/>
        <v>6209.8654124258546</v>
      </c>
      <c r="AH167" s="47">
        <f t="shared" si="74"/>
        <v>1221.0788742516688</v>
      </c>
      <c r="AI167" s="47">
        <f t="shared" si="74"/>
        <v>1150.7688175772523</v>
      </c>
      <c r="AJ167" s="47">
        <f t="shared" si="74"/>
        <v>1085.1543279472639</v>
      </c>
      <c r="AK167" s="47">
        <f t="shared" si="74"/>
        <v>1070.6405123769471</v>
      </c>
      <c r="AL167" s="47">
        <f t="shared" si="74"/>
        <v>953.28609336337422</v>
      </c>
      <c r="AM167" s="47">
        <f t="shared" si="74"/>
        <v>744.09017201888321</v>
      </c>
      <c r="AN167" s="47">
        <f t="shared" si="74"/>
        <v>652.01691457610525</v>
      </c>
      <c r="AO167" s="47">
        <f t="shared" si="74"/>
        <v>537.7895265539986</v>
      </c>
      <c r="AP167" s="47">
        <f t="shared" si="74"/>
        <v>219.29283176553423</v>
      </c>
      <c r="AQ167" s="47">
        <f t="shared" si="74"/>
        <v>348.31333126429587</v>
      </c>
      <c r="AR167" s="47">
        <f t="shared" si="74"/>
        <v>259.58572154221599</v>
      </c>
      <c r="AS167" s="47">
        <f t="shared" si="74"/>
        <v>232.66430108533925</v>
      </c>
      <c r="AT167" s="47">
        <f t="shared" si="74"/>
        <v>166.65361612082165</v>
      </c>
      <c r="AU167" s="47">
        <f t="shared" si="74"/>
        <v>100.29728592833298</v>
      </c>
    </row>
    <row r="168" spans="1:47" hidden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</row>
    <row r="169" spans="1:47" hidden="1">
      <c r="A169" s="42" t="s">
        <v>176</v>
      </c>
    </row>
    <row r="170" spans="1:47" ht="15.75" hidden="1" thickBot="1">
      <c r="A170" s="44"/>
      <c r="B170" s="44" t="str">
        <f t="shared" ref="B170:AU170" si="75">B2</f>
        <v xml:space="preserve">93/94 </v>
      </c>
      <c r="C170" s="44" t="str">
        <f t="shared" si="75"/>
        <v xml:space="preserve">94/95 </v>
      </c>
      <c r="D170" s="44" t="str">
        <f t="shared" si="75"/>
        <v xml:space="preserve">95/96 </v>
      </c>
      <c r="E170" s="44" t="str">
        <f t="shared" si="75"/>
        <v xml:space="preserve">96/97 </v>
      </c>
      <c r="F170" s="44" t="str">
        <f t="shared" si="75"/>
        <v xml:space="preserve">97/98 </v>
      </c>
      <c r="G170" s="44" t="str">
        <f t="shared" si="75"/>
        <v xml:space="preserve">98/99 </v>
      </c>
      <c r="H170" s="44" t="str">
        <f t="shared" si="75"/>
        <v xml:space="preserve">99/00 </v>
      </c>
      <c r="I170" s="44" t="str">
        <f t="shared" si="75"/>
        <v xml:space="preserve">00/01 </v>
      </c>
      <c r="J170" s="44" t="str">
        <f t="shared" si="75"/>
        <v xml:space="preserve">01/02 </v>
      </c>
      <c r="K170" s="44" t="str">
        <f t="shared" si="75"/>
        <v xml:space="preserve">02/03 </v>
      </c>
      <c r="L170" s="44" t="str">
        <f t="shared" si="75"/>
        <v xml:space="preserve">03/04 </v>
      </c>
      <c r="M170" s="44" t="str">
        <f t="shared" si="75"/>
        <v xml:space="preserve">04/05 </v>
      </c>
      <c r="N170" s="44" t="str">
        <f t="shared" si="75"/>
        <v xml:space="preserve">05/06 </v>
      </c>
      <c r="O170" s="44" t="str">
        <f t="shared" si="75"/>
        <v xml:space="preserve">06/07 </v>
      </c>
      <c r="P170" s="44" t="str">
        <f t="shared" si="75"/>
        <v xml:space="preserve">07/08 </v>
      </c>
      <c r="Q170" s="44" t="str">
        <f t="shared" si="75"/>
        <v xml:space="preserve">08/09 </v>
      </c>
      <c r="R170" s="44" t="str">
        <f t="shared" si="75"/>
        <v xml:space="preserve">09/10 </v>
      </c>
      <c r="S170" s="44" t="str">
        <f t="shared" si="75"/>
        <v xml:space="preserve">10/11 </v>
      </c>
      <c r="T170" s="44" t="str">
        <f t="shared" si="75"/>
        <v xml:space="preserve">11/12 </v>
      </c>
      <c r="U170" s="44" t="str">
        <f t="shared" si="75"/>
        <v xml:space="preserve">12/13 </v>
      </c>
      <c r="V170" s="44" t="str">
        <f t="shared" si="75"/>
        <v xml:space="preserve">13/14 </v>
      </c>
      <c r="W170" s="44" t="str">
        <f t="shared" si="75"/>
        <v xml:space="preserve">14/15 </v>
      </c>
      <c r="X170" s="44" t="str">
        <f t="shared" si="75"/>
        <v xml:space="preserve">15/16 </v>
      </c>
      <c r="Y170" s="44" t="str">
        <f t="shared" si="75"/>
        <v xml:space="preserve">16/17 </v>
      </c>
      <c r="Z170" s="44" t="str">
        <f t="shared" si="75"/>
        <v xml:space="preserve">17/18 </v>
      </c>
      <c r="AA170" s="44" t="str">
        <f t="shared" si="75"/>
        <v>18/19</v>
      </c>
      <c r="AB170" s="44" t="str">
        <f t="shared" si="75"/>
        <v>19/20</v>
      </c>
      <c r="AC170" s="44" t="str">
        <f t="shared" si="75"/>
        <v>20/21</v>
      </c>
      <c r="AD170" s="44" t="str">
        <f t="shared" si="75"/>
        <v>21/22</v>
      </c>
      <c r="AE170" s="44" t="str">
        <f t="shared" si="75"/>
        <v>22/23</v>
      </c>
      <c r="AF170" s="44" t="str">
        <f t="shared" si="75"/>
        <v>23/24</v>
      </c>
      <c r="AG170" s="44" t="str">
        <f t="shared" si="75"/>
        <v>24/25</v>
      </c>
      <c r="AH170" s="44" t="str">
        <f t="shared" si="75"/>
        <v>25/26</v>
      </c>
      <c r="AI170" s="44" t="str">
        <f t="shared" si="75"/>
        <v>26/27</v>
      </c>
      <c r="AJ170" s="44" t="str">
        <f t="shared" si="75"/>
        <v>27/28</v>
      </c>
      <c r="AK170" s="44" t="str">
        <f t="shared" si="75"/>
        <v>28/29</v>
      </c>
      <c r="AL170" s="44" t="str">
        <f t="shared" si="75"/>
        <v>29/30</v>
      </c>
      <c r="AM170" s="44" t="str">
        <f t="shared" si="75"/>
        <v>30/31</v>
      </c>
      <c r="AN170" s="44" t="str">
        <f t="shared" si="75"/>
        <v>31/32</v>
      </c>
      <c r="AO170" s="44" t="str">
        <f t="shared" si="75"/>
        <v>32/33</v>
      </c>
      <c r="AP170" s="44" t="str">
        <f t="shared" si="75"/>
        <v>33/34</v>
      </c>
      <c r="AQ170" s="44" t="str">
        <f t="shared" si="75"/>
        <v>34/35</v>
      </c>
      <c r="AR170" s="44" t="str">
        <f t="shared" si="75"/>
        <v>35/36</v>
      </c>
      <c r="AS170" s="44" t="str">
        <f t="shared" si="75"/>
        <v>36/37</v>
      </c>
      <c r="AT170" s="44" t="str">
        <f t="shared" si="75"/>
        <v>37/38</v>
      </c>
      <c r="AU170" s="44" t="str">
        <f t="shared" si="75"/>
        <v>38/39</v>
      </c>
    </row>
    <row r="171" spans="1:47" hidden="1">
      <c r="A171" s="42" t="s">
        <v>101</v>
      </c>
      <c r="T171" s="46">
        <f>'[3]Soy Complex'!BA420</f>
        <v>0</v>
      </c>
      <c r="U171" s="46">
        <f>'[3]Soy Complex'!BB420</f>
        <v>0</v>
      </c>
      <c r="V171" s="46">
        <f>'[3]Soy Complex'!BC420</f>
        <v>0</v>
      </c>
      <c r="W171" s="46">
        <f>'[3]Soy Complex'!BD420</f>
        <v>0</v>
      </c>
      <c r="X171" s="46">
        <f>'[3]Soy Complex'!BE420</f>
        <v>0</v>
      </c>
      <c r="Y171" s="46">
        <f>'[3]Soy Complex'!BF420</f>
        <v>32.205699752526151</v>
      </c>
      <c r="Z171" s="46">
        <f>'[3]Soy Complex'!BG420</f>
        <v>40.074541115918066</v>
      </c>
      <c r="AA171" s="46">
        <f>'[3]Soy Complex'!BH420</f>
        <v>76.782649391669793</v>
      </c>
      <c r="AB171" s="46">
        <f>'[3]Soy Complex'!BI420</f>
        <v>133.67071913299699</v>
      </c>
      <c r="AC171" s="46">
        <f>'[3]Soy Complex'!BJ420</f>
        <v>52.514866771312022</v>
      </c>
      <c r="AD171" s="46">
        <f>'[3]Soy Complex'!BK420</f>
        <v>181.19418933905192</v>
      </c>
      <c r="AE171" s="47">
        <f>'[3]Soy Complex'!BL420</f>
        <v>203.62111579805338</v>
      </c>
      <c r="AF171" s="47">
        <f>'[3]Soy Complex'!BM420</f>
        <v>373.72544912424399</v>
      </c>
      <c r="AG171" s="47">
        <f>'[3]Soy Complex'!BN420</f>
        <v>555.89193081547523</v>
      </c>
      <c r="AH171" s="47">
        <f>'[9]RD Feedstock Breakdown'!$DS181</f>
        <v>278.4382291666667</v>
      </c>
      <c r="AI171" s="47">
        <f>'[9]RD Feedstock Breakdown'!$DS193</f>
        <v>259.17937499999999</v>
      </c>
      <c r="AJ171" s="47">
        <f>'[9]RD Feedstock Breakdown'!$DS205</f>
        <v>179.78354166666668</v>
      </c>
      <c r="AK171" s="47">
        <f>'[9]RD Feedstock Breakdown'!$DS217</f>
        <v>93.592395833333327</v>
      </c>
      <c r="AL171" s="47">
        <f>'[9]RD Feedstock Breakdown'!$DS229</f>
        <v>176.59239583333334</v>
      </c>
      <c r="AM171" s="47">
        <f>'[9]RD Feedstock Breakdown'!$DS241</f>
        <v>211.59239583333334</v>
      </c>
      <c r="AN171" s="47">
        <f>'[9]RD Feedstock Breakdown'!$DS253</f>
        <v>93.901250000000005</v>
      </c>
      <c r="AO171" s="47">
        <f>'[9]RD Feedstock Breakdown'!$DS265</f>
        <v>113.90125</v>
      </c>
      <c r="AP171" s="47">
        <f>'[9]RD Feedstock Breakdown'!$DS277</f>
        <v>67.401250000000005</v>
      </c>
      <c r="AQ171" s="47">
        <f>'[9]RD Feedstock Breakdown'!$DS289</f>
        <v>223.90124999999998</v>
      </c>
      <c r="AR171" s="47">
        <f>'[9]RD Feedstock Breakdown'!$DS301</f>
        <v>253.90125</v>
      </c>
      <c r="AS171" s="47">
        <f>'[9]RD Feedstock Breakdown'!$DS313</f>
        <v>253.90125</v>
      </c>
      <c r="AT171" s="47">
        <f>'[9]RD Feedstock Breakdown'!$DS325</f>
        <v>253.90125</v>
      </c>
      <c r="AU171" s="47">
        <f>'[9]RD Feedstock Breakdown'!$DS337</f>
        <v>228.90125</v>
      </c>
    </row>
    <row r="172" spans="1:47" hidden="1">
      <c r="A172" s="42" t="s">
        <v>102</v>
      </c>
      <c r="T172" s="46">
        <f>'[3]Soy Complex'!BA421</f>
        <v>0</v>
      </c>
      <c r="U172" s="46">
        <f>'[3]Soy Complex'!BB421</f>
        <v>0</v>
      </c>
      <c r="V172" s="46">
        <f>'[3]Soy Complex'!BC421</f>
        <v>0</v>
      </c>
      <c r="W172" s="46">
        <f>'[3]Soy Complex'!BD421</f>
        <v>0</v>
      </c>
      <c r="X172" s="46">
        <f>'[3]Soy Complex'!BE421</f>
        <v>0</v>
      </c>
      <c r="Y172" s="46">
        <f>'[3]Soy Complex'!BF421</f>
        <v>43.207306171402365</v>
      </c>
      <c r="Z172" s="46">
        <f>'[3]Soy Complex'!BG421</f>
        <v>36.162849437640205</v>
      </c>
      <c r="AA172" s="46">
        <f>'[3]Soy Complex'!BH421</f>
        <v>72.646401512383491</v>
      </c>
      <c r="AB172" s="46">
        <f>'[3]Soy Complex'!BI421</f>
        <v>113.29948778130169</v>
      </c>
      <c r="AC172" s="46">
        <f>'[3]Soy Complex'!BJ421</f>
        <v>108.41118454323085</v>
      </c>
      <c r="AD172" s="46">
        <f>'[3]Soy Complex'!BK421</f>
        <v>384.8622005480392</v>
      </c>
      <c r="AE172" s="47">
        <f>'[3]Soy Complex'!BL421</f>
        <v>384.8622005480392</v>
      </c>
      <c r="AF172" s="47">
        <f>'[3]Soy Complex'!BM421</f>
        <v>425.30358518648586</v>
      </c>
      <c r="AG172" s="47">
        <f>'[3]Soy Complex'!BN421</f>
        <v>533.91926677799847</v>
      </c>
      <c r="AH172" s="47">
        <f>'[9]RD Feedstock Breakdown'!$DS182</f>
        <v>258.4382291666667</v>
      </c>
      <c r="AI172" s="47">
        <f>'[9]RD Feedstock Breakdown'!$DS194</f>
        <v>259.17937499999999</v>
      </c>
      <c r="AJ172" s="47">
        <f>'[9]RD Feedstock Breakdown'!$DS206</f>
        <v>179.78354166666668</v>
      </c>
      <c r="AK172" s="47">
        <f>'[9]RD Feedstock Breakdown'!$DS218</f>
        <v>93.592395833333327</v>
      </c>
      <c r="AL172" s="47">
        <f>'[9]RD Feedstock Breakdown'!$DS230</f>
        <v>176.59239583333334</v>
      </c>
      <c r="AM172" s="47">
        <f>'[9]RD Feedstock Breakdown'!$DS242</f>
        <v>141.59239583333334</v>
      </c>
      <c r="AN172" s="47">
        <f>'[9]RD Feedstock Breakdown'!$DS254</f>
        <v>93.901250000000005</v>
      </c>
      <c r="AO172" s="47">
        <f>'[9]RD Feedstock Breakdown'!$DS266</f>
        <v>63.901250000000005</v>
      </c>
      <c r="AP172" s="47">
        <f>'[9]RD Feedstock Breakdown'!$DS278</f>
        <v>67.401250000000005</v>
      </c>
      <c r="AQ172" s="47">
        <f>'[9]RD Feedstock Breakdown'!$DS290</f>
        <v>223.90124999999998</v>
      </c>
      <c r="AR172" s="47">
        <f>'[9]RD Feedstock Breakdown'!$DS302</f>
        <v>253.90125</v>
      </c>
      <c r="AS172" s="47">
        <f>'[9]RD Feedstock Breakdown'!$DS314</f>
        <v>253.90125</v>
      </c>
      <c r="AT172" s="47">
        <f>'[9]RD Feedstock Breakdown'!$DS326</f>
        <v>253.90125</v>
      </c>
      <c r="AU172" s="47">
        <f>'[9]RD Feedstock Breakdown'!$DS338</f>
        <v>228.90125</v>
      </c>
    </row>
    <row r="173" spans="1:47" hidden="1">
      <c r="A173" s="42" t="s">
        <v>103</v>
      </c>
      <c r="T173" s="46">
        <f>'[3]Soy Complex'!BA422</f>
        <v>0</v>
      </c>
      <c r="U173" s="46">
        <f>'[3]Soy Complex'!BB422</f>
        <v>0</v>
      </c>
      <c r="V173" s="46">
        <f>'[3]Soy Complex'!BC422</f>
        <v>0</v>
      </c>
      <c r="W173" s="46">
        <f>'[3]Soy Complex'!BD422</f>
        <v>0</v>
      </c>
      <c r="X173" s="46">
        <f>'[3]Soy Complex'!BE422</f>
        <v>0</v>
      </c>
      <c r="Y173" s="46">
        <f>'[3]Soy Complex'!BF422</f>
        <v>43.047906052021773</v>
      </c>
      <c r="Z173" s="46">
        <f>'[3]Soy Complex'!BG422</f>
        <v>40.006300452306867</v>
      </c>
      <c r="AA173" s="46">
        <f>'[3]Soy Complex'!BH422</f>
        <v>88.582231066262779</v>
      </c>
      <c r="AB173" s="46">
        <f>'[3]Soy Complex'!BI422</f>
        <v>152.54672970769172</v>
      </c>
      <c r="AC173" s="46">
        <f>'[3]Soy Complex'!BJ422</f>
        <v>128.54105284215927</v>
      </c>
      <c r="AD173" s="46">
        <f>'[3]Soy Complex'!BK422</f>
        <v>380.6223663808434</v>
      </c>
      <c r="AE173" s="47">
        <f>'[3]Soy Complex'!BL422</f>
        <v>380.6223663808434</v>
      </c>
      <c r="AF173" s="47">
        <f>'[3]Soy Complex'!BM422</f>
        <v>518.67887683618949</v>
      </c>
      <c r="AG173" s="47">
        <f>'[3]Soy Complex'!BN422</f>
        <v>681.84632222507878</v>
      </c>
      <c r="AH173" s="47">
        <f>'[9]RD Feedstock Breakdown'!$DS183</f>
        <v>258.4382291666667</v>
      </c>
      <c r="AI173" s="47">
        <f>'[9]RD Feedstock Breakdown'!$DS195</f>
        <v>259.17937499999999</v>
      </c>
      <c r="AJ173" s="47">
        <f>'[9]RD Feedstock Breakdown'!$DS207</f>
        <v>149.78354166666668</v>
      </c>
      <c r="AK173" s="47">
        <f>'[9]RD Feedstock Breakdown'!$DS219</f>
        <v>93.592395833333327</v>
      </c>
      <c r="AL173" s="47">
        <f>'[9]RD Feedstock Breakdown'!$DS231</f>
        <v>126.59239583333334</v>
      </c>
      <c r="AM173" s="47">
        <f>'[9]RD Feedstock Breakdown'!$DS243</f>
        <v>211.59239583333334</v>
      </c>
      <c r="AN173" s="47">
        <f>'[9]RD Feedstock Breakdown'!$DS255</f>
        <v>93.901250000000005</v>
      </c>
      <c r="AO173" s="47">
        <f>'[9]RD Feedstock Breakdown'!$DS267</f>
        <v>63.901250000000005</v>
      </c>
      <c r="AP173" s="47">
        <f>'[9]RD Feedstock Breakdown'!$DS279</f>
        <v>67.401250000000005</v>
      </c>
      <c r="AQ173" s="47">
        <f>'[9]RD Feedstock Breakdown'!$DS291</f>
        <v>223.90124999999998</v>
      </c>
      <c r="AR173" s="47">
        <f>'[9]RD Feedstock Breakdown'!$DS303</f>
        <v>253.90125</v>
      </c>
      <c r="AS173" s="47">
        <f>'[9]RD Feedstock Breakdown'!$DS315</f>
        <v>253.90125</v>
      </c>
      <c r="AT173" s="47">
        <f>'[9]RD Feedstock Breakdown'!$DS327</f>
        <v>228.90125</v>
      </c>
      <c r="AU173" s="47">
        <f>'[9]RD Feedstock Breakdown'!$DS339</f>
        <v>228.90125</v>
      </c>
    </row>
    <row r="174" spans="1:47" hidden="1">
      <c r="A174" s="42" t="s">
        <v>104</v>
      </c>
      <c r="T174" s="46">
        <f>'[3]Soy Complex'!BA423</f>
        <v>0</v>
      </c>
      <c r="U174" s="46">
        <f>'[3]Soy Complex'!BB423</f>
        <v>0</v>
      </c>
      <c r="V174" s="46">
        <f>'[3]Soy Complex'!BC423</f>
        <v>0</v>
      </c>
      <c r="W174" s="46">
        <f>'[3]Soy Complex'!BD423</f>
        <v>0</v>
      </c>
      <c r="X174" s="46">
        <f>'[3]Soy Complex'!BE423</f>
        <v>0</v>
      </c>
      <c r="Y174" s="46">
        <f>'[3]Soy Complex'!BF423</f>
        <v>29.006340470770887</v>
      </c>
      <c r="Z174" s="46">
        <f>'[3]Soy Complex'!BG423</f>
        <v>28.24203843976337</v>
      </c>
      <c r="AA174" s="46">
        <f>'[3]Soy Complex'!BH423</f>
        <v>82.046093698088796</v>
      </c>
      <c r="AB174" s="46">
        <f>'[3]Soy Complex'!BI423</f>
        <v>92.996062818355384</v>
      </c>
      <c r="AC174" s="46">
        <f>'[3]Soy Complex'!BJ423</f>
        <v>125.5018311880204</v>
      </c>
      <c r="AD174" s="46">
        <f>'[3]Soy Complex'!BK423</f>
        <v>208.02023227553957</v>
      </c>
      <c r="AE174" s="47">
        <f>'[3]Soy Complex'!BL423</f>
        <v>364.0711854559508</v>
      </c>
      <c r="AF174" s="47">
        <f>'[3]Soy Complex'!BM423</f>
        <v>387.00395178274596</v>
      </c>
      <c r="AG174" s="47">
        <f>'[3]Soy Complex'!BN423</f>
        <v>623.2372943004674</v>
      </c>
      <c r="AH174" s="47">
        <f>'[9]RD Feedstock Breakdown'!$DS184</f>
        <v>328.43822916666664</v>
      </c>
      <c r="AI174" s="47">
        <f>'[9]RD Feedstock Breakdown'!$DS196</f>
        <v>259.17937499999999</v>
      </c>
      <c r="AJ174" s="47">
        <f>'[9]RD Feedstock Breakdown'!$DS208</f>
        <v>149.78354166666668</v>
      </c>
      <c r="AK174" s="47">
        <f>'[9]RD Feedstock Breakdown'!$DS220</f>
        <v>83.592395833333327</v>
      </c>
      <c r="AL174" s="47">
        <f>'[9]RD Feedstock Breakdown'!$DS232</f>
        <v>126.59239583333334</v>
      </c>
      <c r="AM174" s="47">
        <f>'[9]RD Feedstock Breakdown'!$DS244</f>
        <v>61.592395833333342</v>
      </c>
      <c r="AN174" s="47">
        <f>'[9]RD Feedstock Breakdown'!$DS256</f>
        <v>93.901250000000005</v>
      </c>
      <c r="AO174" s="47">
        <f>'[9]RD Feedstock Breakdown'!$DS268</f>
        <v>66.901250000000005</v>
      </c>
      <c r="AP174" s="47">
        <f>'[9]RD Feedstock Breakdown'!$DS280</f>
        <v>67.401250000000005</v>
      </c>
      <c r="AQ174" s="47">
        <f>'[9]RD Feedstock Breakdown'!$DS292</f>
        <v>223.90124999999998</v>
      </c>
      <c r="AR174" s="47">
        <f>'[9]RD Feedstock Breakdown'!$DS304</f>
        <v>253.90125</v>
      </c>
      <c r="AS174" s="47">
        <f>'[9]RD Feedstock Breakdown'!$DS316</f>
        <v>253.90125</v>
      </c>
      <c r="AT174" s="47">
        <f>'[9]RD Feedstock Breakdown'!$DS328</f>
        <v>228.90125</v>
      </c>
      <c r="AU174" s="114">
        <f>AT174*(SUM($AU$171:$AU$173)/SUM($AT$171:$AT$173))</f>
        <v>213.36574811067206</v>
      </c>
    </row>
    <row r="175" spans="1:47" hidden="1">
      <c r="A175" s="42" t="s">
        <v>105</v>
      </c>
      <c r="T175" s="46">
        <f>'[3]Soy Complex'!BA424</f>
        <v>0</v>
      </c>
      <c r="U175" s="46">
        <f>'[3]Soy Complex'!BB424</f>
        <v>0</v>
      </c>
      <c r="V175" s="46">
        <f>'[3]Soy Complex'!BC424</f>
        <v>0</v>
      </c>
      <c r="W175" s="46">
        <f>'[3]Soy Complex'!BD424</f>
        <v>0</v>
      </c>
      <c r="X175" s="46">
        <f>'[3]Soy Complex'!BE424</f>
        <v>0</v>
      </c>
      <c r="Y175" s="46">
        <f>'[3]Soy Complex'!BF424</f>
        <v>33.129146096521282</v>
      </c>
      <c r="Z175" s="46">
        <f>'[3]Soy Complex'!BG424</f>
        <v>42.629981060204855</v>
      </c>
      <c r="AA175" s="46">
        <f>'[3]Soy Complex'!BH424</f>
        <v>92.624976386730111</v>
      </c>
      <c r="AB175" s="46">
        <f>'[3]Soy Complex'!BI424</f>
        <v>84.721897631859491</v>
      </c>
      <c r="AC175" s="46">
        <f>'[3]Soy Complex'!BJ424</f>
        <v>181.04823570521242</v>
      </c>
      <c r="AD175" s="46">
        <f>'[3]Soy Complex'!BK424</f>
        <v>413.90279755230472</v>
      </c>
      <c r="AE175" s="47">
        <f>'[3]Soy Complex'!BL424</f>
        <v>358.07215459162524</v>
      </c>
      <c r="AF175" s="47">
        <f>'[3]Soy Complex'!BM424</f>
        <v>397.19687310265289</v>
      </c>
      <c r="AG175" s="47">
        <f>'[3]Soy Complex'!BN424</f>
        <v>614.37328519627022</v>
      </c>
      <c r="AH175" s="47">
        <f>'[9]RD Feedstock Breakdown'!$DS185</f>
        <v>329.02807291666664</v>
      </c>
      <c r="AI175" s="47">
        <f>'[9]RD Feedstock Breakdown'!$DS197</f>
        <v>209.17937499999999</v>
      </c>
      <c r="AJ175" s="47">
        <f>'[9]RD Feedstock Breakdown'!$DS209</f>
        <v>150.37338541666668</v>
      </c>
      <c r="AK175" s="47">
        <f>'[9]RD Feedstock Breakdown'!$DS221</f>
        <v>83.592395833333327</v>
      </c>
      <c r="AL175" s="47">
        <f>'[9]RD Feedstock Breakdown'!$DS233</f>
        <v>166.59239583333334</v>
      </c>
      <c r="AM175" s="47">
        <f>'[9]RD Feedstock Breakdown'!$DS245</f>
        <v>62.182239583333342</v>
      </c>
      <c r="AN175" s="47">
        <f>'[9]RD Feedstock Breakdown'!$DS257</f>
        <v>93.901250000000005</v>
      </c>
      <c r="AO175" s="47">
        <f>'[9]RD Feedstock Breakdown'!$DS269</f>
        <v>66.901250000000005</v>
      </c>
      <c r="AP175" s="47">
        <f>'[9]RD Feedstock Breakdown'!$DS281</f>
        <v>67.401250000000005</v>
      </c>
      <c r="AQ175" s="47">
        <f>'[9]RD Feedstock Breakdown'!$DS293</f>
        <v>223.90124999999998</v>
      </c>
      <c r="AR175" s="47">
        <f>'[9]RD Feedstock Breakdown'!$DS305</f>
        <v>253.90125</v>
      </c>
      <c r="AS175" s="47">
        <f>'[9]RD Feedstock Breakdown'!$DS317</f>
        <v>253.90125</v>
      </c>
      <c r="AT175" s="47">
        <f>'[9]RD Feedstock Breakdown'!$DS329</f>
        <v>228.90125</v>
      </c>
      <c r="AU175" s="114">
        <f t="shared" ref="AU175:AU182" si="76">AT175*(SUM($AU$171:$AU$173)/SUM($AT$171:$AT$173))</f>
        <v>213.36574811067206</v>
      </c>
    </row>
    <row r="176" spans="1:47" hidden="1">
      <c r="A176" s="42" t="s">
        <v>106</v>
      </c>
      <c r="T176" s="46">
        <f>'[3]Soy Complex'!BA425</f>
        <v>0</v>
      </c>
      <c r="U176" s="46">
        <f>'[3]Soy Complex'!BB425</f>
        <v>0</v>
      </c>
      <c r="V176" s="46">
        <f>'[3]Soy Complex'!BC425</f>
        <v>0</v>
      </c>
      <c r="W176" s="46">
        <f>'[3]Soy Complex'!BD425</f>
        <v>0</v>
      </c>
      <c r="X176" s="46">
        <f>'[3]Soy Complex'!BE425</f>
        <v>0</v>
      </c>
      <c r="Y176" s="46">
        <f>'[3]Soy Complex'!BF425</f>
        <v>24.662354887155615</v>
      </c>
      <c r="Z176" s="46">
        <f>'[3]Soy Complex'!BG425</f>
        <v>48.193083024176111</v>
      </c>
      <c r="AA176" s="46">
        <f>'[3]Soy Complex'!BH425</f>
        <v>80.477824436988001</v>
      </c>
      <c r="AB176" s="46">
        <f>'[3]Soy Complex'!BI425</f>
        <v>103.78492898255523</v>
      </c>
      <c r="AC176" s="46">
        <f>'[3]Soy Complex'!BJ425</f>
        <v>210.67596120328761</v>
      </c>
      <c r="AD176" s="47">
        <f>'[3]Soy Complex'!BK425</f>
        <v>451.36686552052311</v>
      </c>
      <c r="AE176" s="47">
        <f>'[3]Soy Complex'!BL425</f>
        <v>305.36376124597342</v>
      </c>
      <c r="AF176" s="47">
        <f>'[3]Soy Complex'!BM425</f>
        <v>353.46389456007779</v>
      </c>
      <c r="AG176" s="47">
        <f>'[3]Soy Complex'!BN425</f>
        <v>621.82807044677634</v>
      </c>
      <c r="AH176" s="47">
        <f>'[9]RD Feedstock Breakdown'!$DS186</f>
        <v>230.24708333333334</v>
      </c>
      <c r="AI176" s="47">
        <f>'[9]RD Feedstock Breakdown'!$DS198</f>
        <v>209.17937499999999</v>
      </c>
      <c r="AJ176" s="47">
        <f>'[9]RD Feedstock Breakdown'!$DS210</f>
        <v>151.59239583333334</v>
      </c>
      <c r="AK176" s="47">
        <f>'[9]RD Feedstock Breakdown'!$DS222</f>
        <v>83.592395833333327</v>
      </c>
      <c r="AL176" s="47">
        <f>'[9]RD Feedstock Breakdown'!$DS234</f>
        <v>126.59239583333334</v>
      </c>
      <c r="AM176" s="47">
        <f>'[9]RD Feedstock Breakdown'!$DS246</f>
        <v>63.401250000000005</v>
      </c>
      <c r="AN176" s="47">
        <f>'[9]RD Feedstock Breakdown'!$DS258</f>
        <v>93.901250000000005</v>
      </c>
      <c r="AO176" s="47">
        <f>'[9]RD Feedstock Breakdown'!$DS270</f>
        <v>66.901250000000005</v>
      </c>
      <c r="AP176" s="47">
        <f>'[9]RD Feedstock Breakdown'!$DS282</f>
        <v>67.401250000000005</v>
      </c>
      <c r="AQ176" s="47">
        <f>'[9]RD Feedstock Breakdown'!$DS294</f>
        <v>223.90124999999998</v>
      </c>
      <c r="AR176" s="47">
        <f>'[9]RD Feedstock Breakdown'!$DS306</f>
        <v>253.90125</v>
      </c>
      <c r="AS176" s="47">
        <f>'[9]RD Feedstock Breakdown'!$DS318</f>
        <v>253.90125</v>
      </c>
      <c r="AT176" s="47">
        <f>'[9]RD Feedstock Breakdown'!$DS330</f>
        <v>228.90125</v>
      </c>
      <c r="AU176" s="114">
        <f t="shared" si="76"/>
        <v>213.36574811067206</v>
      </c>
    </row>
    <row r="177" spans="1:47" hidden="1">
      <c r="A177" s="42" t="s">
        <v>107</v>
      </c>
      <c r="T177" s="46">
        <f>'[3]Soy Complex'!BA426</f>
        <v>0</v>
      </c>
      <c r="U177" s="46">
        <f>'[3]Soy Complex'!BB426</f>
        <v>0</v>
      </c>
      <c r="V177" s="46">
        <f>'[3]Soy Complex'!BC426</f>
        <v>0</v>
      </c>
      <c r="W177" s="46">
        <f>'[3]Soy Complex'!BD426</f>
        <v>0</v>
      </c>
      <c r="X177" s="46">
        <f>'[3]Soy Complex'!BE426</f>
        <v>9.9461118527016019</v>
      </c>
      <c r="Y177" s="46">
        <f>'[3]Soy Complex'!BF426</f>
        <v>32.140984194543208</v>
      </c>
      <c r="Z177" s="46">
        <f>'[3]Soy Complex'!BG426</f>
        <v>52.261125581442222</v>
      </c>
      <c r="AA177" s="46">
        <f>'[3]Soy Complex'!BH426</f>
        <v>87.08140509437834</v>
      </c>
      <c r="AB177" s="46">
        <f>'[3]Soy Complex'!BI426</f>
        <v>87.344803597202272</v>
      </c>
      <c r="AC177" s="46">
        <f>'[3]Soy Complex'!BJ426</f>
        <v>122.71813976609135</v>
      </c>
      <c r="AD177" s="47">
        <f>'[3]Soy Complex'!BK426</f>
        <v>350.65289728066853</v>
      </c>
      <c r="AE177" s="47">
        <f>'[3]Soy Complex'!BL426</f>
        <v>318.89915658086483</v>
      </c>
      <c r="AF177" s="47">
        <f>'[3]Soy Complex'!BM426</f>
        <v>465.98542893853823</v>
      </c>
      <c r="AG177" s="47">
        <f>'[3]Soy Complex'!BN426</f>
        <v>644.52615346608411</v>
      </c>
      <c r="AH177" s="47">
        <f>'[9]RD Feedstock Breakdown'!$DS187</f>
        <v>180.24708333333334</v>
      </c>
      <c r="AI177" s="47">
        <f>'[9]RD Feedstock Breakdown'!$DS199</f>
        <v>259.17937499999999</v>
      </c>
      <c r="AJ177" s="47">
        <f>'[9]RD Feedstock Breakdown'!$DS211</f>
        <v>151.59239583333334</v>
      </c>
      <c r="AK177" s="47">
        <f>'[9]RD Feedstock Breakdown'!$DS223</f>
        <v>83.592395833333327</v>
      </c>
      <c r="AL177" s="47">
        <f>'[9]RD Feedstock Breakdown'!$DS235</f>
        <v>126.59239583333334</v>
      </c>
      <c r="AM177" s="47">
        <f>'[9]RD Feedstock Breakdown'!$DS247</f>
        <v>63.401250000000005</v>
      </c>
      <c r="AN177" s="47">
        <f>'[9]RD Feedstock Breakdown'!$DS259</f>
        <v>93.901250000000005</v>
      </c>
      <c r="AO177" s="47">
        <f>'[9]RD Feedstock Breakdown'!$DS271</f>
        <v>66.901250000000005</v>
      </c>
      <c r="AP177" s="47">
        <f>'[9]RD Feedstock Breakdown'!$DS283</f>
        <v>67.401250000000005</v>
      </c>
      <c r="AQ177" s="47">
        <f>'[9]RD Feedstock Breakdown'!$DS295</f>
        <v>223.90124999999998</v>
      </c>
      <c r="AR177" s="47">
        <f>'[9]RD Feedstock Breakdown'!$DS307</f>
        <v>253.90125</v>
      </c>
      <c r="AS177" s="47">
        <f>'[9]RD Feedstock Breakdown'!$DS319</f>
        <v>253.90125</v>
      </c>
      <c r="AT177" s="47">
        <f>'[9]RD Feedstock Breakdown'!$DS331</f>
        <v>228.90125</v>
      </c>
      <c r="AU177" s="114">
        <f t="shared" si="76"/>
        <v>213.36574811067206</v>
      </c>
    </row>
    <row r="178" spans="1:47" hidden="1">
      <c r="A178" s="42" t="s">
        <v>108</v>
      </c>
      <c r="T178" s="46">
        <f>'[3]Soy Complex'!BA427</f>
        <v>0</v>
      </c>
      <c r="U178" s="46">
        <f>'[3]Soy Complex'!BB427</f>
        <v>0</v>
      </c>
      <c r="V178" s="46">
        <f>'[3]Soy Complex'!BC427</f>
        <v>0</v>
      </c>
      <c r="W178" s="46">
        <f>'[3]Soy Complex'!BD427</f>
        <v>0</v>
      </c>
      <c r="X178" s="46">
        <f>'[3]Soy Complex'!BE427</f>
        <v>19.386708795635037</v>
      </c>
      <c r="Y178" s="46">
        <f>'[3]Soy Complex'!BF427</f>
        <v>38.478919110255859</v>
      </c>
      <c r="Z178" s="46">
        <f>'[3]Soy Complex'!BG427</f>
        <v>45.536772461558812</v>
      </c>
      <c r="AA178" s="46">
        <f>'[3]Soy Complex'!BH427</f>
        <v>90.394201272480217</v>
      </c>
      <c r="AB178" s="46">
        <f>'[3]Soy Complex'!BI427</f>
        <v>105.22911798945771</v>
      </c>
      <c r="AC178" s="46">
        <f>'[3]Soy Complex'!BJ427</f>
        <v>190.28012182186785</v>
      </c>
      <c r="AD178" s="47">
        <f>'[3]Soy Complex'!BK427</f>
        <v>461.73628328556157</v>
      </c>
      <c r="AE178" s="47">
        <f>'[3]Soy Complex'!BL427</f>
        <v>434.03828279124673</v>
      </c>
      <c r="AF178" s="47">
        <f>'[3]Soy Complex'!BM427</f>
        <v>477.67173507784355</v>
      </c>
      <c r="AG178" s="47">
        <f>'[3]Soy Complex'!BN427</f>
        <v>634.65747816405258</v>
      </c>
      <c r="AH178" s="47">
        <f>'[9]RD Feedstock Breakdown'!$DS188</f>
        <v>230.24708333333334</v>
      </c>
      <c r="AI178" s="47">
        <f>'[9]RD Feedstock Breakdown'!$DS200</f>
        <v>279.17937499999999</v>
      </c>
      <c r="AJ178" s="47">
        <f>'[9]RD Feedstock Breakdown'!$DS212</f>
        <v>151.59239583333334</v>
      </c>
      <c r="AK178" s="47">
        <f>'[9]RD Feedstock Breakdown'!$DS224</f>
        <v>83.592395833333327</v>
      </c>
      <c r="AL178" s="47">
        <f>'[9]RD Feedstock Breakdown'!$DS236</f>
        <v>126.59239583333334</v>
      </c>
      <c r="AM178" s="47">
        <f>'[9]RD Feedstock Breakdown'!$DS248</f>
        <v>63.401250000000005</v>
      </c>
      <c r="AN178" s="47">
        <f>'[9]RD Feedstock Breakdown'!$DS260</f>
        <v>93.901250000000005</v>
      </c>
      <c r="AO178" s="47">
        <f>'[9]RD Feedstock Breakdown'!$DS272</f>
        <v>66.901250000000005</v>
      </c>
      <c r="AP178" s="47">
        <f>'[9]RD Feedstock Breakdown'!$DS284</f>
        <v>67.401250000000005</v>
      </c>
      <c r="AQ178" s="47">
        <f>'[9]RD Feedstock Breakdown'!$DS296</f>
        <v>223.90124999999998</v>
      </c>
      <c r="AR178" s="47">
        <f>'[9]RD Feedstock Breakdown'!$DS308</f>
        <v>253.90125</v>
      </c>
      <c r="AS178" s="47">
        <f>'[9]RD Feedstock Breakdown'!$DS320</f>
        <v>253.90125</v>
      </c>
      <c r="AT178" s="47">
        <f>'[9]RD Feedstock Breakdown'!$DS332</f>
        <v>228.90125</v>
      </c>
      <c r="AU178" s="114">
        <f t="shared" si="76"/>
        <v>213.36574811067206</v>
      </c>
    </row>
    <row r="179" spans="1:47" hidden="1">
      <c r="A179" s="42" t="s">
        <v>109</v>
      </c>
      <c r="T179" s="46">
        <f>'[3]Soy Complex'!BA428</f>
        <v>0</v>
      </c>
      <c r="U179" s="46">
        <f>'[3]Soy Complex'!BB428</f>
        <v>0</v>
      </c>
      <c r="V179" s="46">
        <f>'[3]Soy Complex'!BC428</f>
        <v>0</v>
      </c>
      <c r="W179" s="46">
        <f>'[3]Soy Complex'!BD428</f>
        <v>0</v>
      </c>
      <c r="X179" s="46">
        <f>'[3]Soy Complex'!BE428</f>
        <v>35.304246779047503</v>
      </c>
      <c r="Y179" s="46">
        <f>'[3]Soy Complex'!BF428</f>
        <v>27.827787629827235</v>
      </c>
      <c r="Z179" s="46">
        <f>'[3]Soy Complex'!BG428</f>
        <v>25.250448195199827</v>
      </c>
      <c r="AA179" s="46">
        <f>'[3]Soy Complex'!BH428</f>
        <v>91.301815925765396</v>
      </c>
      <c r="AB179" s="46">
        <f>'[3]Soy Complex'!BI428</f>
        <v>130.33253253024691</v>
      </c>
      <c r="AC179" s="46">
        <f>'[3]Soy Complex'!BJ428</f>
        <v>222.16149665509272</v>
      </c>
      <c r="AD179" s="47">
        <f>'[3]Soy Complex'!BK428</f>
        <v>354.9491156459776</v>
      </c>
      <c r="AE179" s="47">
        <f>'[3]Soy Complex'!BL428</f>
        <v>523.99847140382985</v>
      </c>
      <c r="AF179" s="47">
        <f>'[3]Soy Complex'!BM428</f>
        <v>492.78412546029449</v>
      </c>
      <c r="AG179" s="47">
        <f>'[3]Soy Complex'!BN428</f>
        <v>650.77384513635411</v>
      </c>
      <c r="AH179" s="47">
        <f>'[9]RD Feedstock Breakdown'!$DS189</f>
        <v>230.24708333333334</v>
      </c>
      <c r="AI179" s="47">
        <f>'[9]RD Feedstock Breakdown'!$DS201</f>
        <v>280.73145833333331</v>
      </c>
      <c r="AJ179" s="47">
        <f>'[9]RD Feedstock Breakdown'!$DS213</f>
        <v>176.59239583333334</v>
      </c>
      <c r="AK179" s="47">
        <f>'[9]RD Feedstock Breakdown'!$DS225</f>
        <v>83.592395833333327</v>
      </c>
      <c r="AL179" s="47">
        <f>'[9]RD Feedstock Breakdown'!$DS237</f>
        <v>126.59239583333334</v>
      </c>
      <c r="AM179" s="47">
        <f>'[9]RD Feedstock Breakdown'!$DS249</f>
        <v>63.401250000000005</v>
      </c>
      <c r="AN179" s="47">
        <f>'[9]RD Feedstock Breakdown'!$DS261</f>
        <v>93.901250000000005</v>
      </c>
      <c r="AO179" s="47">
        <f>'[9]RD Feedstock Breakdown'!$DS273</f>
        <v>116.90125</v>
      </c>
      <c r="AP179" s="47">
        <f>'[9]RD Feedstock Breakdown'!$DS285</f>
        <v>67.401250000000005</v>
      </c>
      <c r="AQ179" s="47">
        <f>'[9]RD Feedstock Breakdown'!$DS297</f>
        <v>223.90124999999998</v>
      </c>
      <c r="AR179" s="47">
        <f>'[9]RD Feedstock Breakdown'!$DS309</f>
        <v>253.90125</v>
      </c>
      <c r="AS179" s="47">
        <f>'[9]RD Feedstock Breakdown'!$DS321</f>
        <v>253.90125</v>
      </c>
      <c r="AT179" s="47">
        <f>'[9]RD Feedstock Breakdown'!$DS333</f>
        <v>228.90125</v>
      </c>
      <c r="AU179" s="114">
        <f t="shared" si="76"/>
        <v>213.36574811067206</v>
      </c>
    </row>
    <row r="180" spans="1:47" hidden="1">
      <c r="A180" s="42" t="s">
        <v>110</v>
      </c>
      <c r="T180" s="46">
        <f>'[3]Soy Complex'!BA429</f>
        <v>0</v>
      </c>
      <c r="U180" s="46">
        <f>'[3]Soy Complex'!BB429</f>
        <v>0</v>
      </c>
      <c r="V180" s="46">
        <f>'[3]Soy Complex'!BC429</f>
        <v>0</v>
      </c>
      <c r="W180" s="46">
        <f>'[3]Soy Complex'!BD429</f>
        <v>0</v>
      </c>
      <c r="X180" s="46">
        <f>'[3]Soy Complex'!BE429</f>
        <v>30.582117140749503</v>
      </c>
      <c r="Y180" s="46">
        <f>'[3]Soy Complex'!BF429</f>
        <v>30.647141806131934</v>
      </c>
      <c r="Z180" s="46">
        <f>'[3]Soy Complex'!BG429</f>
        <v>22.156870289602232</v>
      </c>
      <c r="AA180" s="46">
        <f>'[3]Soy Complex'!BH429</f>
        <v>105.73463388313826</v>
      </c>
      <c r="AB180" s="46">
        <f>'[3]Soy Complex'!BI429</f>
        <v>115.74408021882417</v>
      </c>
      <c r="AC180" s="46">
        <f>'[3]Soy Complex'!BJ429</f>
        <v>204.61977974559909</v>
      </c>
      <c r="AD180" s="47">
        <f>'[3]Soy Complex'!BK429</f>
        <v>302.4419257636124</v>
      </c>
      <c r="AE180" s="47">
        <f>'[3]Soy Complex'!BL429</f>
        <v>564.93434700202397</v>
      </c>
      <c r="AF180" s="47">
        <f>'[3]Soy Complex'!BM429</f>
        <v>506.65459746386932</v>
      </c>
      <c r="AG180" s="47">
        <f>'[3]Soy Complex'!BN429</f>
        <v>654.80802579293447</v>
      </c>
      <c r="AH180" s="47">
        <f>'[9]RD Feedstock Breakdown'!$DS190</f>
        <v>230.24708333333334</v>
      </c>
      <c r="AI180" s="47">
        <f>'[9]RD Feedstock Breakdown'!$DS202</f>
        <v>282.28354166666668</v>
      </c>
      <c r="AJ180" s="47">
        <f>'[9]RD Feedstock Breakdown'!$DS214</f>
        <v>176.59239583333334</v>
      </c>
      <c r="AK180" s="47">
        <f>'[9]RD Feedstock Breakdown'!$DS226</f>
        <v>83.592395833333327</v>
      </c>
      <c r="AL180" s="47">
        <f>'[9]RD Feedstock Breakdown'!$DS238</f>
        <v>126.59239583333334</v>
      </c>
      <c r="AM180" s="47">
        <f>'[9]RD Feedstock Breakdown'!$DS250</f>
        <v>63.401250000000005</v>
      </c>
      <c r="AN180" s="47">
        <f>'[9]RD Feedstock Breakdown'!$DS262</f>
        <v>93.901250000000005</v>
      </c>
      <c r="AO180" s="47">
        <f>'[9]RD Feedstock Breakdown'!$DS274</f>
        <v>116.90125</v>
      </c>
      <c r="AP180" s="47">
        <f>'[9]RD Feedstock Breakdown'!$DS286</f>
        <v>67.401250000000005</v>
      </c>
      <c r="AQ180" s="47">
        <f>'[9]RD Feedstock Breakdown'!$DS298</f>
        <v>223.90124999999998</v>
      </c>
      <c r="AR180" s="47">
        <f>'[9]RD Feedstock Breakdown'!$DS310</f>
        <v>253.90125</v>
      </c>
      <c r="AS180" s="47">
        <f>'[9]RD Feedstock Breakdown'!$DS322</f>
        <v>253.90125</v>
      </c>
      <c r="AT180" s="47">
        <f>'[9]RD Feedstock Breakdown'!$DS334</f>
        <v>228.90125</v>
      </c>
      <c r="AU180" s="114">
        <f t="shared" si="76"/>
        <v>213.36574811067206</v>
      </c>
    </row>
    <row r="181" spans="1:47" hidden="1">
      <c r="A181" s="42" t="s">
        <v>111</v>
      </c>
      <c r="T181" s="46">
        <f>'[3]Soy Complex'!BA430</f>
        <v>0</v>
      </c>
      <c r="U181" s="46">
        <f>'[3]Soy Complex'!BB430</f>
        <v>0</v>
      </c>
      <c r="V181" s="46">
        <f>'[3]Soy Complex'!BC430</f>
        <v>0</v>
      </c>
      <c r="W181" s="46">
        <f>'[3]Soy Complex'!BD430</f>
        <v>0</v>
      </c>
      <c r="X181" s="46">
        <f>'[3]Soy Complex'!BE430</f>
        <v>38.958982120758208</v>
      </c>
      <c r="Y181" s="46">
        <f>'[3]Soy Complex'!BF430</f>
        <v>38.810054816326776</v>
      </c>
      <c r="Z181" s="46">
        <f>'[3]Soy Complex'!BG430</f>
        <v>31.863051801346842</v>
      </c>
      <c r="AA181" s="46">
        <f>'[3]Soy Complex'!BH430</f>
        <v>65.056407189200584</v>
      </c>
      <c r="AB181" s="46">
        <f>'[3]Soy Complex'!BI430</f>
        <v>116.79291156878769</v>
      </c>
      <c r="AC181" s="46">
        <f>'[3]Soy Complex'!BJ430</f>
        <v>253.89993195054592</v>
      </c>
      <c r="AD181" s="47">
        <f>'[3]Soy Complex'!BK430</f>
        <v>402.84369254005657</v>
      </c>
      <c r="AE181" s="47">
        <f>'[3]Soy Complex'!BL430</f>
        <v>528.73605194258005</v>
      </c>
      <c r="AF181" s="47">
        <f>'[3]Soy Complex'!BM430</f>
        <v>526.12381413628475</v>
      </c>
      <c r="AG181" s="47">
        <f>'[3]Soy Complex'!BN430</f>
        <v>671.22430852685034</v>
      </c>
      <c r="AH181" s="47">
        <f>'[9]RD Feedstock Breakdown'!$DS191</f>
        <v>230.24708333333334</v>
      </c>
      <c r="AI181" s="47">
        <f>'[9]RD Feedstock Breakdown'!$DS203</f>
        <v>282.28354166666668</v>
      </c>
      <c r="AJ181" s="47">
        <f>'[9]RD Feedstock Breakdown'!$DS215</f>
        <v>151.59239583333334</v>
      </c>
      <c r="AK181" s="47">
        <f>'[9]RD Feedstock Breakdown'!$DS227</f>
        <v>83.592395833333327</v>
      </c>
      <c r="AL181" s="47">
        <f>'[9]RD Feedstock Breakdown'!$DS239</f>
        <v>126.59239583333334</v>
      </c>
      <c r="AM181" s="47">
        <f>'[9]RD Feedstock Breakdown'!$DS251</f>
        <v>63.401250000000005</v>
      </c>
      <c r="AN181" s="47">
        <f>'[9]RD Feedstock Breakdown'!$DS263</f>
        <v>93.901250000000005</v>
      </c>
      <c r="AO181" s="47">
        <f>'[9]RD Feedstock Breakdown'!$DS275</f>
        <v>66.901250000000005</v>
      </c>
      <c r="AP181" s="47">
        <f>'[9]RD Feedstock Breakdown'!$DS287</f>
        <v>67.401250000000005</v>
      </c>
      <c r="AQ181" s="47">
        <f>'[9]RD Feedstock Breakdown'!$DS299</f>
        <v>223.90124999999998</v>
      </c>
      <c r="AR181" s="47">
        <f>'[9]RD Feedstock Breakdown'!$DS311</f>
        <v>253.90125</v>
      </c>
      <c r="AS181" s="47">
        <f>'[9]RD Feedstock Breakdown'!$DS323</f>
        <v>253.90125</v>
      </c>
      <c r="AT181" s="47">
        <f>'[9]RD Feedstock Breakdown'!$DS335</f>
        <v>228.90125</v>
      </c>
      <c r="AU181" s="114">
        <f t="shared" si="76"/>
        <v>213.36574811067206</v>
      </c>
    </row>
    <row r="182" spans="1:47" hidden="1">
      <c r="A182" s="42" t="s">
        <v>112</v>
      </c>
      <c r="T182" s="46">
        <f>'[3]Soy Complex'!BA431</f>
        <v>0</v>
      </c>
      <c r="U182" s="46">
        <f>'[3]Soy Complex'!BB431</f>
        <v>0</v>
      </c>
      <c r="V182" s="46">
        <f>'[3]Soy Complex'!BC431</f>
        <v>0</v>
      </c>
      <c r="W182" s="46">
        <f>'[3]Soy Complex'!BD431</f>
        <v>0</v>
      </c>
      <c r="X182" s="46">
        <f>'[3]Soy Complex'!BE431</f>
        <v>30.206894391230755</v>
      </c>
      <c r="Y182" s="46">
        <f>'[3]Soy Complex'!BF431</f>
        <v>34.568675271818044</v>
      </c>
      <c r="Z182" s="46">
        <f>'[3]Soy Complex'!BG431</f>
        <v>61.759231954687806</v>
      </c>
      <c r="AA182" s="46">
        <f>'[3]Soy Complex'!BH431</f>
        <v>92.202716141610779</v>
      </c>
      <c r="AB182" s="46">
        <f>'[3]Soy Complex'!BI431</f>
        <v>136.95908581193558</v>
      </c>
      <c r="AC182" s="46">
        <f>'[3]Soy Complex'!BJ431</f>
        <v>166.76707287513659</v>
      </c>
      <c r="AD182" s="47">
        <f>'[3]Soy Complex'!BK431</f>
        <v>427.88658901353944</v>
      </c>
      <c r="AE182" s="47">
        <f>'[3]Soy Complex'!BL431</f>
        <v>545.17145847429776</v>
      </c>
      <c r="AF182" s="47">
        <f>'[3]Soy Complex'!BM431</f>
        <v>541.5063570533755</v>
      </c>
      <c r="AG182" s="47">
        <f>'[3]Soy Complex'!BN431</f>
        <v>670.74197901026707</v>
      </c>
      <c r="AH182" s="47">
        <f>'[9]RD Feedstock Breakdown'!$DS192</f>
        <v>234.17937499999999</v>
      </c>
      <c r="AI182" s="47">
        <f>'[9]RD Feedstock Breakdown'!$DS204</f>
        <v>282.28354166666668</v>
      </c>
      <c r="AJ182" s="47">
        <f>'[9]RD Feedstock Breakdown'!$DS216</f>
        <v>151.59239583333334</v>
      </c>
      <c r="AK182" s="47">
        <f>'[9]RD Feedstock Breakdown'!$DS228</f>
        <v>178.59239583333334</v>
      </c>
      <c r="AL182" s="47">
        <f>'[9]RD Feedstock Breakdown'!$DS240</f>
        <v>126.59239583333334</v>
      </c>
      <c r="AM182" s="47">
        <f>'[9]RD Feedstock Breakdown'!$DS252</f>
        <v>63.401250000000005</v>
      </c>
      <c r="AN182" s="47">
        <f>'[9]RD Feedstock Breakdown'!$DS264</f>
        <v>93.901250000000005</v>
      </c>
      <c r="AO182" s="47">
        <f>'[9]RD Feedstock Breakdown'!$DS276</f>
        <v>66.901250000000005</v>
      </c>
      <c r="AP182" s="47">
        <f>'[9]RD Feedstock Breakdown'!$DS288</f>
        <v>67.401250000000005</v>
      </c>
      <c r="AQ182" s="47">
        <f>'[9]RD Feedstock Breakdown'!$DS300</f>
        <v>223.90124999999998</v>
      </c>
      <c r="AR182" s="47">
        <f>'[9]RD Feedstock Breakdown'!$DS312</f>
        <v>253.90125</v>
      </c>
      <c r="AS182" s="47">
        <f>'[9]RD Feedstock Breakdown'!$DS324</f>
        <v>253.90125</v>
      </c>
      <c r="AT182" s="47">
        <f>'[9]RD Feedstock Breakdown'!$DS336</f>
        <v>228.90125</v>
      </c>
      <c r="AU182" s="114">
        <f t="shared" si="76"/>
        <v>213.36574811067206</v>
      </c>
    </row>
    <row r="183" spans="1:47" hidden="1">
      <c r="A183" s="42" t="s">
        <v>113</v>
      </c>
      <c r="T183" s="46">
        <f>SUM(T171:T182)</f>
        <v>0</v>
      </c>
      <c r="U183" s="46">
        <f>SUM(U171:U182)</f>
        <v>0</v>
      </c>
      <c r="V183" s="46">
        <f>SUM(V171:V182)</f>
        <v>0</v>
      </c>
      <c r="W183" s="46">
        <f>SUM(W171:W182)</f>
        <v>0</v>
      </c>
      <c r="X183" s="46">
        <f t="shared" ref="X183:AU183" si="77">SUM(X171:X182)</f>
        <v>164.3850610801226</v>
      </c>
      <c r="Y183" s="46">
        <f t="shared" si="77"/>
        <v>407.73231625930111</v>
      </c>
      <c r="Z183" s="46">
        <f t="shared" si="77"/>
        <v>474.13629381384726</v>
      </c>
      <c r="AA183" s="46">
        <f t="shared" si="77"/>
        <v>1024.9313559986965</v>
      </c>
      <c r="AB183" s="46">
        <f t="shared" si="77"/>
        <v>1373.422357771215</v>
      </c>
      <c r="AC183" s="46">
        <f t="shared" si="77"/>
        <v>1967.139675067556</v>
      </c>
      <c r="AD183" s="47">
        <f t="shared" si="77"/>
        <v>4320.4791551457183</v>
      </c>
      <c r="AE183" s="47">
        <f t="shared" si="77"/>
        <v>4912.3905522153282</v>
      </c>
      <c r="AF183" s="47">
        <f t="shared" si="77"/>
        <v>5466.0986887226018</v>
      </c>
      <c r="AG183" s="47">
        <f t="shared" si="77"/>
        <v>7557.8279598586078</v>
      </c>
      <c r="AH183" s="47">
        <f t="shared" si="77"/>
        <v>3018.4428645833332</v>
      </c>
      <c r="AI183" s="47">
        <f t="shared" si="77"/>
        <v>3121.0170833333332</v>
      </c>
      <c r="AJ183" s="47">
        <f t="shared" si="77"/>
        <v>1920.6543229166664</v>
      </c>
      <c r="AK183" s="47">
        <f t="shared" si="77"/>
        <v>1128.1087499999996</v>
      </c>
      <c r="AL183" s="47">
        <f t="shared" si="77"/>
        <v>1659.1087499999996</v>
      </c>
      <c r="AM183" s="47">
        <f t="shared" si="77"/>
        <v>1132.3605729166666</v>
      </c>
      <c r="AN183" s="47">
        <f t="shared" si="77"/>
        <v>1126.8150000000001</v>
      </c>
      <c r="AO183" s="47">
        <f t="shared" si="77"/>
        <v>943.81500000000005</v>
      </c>
      <c r="AP183" s="47">
        <f t="shared" si="77"/>
        <v>808.81500000000005</v>
      </c>
      <c r="AQ183" s="47">
        <f t="shared" si="77"/>
        <v>2686.8149999999991</v>
      </c>
      <c r="AR183" s="47">
        <f t="shared" si="77"/>
        <v>3046.8149999999991</v>
      </c>
      <c r="AS183" s="47">
        <f t="shared" si="77"/>
        <v>3046.8149999999991</v>
      </c>
      <c r="AT183" s="47">
        <f t="shared" si="77"/>
        <v>2796.8149999999991</v>
      </c>
      <c r="AU183" s="47">
        <f t="shared" si="77"/>
        <v>2606.9954829960484</v>
      </c>
    </row>
    <row r="184" spans="1:47" hidden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9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</row>
    <row r="185" spans="1:47" hidden="1">
      <c r="A185" s="42" t="s">
        <v>177</v>
      </c>
    </row>
    <row r="186" spans="1:47" ht="15.75" hidden="1" thickBot="1">
      <c r="A186" s="44"/>
      <c r="B186" s="44" t="str">
        <f t="shared" ref="B186:AU186" si="78">B2</f>
        <v xml:space="preserve">93/94 </v>
      </c>
      <c r="C186" s="44" t="str">
        <f t="shared" si="78"/>
        <v xml:space="preserve">94/95 </v>
      </c>
      <c r="D186" s="44" t="str">
        <f t="shared" si="78"/>
        <v xml:space="preserve">95/96 </v>
      </c>
      <c r="E186" s="44" t="str">
        <f t="shared" si="78"/>
        <v xml:space="preserve">96/97 </v>
      </c>
      <c r="F186" s="44" t="str">
        <f t="shared" si="78"/>
        <v xml:space="preserve">97/98 </v>
      </c>
      <c r="G186" s="44" t="str">
        <f t="shared" si="78"/>
        <v xml:space="preserve">98/99 </v>
      </c>
      <c r="H186" s="44" t="str">
        <f t="shared" si="78"/>
        <v xml:space="preserve">99/00 </v>
      </c>
      <c r="I186" s="44" t="str">
        <f t="shared" si="78"/>
        <v xml:space="preserve">00/01 </v>
      </c>
      <c r="J186" s="44" t="str">
        <f t="shared" si="78"/>
        <v xml:space="preserve">01/02 </v>
      </c>
      <c r="K186" s="44" t="str">
        <f t="shared" si="78"/>
        <v xml:space="preserve">02/03 </v>
      </c>
      <c r="L186" s="44" t="str">
        <f t="shared" si="78"/>
        <v xml:space="preserve">03/04 </v>
      </c>
      <c r="M186" s="44" t="str">
        <f t="shared" si="78"/>
        <v xml:space="preserve">04/05 </v>
      </c>
      <c r="N186" s="44" t="str">
        <f t="shared" si="78"/>
        <v xml:space="preserve">05/06 </v>
      </c>
      <c r="O186" s="44" t="str">
        <f t="shared" si="78"/>
        <v xml:space="preserve">06/07 </v>
      </c>
      <c r="P186" s="44" t="str">
        <f t="shared" si="78"/>
        <v xml:space="preserve">07/08 </v>
      </c>
      <c r="Q186" s="44" t="str">
        <f t="shared" si="78"/>
        <v xml:space="preserve">08/09 </v>
      </c>
      <c r="R186" s="44" t="str">
        <f t="shared" si="78"/>
        <v xml:space="preserve">09/10 </v>
      </c>
      <c r="S186" s="44" t="str">
        <f t="shared" si="78"/>
        <v xml:space="preserve">10/11 </v>
      </c>
      <c r="T186" s="44" t="str">
        <f t="shared" si="78"/>
        <v xml:space="preserve">11/12 </v>
      </c>
      <c r="U186" s="44" t="str">
        <f t="shared" si="78"/>
        <v xml:space="preserve">12/13 </v>
      </c>
      <c r="V186" s="44" t="str">
        <f t="shared" si="78"/>
        <v xml:space="preserve">13/14 </v>
      </c>
      <c r="W186" s="44" t="str">
        <f t="shared" si="78"/>
        <v xml:space="preserve">14/15 </v>
      </c>
      <c r="X186" s="44" t="str">
        <f t="shared" si="78"/>
        <v xml:space="preserve">15/16 </v>
      </c>
      <c r="Y186" s="44" t="str">
        <f t="shared" si="78"/>
        <v xml:space="preserve">16/17 </v>
      </c>
      <c r="Z186" s="44" t="str">
        <f t="shared" si="78"/>
        <v xml:space="preserve">17/18 </v>
      </c>
      <c r="AA186" s="44" t="str">
        <f t="shared" si="78"/>
        <v>18/19</v>
      </c>
      <c r="AB186" s="44" t="str">
        <f t="shared" si="78"/>
        <v>19/20</v>
      </c>
      <c r="AC186" s="44" t="str">
        <f t="shared" si="78"/>
        <v>20/21</v>
      </c>
      <c r="AD186" s="44" t="str">
        <f t="shared" si="78"/>
        <v>21/22</v>
      </c>
      <c r="AE186" s="44" t="str">
        <f t="shared" si="78"/>
        <v>22/23</v>
      </c>
      <c r="AF186" s="44" t="str">
        <f t="shared" si="78"/>
        <v>23/24</v>
      </c>
      <c r="AG186" s="44" t="str">
        <f t="shared" si="78"/>
        <v>24/25</v>
      </c>
      <c r="AH186" s="44" t="str">
        <f t="shared" si="78"/>
        <v>25/26</v>
      </c>
      <c r="AI186" s="44" t="str">
        <f t="shared" si="78"/>
        <v>26/27</v>
      </c>
      <c r="AJ186" s="44" t="str">
        <f t="shared" si="78"/>
        <v>27/28</v>
      </c>
      <c r="AK186" s="44" t="str">
        <f t="shared" si="78"/>
        <v>28/29</v>
      </c>
      <c r="AL186" s="44" t="str">
        <f t="shared" si="78"/>
        <v>29/30</v>
      </c>
      <c r="AM186" s="44" t="str">
        <f t="shared" si="78"/>
        <v>30/31</v>
      </c>
      <c r="AN186" s="44" t="str">
        <f t="shared" si="78"/>
        <v>31/32</v>
      </c>
      <c r="AO186" s="44" t="str">
        <f t="shared" si="78"/>
        <v>32/33</v>
      </c>
      <c r="AP186" s="44" t="str">
        <f t="shared" si="78"/>
        <v>33/34</v>
      </c>
      <c r="AQ186" s="44" t="str">
        <f t="shared" si="78"/>
        <v>34/35</v>
      </c>
      <c r="AR186" s="44" t="str">
        <f t="shared" si="78"/>
        <v>35/36</v>
      </c>
      <c r="AS186" s="44" t="str">
        <f t="shared" si="78"/>
        <v>36/37</v>
      </c>
      <c r="AT186" s="44" t="str">
        <f t="shared" si="78"/>
        <v>37/38</v>
      </c>
      <c r="AU186" s="44" t="str">
        <f t="shared" si="78"/>
        <v>38/39</v>
      </c>
    </row>
    <row r="187" spans="1:47" hidden="1">
      <c r="A187" s="42" t="s">
        <v>101</v>
      </c>
      <c r="N187" s="46"/>
      <c r="O187" s="46"/>
      <c r="P187" s="46"/>
      <c r="Q187" s="46"/>
      <c r="R187" s="46"/>
      <c r="S187" s="46"/>
      <c r="T187" s="46">
        <f>'[3]Soy Complex'!BA436</f>
        <v>4.2415155737704913</v>
      </c>
      <c r="U187" s="46">
        <f>'[3]Soy Complex'!BB436</f>
        <v>4.1290819672131143</v>
      </c>
      <c r="V187" s="46">
        <f>'[3]Soy Complex'!BC436</f>
        <v>29.060771311475406</v>
      </c>
      <c r="W187" s="46">
        <f>'[3]Soy Complex'!BD436</f>
        <v>3.1077442622950811</v>
      </c>
      <c r="X187" s="46">
        <f>'[3]Soy Complex'!BE436</f>
        <v>1.3893491803278686</v>
      </c>
      <c r="Y187" s="46">
        <f>'[3]Soy Complex'!BF436</f>
        <v>1.9594180327868851</v>
      </c>
      <c r="Z187" s="46">
        <f>'[3]Soy Complex'!BG436</f>
        <v>1.1993127049180325</v>
      </c>
      <c r="AA187" s="46">
        <f>'[3]Soy Complex'!BH436</f>
        <v>6.8709901477832522</v>
      </c>
      <c r="AB187" s="46">
        <f>'[3]Soy Complex'!BI436</f>
        <v>4.3820556650246312</v>
      </c>
      <c r="AC187" s="46">
        <f>'[3]Soy Complex'!BJ436</f>
        <v>9.8874492610837432</v>
      </c>
      <c r="AD187" s="46">
        <f>'[3]Soy Complex'!BK436</f>
        <v>8.0244130049261084</v>
      </c>
      <c r="AE187" s="47">
        <f>'[3]Soy Complex'!BL436</f>
        <v>28.033793103448271</v>
      </c>
      <c r="AF187" s="47">
        <f>'[3]Soy Complex'!BM436</f>
        <v>37.372554401270428</v>
      </c>
      <c r="AG187" s="47">
        <f>'[3]Soy Complex'!BN436</f>
        <v>32.755081197795512</v>
      </c>
      <c r="AH187" s="47">
        <f>'[9]Co-Pro Feedstock Breakdown'!$AD237</f>
        <v>0</v>
      </c>
      <c r="AI187" s="47">
        <f>'[9]Co-Pro Feedstock Breakdown'!$AD249</f>
        <v>0</v>
      </c>
      <c r="AJ187" s="47">
        <f>'[9]Co-Pro Feedstock Breakdown'!$AD261</f>
        <v>0</v>
      </c>
      <c r="AK187" s="47">
        <f>'[9]Co-Pro Feedstock Breakdown'!$AD273</f>
        <v>0</v>
      </c>
      <c r="AL187" s="47">
        <f>'[9]Co-Pro Feedstock Breakdown'!$AD285</f>
        <v>0</v>
      </c>
      <c r="AM187" s="47">
        <f>'[9]Co-Pro Feedstock Breakdown'!$AD297</f>
        <v>0</v>
      </c>
      <c r="AN187" s="47">
        <f>'[9]Co-Pro Feedstock Breakdown'!$AD309</f>
        <v>0</v>
      </c>
      <c r="AO187" s="47">
        <f>'[9]Co-Pro Feedstock Breakdown'!$AD321</f>
        <v>0</v>
      </c>
      <c r="AP187" s="47">
        <f>'[9]Co-Pro Feedstock Breakdown'!$AD333</f>
        <v>0</v>
      </c>
      <c r="AQ187" s="47">
        <f>'[9]Co-Pro Feedstock Breakdown'!$AD345</f>
        <v>0</v>
      </c>
      <c r="AR187" s="47">
        <f>'[9]Co-Pro Feedstock Breakdown'!$AD357</f>
        <v>0</v>
      </c>
      <c r="AS187" s="47">
        <f>'[9]Co-Pro Feedstock Breakdown'!$AD369</f>
        <v>0</v>
      </c>
      <c r="AT187" s="47">
        <f>'[9]Co-Pro Feedstock Breakdown'!$AD381</f>
        <v>0</v>
      </c>
      <c r="AU187" s="47">
        <f>'[9]Co-Pro Feedstock Breakdown'!$AD393</f>
        <v>0</v>
      </c>
    </row>
    <row r="188" spans="1:47" hidden="1">
      <c r="A188" s="42" t="s">
        <v>102</v>
      </c>
      <c r="N188" s="46"/>
      <c r="O188" s="46"/>
      <c r="P188" s="46"/>
      <c r="Q188" s="46"/>
      <c r="R188" s="46"/>
      <c r="S188" s="46"/>
      <c r="T188" s="46">
        <f>'[3]Soy Complex'!BA437</f>
        <v>5.6564299180327859</v>
      </c>
      <c r="U188" s="46">
        <f>'[3]Soy Complex'!BB437</f>
        <v>7.0270745901639344</v>
      </c>
      <c r="V188" s="46">
        <f>'[3]Soy Complex'!BC437</f>
        <v>16.304960655737702</v>
      </c>
      <c r="W188" s="46">
        <f>'[3]Soy Complex'!BD437</f>
        <v>1.9158418032786881</v>
      </c>
      <c r="X188" s="46">
        <f>'[3]Soy Complex'!BE437</f>
        <v>1.1482893442622948</v>
      </c>
      <c r="Y188" s="46">
        <f>'[3]Soy Complex'!BF437</f>
        <v>1.4146377049180325</v>
      </c>
      <c r="Z188" s="46">
        <f>'[3]Soy Complex'!BG437</f>
        <v>2.2038012295081963</v>
      </c>
      <c r="AA188" s="46">
        <f>'[3]Soy Complex'!BH437</f>
        <v>7.6559874384236473</v>
      </c>
      <c r="AB188" s="46">
        <f>'[3]Soy Complex'!BI437</f>
        <v>5.3084549261083742</v>
      </c>
      <c r="AC188" s="46">
        <f>'[3]Soy Complex'!BJ437</f>
        <v>13.488540937931033</v>
      </c>
      <c r="AD188" s="46">
        <f>'[3]Soy Complex'!BK437</f>
        <v>1.1880953694581282</v>
      </c>
      <c r="AE188" s="47">
        <f>'[3]Soy Complex'!BL437</f>
        <v>41.191857953639214</v>
      </c>
      <c r="AF188" s="47">
        <f>'[3]Soy Complex'!BM437</f>
        <v>23.912414813514243</v>
      </c>
      <c r="AG188" s="47">
        <f>'[3]Soy Complex'!BN437</f>
        <v>29.454611334890192</v>
      </c>
      <c r="AH188" s="47">
        <f>'[9]Co-Pro Feedstock Breakdown'!$AD238</f>
        <v>0</v>
      </c>
      <c r="AI188" s="47">
        <f>'[9]Co-Pro Feedstock Breakdown'!$AD250</f>
        <v>0</v>
      </c>
      <c r="AJ188" s="47">
        <f>'[9]Co-Pro Feedstock Breakdown'!$AD262</f>
        <v>0</v>
      </c>
      <c r="AK188" s="47">
        <f>'[9]Co-Pro Feedstock Breakdown'!$AD274</f>
        <v>0</v>
      </c>
      <c r="AL188" s="47">
        <f>'[9]Co-Pro Feedstock Breakdown'!$AD286</f>
        <v>0</v>
      </c>
      <c r="AM188" s="47">
        <f>'[9]Co-Pro Feedstock Breakdown'!$AD298</f>
        <v>0</v>
      </c>
      <c r="AN188" s="47">
        <f>'[9]Co-Pro Feedstock Breakdown'!$AD310</f>
        <v>0</v>
      </c>
      <c r="AO188" s="47">
        <f>'[9]Co-Pro Feedstock Breakdown'!$AD322</f>
        <v>0</v>
      </c>
      <c r="AP188" s="47">
        <f>'[9]Co-Pro Feedstock Breakdown'!$AD334</f>
        <v>0</v>
      </c>
      <c r="AQ188" s="47">
        <f>'[9]Co-Pro Feedstock Breakdown'!$AD346</f>
        <v>0</v>
      </c>
      <c r="AR188" s="47">
        <f>'[9]Co-Pro Feedstock Breakdown'!$AD358</f>
        <v>0</v>
      </c>
      <c r="AS188" s="47">
        <f>'[9]Co-Pro Feedstock Breakdown'!$AD370</f>
        <v>0</v>
      </c>
      <c r="AT188" s="47">
        <f>'[9]Co-Pro Feedstock Breakdown'!$AD382</f>
        <v>0</v>
      </c>
      <c r="AU188" s="47">
        <f>'[9]Co-Pro Feedstock Breakdown'!$AD394</f>
        <v>0</v>
      </c>
    </row>
    <row r="189" spans="1:47" hidden="1">
      <c r="A189" s="42" t="s">
        <v>103</v>
      </c>
      <c r="N189" s="46"/>
      <c r="O189" s="46"/>
      <c r="P189" s="46"/>
      <c r="Q189" s="46"/>
      <c r="R189" s="46"/>
      <c r="S189" s="46"/>
      <c r="T189" s="46">
        <f>'[3]Soy Complex'!BA438</f>
        <v>3.4817827868852449</v>
      </c>
      <c r="U189" s="46">
        <f>'[3]Soy Complex'!BB438</f>
        <v>8.0349602459016385</v>
      </c>
      <c r="V189" s="46">
        <f>'[3]Soy Complex'!BC438</f>
        <v>2.0980475409836066</v>
      </c>
      <c r="W189" s="46">
        <f>'[3]Soy Complex'!BD438</f>
        <v>2.916287704918032</v>
      </c>
      <c r="X189" s="46">
        <f>'[3]Soy Complex'!BE438</f>
        <v>1.1022971311475409</v>
      </c>
      <c r="Y189" s="46">
        <f>'[3]Soy Complex'!BF438</f>
        <v>1.0283311475409835</v>
      </c>
      <c r="Z189" s="46">
        <f>'[3]Soy Complex'!BG438</f>
        <v>2.0112639344262293</v>
      </c>
      <c r="AA189" s="46">
        <f>'[3]Soy Complex'!BH438</f>
        <v>5.2548029556650251</v>
      </c>
      <c r="AB189" s="46">
        <f>'[3]Soy Complex'!BI438</f>
        <v>6.7003559113300497</v>
      </c>
      <c r="AC189" s="46">
        <f>'[3]Soy Complex'!BJ438</f>
        <v>18.426394380295566</v>
      </c>
      <c r="AD189" s="46">
        <f>'[3]Soy Complex'!BK438</f>
        <v>17.423022660098525</v>
      </c>
      <c r="AE189" s="47">
        <f>'[3]Soy Complex'!BL438</f>
        <v>48.2644469130028</v>
      </c>
      <c r="AF189" s="47">
        <f>'[3]Soy Complex'!BM438</f>
        <v>19.245093605024735</v>
      </c>
      <c r="AG189" s="47">
        <f>'[3]Soy Complex'!BN438</f>
        <v>15.888561340275697</v>
      </c>
      <c r="AH189" s="47">
        <f>'[9]Co-Pro Feedstock Breakdown'!$AD239</f>
        <v>0</v>
      </c>
      <c r="AI189" s="47">
        <f>'[9]Co-Pro Feedstock Breakdown'!$AD251</f>
        <v>0</v>
      </c>
      <c r="AJ189" s="47">
        <f>'[9]Co-Pro Feedstock Breakdown'!$AD263</f>
        <v>0</v>
      </c>
      <c r="AK189" s="47">
        <f>'[9]Co-Pro Feedstock Breakdown'!$AD275</f>
        <v>0</v>
      </c>
      <c r="AL189" s="47">
        <f>'[9]Co-Pro Feedstock Breakdown'!$AD287</f>
        <v>0</v>
      </c>
      <c r="AM189" s="47">
        <f>'[9]Co-Pro Feedstock Breakdown'!$AD299</f>
        <v>0</v>
      </c>
      <c r="AN189" s="47">
        <f>'[9]Co-Pro Feedstock Breakdown'!$AD311</f>
        <v>0</v>
      </c>
      <c r="AO189" s="47">
        <f>'[9]Co-Pro Feedstock Breakdown'!$AD323</f>
        <v>0</v>
      </c>
      <c r="AP189" s="47">
        <f>'[9]Co-Pro Feedstock Breakdown'!$AD335</f>
        <v>0</v>
      </c>
      <c r="AQ189" s="47">
        <f>'[9]Co-Pro Feedstock Breakdown'!$AD347</f>
        <v>0</v>
      </c>
      <c r="AR189" s="47">
        <f>'[9]Co-Pro Feedstock Breakdown'!$AD359</f>
        <v>0</v>
      </c>
      <c r="AS189" s="47">
        <f>'[9]Co-Pro Feedstock Breakdown'!$AD371</f>
        <v>0</v>
      </c>
      <c r="AT189" s="47">
        <f>'[9]Co-Pro Feedstock Breakdown'!$AD383</f>
        <v>0</v>
      </c>
      <c r="AU189" s="47">
        <f>'[9]Co-Pro Feedstock Breakdown'!$AD395</f>
        <v>0</v>
      </c>
    </row>
    <row r="190" spans="1:47" hidden="1">
      <c r="A190" s="42" t="s">
        <v>104</v>
      </c>
      <c r="N190" s="46"/>
      <c r="O190" s="46"/>
      <c r="P190" s="46"/>
      <c r="Q190" s="46"/>
      <c r="R190" s="46"/>
      <c r="S190" s="46"/>
      <c r="T190" s="46">
        <f>'[3]Soy Complex'!BA439</f>
        <v>1.8912282786885242</v>
      </c>
      <c r="U190" s="46">
        <f>'[3]Soy Complex'!BB439</f>
        <v>1.4893450819672127</v>
      </c>
      <c r="V190" s="46">
        <f>'[3]Soy Complex'!BC439</f>
        <v>0.86406639344262282</v>
      </c>
      <c r="W190" s="46">
        <f>'[3]Soy Complex'!BD439</f>
        <v>0.61247950819672126</v>
      </c>
      <c r="X190" s="46">
        <f>'[3]Soy Complex'!BE439</f>
        <v>0.86795040983606542</v>
      </c>
      <c r="Y190" s="46">
        <f>'[3]Soy Complex'!BF439</f>
        <v>1.6583643442622948</v>
      </c>
      <c r="Z190" s="46">
        <f>'[3]Soy Complex'!BG439</f>
        <v>1.1868676229508193</v>
      </c>
      <c r="AA190" s="46">
        <f>'[3]Soy Complex'!BH439</f>
        <v>6.6093472906403949</v>
      </c>
      <c r="AB190" s="46">
        <f>'[3]Soy Complex'!BI439</f>
        <v>9.1530777694581271</v>
      </c>
      <c r="AC190" s="46">
        <f>'[3]Soy Complex'!BJ439</f>
        <v>42.873635467980293</v>
      </c>
      <c r="AD190" s="46">
        <f>'[3]Soy Complex'!BK439</f>
        <v>6.337819113300494</v>
      </c>
      <c r="AE190" s="47">
        <f>'[3]Soy Complex'!BL439</f>
        <v>19.724495524213854</v>
      </c>
      <c r="AF190" s="47">
        <f>'[3]Soy Complex'!BM439</f>
        <v>28.141952312384138</v>
      </c>
      <c r="AG190" s="47">
        <f>'[3]Soy Complex'!BN439</f>
        <v>36.965510419834615</v>
      </c>
      <c r="AH190" s="47">
        <f>'[9]Co-Pro Feedstock Breakdown'!$AD240</f>
        <v>0</v>
      </c>
      <c r="AI190" s="47">
        <f>'[9]Co-Pro Feedstock Breakdown'!$AD252</f>
        <v>0</v>
      </c>
      <c r="AJ190" s="47">
        <f>'[9]Co-Pro Feedstock Breakdown'!$AD264</f>
        <v>0</v>
      </c>
      <c r="AK190" s="47">
        <f>'[9]Co-Pro Feedstock Breakdown'!$AD276</f>
        <v>0</v>
      </c>
      <c r="AL190" s="47">
        <f>'[9]Co-Pro Feedstock Breakdown'!$AD288</f>
        <v>0</v>
      </c>
      <c r="AM190" s="47">
        <f>'[9]Co-Pro Feedstock Breakdown'!$AD300</f>
        <v>0</v>
      </c>
      <c r="AN190" s="47">
        <f>'[9]Co-Pro Feedstock Breakdown'!$AD312</f>
        <v>0</v>
      </c>
      <c r="AO190" s="47">
        <f>'[9]Co-Pro Feedstock Breakdown'!$AD324</f>
        <v>0</v>
      </c>
      <c r="AP190" s="47">
        <f>'[9]Co-Pro Feedstock Breakdown'!$AD336</f>
        <v>0</v>
      </c>
      <c r="AQ190" s="47">
        <f>'[9]Co-Pro Feedstock Breakdown'!$AD348</f>
        <v>0</v>
      </c>
      <c r="AR190" s="47">
        <f>'[9]Co-Pro Feedstock Breakdown'!$AD360</f>
        <v>0</v>
      </c>
      <c r="AS190" s="47">
        <f>'[9]Co-Pro Feedstock Breakdown'!$AD372</f>
        <v>0</v>
      </c>
      <c r="AT190" s="47">
        <f>'[9]Co-Pro Feedstock Breakdown'!$AD384</f>
        <v>0</v>
      </c>
      <c r="AU190" s="47">
        <f>'[9]Co-Pro Feedstock Breakdown'!$AD396</f>
        <v>0</v>
      </c>
    </row>
    <row r="191" spans="1:47" hidden="1">
      <c r="A191" s="42" t="s">
        <v>105</v>
      </c>
      <c r="N191" s="46"/>
      <c r="O191" s="46"/>
      <c r="P191" s="46"/>
      <c r="Q191" s="46"/>
      <c r="R191" s="46"/>
      <c r="S191" s="46"/>
      <c r="T191" s="46">
        <f>'[3]Soy Complex'!BA440</f>
        <v>6.3548889344262278</v>
      </c>
      <c r="U191" s="46">
        <f>'[3]Soy Complex'!BB440</f>
        <v>2.1508524590163929</v>
      </c>
      <c r="V191" s="46">
        <f>'[3]Soy Complex'!BC440</f>
        <v>1.9302086065573771</v>
      </c>
      <c r="W191" s="46">
        <f>'[3]Soy Complex'!BD440</f>
        <v>1.4410991803278685</v>
      </c>
      <c r="X191" s="46">
        <f>'[3]Soy Complex'!BE440</f>
        <v>1.1153028688524589</v>
      </c>
      <c r="Y191" s="46">
        <f>'[3]Soy Complex'!BF440</f>
        <v>1.3186475409836065</v>
      </c>
      <c r="Z191" s="46">
        <f>'[3]Soy Complex'!BG440</f>
        <v>5.3123422131147535</v>
      </c>
      <c r="AA191" s="46">
        <f>'[3]Soy Complex'!BH440</f>
        <v>5.2051300492610837</v>
      </c>
      <c r="AB191" s="46">
        <f>'[3]Soy Complex'!BI440</f>
        <v>7.6239243073891618</v>
      </c>
      <c r="AC191" s="46">
        <f>'[3]Soy Complex'!BJ440</f>
        <v>8.8313733990147778</v>
      </c>
      <c r="AD191" s="46">
        <f>'[3]Soy Complex'!BK440</f>
        <v>7.4322317241379316</v>
      </c>
      <c r="AE191" s="47">
        <f>'[3]Soy Complex'!BL440</f>
        <v>11.314392063035188</v>
      </c>
      <c r="AF191" s="47">
        <f>'[3]Soy Complex'!BM440</f>
        <v>21.262546578955302</v>
      </c>
      <c r="AG191" s="47">
        <f>'[3]Soy Complex'!BN440</f>
        <v>26.824840674015007</v>
      </c>
      <c r="AH191" s="47">
        <f>'[9]Co-Pro Feedstock Breakdown'!$AD241</f>
        <v>0</v>
      </c>
      <c r="AI191" s="47">
        <f>'[9]Co-Pro Feedstock Breakdown'!$AD253</f>
        <v>0</v>
      </c>
      <c r="AJ191" s="47">
        <f>'[9]Co-Pro Feedstock Breakdown'!$AD265</f>
        <v>0</v>
      </c>
      <c r="AK191" s="47">
        <f>'[9]Co-Pro Feedstock Breakdown'!$AD277</f>
        <v>0</v>
      </c>
      <c r="AL191" s="47">
        <f>'[9]Co-Pro Feedstock Breakdown'!$AD289</f>
        <v>0</v>
      </c>
      <c r="AM191" s="47">
        <f>'[9]Co-Pro Feedstock Breakdown'!$AD301</f>
        <v>0</v>
      </c>
      <c r="AN191" s="47">
        <f>'[9]Co-Pro Feedstock Breakdown'!$AD313</f>
        <v>0</v>
      </c>
      <c r="AO191" s="47">
        <f>'[9]Co-Pro Feedstock Breakdown'!$AD325</f>
        <v>0</v>
      </c>
      <c r="AP191" s="47">
        <f>'[9]Co-Pro Feedstock Breakdown'!$AD337</f>
        <v>0</v>
      </c>
      <c r="AQ191" s="47">
        <f>'[9]Co-Pro Feedstock Breakdown'!$AD349</f>
        <v>0</v>
      </c>
      <c r="AR191" s="47">
        <f>'[9]Co-Pro Feedstock Breakdown'!$AD361</f>
        <v>0</v>
      </c>
      <c r="AS191" s="47">
        <f>'[9]Co-Pro Feedstock Breakdown'!$AD373</f>
        <v>0</v>
      </c>
      <c r="AT191" s="47">
        <f>'[9]Co-Pro Feedstock Breakdown'!$AD385</f>
        <v>0</v>
      </c>
      <c r="AU191" s="47">
        <f>'[9]Co-Pro Feedstock Breakdown'!$AD397</f>
        <v>0</v>
      </c>
    </row>
    <row r="192" spans="1:47" hidden="1">
      <c r="A192" s="42" t="s">
        <v>106</v>
      </c>
      <c r="N192" s="46"/>
      <c r="O192" s="46"/>
      <c r="P192" s="46"/>
      <c r="Q192" s="46"/>
      <c r="R192" s="46"/>
      <c r="S192" s="46"/>
      <c r="T192" s="46">
        <f>'[3]Soy Complex'!BA441</f>
        <v>2.3964860655737699</v>
      </c>
      <c r="U192" s="46">
        <f>'[3]Soy Complex'!BB441</f>
        <v>2.5615549180327863</v>
      </c>
      <c r="V192" s="46">
        <f>'[3]Soy Complex'!BC441</f>
        <v>2.7240344262295078</v>
      </c>
      <c r="W192" s="46">
        <f>'[3]Soy Complex'!BD441</f>
        <v>2.5872897540983604</v>
      </c>
      <c r="X192" s="46">
        <f>'[3]Soy Complex'!BE441</f>
        <v>1.6735684426229505</v>
      </c>
      <c r="Y192" s="46">
        <f>'[3]Soy Complex'!BF441</f>
        <v>1.6891118852459013</v>
      </c>
      <c r="Z192" s="46">
        <f>'[3]Soy Complex'!BG441</f>
        <v>8.3802430327868844</v>
      </c>
      <c r="AA192" s="46">
        <f>'[3]Soy Complex'!BH441</f>
        <v>6.3736714285714289</v>
      </c>
      <c r="AB192" s="46">
        <f>'[3]Soy Complex'!BI441</f>
        <v>8.1011595862068972</v>
      </c>
      <c r="AC192" s="46">
        <f>'[3]Soy Complex'!BJ441</f>
        <v>8.0120039408867001</v>
      </c>
      <c r="AD192" s="47">
        <f>'[3]Soy Complex'!BK441</f>
        <v>7.5328630541871933</v>
      </c>
      <c r="AE192" s="47">
        <f>'[3]Soy Complex'!BL441</f>
        <v>52.764776131539165</v>
      </c>
      <c r="AF192" s="47">
        <f>'[3]Soy Complex'!BM441</f>
        <v>29.078230045429116</v>
      </c>
      <c r="AG192" s="47">
        <f>'[3]Soy Complex'!BN441</f>
        <v>39.788713000073272</v>
      </c>
      <c r="AH192" s="47">
        <f>'[9]Co-Pro Feedstock Breakdown'!$AD242</f>
        <v>0</v>
      </c>
      <c r="AI192" s="47">
        <f>'[9]Co-Pro Feedstock Breakdown'!$AD254</f>
        <v>0</v>
      </c>
      <c r="AJ192" s="47">
        <f>'[9]Co-Pro Feedstock Breakdown'!$AD266</f>
        <v>0</v>
      </c>
      <c r="AK192" s="47">
        <f>'[9]Co-Pro Feedstock Breakdown'!$AD278</f>
        <v>0</v>
      </c>
      <c r="AL192" s="47">
        <f>'[9]Co-Pro Feedstock Breakdown'!$AD290</f>
        <v>0</v>
      </c>
      <c r="AM192" s="47">
        <f>'[9]Co-Pro Feedstock Breakdown'!$AD302</f>
        <v>0</v>
      </c>
      <c r="AN192" s="47">
        <f>'[9]Co-Pro Feedstock Breakdown'!$AD314</f>
        <v>0</v>
      </c>
      <c r="AO192" s="47">
        <f>'[9]Co-Pro Feedstock Breakdown'!$AD326</f>
        <v>0</v>
      </c>
      <c r="AP192" s="47">
        <f>'[9]Co-Pro Feedstock Breakdown'!$AD338</f>
        <v>0</v>
      </c>
      <c r="AQ192" s="47">
        <f>'[9]Co-Pro Feedstock Breakdown'!$AD350</f>
        <v>0</v>
      </c>
      <c r="AR192" s="47">
        <f>'[9]Co-Pro Feedstock Breakdown'!$AD362</f>
        <v>0</v>
      </c>
      <c r="AS192" s="47">
        <f>'[9]Co-Pro Feedstock Breakdown'!$AD374</f>
        <v>0</v>
      </c>
      <c r="AT192" s="47">
        <f>'[9]Co-Pro Feedstock Breakdown'!$AD386</f>
        <v>0</v>
      </c>
      <c r="AU192" s="47">
        <f>'[9]Co-Pro Feedstock Breakdown'!$AD398</f>
        <v>0</v>
      </c>
    </row>
    <row r="193" spans="1:47" hidden="1">
      <c r="A193" s="42" t="s">
        <v>107</v>
      </c>
      <c r="N193" s="46"/>
      <c r="O193" s="46"/>
      <c r="P193" s="46"/>
      <c r="Q193" s="46"/>
      <c r="R193" s="46"/>
      <c r="S193" s="46"/>
      <c r="T193" s="46">
        <f>'[3]Soy Complex'!BA442</f>
        <v>1.3658680327868851</v>
      </c>
      <c r="U193" s="46">
        <f>'[3]Soy Complex'!BB442</f>
        <v>2.3975262295081965</v>
      </c>
      <c r="V193" s="46">
        <f>'[3]Soy Complex'!BC442</f>
        <v>3.3894258196721307</v>
      </c>
      <c r="W193" s="46">
        <f>'[3]Soy Complex'!BD442</f>
        <v>2.0584622950819669</v>
      </c>
      <c r="X193" s="46">
        <f>'[3]Soy Complex'!BE442</f>
        <v>1.4421172131147537</v>
      </c>
      <c r="Y193" s="46">
        <f>'[3]Soy Complex'!BF442</f>
        <v>1.2358918032786883</v>
      </c>
      <c r="Z193" s="46">
        <f>'[3]Soy Complex'!BG442</f>
        <v>1.0364993296089384</v>
      </c>
      <c r="AA193" s="46">
        <f>'[3]Soy Complex'!BH442</f>
        <v>6.6406566502463065</v>
      </c>
      <c r="AB193" s="46">
        <f>'[3]Soy Complex'!BI442</f>
        <v>7.0086683546798021</v>
      </c>
      <c r="AC193" s="46">
        <f>'[3]Soy Complex'!BJ442</f>
        <v>6.0216000000000003</v>
      </c>
      <c r="AD193" s="47">
        <f>'[3]Soy Complex'!BK442</f>
        <v>8.3427310344827585</v>
      </c>
      <c r="AE193" s="47">
        <f>'[3]Soy Complex'!BL442</f>
        <v>26.346982404475785</v>
      </c>
      <c r="AF193" s="47">
        <f>'[3]Soy Complex'!BM442</f>
        <v>27.879928707455061</v>
      </c>
      <c r="AG193" s="47">
        <f>'[3]Soy Complex'!BN442</f>
        <v>31.540503425381612</v>
      </c>
      <c r="AH193" s="47">
        <f>'[9]Co-Pro Feedstock Breakdown'!$AD243</f>
        <v>0</v>
      </c>
      <c r="AI193" s="47">
        <f>'[9]Co-Pro Feedstock Breakdown'!$AD255</f>
        <v>0</v>
      </c>
      <c r="AJ193" s="47">
        <f>'[9]Co-Pro Feedstock Breakdown'!$AD267</f>
        <v>0</v>
      </c>
      <c r="AK193" s="47">
        <f>'[9]Co-Pro Feedstock Breakdown'!$AD279</f>
        <v>0</v>
      </c>
      <c r="AL193" s="47">
        <f>'[9]Co-Pro Feedstock Breakdown'!$AD291</f>
        <v>0</v>
      </c>
      <c r="AM193" s="47">
        <f>'[9]Co-Pro Feedstock Breakdown'!$AD303</f>
        <v>0</v>
      </c>
      <c r="AN193" s="47">
        <f>'[9]Co-Pro Feedstock Breakdown'!$AD315</f>
        <v>0</v>
      </c>
      <c r="AO193" s="47">
        <f>'[9]Co-Pro Feedstock Breakdown'!$AD327</f>
        <v>0</v>
      </c>
      <c r="AP193" s="47">
        <f>'[9]Co-Pro Feedstock Breakdown'!$AD339</f>
        <v>0</v>
      </c>
      <c r="AQ193" s="47">
        <f>'[9]Co-Pro Feedstock Breakdown'!$AD351</f>
        <v>0</v>
      </c>
      <c r="AR193" s="47">
        <f>'[9]Co-Pro Feedstock Breakdown'!$AD363</f>
        <v>0</v>
      </c>
      <c r="AS193" s="47">
        <f>'[9]Co-Pro Feedstock Breakdown'!$AD375</f>
        <v>0</v>
      </c>
      <c r="AT193" s="47">
        <f>'[9]Co-Pro Feedstock Breakdown'!$AD387</f>
        <v>0</v>
      </c>
      <c r="AU193" s="47">
        <f>'[9]Co-Pro Feedstock Breakdown'!$AD399</f>
        <v>0</v>
      </c>
    </row>
    <row r="194" spans="1:47" hidden="1">
      <c r="A194" s="42" t="s">
        <v>108</v>
      </c>
      <c r="N194" s="46"/>
      <c r="O194" s="46"/>
      <c r="P194" s="46"/>
      <c r="Q194" s="46"/>
      <c r="R194" s="46"/>
      <c r="S194" s="46"/>
      <c r="T194" s="46">
        <f>'[3]Soy Complex'!BA443</f>
        <v>1.5067696721311472</v>
      </c>
      <c r="U194" s="46">
        <f>'[3]Soy Complex'!BB443</f>
        <v>6.734242622950819</v>
      </c>
      <c r="V194" s="46">
        <f>'[3]Soy Complex'!BC443</f>
        <v>2.8094016393442622</v>
      </c>
      <c r="W194" s="46">
        <f>'[3]Soy Complex'!BD443</f>
        <v>1.2580413934426229</v>
      </c>
      <c r="X194" s="46">
        <f>'[3]Soy Complex'!BE443</f>
        <v>1.140141393442623</v>
      </c>
      <c r="Y194" s="46">
        <f>'[3]Soy Complex'!BF443</f>
        <v>1.3549573770491801</v>
      </c>
      <c r="Z194" s="46">
        <f>'[3]Soy Complex'!BG443</f>
        <v>0.43263150837988829</v>
      </c>
      <c r="AA194" s="46">
        <f>'[3]Soy Complex'!BH443</f>
        <v>7.6882078817733994</v>
      </c>
      <c r="AB194" s="46">
        <f>'[3]Soy Complex'!BI443</f>
        <v>9.6779578995073887</v>
      </c>
      <c r="AC194" s="46">
        <f>'[3]Soy Complex'!BJ443</f>
        <v>4.392325123152709</v>
      </c>
      <c r="AD194" s="47">
        <f>'[3]Soy Complex'!BK443</f>
        <v>13.688070935960591</v>
      </c>
      <c r="AE194" s="47">
        <f>'[3]Soy Complex'!BL443</f>
        <v>38.500020123048138</v>
      </c>
      <c r="AF194" s="47">
        <f>'[3]Soy Complex'!BM443</f>
        <v>35.395513134660213</v>
      </c>
      <c r="AG194" s="47">
        <f>'[3]Soy Complex'!BN443</f>
        <v>42.385387653831039</v>
      </c>
      <c r="AH194" s="47">
        <f>'[9]Co-Pro Feedstock Breakdown'!$AD244</f>
        <v>0</v>
      </c>
      <c r="AI194" s="47">
        <f>'[9]Co-Pro Feedstock Breakdown'!$AD256</f>
        <v>0</v>
      </c>
      <c r="AJ194" s="47">
        <f>'[9]Co-Pro Feedstock Breakdown'!$AD268</f>
        <v>0</v>
      </c>
      <c r="AK194" s="47">
        <f>'[9]Co-Pro Feedstock Breakdown'!$AD280</f>
        <v>0</v>
      </c>
      <c r="AL194" s="47">
        <f>'[9]Co-Pro Feedstock Breakdown'!$AD292</f>
        <v>0</v>
      </c>
      <c r="AM194" s="47">
        <f>'[9]Co-Pro Feedstock Breakdown'!$AD304</f>
        <v>0</v>
      </c>
      <c r="AN194" s="47">
        <f>'[9]Co-Pro Feedstock Breakdown'!$AD316</f>
        <v>0</v>
      </c>
      <c r="AO194" s="47">
        <f>'[9]Co-Pro Feedstock Breakdown'!$AD328</f>
        <v>0</v>
      </c>
      <c r="AP194" s="47">
        <f>'[9]Co-Pro Feedstock Breakdown'!$AD340</f>
        <v>0</v>
      </c>
      <c r="AQ194" s="47">
        <f>'[9]Co-Pro Feedstock Breakdown'!$AD352</f>
        <v>0</v>
      </c>
      <c r="AR194" s="47">
        <f>'[9]Co-Pro Feedstock Breakdown'!$AD364</f>
        <v>0</v>
      </c>
      <c r="AS194" s="47">
        <f>'[9]Co-Pro Feedstock Breakdown'!$AD376</f>
        <v>0</v>
      </c>
      <c r="AT194" s="47">
        <f>'[9]Co-Pro Feedstock Breakdown'!$AD388</f>
        <v>0</v>
      </c>
      <c r="AU194" s="47">
        <f>'[9]Co-Pro Feedstock Breakdown'!$AD400</f>
        <v>0</v>
      </c>
    </row>
    <row r="195" spans="1:47" hidden="1">
      <c r="A195" s="42" t="s">
        <v>109</v>
      </c>
      <c r="N195" s="46"/>
      <c r="O195" s="46"/>
      <c r="P195" s="46"/>
      <c r="Q195" s="46"/>
      <c r="R195" s="46"/>
      <c r="S195" s="46"/>
      <c r="T195" s="46">
        <f>'[3]Soy Complex'!BA444</f>
        <v>1.8827483606557376</v>
      </c>
      <c r="U195" s="46">
        <f>'[3]Soy Complex'!BB444</f>
        <v>20.8634606557377</v>
      </c>
      <c r="V195" s="46">
        <f>'[3]Soy Complex'!BC444</f>
        <v>2.8656258196721311</v>
      </c>
      <c r="W195" s="46">
        <f>'[3]Soy Complex'!BD444</f>
        <v>2.0067307377049177</v>
      </c>
      <c r="X195" s="46">
        <f>'[3]Soy Complex'!BE444</f>
        <v>1.9405733606557376</v>
      </c>
      <c r="Y195" s="46">
        <f>'[3]Soy Complex'!BF444</f>
        <v>1.3727471311475408</v>
      </c>
      <c r="Z195" s="46">
        <f>'[3]Soy Complex'!BG444</f>
        <v>0.93590547486033526</v>
      </c>
      <c r="AA195" s="46">
        <f>'[3]Soy Complex'!BH444</f>
        <v>5.487311083743843</v>
      </c>
      <c r="AB195" s="46">
        <f>'[3]Soy Complex'!BI444</f>
        <v>7.6244859586206886</v>
      </c>
      <c r="AC195" s="46">
        <f>'[3]Soy Complex'!BJ444</f>
        <v>8.2788965517241362</v>
      </c>
      <c r="AD195" s="47">
        <f>'[3]Soy Complex'!BK444</f>
        <v>27.05991133004926</v>
      </c>
      <c r="AE195" s="47">
        <f>'[3]Soy Complex'!BL444</f>
        <v>52.811228876735974</v>
      </c>
      <c r="AF195" s="47">
        <f>'[3]Soy Complex'!BM444</f>
        <v>41.93810780570962</v>
      </c>
      <c r="AG195" s="47">
        <f>'[3]Soy Complex'!BN444</f>
        <v>43.596129559874271</v>
      </c>
      <c r="AH195" s="47">
        <f>'[9]Co-Pro Feedstock Breakdown'!$AD245</f>
        <v>0</v>
      </c>
      <c r="AI195" s="47">
        <f>'[9]Co-Pro Feedstock Breakdown'!$AD257</f>
        <v>0</v>
      </c>
      <c r="AJ195" s="47">
        <f>'[9]Co-Pro Feedstock Breakdown'!$AD269</f>
        <v>0</v>
      </c>
      <c r="AK195" s="47">
        <f>'[9]Co-Pro Feedstock Breakdown'!$AD281</f>
        <v>0</v>
      </c>
      <c r="AL195" s="47">
        <f>'[9]Co-Pro Feedstock Breakdown'!$AD293</f>
        <v>0</v>
      </c>
      <c r="AM195" s="47">
        <f>'[9]Co-Pro Feedstock Breakdown'!$AD305</f>
        <v>0</v>
      </c>
      <c r="AN195" s="47">
        <f>'[9]Co-Pro Feedstock Breakdown'!$AD317</f>
        <v>0</v>
      </c>
      <c r="AO195" s="47">
        <f>'[9]Co-Pro Feedstock Breakdown'!$AD329</f>
        <v>0</v>
      </c>
      <c r="AP195" s="47">
        <f>'[9]Co-Pro Feedstock Breakdown'!$AD341</f>
        <v>0</v>
      </c>
      <c r="AQ195" s="47">
        <f>'[9]Co-Pro Feedstock Breakdown'!$AD353</f>
        <v>0</v>
      </c>
      <c r="AR195" s="47">
        <f>'[9]Co-Pro Feedstock Breakdown'!$AD365</f>
        <v>0</v>
      </c>
      <c r="AS195" s="47">
        <f>'[9]Co-Pro Feedstock Breakdown'!$AD377</f>
        <v>0</v>
      </c>
      <c r="AT195" s="47">
        <f>'[9]Co-Pro Feedstock Breakdown'!$AD389</f>
        <v>0</v>
      </c>
      <c r="AU195" s="47">
        <f>'[9]Co-Pro Feedstock Breakdown'!$AD401</f>
        <v>0</v>
      </c>
    </row>
    <row r="196" spans="1:47" hidden="1">
      <c r="A196" s="42" t="s">
        <v>110</v>
      </c>
      <c r="N196" s="46"/>
      <c r="O196" s="46"/>
      <c r="P196" s="46"/>
      <c r="Q196" s="46"/>
      <c r="R196" s="46"/>
      <c r="S196" s="46"/>
      <c r="T196" s="46">
        <f>'[3]Soy Complex'!BA445</f>
        <v>2.0451172131147537</v>
      </c>
      <c r="U196" s="46">
        <f>'[3]Soy Complex'!BB445</f>
        <v>16.072900819672128</v>
      </c>
      <c r="V196" s="46">
        <f>'[3]Soy Complex'!BC445</f>
        <v>5.1059286885245889</v>
      </c>
      <c r="W196" s="46">
        <f>'[3]Soy Complex'!BD445</f>
        <v>1.7564090163934425</v>
      </c>
      <c r="X196" s="46">
        <f>'[3]Soy Complex'!BE445</f>
        <v>1.5683348360655733</v>
      </c>
      <c r="Y196" s="46">
        <f>'[3]Soy Complex'!BF445</f>
        <v>1.9047319672131147</v>
      </c>
      <c r="Z196" s="46">
        <f>'[3]Soy Complex'!BG445</f>
        <v>9.1795821574874825</v>
      </c>
      <c r="AA196" s="46">
        <f>'[3]Soy Complex'!BH445</f>
        <v>6.878651231527094</v>
      </c>
      <c r="AB196" s="46">
        <f>'[3]Soy Complex'!BI445</f>
        <v>8.2420385418719206</v>
      </c>
      <c r="AC196" s="46">
        <f>'[3]Soy Complex'!BJ445</f>
        <v>10.334126108374386</v>
      </c>
      <c r="AD196" s="47">
        <f>'[3]Soy Complex'!BK445</f>
        <v>14.147973399014777</v>
      </c>
      <c r="AE196" s="47">
        <f>'[3]Soy Complex'!BL445</f>
        <v>23.921891393826002</v>
      </c>
      <c r="AF196" s="47">
        <f>'[3]Soy Complex'!BM445</f>
        <v>27.366058572314493</v>
      </c>
      <c r="AG196" s="47">
        <f>'[3]Soy Complex'!BN445</f>
        <v>33.273546864791982</v>
      </c>
      <c r="AH196" s="47">
        <f>'[9]Co-Pro Feedstock Breakdown'!$AD246</f>
        <v>0</v>
      </c>
      <c r="AI196" s="47">
        <f>'[9]Co-Pro Feedstock Breakdown'!$AD258</f>
        <v>0</v>
      </c>
      <c r="AJ196" s="47">
        <f>'[9]Co-Pro Feedstock Breakdown'!$AD270</f>
        <v>0</v>
      </c>
      <c r="AK196" s="47">
        <f>'[9]Co-Pro Feedstock Breakdown'!$AD282</f>
        <v>0</v>
      </c>
      <c r="AL196" s="47">
        <f>'[9]Co-Pro Feedstock Breakdown'!$AD294</f>
        <v>0</v>
      </c>
      <c r="AM196" s="47">
        <f>'[9]Co-Pro Feedstock Breakdown'!$AD306</f>
        <v>0</v>
      </c>
      <c r="AN196" s="47">
        <f>'[9]Co-Pro Feedstock Breakdown'!$AD318</f>
        <v>0</v>
      </c>
      <c r="AO196" s="47">
        <f>'[9]Co-Pro Feedstock Breakdown'!$AD330</f>
        <v>0</v>
      </c>
      <c r="AP196" s="47">
        <f>'[9]Co-Pro Feedstock Breakdown'!$AD342</f>
        <v>0</v>
      </c>
      <c r="AQ196" s="47">
        <f>'[9]Co-Pro Feedstock Breakdown'!$AD354</f>
        <v>0</v>
      </c>
      <c r="AR196" s="47">
        <f>'[9]Co-Pro Feedstock Breakdown'!$AD366</f>
        <v>0</v>
      </c>
      <c r="AS196" s="47">
        <f>'[9]Co-Pro Feedstock Breakdown'!$AD378</f>
        <v>0</v>
      </c>
      <c r="AT196" s="47">
        <f>'[9]Co-Pro Feedstock Breakdown'!$AD390</f>
        <v>0</v>
      </c>
      <c r="AU196" s="47">
        <f>'[9]Co-Pro Feedstock Breakdown'!$AD402</f>
        <v>0</v>
      </c>
    </row>
    <row r="197" spans="1:47" hidden="1">
      <c r="A197" s="42" t="s">
        <v>111</v>
      </c>
      <c r="N197" s="46"/>
      <c r="O197" s="46"/>
      <c r="P197" s="46"/>
      <c r="Q197" s="46"/>
      <c r="R197" s="46"/>
      <c r="S197" s="46"/>
      <c r="T197" s="46">
        <f>'[3]Soy Complex'!BA446</f>
        <v>4.5499721311475403</v>
      </c>
      <c r="U197" s="46">
        <f>'[3]Soy Complex'!BB446</f>
        <v>23.482740983606554</v>
      </c>
      <c r="V197" s="46">
        <f>'[3]Soy Complex'!BC446</f>
        <v>1.8022168032786883</v>
      </c>
      <c r="W197" s="46">
        <f>'[3]Soy Complex'!BD446</f>
        <v>1.6415262295081963</v>
      </c>
      <c r="X197" s="46">
        <f>'[3]Soy Complex'!BE446</f>
        <v>1.7513668032786882</v>
      </c>
      <c r="Y197" s="46">
        <f>'[3]Soy Complex'!BF446</f>
        <v>1.6237991803278686</v>
      </c>
      <c r="Z197" s="46">
        <f>'[3]Soy Complex'!BG446</f>
        <v>7.8841388711879832</v>
      </c>
      <c r="AA197" s="46">
        <f>'[3]Soy Complex'!BH446</f>
        <v>8.0097495073891629</v>
      </c>
      <c r="AB197" s="46">
        <f>'[3]Soy Complex'!BI446</f>
        <v>8.3557945182266007</v>
      </c>
      <c r="AC197" s="46">
        <f>'[3]Soy Complex'!BJ446</f>
        <v>15.252604926108374</v>
      </c>
      <c r="AD197" s="47">
        <f>'[3]Soy Complex'!BK446</f>
        <v>21.433720197044337</v>
      </c>
      <c r="AE197" s="47">
        <f>'[3]Soy Complex'!BL446</f>
        <v>43.692452071365082</v>
      </c>
      <c r="AF197" s="47">
        <f>'[3]Soy Complex'!BM446</f>
        <v>40.444798206658412</v>
      </c>
      <c r="AG197" s="47">
        <f>'[3]Soy Complex'!BN446</f>
        <v>49.589648898961599</v>
      </c>
      <c r="AH197" s="47">
        <f>'[9]Co-Pro Feedstock Breakdown'!$AD247</f>
        <v>0</v>
      </c>
      <c r="AI197" s="47">
        <f>'[9]Co-Pro Feedstock Breakdown'!$AD259</f>
        <v>0</v>
      </c>
      <c r="AJ197" s="47">
        <f>'[9]Co-Pro Feedstock Breakdown'!$AD271</f>
        <v>0</v>
      </c>
      <c r="AK197" s="47">
        <f>'[9]Co-Pro Feedstock Breakdown'!$AD283</f>
        <v>0</v>
      </c>
      <c r="AL197" s="47">
        <f>'[9]Co-Pro Feedstock Breakdown'!$AD295</f>
        <v>0</v>
      </c>
      <c r="AM197" s="47">
        <f>'[9]Co-Pro Feedstock Breakdown'!$AD307</f>
        <v>0</v>
      </c>
      <c r="AN197" s="47">
        <f>'[9]Co-Pro Feedstock Breakdown'!$AD319</f>
        <v>0</v>
      </c>
      <c r="AO197" s="47">
        <f>'[9]Co-Pro Feedstock Breakdown'!$AD331</f>
        <v>0</v>
      </c>
      <c r="AP197" s="47">
        <f>'[9]Co-Pro Feedstock Breakdown'!$AD343</f>
        <v>0</v>
      </c>
      <c r="AQ197" s="47">
        <f>'[9]Co-Pro Feedstock Breakdown'!$AD355</f>
        <v>0</v>
      </c>
      <c r="AR197" s="47">
        <f>'[9]Co-Pro Feedstock Breakdown'!$AD367</f>
        <v>0</v>
      </c>
      <c r="AS197" s="47">
        <f>'[9]Co-Pro Feedstock Breakdown'!$AD379</f>
        <v>0</v>
      </c>
      <c r="AT197" s="47">
        <f>'[9]Co-Pro Feedstock Breakdown'!$AD391</f>
        <v>0</v>
      </c>
      <c r="AU197" s="47">
        <f>'[9]Co-Pro Feedstock Breakdown'!$AD403</f>
        <v>0</v>
      </c>
    </row>
    <row r="198" spans="1:47" hidden="1">
      <c r="A198" s="42" t="s">
        <v>112</v>
      </c>
      <c r="N198" s="46"/>
      <c r="O198" s="46"/>
      <c r="P198" s="46"/>
      <c r="Q198" s="46"/>
      <c r="R198" s="46"/>
      <c r="S198" s="46"/>
      <c r="T198" s="46">
        <f>'[3]Soy Complex'!BA447</f>
        <v>3.8365266393442616</v>
      </c>
      <c r="U198" s="46">
        <f>'[3]Soy Complex'!BB447</f>
        <v>29.040145081967211</v>
      </c>
      <c r="V198" s="46">
        <f>'[3]Soy Complex'!BC447</f>
        <v>2.3090385245901635</v>
      </c>
      <c r="W198" s="46">
        <f>'[3]Soy Complex'!BD447</f>
        <v>1.366048770491803</v>
      </c>
      <c r="X198" s="46">
        <f>'[3]Soy Complex'!BE447</f>
        <v>1.3089725409836064</v>
      </c>
      <c r="Y198" s="46">
        <f>'[3]Soy Complex'!BF447</f>
        <v>1.4130811475409835</v>
      </c>
      <c r="Z198" s="46">
        <f>'[3]Soy Complex'!BG447</f>
        <v>8.0471815270935956</v>
      </c>
      <c r="AA198" s="46">
        <f>'[3]Soy Complex'!BH447</f>
        <v>6.7371672413793107</v>
      </c>
      <c r="AB198" s="46">
        <f>'[3]Soy Complex'!BI447</f>
        <v>7.4618549556650242</v>
      </c>
      <c r="AC198" s="46">
        <f>'[3]Soy Complex'!BJ447</f>
        <v>11.477156650246306</v>
      </c>
      <c r="AD198" s="47">
        <f>'[3]Soy Complex'!BK447</f>
        <v>65.731256157635471</v>
      </c>
      <c r="AE198" s="47">
        <f>'[3]Soy Complex'!BL447</f>
        <v>40.045928790127995</v>
      </c>
      <c r="AF198" s="47">
        <f>'[3]Soy Complex'!BM447</f>
        <v>38.802275907913604</v>
      </c>
      <c r="AG198" s="47">
        <f>'[3]Soy Complex'!BN447</f>
        <v>46.985325033684695</v>
      </c>
      <c r="AH198" s="47">
        <f>'[9]Co-Pro Feedstock Breakdown'!$AD248</f>
        <v>0</v>
      </c>
      <c r="AI198" s="47">
        <f>'[9]Co-Pro Feedstock Breakdown'!$AD260</f>
        <v>0</v>
      </c>
      <c r="AJ198" s="47">
        <f>'[9]Co-Pro Feedstock Breakdown'!$AD272</f>
        <v>0</v>
      </c>
      <c r="AK198" s="47">
        <f>'[9]Co-Pro Feedstock Breakdown'!$AD284</f>
        <v>0</v>
      </c>
      <c r="AL198" s="47">
        <f>'[9]Co-Pro Feedstock Breakdown'!$AD296</f>
        <v>0</v>
      </c>
      <c r="AM198" s="47">
        <f>'[9]Co-Pro Feedstock Breakdown'!$AD308</f>
        <v>0</v>
      </c>
      <c r="AN198" s="47">
        <f>'[9]Co-Pro Feedstock Breakdown'!$AD320</f>
        <v>0</v>
      </c>
      <c r="AO198" s="47">
        <f>'[9]Co-Pro Feedstock Breakdown'!$AD332</f>
        <v>0</v>
      </c>
      <c r="AP198" s="47">
        <f>'[9]Co-Pro Feedstock Breakdown'!$AD344</f>
        <v>0</v>
      </c>
      <c r="AQ198" s="47">
        <f>'[9]Co-Pro Feedstock Breakdown'!$AD356</f>
        <v>0</v>
      </c>
      <c r="AR198" s="47">
        <f>'[9]Co-Pro Feedstock Breakdown'!$AD368</f>
        <v>0</v>
      </c>
      <c r="AS198" s="47">
        <f>'[9]Co-Pro Feedstock Breakdown'!$AD380</f>
        <v>0</v>
      </c>
      <c r="AT198" s="47">
        <f>'[9]Co-Pro Feedstock Breakdown'!$AD392</f>
        <v>0</v>
      </c>
      <c r="AU198" s="47">
        <f>'[9]Co-Pro Feedstock Breakdown'!$AD404</f>
        <v>0</v>
      </c>
    </row>
    <row r="199" spans="1:47" hidden="1">
      <c r="A199" s="42" t="s">
        <v>113</v>
      </c>
      <c r="N199" s="46"/>
      <c r="O199" s="46"/>
      <c r="P199" s="46"/>
      <c r="Q199" s="46"/>
      <c r="R199" s="46"/>
      <c r="S199" s="46"/>
      <c r="T199" s="46">
        <f t="shared" ref="T199:AU199" si="79">SUM(T187:T198)</f>
        <v>39.209333606557365</v>
      </c>
      <c r="U199" s="46">
        <f t="shared" si="79"/>
        <v>123.98388565573768</v>
      </c>
      <c r="V199" s="46">
        <f t="shared" si="79"/>
        <v>71.26372622950818</v>
      </c>
      <c r="W199" s="46">
        <f t="shared" si="79"/>
        <v>22.667960655737701</v>
      </c>
      <c r="X199" s="46">
        <f t="shared" si="79"/>
        <v>16.448263524590161</v>
      </c>
      <c r="Y199" s="46">
        <f t="shared" si="79"/>
        <v>17.973719262295081</v>
      </c>
      <c r="Z199" s="46">
        <f t="shared" si="79"/>
        <v>47.809769606323144</v>
      </c>
      <c r="AA199" s="46">
        <f t="shared" si="79"/>
        <v>79.41167290640395</v>
      </c>
      <c r="AB199" s="46">
        <f t="shared" si="79"/>
        <v>89.639828394088667</v>
      </c>
      <c r="AC199" s="46">
        <f t="shared" si="79"/>
        <v>157.27610674679804</v>
      </c>
      <c r="AD199" s="47">
        <f t="shared" si="79"/>
        <v>198.34210798029557</v>
      </c>
      <c r="AE199" s="47">
        <f t="shared" si="79"/>
        <v>426.61226534845758</v>
      </c>
      <c r="AF199" s="47">
        <f t="shared" si="79"/>
        <v>370.83947409128933</v>
      </c>
      <c r="AG199" s="47">
        <f t="shared" si="79"/>
        <v>429.04785940340946</v>
      </c>
      <c r="AH199" s="47">
        <f t="shared" si="79"/>
        <v>0</v>
      </c>
      <c r="AI199" s="47">
        <f t="shared" si="79"/>
        <v>0</v>
      </c>
      <c r="AJ199" s="47">
        <f t="shared" si="79"/>
        <v>0</v>
      </c>
      <c r="AK199" s="47">
        <f t="shared" si="79"/>
        <v>0</v>
      </c>
      <c r="AL199" s="47">
        <f t="shared" si="79"/>
        <v>0</v>
      </c>
      <c r="AM199" s="47">
        <f t="shared" si="79"/>
        <v>0</v>
      </c>
      <c r="AN199" s="47">
        <f t="shared" si="79"/>
        <v>0</v>
      </c>
      <c r="AO199" s="47">
        <f t="shared" si="79"/>
        <v>0</v>
      </c>
      <c r="AP199" s="47">
        <f t="shared" si="79"/>
        <v>0</v>
      </c>
      <c r="AQ199" s="47">
        <f t="shared" si="79"/>
        <v>0</v>
      </c>
      <c r="AR199" s="47">
        <f t="shared" si="79"/>
        <v>0</v>
      </c>
      <c r="AS199" s="47">
        <f t="shared" si="79"/>
        <v>0</v>
      </c>
      <c r="AT199" s="47">
        <f t="shared" si="79"/>
        <v>0</v>
      </c>
      <c r="AU199" s="47">
        <f t="shared" si="79"/>
        <v>0</v>
      </c>
    </row>
    <row r="200" spans="1:47" hidden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</row>
    <row r="201" spans="1:47" hidden="1">
      <c r="A201" s="42" t="s">
        <v>178</v>
      </c>
      <c r="AE201" s="11" t="s">
        <v>249</v>
      </c>
    </row>
    <row r="202" spans="1:47" ht="15.75" hidden="1" thickBot="1">
      <c r="A202" s="44"/>
      <c r="B202" s="44" t="str">
        <f t="shared" ref="B202:AU202" si="80">B2</f>
        <v xml:space="preserve">93/94 </v>
      </c>
      <c r="C202" s="44" t="str">
        <f t="shared" si="80"/>
        <v xml:space="preserve">94/95 </v>
      </c>
      <c r="D202" s="44" t="str">
        <f t="shared" si="80"/>
        <v xml:space="preserve">95/96 </v>
      </c>
      <c r="E202" s="44" t="str">
        <f t="shared" si="80"/>
        <v xml:space="preserve">96/97 </v>
      </c>
      <c r="F202" s="44" t="str">
        <f t="shared" si="80"/>
        <v xml:space="preserve">97/98 </v>
      </c>
      <c r="G202" s="44" t="str">
        <f t="shared" si="80"/>
        <v xml:space="preserve">98/99 </v>
      </c>
      <c r="H202" s="44" t="str">
        <f t="shared" si="80"/>
        <v xml:space="preserve">99/00 </v>
      </c>
      <c r="I202" s="44" t="str">
        <f t="shared" si="80"/>
        <v xml:space="preserve">00/01 </v>
      </c>
      <c r="J202" s="44" t="str">
        <f t="shared" si="80"/>
        <v xml:space="preserve">01/02 </v>
      </c>
      <c r="K202" s="44" t="str">
        <f t="shared" si="80"/>
        <v xml:space="preserve">02/03 </v>
      </c>
      <c r="L202" s="44" t="str">
        <f t="shared" si="80"/>
        <v xml:space="preserve">03/04 </v>
      </c>
      <c r="M202" s="44" t="str">
        <f t="shared" si="80"/>
        <v xml:space="preserve">04/05 </v>
      </c>
      <c r="N202" s="44" t="str">
        <f t="shared" si="80"/>
        <v xml:space="preserve">05/06 </v>
      </c>
      <c r="O202" s="44" t="str">
        <f t="shared" si="80"/>
        <v xml:space="preserve">06/07 </v>
      </c>
      <c r="P202" s="44" t="str">
        <f t="shared" si="80"/>
        <v xml:space="preserve">07/08 </v>
      </c>
      <c r="Q202" s="44" t="str">
        <f t="shared" si="80"/>
        <v xml:space="preserve">08/09 </v>
      </c>
      <c r="R202" s="44" t="str">
        <f t="shared" si="80"/>
        <v xml:space="preserve">09/10 </v>
      </c>
      <c r="S202" s="44" t="str">
        <f t="shared" si="80"/>
        <v xml:space="preserve">10/11 </v>
      </c>
      <c r="T202" s="44" t="str">
        <f t="shared" si="80"/>
        <v xml:space="preserve">11/12 </v>
      </c>
      <c r="U202" s="44" t="str">
        <f t="shared" si="80"/>
        <v xml:space="preserve">12/13 </v>
      </c>
      <c r="V202" s="44" t="str">
        <f t="shared" si="80"/>
        <v xml:space="preserve">13/14 </v>
      </c>
      <c r="W202" s="44" t="str">
        <f t="shared" si="80"/>
        <v xml:space="preserve">14/15 </v>
      </c>
      <c r="X202" s="44" t="str">
        <f t="shared" si="80"/>
        <v xml:space="preserve">15/16 </v>
      </c>
      <c r="Y202" s="44" t="str">
        <f t="shared" si="80"/>
        <v xml:space="preserve">16/17 </v>
      </c>
      <c r="Z202" s="44" t="str">
        <f t="shared" si="80"/>
        <v xml:space="preserve">17/18 </v>
      </c>
      <c r="AA202" s="44" t="str">
        <f t="shared" si="80"/>
        <v>18/19</v>
      </c>
      <c r="AB202" s="44" t="str">
        <f t="shared" si="80"/>
        <v>19/20</v>
      </c>
      <c r="AC202" s="44" t="str">
        <f t="shared" si="80"/>
        <v>20/21</v>
      </c>
      <c r="AD202" s="44" t="str">
        <f t="shared" si="80"/>
        <v>21/22</v>
      </c>
      <c r="AE202" s="44" t="str">
        <f t="shared" si="80"/>
        <v>22/23</v>
      </c>
      <c r="AF202" s="44" t="str">
        <f t="shared" si="80"/>
        <v>23/24</v>
      </c>
      <c r="AG202" s="44" t="str">
        <f t="shared" si="80"/>
        <v>24/25</v>
      </c>
      <c r="AH202" s="44" t="str">
        <f t="shared" si="80"/>
        <v>25/26</v>
      </c>
      <c r="AI202" s="44" t="str">
        <f t="shared" si="80"/>
        <v>26/27</v>
      </c>
      <c r="AJ202" s="44" t="str">
        <f t="shared" si="80"/>
        <v>27/28</v>
      </c>
      <c r="AK202" s="44" t="str">
        <f t="shared" si="80"/>
        <v>28/29</v>
      </c>
      <c r="AL202" s="44" t="str">
        <f t="shared" si="80"/>
        <v>29/30</v>
      </c>
      <c r="AM202" s="44" t="str">
        <f t="shared" si="80"/>
        <v>30/31</v>
      </c>
      <c r="AN202" s="44" t="str">
        <f t="shared" si="80"/>
        <v>31/32</v>
      </c>
      <c r="AO202" s="44" t="str">
        <f t="shared" si="80"/>
        <v>32/33</v>
      </c>
      <c r="AP202" s="44" t="str">
        <f t="shared" si="80"/>
        <v>33/34</v>
      </c>
      <c r="AQ202" s="44" t="str">
        <f t="shared" si="80"/>
        <v>34/35</v>
      </c>
      <c r="AR202" s="44" t="str">
        <f t="shared" si="80"/>
        <v>35/36</v>
      </c>
      <c r="AS202" s="44" t="str">
        <f t="shared" si="80"/>
        <v>36/37</v>
      </c>
      <c r="AT202" s="44" t="str">
        <f t="shared" si="80"/>
        <v>37/38</v>
      </c>
      <c r="AU202" s="44" t="str">
        <f t="shared" si="80"/>
        <v>38/39</v>
      </c>
    </row>
    <row r="203" spans="1:47" hidden="1">
      <c r="A203" s="42" t="s">
        <v>101</v>
      </c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>
        <f t="shared" ref="R203:AD214" si="81">R75-R139</f>
        <v>-244</v>
      </c>
      <c r="S203" s="66">
        <f t="shared" si="81"/>
        <v>-105</v>
      </c>
      <c r="T203" s="66">
        <f t="shared" si="81"/>
        <v>-531.24151557377047</v>
      </c>
      <c r="U203" s="66">
        <f t="shared" si="81"/>
        <v>-311.1290819672131</v>
      </c>
      <c r="V203" s="66">
        <f t="shared" si="81"/>
        <v>-580.06077131147538</v>
      </c>
      <c r="W203" s="66">
        <f t="shared" si="81"/>
        <v>-461.91774426229506</v>
      </c>
      <c r="X203" s="66">
        <f t="shared" si="81"/>
        <v>1120.9406508196721</v>
      </c>
      <c r="Y203" s="66">
        <f t="shared" si="81"/>
        <v>1019.4158822146869</v>
      </c>
      <c r="Z203" s="66">
        <f t="shared" si="81"/>
        <v>935.42814617916395</v>
      </c>
      <c r="AA203" s="66">
        <f t="shared" si="81"/>
        <v>823.80136046054702</v>
      </c>
      <c r="AB203" s="66">
        <f t="shared" si="81"/>
        <v>929.41922520197841</v>
      </c>
      <c r="AC203" s="66">
        <f t="shared" si="81"/>
        <v>809.72668396760423</v>
      </c>
      <c r="AD203" s="66">
        <f t="shared" si="81"/>
        <v>853.37529882080264</v>
      </c>
      <c r="AE203" s="82">
        <f>(SUM(Z203:AD203)/SUM(Z$215:AD$215))*AE$215-50-25+25</f>
        <v>36.902930371304947</v>
      </c>
      <c r="AF203" s="82">
        <f>(SUM(AA203:AE203)/SUM(AA$215:AE$215))*AF$215+25</f>
        <v>111.84133905809205</v>
      </c>
      <c r="AG203" s="82">
        <f>(SUM(AB203:AF203)/SUM(AB$215:AF$215))*AG$215-25+10</f>
        <v>77.478272381991516</v>
      </c>
      <c r="AH203" s="82">
        <f>(SUM(AC203:AG203)/SUM(AC$215:AG$215))*AH$215-25</f>
        <v>73.495072373146186</v>
      </c>
      <c r="AI203" s="82">
        <f>(SUM(AD203:AH203)/SUM(AD$215:AH$215))*AI$215-25+5+10</f>
        <v>177.1904079554119</v>
      </c>
      <c r="AJ203" s="82">
        <f>(SUM(AE203:AI203)/SUM(AE$215:AI$215))*AJ$215</f>
        <v>83.375528346144506</v>
      </c>
      <c r="AK203" s="82">
        <f>(SUM(AF203:AJ203)/SUM(AF$215:AJ$215))*AK$215-50+45+10</f>
        <v>92.866819435329063</v>
      </c>
      <c r="AL203" s="82">
        <f>(SUM(AG203:AK203)/SUM(AG$215:AK$215))*AL$215-50</f>
        <v>39.241079317819484</v>
      </c>
      <c r="AM203" s="82">
        <f>(SUM(AH203:AL203)/SUM(AH$215:AL$215))*AM$215-50+20</f>
        <v>48.947960128910267</v>
      </c>
      <c r="AN203" s="82">
        <f>(SUM(AI203:AM203)/SUM(AI$215:AM$215))*AN$215-25+50-25</f>
        <v>75.490905159592344</v>
      </c>
      <c r="AO203" s="82">
        <f>(SUM(AJ203:AN203)/SUM(AJ$215:AN$215))*AO$215</f>
        <v>57.665388887215336</v>
      </c>
      <c r="AP203" s="82">
        <f t="shared" ref="AF203:AU213" si="82">(SUM(AK203:AO203)/SUM(AK$215:AO$215))*AP$215</f>
        <v>56.321046279702486</v>
      </c>
      <c r="AQ203" s="82">
        <f t="shared" si="82"/>
        <v>51.722168781289788</v>
      </c>
      <c r="AR203" s="82">
        <f t="shared" si="82"/>
        <v>56.253080770382596</v>
      </c>
      <c r="AS203" s="82">
        <f t="shared" si="82"/>
        <v>58.870825080056967</v>
      </c>
      <c r="AT203" s="82">
        <f t="shared" si="82"/>
        <v>56.166501959729445</v>
      </c>
      <c r="AU203" s="82">
        <f t="shared" si="82"/>
        <v>55.866724574232258</v>
      </c>
    </row>
    <row r="204" spans="1:47" hidden="1">
      <c r="A204" s="42" t="s">
        <v>102</v>
      </c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>
        <f t="shared" si="81"/>
        <v>-237</v>
      </c>
      <c r="S204" s="66">
        <f t="shared" si="81"/>
        <v>-73</v>
      </c>
      <c r="T204" s="66">
        <f t="shared" si="81"/>
        <v>-543.65642991803281</v>
      </c>
      <c r="U204" s="66">
        <f t="shared" si="81"/>
        <v>-253.02707459016392</v>
      </c>
      <c r="V204" s="66">
        <f t="shared" si="81"/>
        <v>-551.30496065573766</v>
      </c>
      <c r="W204" s="66">
        <f t="shared" si="81"/>
        <v>-449.03584180327869</v>
      </c>
      <c r="X204" s="66">
        <f t="shared" si="81"/>
        <v>925.64471065573753</v>
      </c>
      <c r="Y204" s="66">
        <f t="shared" si="81"/>
        <v>823.16805612367943</v>
      </c>
      <c r="Z204" s="66">
        <f t="shared" si="81"/>
        <v>855.86534933285157</v>
      </c>
      <c r="AA204" s="66">
        <f t="shared" si="81"/>
        <v>765.39861104919294</v>
      </c>
      <c r="AB204" s="66">
        <f t="shared" si="81"/>
        <v>755.26305729259002</v>
      </c>
      <c r="AC204" s="66">
        <f t="shared" si="81"/>
        <v>742.19427451883814</v>
      </c>
      <c r="AD204" s="66">
        <f t="shared" si="81"/>
        <v>806.7416094913508</v>
      </c>
      <c r="AE204" s="82">
        <f>(SUM(Z204:AD204)/SUM(Z$215:AD$215))*AE$215-50+35-25-60</f>
        <v>-21.609887240690966</v>
      </c>
      <c r="AF204" s="82">
        <f>(SUM(AA204:AE204)/SUM(AA$215:AE$215))*AF$215+25+35-75+10+10</f>
        <v>81.650462114648207</v>
      </c>
      <c r="AG204" s="82">
        <f>(SUM(AB204:AF204)/SUM(AB$215:AF$215))*AG$215+25-50</f>
        <v>54.759070310496071</v>
      </c>
      <c r="AH204" s="82">
        <f>(SUM(AC204:AG204)/SUM(AC$215:AG$215))*AH$215-25+40-25+15</f>
        <v>91.734570596077219</v>
      </c>
      <c r="AI204" s="82">
        <f>(SUM(AD204:AH204)/SUM(AD$215:AH$215))*AI$215-25+45-20</f>
        <v>164.49282877790282</v>
      </c>
      <c r="AJ204" s="82">
        <f>(SUM(AE204:AI204)/SUM(AE$215:AI$215))*AJ$215-25+40-15-20</f>
        <v>44.864867929796034</v>
      </c>
      <c r="AK204" s="82">
        <f>(SUM(AF204:AJ204)/SUM(AF$215:AJ$215))*AK$215-25+55-15</f>
        <v>88.449207253760349</v>
      </c>
      <c r="AL204" s="82">
        <f>(SUM(AG204:AK204)/SUM(AG$215:AK$215))*AL$215-25+55</f>
        <v>108.6070194766519</v>
      </c>
      <c r="AM204" s="82">
        <f>(SUM(AH204:AL204)/SUM(AH$215:AL$215))*AM$215-25+50-15</f>
        <v>94.363857860628656</v>
      </c>
      <c r="AN204" s="82">
        <f>(SUM(AI204:AM204)/SUM(AI$215:AM$215))*AN$215-15+55-65-15</f>
        <v>45.603039538246108</v>
      </c>
      <c r="AO204" s="82">
        <f>(SUM(AJ204:AN204)/SUM(AJ$215:AN$215))*AO$215</f>
        <v>64.784570081451591</v>
      </c>
      <c r="AP204" s="82">
        <f t="shared" si="82"/>
        <v>72.02213386796258</v>
      </c>
      <c r="AQ204" s="82">
        <f t="shared" si="82"/>
        <v>71.786586232096809</v>
      </c>
      <c r="AR204" s="82">
        <f t="shared" si="82"/>
        <v>67.577995551299267</v>
      </c>
      <c r="AS204" s="82">
        <f t="shared" si="82"/>
        <v>63.684501876563232</v>
      </c>
      <c r="AT204" s="82">
        <f t="shared" si="82"/>
        <v>67.971157521874687</v>
      </c>
      <c r="AU204" s="82">
        <f t="shared" si="82"/>
        <v>68.608475009959307</v>
      </c>
    </row>
    <row r="205" spans="1:47" hidden="1">
      <c r="A205" s="42" t="s">
        <v>103</v>
      </c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>
        <f t="shared" si="81"/>
        <v>-241</v>
      </c>
      <c r="S205" s="66">
        <f t="shared" si="81"/>
        <v>-63</v>
      </c>
      <c r="T205" s="66">
        <f t="shared" si="81"/>
        <v>-595.48178278688522</v>
      </c>
      <c r="U205" s="66">
        <f t="shared" si="81"/>
        <v>-281.03496024590163</v>
      </c>
      <c r="V205" s="66">
        <f t="shared" si="81"/>
        <v>-561.09804754098366</v>
      </c>
      <c r="W205" s="66">
        <f t="shared" si="81"/>
        <v>-534.22628770491792</v>
      </c>
      <c r="X205" s="66">
        <f t="shared" si="81"/>
        <v>900.60270286885236</v>
      </c>
      <c r="Y205" s="66">
        <f t="shared" si="81"/>
        <v>722.38876280043723</v>
      </c>
      <c r="Z205" s="66">
        <f t="shared" si="81"/>
        <v>667.5324356132669</v>
      </c>
      <c r="AA205" s="66">
        <f t="shared" si="81"/>
        <v>660.53796597807218</v>
      </c>
      <c r="AB205" s="66">
        <f t="shared" si="81"/>
        <v>706.76291438097826</v>
      </c>
      <c r="AC205" s="66">
        <f t="shared" si="81"/>
        <v>723.47855277754502</v>
      </c>
      <c r="AD205" s="66">
        <f t="shared" si="81"/>
        <v>737.05061328929355</v>
      </c>
      <c r="AE205" s="82">
        <f>(SUM(Z205:AD205)/SUM(Z$215:AD$215))*AE$215-25-25</f>
        <v>19.801158733178994</v>
      </c>
      <c r="AF205" s="82">
        <f>(SUM(AA205:AE205)/SUM(AA$215:AE$215))*AF$215+20+25</f>
        <v>116.61191966292493</v>
      </c>
      <c r="AG205" s="82">
        <f>(SUM(AB205:AF205)/SUM(AB$215:AF$215))*AG$215+25-15+25</f>
        <v>112.71690663390022</v>
      </c>
      <c r="AH205" s="82">
        <f>(SUM(AC205:AG205)/SUM(AC$215:AG$215))*AH$215-25+25</f>
        <v>89.128680450683774</v>
      </c>
      <c r="AI205" s="82">
        <f>(SUM(AD205:AH205)/SUM(AD$215:AH$215))*AI$215-15+50</f>
        <v>209.56319460551651</v>
      </c>
      <c r="AJ205" s="82">
        <f>(SUM(AE205:AI205)/SUM(AE$215:AI$215))*AJ$215</f>
        <v>95.773052462623156</v>
      </c>
      <c r="AK205" s="82">
        <f>(SUM(AF205:AJ205)/SUM(AF$215:AJ$215))*AK$215-25+15</f>
        <v>94.724498815765827</v>
      </c>
      <c r="AL205" s="82">
        <f>(SUM(AG205:AK205)/SUM(AG$215:AK$215))*AL$215-50+25</f>
        <v>81.491120448271232</v>
      </c>
      <c r="AM205" s="82">
        <f>(SUM(AH205:AL205)/SUM(AH$215:AL$215))*AM$215-50+50</f>
        <v>96.647511955161846</v>
      </c>
      <c r="AN205" s="82">
        <f>(SUM(AI205:AM205)/SUM(AI$215:AM$215))*AN$215-25+65-50</f>
        <v>88.837500561938214</v>
      </c>
      <c r="AO205" s="82">
        <f>(SUM(AJ205:AN205)/SUM(AJ$215:AN$215))*AO$215</f>
        <v>77.607142862780762</v>
      </c>
      <c r="AP205" s="82">
        <f t="shared" si="82"/>
        <v>78.743846398438109</v>
      </c>
      <c r="AQ205" s="82">
        <f t="shared" si="82"/>
        <v>78.855052179462874</v>
      </c>
      <c r="AR205" s="82">
        <f t="shared" si="82"/>
        <v>81.562551277529124</v>
      </c>
      <c r="AS205" s="82">
        <f t="shared" si="82"/>
        <v>80.276205961696164</v>
      </c>
      <c r="AT205" s="82">
        <f t="shared" si="82"/>
        <v>79.408959735981398</v>
      </c>
      <c r="AU205" s="82">
        <f t="shared" si="82"/>
        <v>79.769323110621542</v>
      </c>
    </row>
    <row r="206" spans="1:47" hidden="1">
      <c r="A206" s="42" t="s">
        <v>104</v>
      </c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>
        <f t="shared" si="81"/>
        <v>-90</v>
      </c>
      <c r="S206" s="66">
        <f t="shared" si="81"/>
        <v>-150</v>
      </c>
      <c r="T206" s="66">
        <f t="shared" si="81"/>
        <v>-307.89122827868852</v>
      </c>
      <c r="U206" s="66">
        <f t="shared" si="81"/>
        <v>-314.4893450819672</v>
      </c>
      <c r="V206" s="66">
        <f t="shared" si="81"/>
        <v>-241.86406639344261</v>
      </c>
      <c r="W206" s="66">
        <f t="shared" si="81"/>
        <v>-306.61247950819671</v>
      </c>
      <c r="X206" s="66">
        <f t="shared" si="81"/>
        <v>890.11004959016395</v>
      </c>
      <c r="Y206" s="66">
        <f t="shared" si="81"/>
        <v>841.27729518496676</v>
      </c>
      <c r="Z206" s="66">
        <f t="shared" si="81"/>
        <v>839.44309393728577</v>
      </c>
      <c r="AA206" s="66">
        <f t="shared" si="81"/>
        <v>700.35255901127084</v>
      </c>
      <c r="AB206" s="66">
        <f t="shared" si="81"/>
        <v>805.31485941218637</v>
      </c>
      <c r="AC206" s="66">
        <f t="shared" si="81"/>
        <v>875.25266140340432</v>
      </c>
      <c r="AD206" s="114">
        <f t="shared" si="81"/>
        <v>872.22094861115988</v>
      </c>
      <c r="AE206" s="82">
        <f t="shared" ref="AE206:AT206" si="83">(SUM(Z206:AD206)/SUM(Z$215:AD$215))*AE$215</f>
        <v>81.727464725819161</v>
      </c>
      <c r="AF206" s="82">
        <f t="shared" si="83"/>
        <v>83.864909959619638</v>
      </c>
      <c r="AG206" s="82">
        <f t="shared" si="83"/>
        <v>91.70624523985073</v>
      </c>
      <c r="AH206" s="82">
        <f t="shared" si="83"/>
        <v>104.51364141447662</v>
      </c>
      <c r="AI206" s="82">
        <f t="shared" si="83"/>
        <v>200.33006655047498</v>
      </c>
      <c r="AJ206" s="82">
        <f t="shared" si="83"/>
        <v>98.276630750042173</v>
      </c>
      <c r="AK206" s="82">
        <f t="shared" si="83"/>
        <v>97.152586569581558</v>
      </c>
      <c r="AL206" s="82">
        <f t="shared" si="83"/>
        <v>104.7347763235523</v>
      </c>
      <c r="AM206" s="82">
        <f t="shared" si="83"/>
        <v>102.46098172395709</v>
      </c>
      <c r="AN206" s="82">
        <f t="shared" si="83"/>
        <v>103.06923793463386</v>
      </c>
      <c r="AO206" s="82">
        <f t="shared" si="83"/>
        <v>85.787411185121186</v>
      </c>
      <c r="AP206" s="82">
        <f t="shared" si="83"/>
        <v>88.404668688679934</v>
      </c>
      <c r="AQ206" s="82">
        <f t="shared" si="83"/>
        <v>90.242004326107278</v>
      </c>
      <c r="AR206" s="82">
        <f t="shared" si="83"/>
        <v>91.115528299096809</v>
      </c>
      <c r="AS206" s="82">
        <f t="shared" si="83"/>
        <v>90.768314148324407</v>
      </c>
      <c r="AT206" s="82">
        <f t="shared" si="83"/>
        <v>89.263585329465926</v>
      </c>
      <c r="AU206" s="82">
        <f t="shared" si="82"/>
        <v>89.958820158334859</v>
      </c>
    </row>
    <row r="207" spans="1:47" hidden="1">
      <c r="A207" s="42" t="s">
        <v>105</v>
      </c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>
        <f t="shared" si="81"/>
        <v>-102</v>
      </c>
      <c r="S207" s="66">
        <f t="shared" si="81"/>
        <v>-150</v>
      </c>
      <c r="T207" s="66">
        <f t="shared" si="81"/>
        <v>-327.35488893442624</v>
      </c>
      <c r="U207" s="66">
        <f t="shared" si="81"/>
        <v>-289.15085245901639</v>
      </c>
      <c r="V207" s="66">
        <f t="shared" si="81"/>
        <v>-278.93020860655736</v>
      </c>
      <c r="W207" s="66">
        <f t="shared" si="81"/>
        <v>-312.44109918032785</v>
      </c>
      <c r="X207" s="66">
        <f t="shared" si="81"/>
        <v>919.16869713114761</v>
      </c>
      <c r="Y207" s="66">
        <f t="shared" si="81"/>
        <v>811.15920636249507</v>
      </c>
      <c r="Z207" s="66">
        <f t="shared" si="81"/>
        <v>759.07567672668029</v>
      </c>
      <c r="AA207" s="66">
        <f t="shared" si="81"/>
        <v>639.59589356400886</v>
      </c>
      <c r="AB207" s="66">
        <f t="shared" si="81"/>
        <v>742.9091780607514</v>
      </c>
      <c r="AC207" s="66">
        <f t="shared" si="81"/>
        <v>882.66660141141608</v>
      </c>
      <c r="AD207" s="82">
        <f t="shared" ref="AD207:AS213" si="84">(SUM(Y207:AC207)/SUM(Y$215:AC$215))*AD$215</f>
        <v>71.682969895697568</v>
      </c>
      <c r="AE207" s="82">
        <f>(SUM(Z207:AD207)/SUM(Z$215:AD$215))*AE$215-25-25</f>
        <v>11.824639012340221</v>
      </c>
      <c r="AF207" s="82">
        <f t="shared" si="82"/>
        <v>59.06433099477502</v>
      </c>
      <c r="AG207" s="82">
        <f t="shared" si="82"/>
        <v>59.649547900725523</v>
      </c>
      <c r="AH207" s="82">
        <f t="shared" si="82"/>
        <v>56.557848835750399</v>
      </c>
      <c r="AI207" s="82">
        <f t="shared" si="82"/>
        <v>42.009632571313105</v>
      </c>
      <c r="AJ207" s="82">
        <f t="shared" si="82"/>
        <v>40.053496383724514</v>
      </c>
      <c r="AK207" s="82">
        <f t="shared" si="82"/>
        <v>43.202202217406104</v>
      </c>
      <c r="AL207" s="82">
        <f t="shared" si="82"/>
        <v>42.722098014655003</v>
      </c>
      <c r="AM207" s="82">
        <f t="shared" si="82"/>
        <v>38.027829342579288</v>
      </c>
      <c r="AN207" s="82">
        <f t="shared" si="82"/>
        <v>35.21628350934666</v>
      </c>
      <c r="AO207" s="82">
        <f t="shared" si="82"/>
        <v>33.796573927558214</v>
      </c>
      <c r="AP207" s="82">
        <f t="shared" si="82"/>
        <v>34.588063709616605</v>
      </c>
      <c r="AQ207" s="82">
        <f t="shared" si="82"/>
        <v>34.339863936974119</v>
      </c>
      <c r="AR207" s="82">
        <f t="shared" si="82"/>
        <v>34.116364021381862</v>
      </c>
      <c r="AS207" s="82">
        <f t="shared" si="82"/>
        <v>34.052977427007001</v>
      </c>
      <c r="AT207" s="82">
        <f t="shared" si="82"/>
        <v>34.178768604507553</v>
      </c>
      <c r="AU207" s="82">
        <f t="shared" si="82"/>
        <v>34.25520753989742</v>
      </c>
    </row>
    <row r="208" spans="1:47" hidden="1">
      <c r="A208" s="42" t="s">
        <v>106</v>
      </c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>
        <f t="shared" si="81"/>
        <v>-112</v>
      </c>
      <c r="S208" s="66">
        <f t="shared" si="81"/>
        <v>-190</v>
      </c>
      <c r="T208" s="66">
        <f t="shared" si="81"/>
        <v>-390.39648606557375</v>
      </c>
      <c r="U208" s="66">
        <f t="shared" si="81"/>
        <v>-445.56155491803281</v>
      </c>
      <c r="V208" s="66">
        <f t="shared" si="81"/>
        <v>-381.72403442622948</v>
      </c>
      <c r="W208" s="66">
        <f t="shared" si="81"/>
        <v>-383.58728975409838</v>
      </c>
      <c r="X208" s="66">
        <f t="shared" si="81"/>
        <v>938.75243155737701</v>
      </c>
      <c r="Y208" s="66">
        <f t="shared" si="81"/>
        <v>978.97153322759846</v>
      </c>
      <c r="Z208" s="66">
        <f t="shared" si="81"/>
        <v>746.79967394303696</v>
      </c>
      <c r="AA208" s="66">
        <f t="shared" si="81"/>
        <v>762.88250413444041</v>
      </c>
      <c r="AB208" s="66">
        <f t="shared" si="81"/>
        <v>815.55291143123793</v>
      </c>
      <c r="AC208" s="66">
        <f t="shared" si="81"/>
        <v>1059.571877494373</v>
      </c>
      <c r="AD208" s="82">
        <f t="shared" si="84"/>
        <v>81.558134264529627</v>
      </c>
      <c r="AE208" s="82">
        <f>(SUM(Z208:AD208)/SUM(Z$215:AD$215))*AE$215-50</f>
        <v>19.222091243474821</v>
      </c>
      <c r="AF208" s="82">
        <f t="shared" si="82"/>
        <v>68.874730477102403</v>
      </c>
      <c r="AG208" s="82">
        <f t="shared" si="82"/>
        <v>68.981898969165442</v>
      </c>
      <c r="AH208" s="82">
        <f t="shared" si="82"/>
        <v>67.678771641978798</v>
      </c>
      <c r="AI208" s="82">
        <f t="shared" si="82"/>
        <v>49.726562759131674</v>
      </c>
      <c r="AJ208" s="82">
        <f t="shared" si="82"/>
        <v>47.986722917981332</v>
      </c>
      <c r="AK208" s="82">
        <f t="shared" si="82"/>
        <v>50.910363471556735</v>
      </c>
      <c r="AL208" s="82">
        <f t="shared" si="82"/>
        <v>50.473379649813239</v>
      </c>
      <c r="AM208" s="82">
        <f t="shared" si="82"/>
        <v>45.179772655239496</v>
      </c>
      <c r="AN208" s="82">
        <f t="shared" si="82"/>
        <v>41.756718197217516</v>
      </c>
      <c r="AO208" s="82">
        <f t="shared" si="82"/>
        <v>40.08778732986034</v>
      </c>
      <c r="AP208" s="82">
        <f t="shared" si="82"/>
        <v>40.941060422359044</v>
      </c>
      <c r="AQ208" s="82">
        <f t="shared" si="82"/>
        <v>40.689565165051988</v>
      </c>
      <c r="AR208" s="82">
        <f t="shared" si="82"/>
        <v>40.453501751273869</v>
      </c>
      <c r="AS208" s="82">
        <f t="shared" si="82"/>
        <v>40.360875254682206</v>
      </c>
      <c r="AT208" s="82">
        <f t="shared" si="82"/>
        <v>40.50655798464549</v>
      </c>
      <c r="AU208" s="82">
        <f t="shared" si="82"/>
        <v>40.590312115602522</v>
      </c>
    </row>
    <row r="209" spans="1:47" hidden="1">
      <c r="A209" s="42" t="s">
        <v>107</v>
      </c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>
        <f t="shared" si="81"/>
        <v>-127</v>
      </c>
      <c r="S209" s="66">
        <f t="shared" si="81"/>
        <v>-236</v>
      </c>
      <c r="T209" s="66">
        <f t="shared" si="81"/>
        <v>-351.36586803278686</v>
      </c>
      <c r="U209" s="66">
        <f t="shared" si="81"/>
        <v>-425.39752622950817</v>
      </c>
      <c r="V209" s="66">
        <f t="shared" si="81"/>
        <v>-363.38942581967211</v>
      </c>
      <c r="W209" s="66">
        <f t="shared" si="81"/>
        <v>-386.65846229508202</v>
      </c>
      <c r="X209" s="66">
        <f t="shared" si="81"/>
        <v>933.30277093418363</v>
      </c>
      <c r="Y209" s="66">
        <f t="shared" si="81"/>
        <v>985.35212400217824</v>
      </c>
      <c r="Z209" s="66">
        <f t="shared" si="81"/>
        <v>857.58037508894904</v>
      </c>
      <c r="AA209" s="66">
        <f t="shared" si="81"/>
        <v>803.26793825537527</v>
      </c>
      <c r="AB209" s="66">
        <f t="shared" si="81"/>
        <v>510.90452804811798</v>
      </c>
      <c r="AC209" s="66">
        <f t="shared" si="81"/>
        <v>962.77829847599082</v>
      </c>
      <c r="AD209" s="82">
        <f t="shared" si="84"/>
        <v>76.999781810920283</v>
      </c>
      <c r="AE209" s="82">
        <f t="shared" si="84"/>
        <v>64.133142354344798</v>
      </c>
      <c r="AF209" s="82">
        <f t="shared" si="84"/>
        <v>60.809705469310472</v>
      </c>
      <c r="AG209" s="82">
        <f t="shared" si="84"/>
        <v>56.52825259766405</v>
      </c>
      <c r="AH209" s="82">
        <f t="shared" si="84"/>
        <v>63.666683448669225</v>
      </c>
      <c r="AI209" s="82">
        <f t="shared" si="84"/>
        <v>52.295059363783906</v>
      </c>
      <c r="AJ209" s="82">
        <f t="shared" si="84"/>
        <v>51.998748817093087</v>
      </c>
      <c r="AK209" s="82">
        <f t="shared" si="84"/>
        <v>47.89682002204362</v>
      </c>
      <c r="AL209" s="82">
        <f t="shared" si="84"/>
        <v>48.19129213640646</v>
      </c>
      <c r="AM209" s="82">
        <f t="shared" si="84"/>
        <v>44.717908706031629</v>
      </c>
      <c r="AN209" s="82">
        <f t="shared" si="84"/>
        <v>41.897406674420289</v>
      </c>
      <c r="AO209" s="82">
        <f t="shared" si="84"/>
        <v>39.815547774677746</v>
      </c>
      <c r="AP209" s="82">
        <f t="shared" si="84"/>
        <v>39.885476707151092</v>
      </c>
      <c r="AQ209" s="82">
        <f t="shared" si="84"/>
        <v>39.95730399975546</v>
      </c>
      <c r="AR209" s="82">
        <f t="shared" si="84"/>
        <v>39.99182891202743</v>
      </c>
      <c r="AS209" s="82">
        <f t="shared" si="84"/>
        <v>39.889622055131326</v>
      </c>
      <c r="AT209" s="82">
        <f t="shared" si="82"/>
        <v>39.907955889748614</v>
      </c>
      <c r="AU209" s="82">
        <f t="shared" si="82"/>
        <v>39.926437512762789</v>
      </c>
    </row>
    <row r="210" spans="1:47" hidden="1">
      <c r="A210" s="42" t="s">
        <v>108</v>
      </c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>
        <f t="shared" si="81"/>
        <v>-98</v>
      </c>
      <c r="S210" s="66">
        <f t="shared" si="81"/>
        <v>-264</v>
      </c>
      <c r="T210" s="66">
        <f t="shared" si="81"/>
        <v>-430.50676967213116</v>
      </c>
      <c r="U210" s="66">
        <f t="shared" si="81"/>
        <v>-422.73424262295083</v>
      </c>
      <c r="V210" s="66">
        <f t="shared" si="81"/>
        <v>-366.80940163934429</v>
      </c>
      <c r="W210" s="66">
        <f t="shared" si="81"/>
        <v>903.97595860655724</v>
      </c>
      <c r="X210" s="66">
        <f t="shared" si="81"/>
        <v>853.98614981092226</v>
      </c>
      <c r="Y210" s="66">
        <f t="shared" si="81"/>
        <v>1019.5541235126948</v>
      </c>
      <c r="Z210" s="66">
        <f t="shared" si="81"/>
        <v>903.99059603006117</v>
      </c>
      <c r="AA210" s="66">
        <f t="shared" si="81"/>
        <v>788.62459084574641</v>
      </c>
      <c r="AB210" s="66">
        <f t="shared" si="81"/>
        <v>592.85992411103484</v>
      </c>
      <c r="AC210" s="66">
        <f t="shared" si="81"/>
        <v>863.01713706429234</v>
      </c>
      <c r="AD210" s="82">
        <f t="shared" si="84"/>
        <v>77.89994051595832</v>
      </c>
      <c r="AE210" s="82">
        <f t="shared" si="84"/>
        <v>64.429916624349005</v>
      </c>
      <c r="AF210" s="82">
        <f t="shared" si="84"/>
        <v>60.023779053037465</v>
      </c>
      <c r="AG210" s="82">
        <f t="shared" si="84"/>
        <v>55.941429739880881</v>
      </c>
      <c r="AH210" s="82">
        <f t="shared" si="84"/>
        <v>58.456726279211985</v>
      </c>
      <c r="AI210" s="82">
        <f t="shared" si="84"/>
        <v>51.420745489032086</v>
      </c>
      <c r="AJ210" s="82">
        <f t="shared" si="84"/>
        <v>50.746957549914576</v>
      </c>
      <c r="AK210" s="82">
        <f t="shared" si="84"/>
        <v>46.43475676317351</v>
      </c>
      <c r="AL210" s="82">
        <f t="shared" si="84"/>
        <v>46.530878183753082</v>
      </c>
      <c r="AM210" s="82">
        <f t="shared" si="84"/>
        <v>42.946704431990241</v>
      </c>
      <c r="AN210" s="82">
        <f t="shared" si="84"/>
        <v>40.697443148352733</v>
      </c>
      <c r="AO210" s="82">
        <f t="shared" si="84"/>
        <v>38.569446977379449</v>
      </c>
      <c r="AP210" s="82">
        <f t="shared" si="84"/>
        <v>38.569861892342743</v>
      </c>
      <c r="AQ210" s="82">
        <f t="shared" si="84"/>
        <v>38.617376059240655</v>
      </c>
      <c r="AR210" s="82">
        <f t="shared" si="84"/>
        <v>38.659345078334802</v>
      </c>
      <c r="AS210" s="82">
        <f t="shared" si="84"/>
        <v>38.616208228722471</v>
      </c>
      <c r="AT210" s="82">
        <f t="shared" si="82"/>
        <v>38.606447647204028</v>
      </c>
      <c r="AU210" s="82">
        <f t="shared" si="82"/>
        <v>38.613847781168936</v>
      </c>
    </row>
    <row r="211" spans="1:47" hidden="1">
      <c r="A211" s="42" t="s">
        <v>109</v>
      </c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>
        <f t="shared" si="81"/>
        <v>-89</v>
      </c>
      <c r="S211" s="66">
        <f t="shared" si="81"/>
        <v>-311</v>
      </c>
      <c r="T211" s="66">
        <f t="shared" si="81"/>
        <v>-370.88274836065574</v>
      </c>
      <c r="U211" s="66">
        <f t="shared" si="81"/>
        <v>-506.8634606557377</v>
      </c>
      <c r="V211" s="66">
        <f t="shared" si="81"/>
        <v>-469.47562581967213</v>
      </c>
      <c r="W211" s="66">
        <f t="shared" si="81"/>
        <v>972.36526926229521</v>
      </c>
      <c r="X211" s="66">
        <f t="shared" si="81"/>
        <v>826.82217986029673</v>
      </c>
      <c r="Y211" s="66">
        <f t="shared" si="81"/>
        <v>792.3124652390253</v>
      </c>
      <c r="Z211" s="66">
        <f t="shared" si="81"/>
        <v>835.50064632993985</v>
      </c>
      <c r="AA211" s="66">
        <f t="shared" si="81"/>
        <v>764.6908729904909</v>
      </c>
      <c r="AB211" s="66">
        <f t="shared" si="81"/>
        <v>737.16698151113235</v>
      </c>
      <c r="AC211" s="66">
        <f t="shared" si="81"/>
        <v>927.7372789808926</v>
      </c>
      <c r="AD211" s="82">
        <f t="shared" si="84"/>
        <v>75.832136392446301</v>
      </c>
      <c r="AE211" s="82">
        <f t="shared" si="84"/>
        <v>66.717154799659184</v>
      </c>
      <c r="AF211" s="82">
        <f t="shared" si="84"/>
        <v>64.684008086275369</v>
      </c>
      <c r="AG211" s="82">
        <f t="shared" si="84"/>
        <v>63.157708954174382</v>
      </c>
      <c r="AH211" s="82">
        <f t="shared" si="84"/>
        <v>62.461335162311279</v>
      </c>
      <c r="AI211" s="82">
        <f t="shared" si="84"/>
        <v>54.034471330335471</v>
      </c>
      <c r="AJ211" s="82">
        <f t="shared" si="84"/>
        <v>54.380188519712526</v>
      </c>
      <c r="AK211" s="82">
        <f t="shared" si="84"/>
        <v>50.149688884778158</v>
      </c>
      <c r="AL211" s="82">
        <f t="shared" si="84"/>
        <v>50.278600273693634</v>
      </c>
      <c r="AM211" s="82">
        <f t="shared" si="84"/>
        <v>45.946693286995583</v>
      </c>
      <c r="AN211" s="82">
        <f t="shared" si="84"/>
        <v>43.553785007780405</v>
      </c>
      <c r="AO211" s="82">
        <f t="shared" si="84"/>
        <v>41.445269316841483</v>
      </c>
      <c r="AP211" s="82">
        <f t="shared" si="84"/>
        <v>41.472704704072605</v>
      </c>
      <c r="AQ211" s="82">
        <f t="shared" si="84"/>
        <v>41.4827843058656</v>
      </c>
      <c r="AR211" s="82">
        <f t="shared" si="84"/>
        <v>41.470647916424056</v>
      </c>
      <c r="AS211" s="82">
        <f t="shared" si="84"/>
        <v>41.448735768423944</v>
      </c>
      <c r="AT211" s="82">
        <f t="shared" si="82"/>
        <v>41.464028402325539</v>
      </c>
      <c r="AU211" s="82">
        <f t="shared" si="82"/>
        <v>41.467780219422345</v>
      </c>
    </row>
    <row r="212" spans="1:47" hidden="1">
      <c r="A212" s="42" t="s">
        <v>110</v>
      </c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>
        <f t="shared" si="81"/>
        <v>-96</v>
      </c>
      <c r="S212" s="66">
        <f t="shared" si="81"/>
        <v>-367</v>
      </c>
      <c r="T212" s="66">
        <f t="shared" si="81"/>
        <v>-349.04511721311474</v>
      </c>
      <c r="U212" s="66">
        <f t="shared" si="81"/>
        <v>-496.0729008196721</v>
      </c>
      <c r="V212" s="66">
        <f t="shared" si="81"/>
        <v>-439.73592868852461</v>
      </c>
      <c r="W212" s="66">
        <f t="shared" si="81"/>
        <v>962.82559098360662</v>
      </c>
      <c r="X212" s="66">
        <f t="shared" si="81"/>
        <v>851.05254802318507</v>
      </c>
      <c r="Y212" s="66">
        <f t="shared" si="81"/>
        <v>711.02812622665499</v>
      </c>
      <c r="Z212" s="66">
        <f t="shared" si="81"/>
        <v>785.53154755291018</v>
      </c>
      <c r="AA212" s="66">
        <f t="shared" si="81"/>
        <v>781.86571488533468</v>
      </c>
      <c r="AB212" s="66">
        <f t="shared" si="81"/>
        <v>768.87988123930381</v>
      </c>
      <c r="AC212" s="66">
        <f t="shared" si="81"/>
        <v>793.68788578683382</v>
      </c>
      <c r="AD212" s="82">
        <f t="shared" si="84"/>
        <v>71.787382307426597</v>
      </c>
      <c r="AE212" s="82">
        <f t="shared" si="84"/>
        <v>63.937868952590982</v>
      </c>
      <c r="AF212" s="82">
        <f t="shared" si="84"/>
        <v>62.370761926405144</v>
      </c>
      <c r="AG212" s="82">
        <f t="shared" si="84"/>
        <v>59.397072622408459</v>
      </c>
      <c r="AH212" s="82">
        <f t="shared" si="84"/>
        <v>54.800614995732722</v>
      </c>
      <c r="AI212" s="82">
        <f t="shared" si="84"/>
        <v>50.697029351390249</v>
      </c>
      <c r="AJ212" s="82">
        <f t="shared" si="84"/>
        <v>50.90967619729502</v>
      </c>
      <c r="AK212" s="82">
        <f t="shared" si="84"/>
        <v>46.700938446308953</v>
      </c>
      <c r="AL212" s="82">
        <f t="shared" si="84"/>
        <v>46.443250977708573</v>
      </c>
      <c r="AM212" s="82">
        <f t="shared" si="84"/>
        <v>42.262755720460852</v>
      </c>
      <c r="AN212" s="82">
        <f t="shared" si="84"/>
        <v>40.51515396464336</v>
      </c>
      <c r="AO212" s="82">
        <f t="shared" si="84"/>
        <v>38.480390453767129</v>
      </c>
      <c r="AP212" s="82">
        <f t="shared" si="84"/>
        <v>38.430634921649897</v>
      </c>
      <c r="AQ212" s="82">
        <f t="shared" si="84"/>
        <v>38.397171909082026</v>
      </c>
      <c r="AR212" s="82">
        <f t="shared" si="84"/>
        <v>38.404449310433293</v>
      </c>
      <c r="AS212" s="82">
        <f t="shared" si="84"/>
        <v>38.440918860749356</v>
      </c>
      <c r="AT212" s="82">
        <f t="shared" si="82"/>
        <v>38.430713091136333</v>
      </c>
      <c r="AU212" s="82">
        <f t="shared" si="82"/>
        <v>38.420777618610181</v>
      </c>
    </row>
    <row r="213" spans="1:47" hidden="1">
      <c r="A213" s="42" t="s">
        <v>111</v>
      </c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>
        <f t="shared" si="81"/>
        <v>-84</v>
      </c>
      <c r="S213" s="66">
        <f t="shared" si="81"/>
        <v>-398</v>
      </c>
      <c r="T213" s="66">
        <f t="shared" si="81"/>
        <v>-389.54997213114751</v>
      </c>
      <c r="U213" s="66">
        <f t="shared" si="81"/>
        <v>-536.4827409836065</v>
      </c>
      <c r="V213" s="66">
        <f t="shared" si="81"/>
        <v>-449.61221680327867</v>
      </c>
      <c r="W213" s="66">
        <f t="shared" si="81"/>
        <v>929.2784737704917</v>
      </c>
      <c r="X213" s="66">
        <f t="shared" si="81"/>
        <v>934.01465107596323</v>
      </c>
      <c r="Y213" s="66">
        <f t="shared" si="81"/>
        <v>803.43814600334531</v>
      </c>
      <c r="Z213" s="66">
        <f t="shared" si="81"/>
        <v>788.17480932746514</v>
      </c>
      <c r="AA213" s="66">
        <f t="shared" si="81"/>
        <v>795.69884330341017</v>
      </c>
      <c r="AB213" s="66">
        <f t="shared" si="81"/>
        <v>739.54229391298566</v>
      </c>
      <c r="AC213" s="66">
        <f t="shared" si="81"/>
        <v>770.05600618730625</v>
      </c>
      <c r="AD213" s="82">
        <f t="shared" si="84"/>
        <v>72.832458621029758</v>
      </c>
      <c r="AE213" s="82">
        <f t="shared" si="84"/>
        <v>63.229984858515671</v>
      </c>
      <c r="AF213" s="82">
        <f t="shared" si="84"/>
        <v>61.395045217742208</v>
      </c>
      <c r="AG213" s="82">
        <f t="shared" si="84"/>
        <v>57.588574148706307</v>
      </c>
      <c r="AH213" s="82">
        <f t="shared" si="84"/>
        <v>53.44105851835284</v>
      </c>
      <c r="AI213" s="82">
        <f t="shared" si="84"/>
        <v>50.079078143562789</v>
      </c>
      <c r="AJ213" s="82">
        <f t="shared" si="84"/>
        <v>49.953451203999961</v>
      </c>
      <c r="AK213" s="82">
        <f t="shared" si="84"/>
        <v>45.74099099521441</v>
      </c>
      <c r="AL213" s="82">
        <f t="shared" si="84"/>
        <v>45.434403994047962</v>
      </c>
      <c r="AM213" s="82">
        <f t="shared" si="84"/>
        <v>41.4324890319253</v>
      </c>
      <c r="AN213" s="82">
        <f t="shared" si="84"/>
        <v>39.767592028846231</v>
      </c>
      <c r="AO213" s="82">
        <f t="shared" si="84"/>
        <v>37.716514444880744</v>
      </c>
      <c r="AP213" s="82">
        <f t="shared" si="84"/>
        <v>37.657998296258285</v>
      </c>
      <c r="AQ213" s="82">
        <f t="shared" si="84"/>
        <v>37.629127040423647</v>
      </c>
      <c r="AR213" s="82">
        <f t="shared" si="84"/>
        <v>37.651741795962749</v>
      </c>
      <c r="AS213" s="82">
        <f t="shared" si="84"/>
        <v>37.687880192927722</v>
      </c>
      <c r="AT213" s="82">
        <f t="shared" si="82"/>
        <v>37.668652354090625</v>
      </c>
      <c r="AU213" s="82">
        <f t="shared" si="82"/>
        <v>37.659079935932603</v>
      </c>
    </row>
    <row r="214" spans="1:47" hidden="1">
      <c r="A214" s="42" t="s">
        <v>112</v>
      </c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>
        <f t="shared" si="81"/>
        <v>-102</v>
      </c>
      <c r="S214" s="66">
        <f t="shared" si="81"/>
        <v>-430</v>
      </c>
      <c r="T214" s="66">
        <f t="shared" si="81"/>
        <v>-325.83652663934424</v>
      </c>
      <c r="U214" s="66">
        <f t="shared" si="81"/>
        <v>-531.04014508196724</v>
      </c>
      <c r="V214" s="66">
        <f t="shared" si="81"/>
        <v>-397.51903852459014</v>
      </c>
      <c r="W214" s="66">
        <f t="shared" si="81"/>
        <v>953.02595122950822</v>
      </c>
      <c r="X214" s="66">
        <f t="shared" si="81"/>
        <v>819.89213306778561</v>
      </c>
      <c r="Y214" s="66">
        <f t="shared" si="81"/>
        <v>737.65424358064104</v>
      </c>
      <c r="Z214" s="66">
        <f t="shared" si="81"/>
        <v>785.39958651821848</v>
      </c>
      <c r="AA214" s="66">
        <f t="shared" si="81"/>
        <v>796.21511661700981</v>
      </c>
      <c r="AB214" s="66">
        <f t="shared" si="81"/>
        <v>683.72305923239946</v>
      </c>
      <c r="AC214" s="66">
        <f t="shared" si="81"/>
        <v>867.17621561813394</v>
      </c>
      <c r="AD214" s="82">
        <f>AD215-SUM(AD203:AD213)</f>
        <v>-2897.9812740206157</v>
      </c>
      <c r="AE214" s="82">
        <f>AE215-SUM(AE203:AE213)</f>
        <v>304.68353556511323</v>
      </c>
      <c r="AF214" s="82">
        <f>AF215-SUM(AF203:AF213)</f>
        <v>-81.190992019933105</v>
      </c>
      <c r="AG214" s="82">
        <f t="shared" ref="AG214:AU214" si="85">AG215-SUM(AG203:AG213)</f>
        <v>-32.904979498963598</v>
      </c>
      <c r="AH214" s="82">
        <f t="shared" si="85"/>
        <v>-75.935003716391066</v>
      </c>
      <c r="AI214" s="82">
        <f t="shared" si="85"/>
        <v>-476.83907689785542</v>
      </c>
      <c r="AJ214" s="82">
        <f t="shared" si="85"/>
        <v>-43.31932107832688</v>
      </c>
      <c r="AK214" s="82">
        <f t="shared" si="85"/>
        <v>-129.22887287491812</v>
      </c>
      <c r="AL214" s="82">
        <f t="shared" si="85"/>
        <v>-89.147898796372829</v>
      </c>
      <c r="AM214" s="82">
        <f t="shared" si="85"/>
        <v>-117.93446484388028</v>
      </c>
      <c r="AN214" s="82">
        <f t="shared" si="85"/>
        <v>-96.405065725017721</v>
      </c>
      <c r="AO214" s="82">
        <f t="shared" si="85"/>
        <v>-80.756043241533916</v>
      </c>
      <c r="AP214" s="82">
        <f t="shared" si="85"/>
        <v>-92.037495888233366</v>
      </c>
      <c r="AQ214" s="82">
        <f t="shared" si="85"/>
        <v>-88.719003935350315</v>
      </c>
      <c r="AR214" s="82">
        <f t="shared" si="85"/>
        <v>-92.257034684145765</v>
      </c>
      <c r="AS214" s="82">
        <f t="shared" si="85"/>
        <v>-89.097064854284895</v>
      </c>
      <c r="AT214" s="82">
        <f t="shared" si="85"/>
        <v>-88.573328520709538</v>
      </c>
      <c r="AU214" s="82">
        <f t="shared" si="85"/>
        <v>-90.136785576544753</v>
      </c>
    </row>
    <row r="215" spans="1:47" hidden="1">
      <c r="A215" s="42" t="s">
        <v>113</v>
      </c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>
        <f t="shared" ref="R215:AC215" si="86">SUM(R203:R214)</f>
        <v>-1622</v>
      </c>
      <c r="S215" s="66">
        <f t="shared" si="86"/>
        <v>-2737</v>
      </c>
      <c r="T215" s="66">
        <f t="shared" si="86"/>
        <v>-4913.2093336065564</v>
      </c>
      <c r="U215" s="66">
        <f t="shared" si="86"/>
        <v>-4812.9838856557371</v>
      </c>
      <c r="V215" s="66">
        <f t="shared" si="86"/>
        <v>-5081.5237262295086</v>
      </c>
      <c r="W215" s="66">
        <f t="shared" si="86"/>
        <v>1886.9920393442621</v>
      </c>
      <c r="X215" s="66">
        <f t="shared" si="86"/>
        <v>10914.289675395286</v>
      </c>
      <c r="Y215" s="66">
        <f t="shared" si="86"/>
        <v>10245.719964478403</v>
      </c>
      <c r="Z215" s="66">
        <f t="shared" si="86"/>
        <v>9760.3219365798304</v>
      </c>
      <c r="AA215" s="66">
        <f t="shared" si="86"/>
        <v>9082.9319710948985</v>
      </c>
      <c r="AB215" s="66">
        <f t="shared" si="86"/>
        <v>8788.2988138346973</v>
      </c>
      <c r="AC215" s="66">
        <f t="shared" si="86"/>
        <v>10277.343473686629</v>
      </c>
      <c r="AD215" s="82">
        <f>500+250+75+150-150+75</f>
        <v>900</v>
      </c>
      <c r="AE215" s="82">
        <v>775</v>
      </c>
      <c r="AF215" s="82">
        <v>750</v>
      </c>
      <c r="AG215" s="82">
        <v>725</v>
      </c>
      <c r="AH215" s="82">
        <v>700</v>
      </c>
      <c r="AI215" s="82">
        <v>625</v>
      </c>
      <c r="AJ215" s="82">
        <v>625</v>
      </c>
      <c r="AK215" s="82">
        <v>575</v>
      </c>
      <c r="AL215" s="82">
        <v>575</v>
      </c>
      <c r="AM215" s="82">
        <v>525</v>
      </c>
      <c r="AN215" s="82">
        <v>500</v>
      </c>
      <c r="AO215" s="82">
        <v>475</v>
      </c>
      <c r="AP215" s="82">
        <v>475</v>
      </c>
      <c r="AQ215" s="82">
        <v>475</v>
      </c>
      <c r="AR215" s="82">
        <v>475</v>
      </c>
      <c r="AS215" s="82">
        <v>475</v>
      </c>
      <c r="AT215" s="82">
        <v>475</v>
      </c>
      <c r="AU215" s="82">
        <v>475</v>
      </c>
    </row>
    <row r="216" spans="1:47" hidden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9"/>
      <c r="U216" s="49"/>
      <c r="V216" s="49"/>
      <c r="W216" s="49"/>
      <c r="X216" s="49"/>
      <c r="Y216" s="49"/>
      <c r="Z216" s="49"/>
      <c r="AA216" s="49"/>
      <c r="AB216" s="49">
        <f>AB17</f>
        <v>8523.1571358346937</v>
      </c>
      <c r="AC216" s="49">
        <f>AC17</f>
        <v>10239.693496686634</v>
      </c>
      <c r="AD216" s="49">
        <f>AD17</f>
        <v>10417.089146995493</v>
      </c>
      <c r="AE216" s="49">
        <f t="shared" ref="AE216:AQ216" si="87">AE17</f>
        <v>11758.962550709091</v>
      </c>
      <c r="AF216" s="49">
        <f t="shared" si="87"/>
        <v>11626.695065563878</v>
      </c>
      <c r="AG216" s="49">
        <f t="shared" si="87"/>
        <v>11352.108602007069</v>
      </c>
      <c r="AH216" s="49">
        <f t="shared" si="87"/>
        <v>21793.947606964088</v>
      </c>
      <c r="AI216" s="49">
        <f t="shared" si="87"/>
        <v>23762.045540957872</v>
      </c>
      <c r="AJ216" s="49">
        <f t="shared" si="87"/>
        <v>24991.068979974454</v>
      </c>
      <c r="AK216" s="49">
        <f t="shared" si="87"/>
        <v>25729.841327396847</v>
      </c>
      <c r="AL216" s="49">
        <f t="shared" si="87"/>
        <v>26297.618259521332</v>
      </c>
      <c r="AM216" s="49">
        <f t="shared" si="87"/>
        <v>27602.492499186512</v>
      </c>
      <c r="AN216" s="49">
        <f t="shared" si="87"/>
        <v>27889.394674548785</v>
      </c>
      <c r="AO216" s="49">
        <f t="shared" si="87"/>
        <v>27450.645406045754</v>
      </c>
      <c r="AP216" s="49">
        <f t="shared" si="87"/>
        <v>26598.654325301984</v>
      </c>
      <c r="AQ216" s="49">
        <f t="shared" si="87"/>
        <v>23747.075281532641</v>
      </c>
      <c r="AR216" s="48"/>
      <c r="AS216" s="48"/>
      <c r="AT216" s="48"/>
      <c r="AU216" s="48"/>
    </row>
    <row r="217" spans="1:47" ht="15.75" thickBot="1">
      <c r="A217" s="42" t="s">
        <v>179</v>
      </c>
    </row>
    <row r="218" spans="1:47" ht="15.75" thickBot="1">
      <c r="A218" s="44"/>
      <c r="B218" s="44" t="str">
        <f>B$2</f>
        <v xml:space="preserve">93/94 </v>
      </c>
      <c r="C218" s="44" t="str">
        <f t="shared" ref="C218:AU218" si="88">C$2</f>
        <v xml:space="preserve">94/95 </v>
      </c>
      <c r="D218" s="44" t="str">
        <f t="shared" si="88"/>
        <v xml:space="preserve">95/96 </v>
      </c>
      <c r="E218" s="44" t="str">
        <f t="shared" si="88"/>
        <v xml:space="preserve">96/97 </v>
      </c>
      <c r="F218" s="44" t="str">
        <f t="shared" si="88"/>
        <v xml:space="preserve">97/98 </v>
      </c>
      <c r="G218" s="44" t="str">
        <f t="shared" si="88"/>
        <v xml:space="preserve">98/99 </v>
      </c>
      <c r="H218" s="44" t="str">
        <f t="shared" si="88"/>
        <v xml:space="preserve">99/00 </v>
      </c>
      <c r="I218" s="44" t="str">
        <f t="shared" si="88"/>
        <v xml:space="preserve">00/01 </v>
      </c>
      <c r="J218" s="44" t="str">
        <f t="shared" si="88"/>
        <v xml:space="preserve">01/02 </v>
      </c>
      <c r="K218" s="44" t="str">
        <f t="shared" si="88"/>
        <v xml:space="preserve">02/03 </v>
      </c>
      <c r="L218" s="44" t="str">
        <f t="shared" si="88"/>
        <v xml:space="preserve">03/04 </v>
      </c>
      <c r="M218" s="44" t="str">
        <f t="shared" si="88"/>
        <v xml:space="preserve">04/05 </v>
      </c>
      <c r="N218" s="44" t="str">
        <f t="shared" si="88"/>
        <v xml:space="preserve">05/06 </v>
      </c>
      <c r="O218" s="44" t="str">
        <f t="shared" si="88"/>
        <v xml:space="preserve">06/07 </v>
      </c>
      <c r="P218" s="44" t="str">
        <f t="shared" si="88"/>
        <v xml:space="preserve">07/08 </v>
      </c>
      <c r="Q218" s="44" t="str">
        <f t="shared" si="88"/>
        <v xml:space="preserve">08/09 </v>
      </c>
      <c r="R218" s="44" t="str">
        <f t="shared" si="88"/>
        <v xml:space="preserve">09/10 </v>
      </c>
      <c r="S218" s="44" t="str">
        <f t="shared" si="88"/>
        <v xml:space="preserve">10/11 </v>
      </c>
      <c r="T218" s="44" t="str">
        <f t="shared" si="88"/>
        <v xml:space="preserve">11/12 </v>
      </c>
      <c r="U218" s="44" t="str">
        <f t="shared" si="88"/>
        <v xml:space="preserve">12/13 </v>
      </c>
      <c r="V218" s="44" t="str">
        <f t="shared" si="88"/>
        <v xml:space="preserve">13/14 </v>
      </c>
      <c r="W218" s="44" t="str">
        <f t="shared" si="88"/>
        <v xml:space="preserve">14/15 </v>
      </c>
      <c r="X218" s="44" t="str">
        <f t="shared" si="88"/>
        <v xml:space="preserve">15/16 </v>
      </c>
      <c r="Y218" s="44" t="str">
        <f t="shared" si="88"/>
        <v xml:space="preserve">16/17 </v>
      </c>
      <c r="Z218" s="44" t="str">
        <f t="shared" si="88"/>
        <v xml:space="preserve">17/18 </v>
      </c>
      <c r="AA218" s="44" t="str">
        <f t="shared" si="88"/>
        <v>18/19</v>
      </c>
      <c r="AB218" s="44" t="str">
        <f t="shared" si="88"/>
        <v>19/20</v>
      </c>
      <c r="AC218" s="44" t="str">
        <f t="shared" si="88"/>
        <v>20/21</v>
      </c>
      <c r="AD218" s="44" t="str">
        <f t="shared" si="88"/>
        <v>21/22</v>
      </c>
      <c r="AE218" s="44" t="str">
        <f t="shared" si="88"/>
        <v>22/23</v>
      </c>
      <c r="AF218" s="44" t="str">
        <f t="shared" si="88"/>
        <v>23/24</v>
      </c>
      <c r="AG218" s="44" t="str">
        <f t="shared" si="88"/>
        <v>24/25</v>
      </c>
      <c r="AH218" s="44" t="str">
        <f t="shared" si="88"/>
        <v>25/26</v>
      </c>
      <c r="AI218" s="44" t="str">
        <f t="shared" si="88"/>
        <v>26/27</v>
      </c>
      <c r="AJ218" s="44" t="str">
        <f t="shared" si="88"/>
        <v>27/28</v>
      </c>
      <c r="AK218" s="44" t="str">
        <f t="shared" si="88"/>
        <v>28/29</v>
      </c>
      <c r="AL218" s="44" t="str">
        <f t="shared" si="88"/>
        <v>29/30</v>
      </c>
      <c r="AM218" s="44" t="str">
        <f t="shared" si="88"/>
        <v>30/31</v>
      </c>
      <c r="AN218" s="44" t="str">
        <f t="shared" si="88"/>
        <v>31/32</v>
      </c>
      <c r="AO218" s="44" t="str">
        <f t="shared" si="88"/>
        <v>32/33</v>
      </c>
      <c r="AP218" s="44" t="str">
        <f t="shared" si="88"/>
        <v>33/34</v>
      </c>
      <c r="AQ218" s="44" t="str">
        <f t="shared" si="88"/>
        <v>34/35</v>
      </c>
      <c r="AR218" s="44" t="str">
        <f t="shared" si="88"/>
        <v>35/36</v>
      </c>
      <c r="AS218" s="44" t="str">
        <f t="shared" si="88"/>
        <v>36/37</v>
      </c>
      <c r="AT218" s="44" t="str">
        <f t="shared" si="88"/>
        <v>37/38</v>
      </c>
      <c r="AU218" s="44" t="str">
        <f t="shared" si="88"/>
        <v>38/39</v>
      </c>
    </row>
    <row r="219" spans="1:47">
      <c r="A219" s="42" t="s">
        <v>101</v>
      </c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>
        <f>'[4]NASS Crush'!$T10</f>
        <v>370.50799999999998</v>
      </c>
      <c r="Y219" s="66">
        <f>'[4]NASS Crush'!$T22</f>
        <v>357.82799999999997</v>
      </c>
      <c r="Z219" s="66">
        <f>'[4]NASS Crush'!$T34</f>
        <v>325.863</v>
      </c>
      <c r="AA219" s="66">
        <f>'[4]NASS Crush'!$T46</f>
        <v>346.86700000000002</v>
      </c>
      <c r="AB219" s="66">
        <f>'[4]NASS Crush'!$T58</f>
        <v>349.029</v>
      </c>
      <c r="AC219" s="66">
        <f>'[4]NASS Crush'!$T70</f>
        <v>399.54700000000003</v>
      </c>
      <c r="AD219" s="66">
        <f>'[4]NASS Crush'!$T82</f>
        <v>426.11700000000002</v>
      </c>
      <c r="AE219" s="47">
        <f>AD230+AE27+AE43-AE59-AE75-AE123</f>
        <v>474.84450300000071</v>
      </c>
      <c r="AF219" s="47">
        <f>AE230+AF27+AF43-AF59-AF75-AF123</f>
        <v>753.55652200000168</v>
      </c>
      <c r="AG219" s="47">
        <f t="shared" ref="AG219:AU219" si="89">AF230+AG27+AG43-AG59-AG75-AG123</f>
        <v>1012.1095457941569</v>
      </c>
      <c r="AH219" s="47">
        <f t="shared" si="89"/>
        <v>1429.1120662776207</v>
      </c>
      <c r="AI219" s="47">
        <f t="shared" si="89"/>
        <v>1837.331311753539</v>
      </c>
      <c r="AJ219" s="47">
        <f t="shared" si="89"/>
        <v>2242.0390611781822</v>
      </c>
      <c r="AK219" s="47">
        <f t="shared" si="89"/>
        <v>2645.9238874109092</v>
      </c>
      <c r="AL219" s="47">
        <f t="shared" si="89"/>
        <v>3042.5430638026551</v>
      </c>
      <c r="AM219" s="47">
        <f t="shared" si="89"/>
        <v>3430.8693982056366</v>
      </c>
      <c r="AN219" s="47">
        <f t="shared" si="89"/>
        <v>3813.2820789224324</v>
      </c>
      <c r="AO219" s="47">
        <f t="shared" si="89"/>
        <v>4188.3667631222461</v>
      </c>
      <c r="AP219" s="47">
        <f t="shared" si="89"/>
        <v>4557.7282549806478</v>
      </c>
      <c r="AQ219" s="47">
        <f t="shared" si="89"/>
        <v>4916.6285152777309</v>
      </c>
      <c r="AR219" s="47">
        <f t="shared" si="89"/>
        <v>5194.9616944508271</v>
      </c>
      <c r="AS219" s="47">
        <f t="shared" si="89"/>
        <v>5469.1211825791597</v>
      </c>
      <c r="AT219" s="47">
        <f t="shared" si="89"/>
        <v>5739.4341949658565</v>
      </c>
      <c r="AU219" s="47">
        <f t="shared" si="89"/>
        <v>6005.8721279032434</v>
      </c>
    </row>
    <row r="220" spans="1:47">
      <c r="A220" s="42" t="s">
        <v>102</v>
      </c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>
        <f>'[4]NASS Crush'!$T11</f>
        <v>420.67700000000002</v>
      </c>
      <c r="Y220" s="66">
        <f>'[4]NASS Crush'!$T23</f>
        <v>307.51</v>
      </c>
      <c r="Z220" s="66">
        <f>'[4]NASS Crush'!$T35</f>
        <v>311.358</v>
      </c>
      <c r="AA220" s="66">
        <f>'[4]NASS Crush'!$T47</f>
        <v>317.91000000000003</v>
      </c>
      <c r="AB220" s="66">
        <f>'[4]NASS Crush'!$T59</f>
        <v>357.435</v>
      </c>
      <c r="AC220" s="66">
        <f>'[4]NASS Crush'!$T71</f>
        <v>432.56200000000001</v>
      </c>
      <c r="AD220" s="66">
        <f>'[4]NASS Crush'!$T83</f>
        <v>465.19099999999997</v>
      </c>
      <c r="AE220" s="47">
        <f t="shared" ref="AE220:AU230" si="90">AE219+AE28+AE44-AE60-AE76-AE124</f>
        <v>492.5875230000006</v>
      </c>
      <c r="AF220" s="47">
        <f t="shared" si="90"/>
        <v>775.35702400000173</v>
      </c>
      <c r="AG220" s="47">
        <f t="shared" si="90"/>
        <v>1048.4338994726627</v>
      </c>
      <c r="AH220" s="47">
        <f t="shared" si="90"/>
        <v>1465.2721859198077</v>
      </c>
      <c r="AI220" s="47">
        <f t="shared" si="90"/>
        <v>1872.9222035531675</v>
      </c>
      <c r="AJ220" s="47">
        <f t="shared" si="90"/>
        <v>2277.4018507631272</v>
      </c>
      <c r="AK220" s="47">
        <f t="shared" si="90"/>
        <v>2678.8217837733696</v>
      </c>
      <c r="AL220" s="47">
        <f t="shared" si="90"/>
        <v>3076.4203705007039</v>
      </c>
      <c r="AM220" s="47">
        <f t="shared" si="90"/>
        <v>3464.5604578939387</v>
      </c>
      <c r="AN220" s="47">
        <f t="shared" si="90"/>
        <v>3846.4037614142262</v>
      </c>
      <c r="AO220" s="47">
        <f t="shared" si="90"/>
        <v>4220.9146439673741</v>
      </c>
      <c r="AP220" s="47">
        <f t="shared" si="90"/>
        <v>4589.8968885228151</v>
      </c>
      <c r="AQ220" s="47">
        <f t="shared" si="90"/>
        <v>4941.363722987764</v>
      </c>
      <c r="AR220" s="47">
        <f t="shared" si="90"/>
        <v>5219.6598639806707</v>
      </c>
      <c r="AS220" s="47">
        <f t="shared" si="90"/>
        <v>5493.513036804361</v>
      </c>
      <c r="AT220" s="47">
        <f t="shared" si="90"/>
        <v>5763.5448251986381</v>
      </c>
      <c r="AU220" s="47">
        <f t="shared" si="90"/>
        <v>6029.6561253436412</v>
      </c>
    </row>
    <row r="221" spans="1:47">
      <c r="A221" s="42" t="s">
        <v>103</v>
      </c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>
        <f>'[4]NASS Crush'!$T12</f>
        <v>395.661</v>
      </c>
      <c r="Y221" s="66">
        <f>'[4]NASS Crush'!$T24</f>
        <v>366.91899999999998</v>
      </c>
      <c r="Z221" s="66">
        <f>'[4]NASS Crush'!$T36</f>
        <v>367.13</v>
      </c>
      <c r="AA221" s="66">
        <f>'[4]NASS Crush'!$T48</f>
        <v>344.07799999999997</v>
      </c>
      <c r="AB221" s="66">
        <f>'[4]NASS Crush'!$T60</f>
        <v>384.64100000000002</v>
      </c>
      <c r="AC221" s="66">
        <f>'[4]NASS Crush'!$T72</f>
        <v>393.48099999999999</v>
      </c>
      <c r="AD221" s="66">
        <f>'[4]NASS Crush'!$T84</f>
        <v>430.197</v>
      </c>
      <c r="AE221" s="47">
        <f t="shared" si="90"/>
        <v>508.36648600000126</v>
      </c>
      <c r="AF221" s="47">
        <f t="shared" si="90"/>
        <v>789.75835600000164</v>
      </c>
      <c r="AG221" s="47">
        <f t="shared" si="90"/>
        <v>1097.6356212827686</v>
      </c>
      <c r="AH221" s="47">
        <f t="shared" si="90"/>
        <v>1511.5381120755656</v>
      </c>
      <c r="AI221" s="47">
        <f t="shared" si="90"/>
        <v>1918.8846745266392</v>
      </c>
      <c r="AJ221" s="47">
        <f t="shared" si="90"/>
        <v>2322.6208001302184</v>
      </c>
      <c r="AK221" s="47">
        <f t="shared" si="90"/>
        <v>2717.7806125503425</v>
      </c>
      <c r="AL221" s="47">
        <f t="shared" si="90"/>
        <v>3118.040159617145</v>
      </c>
      <c r="AM221" s="47">
        <f t="shared" si="90"/>
        <v>3507.5049129787076</v>
      </c>
      <c r="AN221" s="47">
        <f t="shared" si="90"/>
        <v>3887.496622784151</v>
      </c>
      <c r="AO221" s="47">
        <f t="shared" si="90"/>
        <v>4261.2362979777681</v>
      </c>
      <c r="AP221" s="47">
        <f t="shared" si="90"/>
        <v>4629.4172995072486</v>
      </c>
      <c r="AQ221" s="47">
        <f t="shared" si="90"/>
        <v>4971.3732965795707</v>
      </c>
      <c r="AR221" s="47">
        <f t="shared" si="90"/>
        <v>5249.8434639508414</v>
      </c>
      <c r="AS221" s="47">
        <f t="shared" si="90"/>
        <v>5523.3737293127197</v>
      </c>
      <c r="AT221" s="47">
        <f t="shared" si="90"/>
        <v>5792.7917855464639</v>
      </c>
      <c r="AU221" s="47">
        <f t="shared" si="90"/>
        <v>6058.487489546982</v>
      </c>
    </row>
    <row r="222" spans="1:47">
      <c r="A222" s="42" t="s">
        <v>104</v>
      </c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>
        <f>'[4]NASS Crush'!$T13</f>
        <v>386.33800000000002</v>
      </c>
      <c r="Y222" s="66">
        <f>'[4]NASS Crush'!$T25</f>
        <v>394.66399999999999</v>
      </c>
      <c r="Z222" s="66">
        <f>'[4]NASS Crush'!$T37</f>
        <v>353.05599999999998</v>
      </c>
      <c r="AA222" s="66">
        <f>'[4]NASS Crush'!$T49</f>
        <v>345.22699999999998</v>
      </c>
      <c r="AB222" s="66">
        <f>'[4]NASS Crush'!$T61</f>
        <v>366.733</v>
      </c>
      <c r="AC222" s="66">
        <f>'[4]NASS Crush'!$T73</f>
        <v>423.92200000000003</v>
      </c>
      <c r="AD222" s="66">
        <f>'[4]NASS Crush'!$T85</f>
        <v>386.2</v>
      </c>
      <c r="AE222" s="47">
        <f t="shared" si="90"/>
        <v>527.64507200000116</v>
      </c>
      <c r="AF222" s="47">
        <f t="shared" si="90"/>
        <v>812.20751500000142</v>
      </c>
      <c r="AG222" s="47">
        <f t="shared" si="90"/>
        <v>1130.1431237873937</v>
      </c>
      <c r="AH222" s="47">
        <f t="shared" si="90"/>
        <v>1541.6335899899932</v>
      </c>
      <c r="AI222" s="47">
        <f t="shared" si="90"/>
        <v>1948.9427567371176</v>
      </c>
      <c r="AJ222" s="47">
        <f t="shared" si="90"/>
        <v>2352.1124428430185</v>
      </c>
      <c r="AK222" s="47">
        <f t="shared" si="90"/>
        <v>2748.5472813120637</v>
      </c>
      <c r="AL222" s="47">
        <f t="shared" si="90"/>
        <v>3148.1981052178808</v>
      </c>
      <c r="AM222" s="47">
        <f t="shared" si="90"/>
        <v>3536.1405586240899</v>
      </c>
      <c r="AN222" s="47">
        <f t="shared" si="90"/>
        <v>3915.3802060524054</v>
      </c>
      <c r="AO222" s="47">
        <f t="shared" si="90"/>
        <v>4288.7958153112668</v>
      </c>
      <c r="AP222" s="47">
        <f t="shared" si="90"/>
        <v>4656.6561719716792</v>
      </c>
      <c r="AQ222" s="47">
        <f t="shared" si="90"/>
        <v>4992.1301188068473</v>
      </c>
      <c r="AR222" s="47">
        <f t="shared" si="90"/>
        <v>5270.0992892473769</v>
      </c>
      <c r="AS222" s="47">
        <f t="shared" si="90"/>
        <v>5543.2089914633216</v>
      </c>
      <c r="AT222" s="47">
        <f t="shared" si="90"/>
        <v>5812.3183230867644</v>
      </c>
      <c r="AU222" s="47">
        <f t="shared" si="90"/>
        <v>6077.6925796741025</v>
      </c>
    </row>
    <row r="223" spans="1:47">
      <c r="A223" s="42" t="s">
        <v>105</v>
      </c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>
        <f>'[4]NASS Crush'!$T14</f>
        <v>399.96699999999998</v>
      </c>
      <c r="Y223" s="66">
        <f>'[4]NASS Crush'!$T26</f>
        <v>411.55599999999998</v>
      </c>
      <c r="Z223" s="66">
        <f>'[4]NASS Crush'!$T38</f>
        <v>375.738</v>
      </c>
      <c r="AA223" s="66">
        <f>'[4]NASS Crush'!$T50</f>
        <v>386.16500000000002</v>
      </c>
      <c r="AB223" s="66">
        <f>'[4]NASS Crush'!$T62</f>
        <v>380.05099999999999</v>
      </c>
      <c r="AC223" s="66">
        <f>'[4]NASS Crush'!$T74</f>
        <v>435.16300000000001</v>
      </c>
      <c r="AD223" s="66">
        <f>'[4]NASS Crush'!$T86</f>
        <v>393.79599999999999</v>
      </c>
      <c r="AE223" s="47">
        <f t="shared" si="90"/>
        <v>549.87968800000135</v>
      </c>
      <c r="AF223" s="47">
        <f t="shared" si="90"/>
        <v>836.3404773041957</v>
      </c>
      <c r="AG223" s="47">
        <f t="shared" si="90"/>
        <v>1165.054733296224</v>
      </c>
      <c r="AH223" s="47">
        <f t="shared" si="90"/>
        <v>1576.4711485148382</v>
      </c>
      <c r="AI223" s="47">
        <f t="shared" si="90"/>
        <v>1983.5400700294649</v>
      </c>
      <c r="AJ223" s="47">
        <f t="shared" si="90"/>
        <v>2386.1966148841284</v>
      </c>
      <c r="AK223" s="47">
        <f t="shared" si="90"/>
        <v>2782.5158532789865</v>
      </c>
      <c r="AL223" s="47">
        <f t="shared" si="90"/>
        <v>3181.7179689787622</v>
      </c>
      <c r="AM223" s="47">
        <f t="shared" si="90"/>
        <v>3568.7338102177127</v>
      </c>
      <c r="AN223" s="47">
        <f t="shared" si="90"/>
        <v>3947.6015646355618</v>
      </c>
      <c r="AO223" s="47">
        <f t="shared" si="90"/>
        <v>4320.468036164646</v>
      </c>
      <c r="AP223" s="47">
        <f t="shared" si="90"/>
        <v>4687.9800765496893</v>
      </c>
      <c r="AQ223" s="47">
        <f t="shared" si="90"/>
        <v>5016.146622268252</v>
      </c>
      <c r="AR223" s="47">
        <f t="shared" si="90"/>
        <v>5293.7642746397487</v>
      </c>
      <c r="AS223" s="47">
        <f t="shared" si="90"/>
        <v>5566.5418760949888</v>
      </c>
      <c r="AT223" s="47">
        <f t="shared" si="90"/>
        <v>5835.3852478106601</v>
      </c>
      <c r="AU223" s="47">
        <f t="shared" si="90"/>
        <v>6100.4212983772431</v>
      </c>
    </row>
    <row r="224" spans="1:47">
      <c r="A224" s="42" t="s">
        <v>106</v>
      </c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>
        <f>'[4]NASS Crush'!$T15</f>
        <v>368.327</v>
      </c>
      <c r="Y224" s="66">
        <f>'[4]NASS Crush'!$T27</f>
        <v>408.959</v>
      </c>
      <c r="Z224" s="66">
        <f>'[4]NASS Crush'!$T39</f>
        <v>364.34399999999999</v>
      </c>
      <c r="AA224" s="66">
        <f>'[4]NASS Crush'!$T51</f>
        <v>339.01100000000002</v>
      </c>
      <c r="AB224" s="66">
        <f>'[4]NASS Crush'!$T63</f>
        <v>392.94600000000003</v>
      </c>
      <c r="AC224" s="66">
        <f>'[4]NASS Crush'!$T75</f>
        <v>381.178</v>
      </c>
      <c r="AD224" s="66">
        <f>'[4]NASS Crush'!$T87</f>
        <v>349.46499999999997</v>
      </c>
      <c r="AE224" s="47">
        <f t="shared" si="90"/>
        <v>576.3896190000014</v>
      </c>
      <c r="AF224" s="47">
        <f t="shared" si="90"/>
        <v>851.89879537464594</v>
      </c>
      <c r="AG224" s="47">
        <f t="shared" si="90"/>
        <v>1196.4437334479453</v>
      </c>
      <c r="AH224" s="47">
        <f t="shared" si="90"/>
        <v>1606.4400338962168</v>
      </c>
      <c r="AI224" s="47">
        <f t="shared" si="90"/>
        <v>2013.2038822485029</v>
      </c>
      <c r="AJ224" s="47">
        <f t="shared" si="90"/>
        <v>2415.4926194761128</v>
      </c>
      <c r="AK224" s="47">
        <f t="shared" si="90"/>
        <v>2812.6735760204679</v>
      </c>
      <c r="AL224" s="47">
        <f t="shared" si="90"/>
        <v>3209.9308358414487</v>
      </c>
      <c r="AM224" s="47">
        <f t="shared" si="90"/>
        <v>3597.0590474925048</v>
      </c>
      <c r="AN224" s="47">
        <f t="shared" si="90"/>
        <v>3975.1089508389082</v>
      </c>
      <c r="AO224" s="47">
        <f t="shared" si="90"/>
        <v>4347.5881911300276</v>
      </c>
      <c r="AP224" s="47">
        <f t="shared" si="90"/>
        <v>4714.8115715770218</v>
      </c>
      <c r="AQ224" s="47">
        <f t="shared" si="90"/>
        <v>5036.6321515426171</v>
      </c>
      <c r="AR224" s="47">
        <f t="shared" si="90"/>
        <v>5313.7666366542326</v>
      </c>
      <c r="AS224" s="47">
        <f t="shared" si="90"/>
        <v>5586.3237967169007</v>
      </c>
      <c r="AT224" s="47">
        <f t="shared" si="90"/>
        <v>5854.8241128266664</v>
      </c>
      <c r="AU224" s="47">
        <f t="shared" si="90"/>
        <v>6119.562835034345</v>
      </c>
    </row>
    <row r="225" spans="1:47">
      <c r="A225" s="42" t="s">
        <v>107</v>
      </c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>
        <f>'[4]NASS Crush'!$T16</f>
        <v>371.464</v>
      </c>
      <c r="Y225" s="66">
        <f>'[4]NASS Crush'!$T28</f>
        <v>391.625</v>
      </c>
      <c r="Z225" s="66">
        <f>'[4]NASS Crush'!$T40</f>
        <v>372.584</v>
      </c>
      <c r="AA225" s="66">
        <f>'[4]NASS Crush'!$T52</f>
        <v>364.255</v>
      </c>
      <c r="AB225" s="66">
        <f>'[4]NASS Crush'!$T64</f>
        <v>377.06299999999999</v>
      </c>
      <c r="AC225" s="66">
        <f>'[4]NASS Crush'!$T76</f>
        <v>362.7</v>
      </c>
      <c r="AD225" s="66">
        <f>'[4]NASS Crush'!$T88</f>
        <v>405.21600000000001</v>
      </c>
      <c r="AE225" s="47">
        <f>AE224+AE33+AE49-AE65-AE81-AE129</f>
        <v>603.00296900000149</v>
      </c>
      <c r="AF225" s="47">
        <f>AF224+AF33+AF49-AF65-AF81-AF129</f>
        <v>872.27140491510818</v>
      </c>
      <c r="AG225" s="47">
        <f t="shared" si="90"/>
        <v>1228.660964640701</v>
      </c>
      <c r="AH225" s="47">
        <f t="shared" si="90"/>
        <v>1638.4094852561952</v>
      </c>
      <c r="AI225" s="47">
        <f t="shared" si="90"/>
        <v>2046.1362744141161</v>
      </c>
      <c r="AJ225" s="47">
        <f t="shared" si="90"/>
        <v>2447.6376031537584</v>
      </c>
      <c r="AK225" s="47">
        <f t="shared" si="90"/>
        <v>2845.3272607762724</v>
      </c>
      <c r="AL225" s="47">
        <f t="shared" si="90"/>
        <v>3240.9593003326249</v>
      </c>
      <c r="AM225" s="47">
        <f t="shared" si="90"/>
        <v>3627.4189918861148</v>
      </c>
      <c r="AN225" s="47">
        <f t="shared" si="90"/>
        <v>4005.1463801056425</v>
      </c>
      <c r="AO225" s="47">
        <f t="shared" si="90"/>
        <v>4377.2622624303176</v>
      </c>
      <c r="AP225" s="47">
        <f t="shared" si="90"/>
        <v>4743.9974197912188</v>
      </c>
      <c r="AQ225" s="47">
        <f t="shared" si="90"/>
        <v>5058.9053248380669</v>
      </c>
      <c r="AR225" s="47">
        <f t="shared" si="90"/>
        <v>5335.5620345136031</v>
      </c>
      <c r="AS225" s="47">
        <f t="shared" si="90"/>
        <v>5607.82993832393</v>
      </c>
      <c r="AT225" s="47">
        <f t="shared" si="90"/>
        <v>5876.0579476507355</v>
      </c>
      <c r="AU225" s="47">
        <f t="shared" si="90"/>
        <v>6140.4471917099181</v>
      </c>
    </row>
    <row r="226" spans="1:47">
      <c r="A226" s="42" t="s">
        <v>108</v>
      </c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>
        <f>'[4]NASS Crush'!$T5</f>
        <v>376.44900000000001</v>
      </c>
      <c r="X226" s="66">
        <f>'[4]NASS Crush'!$T17</f>
        <v>402.89800000000002</v>
      </c>
      <c r="Y226" s="66">
        <f>'[4]NASS Crush'!$T29</f>
        <v>380.53800000000001</v>
      </c>
      <c r="Z226" s="66">
        <f>'[4]NASS Crush'!$T41</f>
        <v>371.12700000000001</v>
      </c>
      <c r="AA226" s="66">
        <f>'[4]NASS Crush'!$T53</f>
        <v>356.08499999999998</v>
      </c>
      <c r="AB226" s="66">
        <f>'[4]NASS Crush'!$T65</f>
        <v>396.47699999999998</v>
      </c>
      <c r="AC226" s="66">
        <f>'[4]NASS Crush'!$T77</f>
        <v>425.76499999999999</v>
      </c>
      <c r="AD226" s="47">
        <f>AD225+AD34+AD50-AD66-AD82-AD130</f>
        <v>422.579385</v>
      </c>
      <c r="AE226" s="47">
        <f t="shared" ref="AD226:AG230" si="91">AE225+AE34+AE50-AE66-AE82-AE130</f>
        <v>649.5156630000015</v>
      </c>
      <c r="AF226" s="47">
        <f t="shared" si="91"/>
        <v>893.46056743476856</v>
      </c>
      <c r="AG226" s="47">
        <f t="shared" si="90"/>
        <v>1263.175768564698</v>
      </c>
      <c r="AH226" s="47">
        <f t="shared" si="90"/>
        <v>1672.3097024977469</v>
      </c>
      <c r="AI226" s="47">
        <f t="shared" si="90"/>
        <v>2080.0215115125147</v>
      </c>
      <c r="AJ226" s="47">
        <f t="shared" si="90"/>
        <v>2481.1313035247304</v>
      </c>
      <c r="AK226" s="47">
        <f t="shared" si="90"/>
        <v>2883.4423592099602</v>
      </c>
      <c r="AL226" s="47">
        <f t="shared" si="90"/>
        <v>3273.4868547239539</v>
      </c>
      <c r="AM226" s="47">
        <f t="shared" si="90"/>
        <v>3660.1391683913671</v>
      </c>
      <c r="AN226" s="47">
        <f t="shared" si="90"/>
        <v>4037.3434659542527</v>
      </c>
      <c r="AO226" s="47">
        <f t="shared" si="90"/>
        <v>4409.1671664345422</v>
      </c>
      <c r="AP226" s="47">
        <f t="shared" si="90"/>
        <v>4775.735697084001</v>
      </c>
      <c r="AQ226" s="47">
        <f t="shared" si="90"/>
        <v>5083.3217674294629</v>
      </c>
      <c r="AR226" s="47">
        <f t="shared" si="90"/>
        <v>5359.0128312405741</v>
      </c>
      <c r="AS226" s="47">
        <f t="shared" si="90"/>
        <v>5631.1863264731819</v>
      </c>
      <c r="AT226" s="47">
        <f t="shared" si="90"/>
        <v>5899.1047965557</v>
      </c>
      <c r="AU226" s="47">
        <f t="shared" si="90"/>
        <v>6163.195849707573</v>
      </c>
    </row>
    <row r="227" spans="1:47">
      <c r="A227" s="42" t="s">
        <v>109</v>
      </c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>
        <f>'[4]NASS Crush'!$T6</f>
        <v>380.04599999999999</v>
      </c>
      <c r="X227" s="66">
        <f>'[4]NASS Crush'!$T18</f>
        <v>381.39600000000002</v>
      </c>
      <c r="Y227" s="66">
        <f>'[4]NASS Crush'!$T30</f>
        <v>327.721</v>
      </c>
      <c r="Z227" s="66">
        <f>'[4]NASS Crush'!$T42</f>
        <v>371.65600000000001</v>
      </c>
      <c r="AA227" s="66">
        <f>'[4]NASS Crush'!$T54</f>
        <v>419.14699999999999</v>
      </c>
      <c r="AB227" s="66">
        <f>'[4]NASS Crush'!$T66</f>
        <v>345.08300000000003</v>
      </c>
      <c r="AC227" s="66">
        <f>'[4]NASS Crush'!$T78</f>
        <v>418.13299999999998</v>
      </c>
      <c r="AD227" s="47">
        <f t="shared" si="91"/>
        <v>439.30427300000065</v>
      </c>
      <c r="AE227" s="47">
        <f t="shared" si="91"/>
        <v>661.68629700000156</v>
      </c>
      <c r="AF227" s="47">
        <f t="shared" si="91"/>
        <v>914.72742476752182</v>
      </c>
      <c r="AG227" s="47">
        <f t="shared" si="90"/>
        <v>1299.0491537146681</v>
      </c>
      <c r="AH227" s="47">
        <f t="shared" si="90"/>
        <v>1707.1361198318882</v>
      </c>
      <c r="AI227" s="47">
        <f t="shared" si="90"/>
        <v>2114.7506393828148</v>
      </c>
      <c r="AJ227" s="47">
        <f t="shared" si="90"/>
        <v>2515.616738211449</v>
      </c>
      <c r="AK227" s="47">
        <f t="shared" si="90"/>
        <v>2914.8162623772287</v>
      </c>
      <c r="AL227" s="47">
        <f t="shared" si="90"/>
        <v>3306.8126684520994</v>
      </c>
      <c r="AM227" s="47">
        <f t="shared" si="90"/>
        <v>3692.4921529401372</v>
      </c>
      <c r="AN227" s="47">
        <f t="shared" si="90"/>
        <v>4069.0346089288687</v>
      </c>
      <c r="AO227" s="47">
        <f t="shared" si="90"/>
        <v>4440.278040398859</v>
      </c>
      <c r="AP227" s="47">
        <f t="shared" si="90"/>
        <v>4806.4126806443255</v>
      </c>
      <c r="AQ227" s="47">
        <f t="shared" si="90"/>
        <v>5106.6474912676804</v>
      </c>
      <c r="AR227" s="47">
        <f t="shared" si="90"/>
        <v>5382.2781199738274</v>
      </c>
      <c r="AS227" s="47">
        <f t="shared" si="90"/>
        <v>5654.0192771629363</v>
      </c>
      <c r="AT227" s="47">
        <f t="shared" si="90"/>
        <v>5921.6142364014067</v>
      </c>
      <c r="AU227" s="47">
        <f t="shared" si="90"/>
        <v>6185.3393220368289</v>
      </c>
    </row>
    <row r="228" spans="1:47">
      <c r="A228" s="42" t="s">
        <v>110</v>
      </c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>
        <f>'[4]NASS Crush'!$T7</f>
        <v>354.71499999999997</v>
      </c>
      <c r="X228" s="66">
        <f>'[4]NASS Crush'!$T19</f>
        <v>348.48099999999999</v>
      </c>
      <c r="Y228" s="66">
        <f>'[4]NASS Crush'!$T31</f>
        <v>372.589</v>
      </c>
      <c r="Z228" s="66">
        <f>'[4]NASS Crush'!$T43</f>
        <v>399.98</v>
      </c>
      <c r="AA228" s="66">
        <f>'[4]NASS Crush'!$T55</f>
        <v>386.64699999999999</v>
      </c>
      <c r="AB228" s="66">
        <f>'[4]NASS Crush'!$T67</f>
        <v>346.76400000000001</v>
      </c>
      <c r="AC228" s="66">
        <f>'[4]NASS Crush'!$T79</f>
        <v>398.75299999999999</v>
      </c>
      <c r="AD228" s="47">
        <f t="shared" si="91"/>
        <v>459.27296900000056</v>
      </c>
      <c r="AE228" s="47">
        <f t="shared" si="91"/>
        <v>680.77162500000168</v>
      </c>
      <c r="AF228" s="47">
        <f t="shared" si="91"/>
        <v>939.61416764020214</v>
      </c>
      <c r="AG228" s="47">
        <f t="shared" si="90"/>
        <v>1337.5919875533873</v>
      </c>
      <c r="AH228" s="47">
        <f t="shared" si="90"/>
        <v>1745.0021638553162</v>
      </c>
      <c r="AI228" s="47">
        <f t="shared" si="90"/>
        <v>2152.062873195775</v>
      </c>
      <c r="AJ228" s="47">
        <f t="shared" si="90"/>
        <v>2553.0697422507101</v>
      </c>
      <c r="AK228" s="47">
        <f t="shared" si="90"/>
        <v>2950.3105445158317</v>
      </c>
      <c r="AL228" s="47">
        <f t="shared" si="90"/>
        <v>3343.111657065193</v>
      </c>
      <c r="AM228" s="47">
        <f t="shared" si="90"/>
        <v>3727.8399939829828</v>
      </c>
      <c r="AN228" s="47">
        <f t="shared" si="90"/>
        <v>4103.796161177188</v>
      </c>
      <c r="AO228" s="47">
        <f t="shared" si="90"/>
        <v>4474.4738491609241</v>
      </c>
      <c r="AP228" s="47">
        <f t="shared" si="90"/>
        <v>4840.2767367363376</v>
      </c>
      <c r="AQ228" s="47">
        <f t="shared" si="90"/>
        <v>5132.5335882685195</v>
      </c>
      <c r="AR228" s="47">
        <f t="shared" si="90"/>
        <v>5407.9623959011751</v>
      </c>
      <c r="AS228" s="47">
        <f t="shared" si="90"/>
        <v>5679.3145925219787</v>
      </c>
      <c r="AT228" s="47">
        <f t="shared" si="90"/>
        <v>5946.5977729029182</v>
      </c>
      <c r="AU228" s="47">
        <f t="shared" si="90"/>
        <v>6209.9394994140766</v>
      </c>
    </row>
    <row r="229" spans="1:47">
      <c r="A229" s="42" t="s">
        <v>111</v>
      </c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>
        <f>'[4]NASS Crush'!$T8</f>
        <v>338.44600000000003</v>
      </c>
      <c r="X229" s="66">
        <f>'[4]NASS Crush'!$T20</f>
        <v>319.21199999999999</v>
      </c>
      <c r="Y229" s="66">
        <f>'[4]NASS Crush'!$T32</f>
        <v>327.31</v>
      </c>
      <c r="Z229" s="66">
        <f>'[4]NASS Crush'!$T44</f>
        <v>370.887</v>
      </c>
      <c r="AA229" s="66">
        <f>'[4]NASS Crush'!$T56</f>
        <v>366.66800000000001</v>
      </c>
      <c r="AB229" s="66">
        <f>'[4]NASS Crush'!$T68</f>
        <v>369.47899999999998</v>
      </c>
      <c r="AC229" s="66">
        <f>'[4]NASS Crush'!$T80</f>
        <v>429.97199999999998</v>
      </c>
      <c r="AD229" s="47">
        <f t="shared" si="91"/>
        <v>474.44870900000069</v>
      </c>
      <c r="AE229" s="47">
        <f t="shared" si="91"/>
        <v>716.89281400000164</v>
      </c>
      <c r="AF229" s="47">
        <f t="shared" si="91"/>
        <v>963.32768026049371</v>
      </c>
      <c r="AG229" s="47">
        <f t="shared" si="90"/>
        <v>1370.0007827673753</v>
      </c>
      <c r="AH229" s="47">
        <f t="shared" si="90"/>
        <v>1778.1876528812336</v>
      </c>
      <c r="AI229" s="47">
        <f t="shared" si="90"/>
        <v>2183.9871294283034</v>
      </c>
      <c r="AJ229" s="47">
        <f t="shared" si="90"/>
        <v>2586.4557981623075</v>
      </c>
      <c r="AK229" s="47">
        <f t="shared" si="90"/>
        <v>2986.0269572559118</v>
      </c>
      <c r="AL229" s="47">
        <f t="shared" si="90"/>
        <v>3375.2429607783961</v>
      </c>
      <c r="AM229" s="47">
        <f t="shared" si="90"/>
        <v>3758.73697038521</v>
      </c>
      <c r="AN229" s="47">
        <f t="shared" si="90"/>
        <v>4134.5946637246634</v>
      </c>
      <c r="AO229" s="47">
        <f t="shared" si="90"/>
        <v>4504.7454770075092</v>
      </c>
      <c r="AP229" s="47">
        <f t="shared" si="90"/>
        <v>4870.5404127731381</v>
      </c>
      <c r="AQ229" s="47">
        <f t="shared" si="90"/>
        <v>5155.4254711095946</v>
      </c>
      <c r="AR229" s="47">
        <f t="shared" si="90"/>
        <v>5430.0657736948597</v>
      </c>
      <c r="AS229" s="47">
        <f t="shared" si="90"/>
        <v>5701.0765888902561</v>
      </c>
      <c r="AT229" s="47">
        <f t="shared" si="90"/>
        <v>5968.1163434699774</v>
      </c>
      <c r="AU229" s="47">
        <f t="shared" si="90"/>
        <v>6231.0483772924472</v>
      </c>
    </row>
    <row r="230" spans="1:47" ht="15.75" thickBot="1">
      <c r="A230" s="42" t="s">
        <v>112</v>
      </c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>
        <f>'[4]NASS Crush'!$T9</f>
        <v>338.43299999999999</v>
      </c>
      <c r="X230" s="66">
        <f>'[4]NASS Crush'!$T21</f>
        <v>269.41300000000001</v>
      </c>
      <c r="Y230" s="66">
        <f>'[4]NASS Crush'!$T33</f>
        <v>310.036</v>
      </c>
      <c r="Z230" s="66">
        <f>'[4]NASS Crush'!$T45</f>
        <v>347.08699999999999</v>
      </c>
      <c r="AA230" s="66">
        <f>'[4]NASS Crush'!$T57</f>
        <v>374.74700000000001</v>
      </c>
      <c r="AB230" s="66">
        <f>'[4]NASS Crush'!$T69</f>
        <v>345.18599999999998</v>
      </c>
      <c r="AC230" s="66">
        <f>'[4]NASS Crush'!$T81</f>
        <v>389.64400000000001</v>
      </c>
      <c r="AD230" s="47">
        <f t="shared" si="91"/>
        <v>451.30239700000101</v>
      </c>
      <c r="AE230" s="47">
        <f t="shared" si="91"/>
        <v>732.86198500000182</v>
      </c>
      <c r="AF230" s="47">
        <f t="shared" si="91"/>
        <v>979.29265182550216</v>
      </c>
      <c r="AG230" s="47">
        <f t="shared" si="90"/>
        <v>1397.3928428910617</v>
      </c>
      <c r="AH230" s="47">
        <f t="shared" si="90"/>
        <v>1806.3426350392442</v>
      </c>
      <c r="AI230" s="47">
        <f t="shared" si="90"/>
        <v>2211.6181796291876</v>
      </c>
      <c r="AJ230" s="47">
        <f t="shared" si="90"/>
        <v>2614.1010202659272</v>
      </c>
      <c r="AK230" s="47">
        <f t="shared" si="90"/>
        <v>3011.9994433289185</v>
      </c>
      <c r="AL230" s="47">
        <f t="shared" si="90"/>
        <v>3401.3844090118541</v>
      </c>
      <c r="AM230" s="47">
        <f t="shared" si="90"/>
        <v>3784.4805036510152</v>
      </c>
      <c r="AN230" s="47">
        <f t="shared" si="90"/>
        <v>4160.0942139051549</v>
      </c>
      <c r="AO230" s="47">
        <f t="shared" si="90"/>
        <v>4529.7090505552387</v>
      </c>
      <c r="AP230" s="47">
        <f t="shared" si="90"/>
        <v>4895.2846916705985</v>
      </c>
      <c r="AQ230" s="47">
        <f t="shared" si="90"/>
        <v>5174.1720127268236</v>
      </c>
      <c r="AR230" s="47">
        <f t="shared" si="90"/>
        <v>5448.6782075270858</v>
      </c>
      <c r="AS230" s="47">
        <f t="shared" si="90"/>
        <v>5719.3361313730747</v>
      </c>
      <c r="AT230" s="47">
        <f t="shared" si="90"/>
        <v>5986.126341197516</v>
      </c>
      <c r="AU230" s="47">
        <f t="shared" si="90"/>
        <v>6248.9287296266202</v>
      </c>
    </row>
    <row r="231" spans="1:47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9"/>
      <c r="W231" s="49"/>
      <c r="X231" s="49"/>
      <c r="Y231" s="49">
        <f t="shared" ref="Y231:AC231" si="92">Y20</f>
        <v>310.036</v>
      </c>
      <c r="Z231" s="49">
        <f t="shared" si="92"/>
        <v>347.08699999999999</v>
      </c>
      <c r="AA231" s="49">
        <f t="shared" si="92"/>
        <v>374.74700000000001</v>
      </c>
      <c r="AB231" s="49">
        <f t="shared" si="92"/>
        <v>345.18599999999998</v>
      </c>
      <c r="AC231" s="49">
        <f t="shared" si="92"/>
        <v>389.64400000000001</v>
      </c>
      <c r="AD231" s="49">
        <f>AD20</f>
        <v>451.30239700000101</v>
      </c>
      <c r="AE231" s="49">
        <f t="shared" ref="AE231:AQ231" si="93">AE20</f>
        <v>732.86198500000182</v>
      </c>
      <c r="AF231" s="49">
        <f t="shared" si="93"/>
        <v>979.29265182550216</v>
      </c>
      <c r="AG231" s="49">
        <f t="shared" si="93"/>
        <v>1397.3928428910617</v>
      </c>
      <c r="AH231" s="49">
        <f t="shared" si="93"/>
        <v>1806.3426350392442</v>
      </c>
      <c r="AI231" s="49">
        <f t="shared" si="93"/>
        <v>2211.6181796291876</v>
      </c>
      <c r="AJ231" s="49">
        <f t="shared" si="93"/>
        <v>2614.1010202659272</v>
      </c>
      <c r="AK231" s="49">
        <f t="shared" si="93"/>
        <v>3011.9994433289185</v>
      </c>
      <c r="AL231" s="49">
        <f t="shared" si="93"/>
        <v>3401.3844090118541</v>
      </c>
      <c r="AM231" s="49">
        <f t="shared" si="93"/>
        <v>3784.4805036510152</v>
      </c>
      <c r="AN231" s="49">
        <f t="shared" si="93"/>
        <v>4160.0942139051549</v>
      </c>
      <c r="AO231" s="49">
        <f t="shared" si="93"/>
        <v>4529.7090505552387</v>
      </c>
      <c r="AP231" s="49">
        <f t="shared" si="93"/>
        <v>4895.2846916705985</v>
      </c>
      <c r="AQ231" s="49">
        <f t="shared" si="93"/>
        <v>5174.1720127268236</v>
      </c>
      <c r="AR231" s="49"/>
      <c r="AS231" s="49"/>
      <c r="AT231" s="49"/>
      <c r="AU231" s="49"/>
    </row>
    <row r="232" spans="1:47" ht="15.75" thickBot="1">
      <c r="A232" s="42" t="s">
        <v>184</v>
      </c>
    </row>
    <row r="233" spans="1:47" ht="15.75" thickBot="1">
      <c r="A233" s="44"/>
      <c r="B233" s="44" t="str">
        <f>B$2</f>
        <v xml:space="preserve">93/94 </v>
      </c>
      <c r="C233" s="44" t="str">
        <f t="shared" ref="C233:AU233" si="94">C$2</f>
        <v xml:space="preserve">94/95 </v>
      </c>
      <c r="D233" s="44" t="str">
        <f t="shared" si="94"/>
        <v xml:space="preserve">95/96 </v>
      </c>
      <c r="E233" s="44" t="str">
        <f t="shared" si="94"/>
        <v xml:space="preserve">96/97 </v>
      </c>
      <c r="F233" s="44" t="str">
        <f t="shared" si="94"/>
        <v xml:space="preserve">97/98 </v>
      </c>
      <c r="G233" s="44" t="str">
        <f t="shared" si="94"/>
        <v xml:space="preserve">98/99 </v>
      </c>
      <c r="H233" s="44" t="str">
        <f t="shared" si="94"/>
        <v xml:space="preserve">99/00 </v>
      </c>
      <c r="I233" s="44" t="str">
        <f t="shared" si="94"/>
        <v xml:space="preserve">00/01 </v>
      </c>
      <c r="J233" s="44" t="str">
        <f t="shared" si="94"/>
        <v xml:space="preserve">01/02 </v>
      </c>
      <c r="K233" s="44" t="str">
        <f t="shared" si="94"/>
        <v xml:space="preserve">02/03 </v>
      </c>
      <c r="L233" s="44" t="str">
        <f t="shared" si="94"/>
        <v xml:space="preserve">03/04 </v>
      </c>
      <c r="M233" s="44" t="str">
        <f t="shared" si="94"/>
        <v xml:space="preserve">04/05 </v>
      </c>
      <c r="N233" s="44" t="str">
        <f t="shared" si="94"/>
        <v xml:space="preserve">05/06 </v>
      </c>
      <c r="O233" s="44" t="str">
        <f t="shared" si="94"/>
        <v xml:space="preserve">06/07 </v>
      </c>
      <c r="P233" s="44" t="str">
        <f t="shared" si="94"/>
        <v xml:space="preserve">07/08 </v>
      </c>
      <c r="Q233" s="44" t="str">
        <f t="shared" si="94"/>
        <v xml:space="preserve">08/09 </v>
      </c>
      <c r="R233" s="44" t="str">
        <f t="shared" si="94"/>
        <v xml:space="preserve">09/10 </v>
      </c>
      <c r="S233" s="44" t="str">
        <f t="shared" si="94"/>
        <v xml:space="preserve">10/11 </v>
      </c>
      <c r="T233" s="44" t="str">
        <f t="shared" si="94"/>
        <v xml:space="preserve">11/12 </v>
      </c>
      <c r="U233" s="44" t="str">
        <f t="shared" si="94"/>
        <v xml:space="preserve">12/13 </v>
      </c>
      <c r="V233" s="44" t="str">
        <f t="shared" si="94"/>
        <v xml:space="preserve">13/14 </v>
      </c>
      <c r="W233" s="44" t="str">
        <f t="shared" si="94"/>
        <v xml:space="preserve">14/15 </v>
      </c>
      <c r="X233" s="44" t="str">
        <f t="shared" si="94"/>
        <v xml:space="preserve">15/16 </v>
      </c>
      <c r="Y233" s="44" t="str">
        <f t="shared" si="94"/>
        <v xml:space="preserve">16/17 </v>
      </c>
      <c r="Z233" s="44" t="str">
        <f t="shared" si="94"/>
        <v xml:space="preserve">17/18 </v>
      </c>
      <c r="AA233" s="44" t="str">
        <f t="shared" si="94"/>
        <v>18/19</v>
      </c>
      <c r="AB233" s="44" t="str">
        <f t="shared" si="94"/>
        <v>19/20</v>
      </c>
      <c r="AC233" s="44" t="str">
        <f t="shared" si="94"/>
        <v>20/21</v>
      </c>
      <c r="AD233" s="44" t="str">
        <f t="shared" si="94"/>
        <v>21/22</v>
      </c>
      <c r="AE233" s="44" t="str">
        <f t="shared" si="94"/>
        <v>22/23</v>
      </c>
      <c r="AF233" s="44" t="str">
        <f t="shared" si="94"/>
        <v>23/24</v>
      </c>
      <c r="AG233" s="44" t="str">
        <f t="shared" si="94"/>
        <v>24/25</v>
      </c>
      <c r="AH233" s="44" t="str">
        <f t="shared" si="94"/>
        <v>25/26</v>
      </c>
      <c r="AI233" s="44" t="str">
        <f t="shared" si="94"/>
        <v>26/27</v>
      </c>
      <c r="AJ233" s="44" t="str">
        <f t="shared" si="94"/>
        <v>27/28</v>
      </c>
      <c r="AK233" s="44" t="str">
        <f t="shared" si="94"/>
        <v>28/29</v>
      </c>
      <c r="AL233" s="44" t="str">
        <f t="shared" si="94"/>
        <v>29/30</v>
      </c>
      <c r="AM233" s="44" t="str">
        <f t="shared" si="94"/>
        <v>30/31</v>
      </c>
      <c r="AN233" s="44" t="str">
        <f t="shared" si="94"/>
        <v>31/32</v>
      </c>
      <c r="AO233" s="44" t="str">
        <f t="shared" si="94"/>
        <v>32/33</v>
      </c>
      <c r="AP233" s="44" t="str">
        <f t="shared" si="94"/>
        <v>33/34</v>
      </c>
      <c r="AQ233" s="44" t="str">
        <f t="shared" si="94"/>
        <v>34/35</v>
      </c>
      <c r="AR233" s="44" t="str">
        <f t="shared" si="94"/>
        <v>35/36</v>
      </c>
      <c r="AS233" s="44" t="str">
        <f t="shared" si="94"/>
        <v>36/37</v>
      </c>
      <c r="AT233" s="44" t="str">
        <f t="shared" si="94"/>
        <v>37/38</v>
      </c>
      <c r="AU233" s="44" t="str">
        <f t="shared" si="94"/>
        <v>38/39</v>
      </c>
    </row>
    <row r="234" spans="1:47">
      <c r="A234" s="42" t="s">
        <v>101</v>
      </c>
      <c r="J234" s="67"/>
      <c r="K234" s="67"/>
      <c r="L234" s="67">
        <v>32.106000000000002</v>
      </c>
      <c r="M234" s="67">
        <v>28.790400000000002</v>
      </c>
      <c r="N234" s="67">
        <v>30.0838</v>
      </c>
      <c r="O234" s="67">
        <v>31.093800000000002</v>
      </c>
      <c r="P234" s="67">
        <v>42.746899999999997</v>
      </c>
      <c r="Q234" s="67">
        <v>40.857799999999997</v>
      </c>
      <c r="R234" s="67">
        <v>36.159999999999997</v>
      </c>
      <c r="S234" s="67">
        <v>47.577100000000002</v>
      </c>
      <c r="T234" s="67">
        <v>58.4923</v>
      </c>
      <c r="U234" s="67">
        <v>54.4</v>
      </c>
      <c r="V234" s="67">
        <v>47.160899999999998</v>
      </c>
      <c r="W234" s="67">
        <v>38.316499999999998</v>
      </c>
      <c r="X234" s="67">
        <v>29.8005</v>
      </c>
      <c r="Y234" s="67">
        <v>36.134300000000003</v>
      </c>
      <c r="Z234" s="67">
        <v>34.637700000000002</v>
      </c>
      <c r="AA234" s="67">
        <v>31.438700000000001</v>
      </c>
      <c r="AB234" s="67">
        <v>33.269100000000002</v>
      </c>
      <c r="AC234" s="67">
        <v>37.026800000000001</v>
      </c>
      <c r="AD234" s="67">
        <v>79.650999999999996</v>
      </c>
      <c r="AE234" s="67"/>
      <c r="AF234" s="67"/>
      <c r="AG234" s="67"/>
    </row>
    <row r="235" spans="1:47">
      <c r="A235" s="42" t="s">
        <v>102</v>
      </c>
      <c r="J235" s="67"/>
      <c r="K235" s="67"/>
      <c r="L235" s="67">
        <v>32.997700000000002</v>
      </c>
      <c r="M235" s="67">
        <v>28.616</v>
      </c>
      <c r="N235" s="67">
        <v>28.339500000000001</v>
      </c>
      <c r="O235" s="67">
        <v>33.213500000000003</v>
      </c>
      <c r="P235" s="67">
        <v>47.295499999999997</v>
      </c>
      <c r="Q235" s="67">
        <v>36.5715</v>
      </c>
      <c r="R235" s="67">
        <v>39.672499999999999</v>
      </c>
      <c r="S235" s="67">
        <v>51.070900000000002</v>
      </c>
      <c r="T235" s="67">
        <v>58.226100000000002</v>
      </c>
      <c r="U235" s="67">
        <v>51.296799999999998</v>
      </c>
      <c r="V235" s="67">
        <v>43.981499999999997</v>
      </c>
      <c r="W235" s="67">
        <v>37.3932</v>
      </c>
      <c r="X235" s="67">
        <v>29.0715</v>
      </c>
      <c r="Y235" s="67">
        <v>36.786200000000001</v>
      </c>
      <c r="Z235" s="67">
        <v>35.815199999999997</v>
      </c>
      <c r="AA235" s="67">
        <v>30.943300000000001</v>
      </c>
      <c r="AB235" s="67">
        <v>33.766500000000001</v>
      </c>
      <c r="AC235" s="67">
        <v>41.102499999999999</v>
      </c>
      <c r="AD235" s="67">
        <v>77.377600000000001</v>
      </c>
      <c r="AE235" s="67"/>
      <c r="AF235" s="67"/>
      <c r="AG235" s="67"/>
    </row>
    <row r="236" spans="1:47">
      <c r="A236" s="42" t="s">
        <v>103</v>
      </c>
      <c r="J236" s="67"/>
      <c r="K236" s="67"/>
      <c r="L236" s="67">
        <v>34.764000000000003</v>
      </c>
      <c r="M236" s="67">
        <v>27.8004</v>
      </c>
      <c r="N236" s="67">
        <v>26.624500000000001</v>
      </c>
      <c r="O236" s="67">
        <v>32.731999999999999</v>
      </c>
      <c r="P236" s="67">
        <v>48.494500000000002</v>
      </c>
      <c r="Q236" s="67">
        <v>33.659999999999997</v>
      </c>
      <c r="R236" s="67">
        <v>39.752699999999997</v>
      </c>
      <c r="S236" s="67">
        <v>55.027700000000003</v>
      </c>
      <c r="T236" s="67">
        <v>56.792299999999997</v>
      </c>
      <c r="U236" s="67">
        <v>52.616999999999997</v>
      </c>
      <c r="V236" s="67">
        <v>42.730499999999999</v>
      </c>
      <c r="W236" s="67">
        <v>35.390500000000003</v>
      </c>
      <c r="X236" s="67">
        <v>32.013599999999997</v>
      </c>
      <c r="Y236" s="67">
        <v>37.848100000000002</v>
      </c>
      <c r="Z236" s="67">
        <v>34.683500000000002</v>
      </c>
      <c r="AA236" s="67">
        <v>31.872499999999999</v>
      </c>
      <c r="AB236" s="67">
        <v>35.382399999999997</v>
      </c>
      <c r="AC236" s="67">
        <v>45.719099999999997</v>
      </c>
      <c r="AD236" s="67">
        <v>73.038600000000002</v>
      </c>
      <c r="AE236" s="67"/>
      <c r="AF236" s="67"/>
      <c r="AG236" s="67"/>
    </row>
    <row r="237" spans="1:47">
      <c r="A237" s="42" t="s">
        <v>104</v>
      </c>
      <c r="J237" s="67"/>
      <c r="K237" s="67"/>
      <c r="L237" s="67">
        <v>35.913499999999999</v>
      </c>
      <c r="M237" s="67">
        <v>26.3202</v>
      </c>
      <c r="N237" s="67">
        <v>26.944500000000001</v>
      </c>
      <c r="O237" s="67">
        <v>30.901499999999999</v>
      </c>
      <c r="P237" s="67">
        <v>53.327599999999997</v>
      </c>
      <c r="Q237" s="67">
        <v>36.347999999999999</v>
      </c>
      <c r="R237" s="67">
        <v>36.955199999999998</v>
      </c>
      <c r="S237" s="67">
        <v>58.070500000000003</v>
      </c>
      <c r="T237" s="67">
        <v>57.607500000000002</v>
      </c>
      <c r="U237" s="67">
        <v>54.557099999999998</v>
      </c>
      <c r="V237" s="67">
        <v>40.824300000000001</v>
      </c>
      <c r="W237" s="67">
        <v>35.077500000000001</v>
      </c>
      <c r="X237" s="67">
        <v>31.2942</v>
      </c>
      <c r="Y237" s="67">
        <v>36.111499999999999</v>
      </c>
      <c r="Z237" s="67">
        <v>34.326700000000002</v>
      </c>
      <c r="AA237" s="67">
        <v>32.317599999999999</v>
      </c>
      <c r="AB237" s="67">
        <v>36.0929</v>
      </c>
      <c r="AC237" s="67">
        <v>49.417400000000001</v>
      </c>
      <c r="AD237" s="67">
        <v>75.567499999999995</v>
      </c>
      <c r="AE237" s="67"/>
      <c r="AF237" s="67"/>
      <c r="AG237" s="67"/>
    </row>
    <row r="238" spans="1:47">
      <c r="A238" s="42" t="s">
        <v>105</v>
      </c>
      <c r="J238" s="67"/>
      <c r="K238" s="67"/>
      <c r="L238" s="67">
        <v>38.44</v>
      </c>
      <c r="M238" s="67">
        <v>26.3215</v>
      </c>
      <c r="N238" s="67">
        <v>26.583100000000002</v>
      </c>
      <c r="O238" s="67">
        <v>31.207799999999999</v>
      </c>
      <c r="P238" s="67">
        <v>60.968499999999999</v>
      </c>
      <c r="Q238" s="67">
        <v>32.678400000000003</v>
      </c>
      <c r="R238" s="67">
        <v>36.646299999999997</v>
      </c>
      <c r="S238" s="67">
        <v>59.636800000000001</v>
      </c>
      <c r="T238" s="67">
        <v>58.905500000000004</v>
      </c>
      <c r="U238" s="67">
        <v>55.244199999999999</v>
      </c>
      <c r="V238" s="67">
        <v>42.642600000000002</v>
      </c>
      <c r="W238" s="67">
        <v>33.789499999999997</v>
      </c>
      <c r="X238" s="67">
        <v>32.157499999999999</v>
      </c>
      <c r="Y238" s="67">
        <v>34.782600000000002</v>
      </c>
      <c r="Z238" s="67">
        <v>33.142600000000002</v>
      </c>
      <c r="AA238" s="67">
        <v>32.904699999999998</v>
      </c>
      <c r="AB238" s="67">
        <v>33.432600000000001</v>
      </c>
      <c r="AC238" s="67">
        <v>52.604199999999999</v>
      </c>
      <c r="AD238" s="67">
        <v>79.657399999999996</v>
      </c>
      <c r="AE238" s="67"/>
      <c r="AF238" s="67"/>
      <c r="AG238" s="67"/>
    </row>
    <row r="239" spans="1:47">
      <c r="A239" s="42" t="s">
        <v>106</v>
      </c>
      <c r="J239" s="67"/>
      <c r="K239" s="67"/>
      <c r="L239" s="67">
        <v>39.865600000000001</v>
      </c>
      <c r="M239" s="67">
        <v>29.710899999999999</v>
      </c>
      <c r="N239" s="67">
        <v>25.7895</v>
      </c>
      <c r="O239" s="67">
        <v>32.393599999999999</v>
      </c>
      <c r="P239" s="67">
        <v>63.777999999999999</v>
      </c>
      <c r="Q239" s="67">
        <v>31.515899999999998</v>
      </c>
      <c r="R239" s="67">
        <v>38.312100000000001</v>
      </c>
      <c r="S239" s="67">
        <v>59.595599999999997</v>
      </c>
      <c r="T239" s="67">
        <v>59.919499999999999</v>
      </c>
      <c r="U239" s="67">
        <v>54.25</v>
      </c>
      <c r="V239" s="67">
        <v>44.147100000000002</v>
      </c>
      <c r="W239" s="67">
        <v>33.247100000000003</v>
      </c>
      <c r="X239" s="67">
        <v>33.476399999999998</v>
      </c>
      <c r="Y239" s="67">
        <v>33.362200000000001</v>
      </c>
      <c r="Z239" s="67">
        <v>32.784799999999997</v>
      </c>
      <c r="AA239" s="67">
        <v>31.79</v>
      </c>
      <c r="AB239" s="67">
        <v>30.1768</v>
      </c>
      <c r="AC239" s="67">
        <v>62.609099999999998</v>
      </c>
      <c r="AD239" s="67">
        <v>91.289100000000005</v>
      </c>
      <c r="AE239" s="67"/>
      <c r="AF239" s="67"/>
      <c r="AG239" s="67"/>
    </row>
    <row r="240" spans="1:47">
      <c r="A240" s="42" t="s">
        <v>107</v>
      </c>
      <c r="J240" s="67"/>
      <c r="K240" s="67"/>
      <c r="L240" s="67">
        <v>39.403300000000002</v>
      </c>
      <c r="M240" s="67">
        <v>29.117100000000001</v>
      </c>
      <c r="N240" s="67">
        <v>25.581499999999998</v>
      </c>
      <c r="O240" s="67">
        <v>34.120699999999999</v>
      </c>
      <c r="P240" s="67">
        <v>61.948599999999999</v>
      </c>
      <c r="Q240" s="67">
        <v>35.711399999999998</v>
      </c>
      <c r="R240" s="67">
        <v>39.2057</v>
      </c>
      <c r="S240" s="67">
        <v>63.063499999999998</v>
      </c>
      <c r="T240" s="67">
        <v>61.591999999999999</v>
      </c>
      <c r="U240" s="67">
        <v>54.625500000000002</v>
      </c>
      <c r="V240" s="67">
        <v>44.762900000000002</v>
      </c>
      <c r="W240" s="67">
        <v>35.381100000000004</v>
      </c>
      <c r="X240" s="67">
        <v>34.941000000000003</v>
      </c>
      <c r="Y240" s="67">
        <v>32.117400000000004</v>
      </c>
      <c r="Z240" s="67">
        <v>32.198599999999999</v>
      </c>
      <c r="AA240" s="67">
        <v>31.028099999999998</v>
      </c>
      <c r="AB240" s="67">
        <v>28.802900000000001</v>
      </c>
      <c r="AC240" s="67">
        <v>71.7667</v>
      </c>
      <c r="AD240" s="67">
        <v>96.501999999999995</v>
      </c>
      <c r="AE240" s="67"/>
      <c r="AF240" s="67"/>
      <c r="AG240" s="67"/>
    </row>
    <row r="241" spans="1:47">
      <c r="A241" s="42" t="s">
        <v>108</v>
      </c>
      <c r="J241" s="67"/>
      <c r="K241" s="67"/>
      <c r="L241" s="67">
        <v>37.982500000000002</v>
      </c>
      <c r="M241" s="67">
        <v>29.2895</v>
      </c>
      <c r="N241" s="67">
        <v>27.344000000000001</v>
      </c>
      <c r="O241" s="67">
        <v>36.6509</v>
      </c>
      <c r="P241" s="67">
        <v>64.878</v>
      </c>
      <c r="Q241" s="67">
        <v>39.154000000000003</v>
      </c>
      <c r="R241" s="67">
        <v>37.6205</v>
      </c>
      <c r="S241" s="67">
        <v>62.579500000000003</v>
      </c>
      <c r="T241" s="67">
        <v>57.7714</v>
      </c>
      <c r="U241" s="67">
        <v>55.540500000000002</v>
      </c>
      <c r="V241" s="67">
        <v>44.114800000000002</v>
      </c>
      <c r="W241" s="67">
        <v>35.650500000000001</v>
      </c>
      <c r="X241" s="67">
        <v>33.078600000000002</v>
      </c>
      <c r="Y241" s="67">
        <v>33.204099999999997</v>
      </c>
      <c r="Z241" s="67">
        <v>31.936800000000002</v>
      </c>
      <c r="AA241" s="67">
        <v>30.131399999999999</v>
      </c>
      <c r="AB241" s="67">
        <v>28.418500000000002</v>
      </c>
      <c r="AC241" s="67">
        <v>92.789500000000004</v>
      </c>
      <c r="AD241" s="67"/>
      <c r="AE241" s="67"/>
      <c r="AF241" s="67"/>
      <c r="AG241" s="67"/>
    </row>
    <row r="242" spans="1:47">
      <c r="A242" s="42" t="s">
        <v>109</v>
      </c>
      <c r="J242" s="67"/>
      <c r="K242" s="67"/>
      <c r="L242" s="67">
        <v>35.838000000000001</v>
      </c>
      <c r="M242" s="67">
        <v>30.426300000000001</v>
      </c>
      <c r="N242" s="67">
        <v>27.203099999999999</v>
      </c>
      <c r="O242" s="67">
        <v>37.953299999999999</v>
      </c>
      <c r="P242" s="67">
        <v>69.037999999999997</v>
      </c>
      <c r="Q242" s="67">
        <v>38.725900000000003</v>
      </c>
      <c r="R242" s="67">
        <v>36.671300000000002</v>
      </c>
      <c r="S242" s="67">
        <v>62.228999999999999</v>
      </c>
      <c r="T242" s="67">
        <v>55.795200000000001</v>
      </c>
      <c r="U242" s="67">
        <v>54.329500000000003</v>
      </c>
      <c r="V242" s="67">
        <v>43.6267</v>
      </c>
      <c r="W242" s="67">
        <v>36.537300000000002</v>
      </c>
      <c r="X242" s="67">
        <v>33.017299999999999</v>
      </c>
      <c r="Y242" s="67">
        <v>33.277299999999997</v>
      </c>
      <c r="Z242" s="67">
        <v>30.721</v>
      </c>
      <c r="AA242" s="67">
        <v>31.390499999999999</v>
      </c>
      <c r="AB242" s="67">
        <v>29.764099999999999</v>
      </c>
      <c r="AC242" s="67">
        <v>97.356800000000007</v>
      </c>
      <c r="AD242" s="67"/>
      <c r="AE242" s="67"/>
      <c r="AF242" s="67"/>
      <c r="AG242" s="67"/>
    </row>
    <row r="243" spans="1:47">
      <c r="A243" s="42" t="s">
        <v>110</v>
      </c>
      <c r="J243" s="67"/>
      <c r="K243" s="67">
        <v>25.273499999999999</v>
      </c>
      <c r="L243" s="67">
        <v>34.119500000000002</v>
      </c>
      <c r="M243" s="67">
        <v>31.109000000000002</v>
      </c>
      <c r="N243" s="67">
        <v>28.882000000000001</v>
      </c>
      <c r="O243" s="67">
        <v>39.008000000000003</v>
      </c>
      <c r="P243" s="67">
        <v>66.426299999999998</v>
      </c>
      <c r="Q243" s="67">
        <v>34.801299999999998</v>
      </c>
      <c r="R243" s="67">
        <v>37.252299999999998</v>
      </c>
      <c r="S243" s="67">
        <v>61.762</v>
      </c>
      <c r="T243" s="67">
        <v>59.119300000000003</v>
      </c>
      <c r="U243" s="67">
        <v>51.377000000000002</v>
      </c>
      <c r="V243" s="67">
        <v>41.756399999999999</v>
      </c>
      <c r="W243" s="67">
        <v>34.613599999999998</v>
      </c>
      <c r="X243" s="67">
        <v>31.5</v>
      </c>
      <c r="Y243" s="67">
        <v>35.21</v>
      </c>
      <c r="Z243" s="67">
        <v>29.685700000000001</v>
      </c>
      <c r="AA243" s="67">
        <v>31.423200000000001</v>
      </c>
      <c r="AB243" s="67">
        <v>31.8109</v>
      </c>
      <c r="AC243" s="67">
        <v>92.793300000000002</v>
      </c>
      <c r="AD243" s="67"/>
      <c r="AE243" s="67"/>
      <c r="AF243" s="67"/>
      <c r="AG243" s="67"/>
    </row>
    <row r="244" spans="1:47">
      <c r="A244" s="42" t="s">
        <v>111</v>
      </c>
      <c r="J244" s="67"/>
      <c r="K244" s="67">
        <v>24.4114</v>
      </c>
      <c r="L244" s="67">
        <v>31.6586</v>
      </c>
      <c r="M244" s="67">
        <v>29.320399999999999</v>
      </c>
      <c r="N244" s="67">
        <v>27.305599999999998</v>
      </c>
      <c r="O244" s="67">
        <v>38.61</v>
      </c>
      <c r="P244" s="67">
        <v>56.447099999999999</v>
      </c>
      <c r="Q244" s="67">
        <v>36.726100000000002</v>
      </c>
      <c r="R244" s="67">
        <v>39.667700000000004</v>
      </c>
      <c r="S244" s="67">
        <v>60.8504</v>
      </c>
      <c r="T244" s="67">
        <v>58.231299999999997</v>
      </c>
      <c r="U244" s="67">
        <v>48.105899999999998</v>
      </c>
      <c r="V244" s="67">
        <v>39.138599999999997</v>
      </c>
      <c r="W244" s="67">
        <v>31.4771</v>
      </c>
      <c r="X244" s="67">
        <v>34.055700000000002</v>
      </c>
      <c r="Y244" s="67">
        <v>35.659599999999998</v>
      </c>
      <c r="Z244" s="67">
        <v>30.17</v>
      </c>
      <c r="AA244" s="67">
        <v>31.520900000000001</v>
      </c>
      <c r="AB244" s="67">
        <v>35.142899999999997</v>
      </c>
      <c r="AC244" s="67">
        <v>82.827699999999993</v>
      </c>
      <c r="AD244" s="67"/>
      <c r="AE244" s="67"/>
      <c r="AF244" s="67"/>
      <c r="AG244" s="67"/>
    </row>
    <row r="245" spans="1:47">
      <c r="A245" s="42" t="s">
        <v>112</v>
      </c>
      <c r="J245" s="67"/>
      <c r="K245" s="67">
        <v>28.1919</v>
      </c>
      <c r="L245" s="67">
        <v>32.369</v>
      </c>
      <c r="M245" s="67">
        <v>28.98</v>
      </c>
      <c r="N245" s="67">
        <v>28.0105</v>
      </c>
      <c r="O245" s="67">
        <v>41.862099999999998</v>
      </c>
      <c r="P245" s="67">
        <v>51.740900000000003</v>
      </c>
      <c r="Q245" s="67">
        <v>34.051900000000003</v>
      </c>
      <c r="R245" s="67">
        <v>42.183300000000003</v>
      </c>
      <c r="S245" s="67">
        <v>61.4619</v>
      </c>
      <c r="T245" s="67">
        <v>58.656799999999997</v>
      </c>
      <c r="U245" s="67">
        <v>48.637999999999998</v>
      </c>
      <c r="V245" s="67">
        <v>37.836199999999998</v>
      </c>
      <c r="W245" s="67">
        <v>28.5471</v>
      </c>
      <c r="X245" s="67">
        <v>35.465200000000003</v>
      </c>
      <c r="Y245" s="67">
        <v>35.792499999999997</v>
      </c>
      <c r="Z245" s="67">
        <v>30.276299999999999</v>
      </c>
      <c r="AA245" s="67">
        <v>31.963000000000001</v>
      </c>
      <c r="AB245" s="67">
        <v>37.217599999999997</v>
      </c>
      <c r="AC245" s="67">
        <v>75.1571</v>
      </c>
      <c r="AD245" s="67"/>
      <c r="AE245" s="67"/>
      <c r="AF245" s="67"/>
      <c r="AG245" s="67"/>
    </row>
    <row r="246" spans="1:47" ht="15.75" thickBot="1">
      <c r="A246" s="42" t="s">
        <v>138</v>
      </c>
      <c r="J246" s="67"/>
      <c r="K246" s="67"/>
      <c r="L246" s="67">
        <f t="shared" ref="L246:AB246" si="95">AVERAGE(L234:L245)</f>
        <v>35.454808333333339</v>
      </c>
      <c r="M246" s="67">
        <f t="shared" si="95"/>
        <v>28.816808333333338</v>
      </c>
      <c r="N246" s="67">
        <f t="shared" si="95"/>
        <v>27.390966666666667</v>
      </c>
      <c r="O246" s="67">
        <f t="shared" si="95"/>
        <v>34.97893333333333</v>
      </c>
      <c r="P246" s="67">
        <f t="shared" si="95"/>
        <v>57.25749166666666</v>
      </c>
      <c r="Q246" s="67">
        <f t="shared" si="95"/>
        <v>35.900183333333338</v>
      </c>
      <c r="R246" s="67">
        <f t="shared" si="95"/>
        <v>38.341633333333327</v>
      </c>
      <c r="S246" s="67">
        <f t="shared" si="95"/>
        <v>58.577075000000001</v>
      </c>
      <c r="T246" s="67">
        <f t="shared" si="95"/>
        <v>58.425766666666668</v>
      </c>
      <c r="U246" s="67">
        <f t="shared" si="95"/>
        <v>52.915124999999996</v>
      </c>
      <c r="V246" s="67">
        <f t="shared" si="95"/>
        <v>42.726875</v>
      </c>
      <c r="W246" s="67">
        <f t="shared" si="95"/>
        <v>34.618416666666675</v>
      </c>
      <c r="X246" s="67">
        <f t="shared" si="95"/>
        <v>32.489291666666666</v>
      </c>
      <c r="Y246" s="67">
        <f t="shared" si="95"/>
        <v>35.023816666666669</v>
      </c>
      <c r="Z246" s="67">
        <f t="shared" si="95"/>
        <v>32.531574999999997</v>
      </c>
      <c r="AA246" s="67">
        <f t="shared" si="95"/>
        <v>31.560324999999995</v>
      </c>
      <c r="AB246" s="67">
        <f t="shared" si="95"/>
        <v>32.773099999999999</v>
      </c>
      <c r="AC246" s="67">
        <f>AVERAGE(AC234:AC245)</f>
        <v>66.764183333333349</v>
      </c>
      <c r="AD246" s="67"/>
      <c r="AE246" s="67"/>
      <c r="AF246" s="67"/>
      <c r="AG246" s="67"/>
    </row>
    <row r="247" spans="1: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</row>
    <row r="248" spans="1:47" ht="15.75" thickBot="1">
      <c r="A248" s="42" t="s">
        <v>250</v>
      </c>
    </row>
    <row r="249" spans="1:47" ht="15.75" thickBot="1">
      <c r="A249" s="44"/>
      <c r="B249" s="44" t="str">
        <f t="shared" ref="B249:AE249" si="96">B2</f>
        <v xml:space="preserve">93/94 </v>
      </c>
      <c r="C249" s="44" t="str">
        <f t="shared" si="96"/>
        <v xml:space="preserve">94/95 </v>
      </c>
      <c r="D249" s="44" t="str">
        <f t="shared" si="96"/>
        <v xml:space="preserve">95/96 </v>
      </c>
      <c r="E249" s="44" t="str">
        <f t="shared" si="96"/>
        <v xml:space="preserve">96/97 </v>
      </c>
      <c r="F249" s="44" t="str">
        <f t="shared" si="96"/>
        <v xml:space="preserve">97/98 </v>
      </c>
      <c r="G249" s="44" t="str">
        <f t="shared" si="96"/>
        <v xml:space="preserve">98/99 </v>
      </c>
      <c r="H249" s="44" t="str">
        <f t="shared" si="96"/>
        <v xml:space="preserve">99/00 </v>
      </c>
      <c r="I249" s="44" t="str">
        <f t="shared" si="96"/>
        <v xml:space="preserve">00/01 </v>
      </c>
      <c r="J249" s="44" t="str">
        <f t="shared" si="96"/>
        <v xml:space="preserve">01/02 </v>
      </c>
      <c r="K249" s="44" t="str">
        <f t="shared" si="96"/>
        <v xml:space="preserve">02/03 </v>
      </c>
      <c r="L249" s="44" t="str">
        <f t="shared" si="96"/>
        <v xml:space="preserve">03/04 </v>
      </c>
      <c r="M249" s="44" t="str">
        <f t="shared" si="96"/>
        <v xml:space="preserve">04/05 </v>
      </c>
      <c r="N249" s="44" t="str">
        <f t="shared" si="96"/>
        <v xml:space="preserve">05/06 </v>
      </c>
      <c r="O249" s="44" t="str">
        <f t="shared" si="96"/>
        <v xml:space="preserve">06/07 </v>
      </c>
      <c r="P249" s="44" t="str">
        <f t="shared" si="96"/>
        <v xml:space="preserve">07/08 </v>
      </c>
      <c r="Q249" s="44" t="str">
        <f t="shared" si="96"/>
        <v xml:space="preserve">08/09 </v>
      </c>
      <c r="R249" s="44" t="str">
        <f t="shared" si="96"/>
        <v xml:space="preserve">09/10 </v>
      </c>
      <c r="S249" s="44" t="str">
        <f t="shared" si="96"/>
        <v xml:space="preserve">10/11 </v>
      </c>
      <c r="T249" s="44" t="str">
        <f t="shared" si="96"/>
        <v xml:space="preserve">11/12 </v>
      </c>
      <c r="U249" s="44" t="str">
        <f t="shared" si="96"/>
        <v xml:space="preserve">12/13 </v>
      </c>
      <c r="V249" s="44" t="str">
        <f t="shared" si="96"/>
        <v xml:space="preserve">13/14 </v>
      </c>
      <c r="W249" s="44" t="str">
        <f t="shared" si="96"/>
        <v xml:space="preserve">14/15 </v>
      </c>
      <c r="X249" s="44" t="str">
        <f t="shared" si="96"/>
        <v xml:space="preserve">15/16 </v>
      </c>
      <c r="Y249" s="44" t="str">
        <f t="shared" si="96"/>
        <v xml:space="preserve">16/17 </v>
      </c>
      <c r="Z249" s="44" t="str">
        <f t="shared" si="96"/>
        <v xml:space="preserve">17/18 </v>
      </c>
      <c r="AA249" s="44" t="str">
        <f t="shared" si="96"/>
        <v>18/19</v>
      </c>
      <c r="AB249" s="44" t="str">
        <f t="shared" si="96"/>
        <v>19/20</v>
      </c>
      <c r="AC249" s="44" t="str">
        <f t="shared" si="96"/>
        <v>20/21</v>
      </c>
      <c r="AD249" s="44" t="str">
        <f t="shared" si="96"/>
        <v>21/22</v>
      </c>
      <c r="AE249" s="44" t="str">
        <f t="shared" si="96"/>
        <v>22/23</v>
      </c>
      <c r="AF249" s="44" t="str">
        <f>AF2</f>
        <v>23/24</v>
      </c>
      <c r="AG249" s="44" t="str">
        <f t="shared" ref="AG249:AU249" si="97">AG2</f>
        <v>24/25</v>
      </c>
      <c r="AH249" s="44" t="str">
        <f t="shared" si="97"/>
        <v>25/26</v>
      </c>
      <c r="AI249" s="44" t="str">
        <f t="shared" si="97"/>
        <v>26/27</v>
      </c>
      <c r="AJ249" s="44" t="str">
        <f t="shared" si="97"/>
        <v>27/28</v>
      </c>
      <c r="AK249" s="44" t="str">
        <f t="shared" si="97"/>
        <v>28/29</v>
      </c>
      <c r="AL249" s="44" t="str">
        <f t="shared" si="97"/>
        <v>29/30</v>
      </c>
      <c r="AM249" s="44" t="str">
        <f t="shared" si="97"/>
        <v>30/31</v>
      </c>
      <c r="AN249" s="44" t="str">
        <f t="shared" si="97"/>
        <v>31/32</v>
      </c>
      <c r="AO249" s="44" t="str">
        <f t="shared" si="97"/>
        <v>32/33</v>
      </c>
      <c r="AP249" s="44" t="str">
        <f t="shared" si="97"/>
        <v>33/34</v>
      </c>
      <c r="AQ249" s="44" t="str">
        <f t="shared" si="97"/>
        <v>34/35</v>
      </c>
      <c r="AR249" s="44" t="str">
        <f t="shared" si="97"/>
        <v>35/36</v>
      </c>
      <c r="AS249" s="44" t="str">
        <f t="shared" si="97"/>
        <v>36/37</v>
      </c>
      <c r="AT249" s="44" t="str">
        <f t="shared" si="97"/>
        <v>37/38</v>
      </c>
      <c r="AU249" s="44" t="str">
        <f t="shared" si="97"/>
        <v>38/39</v>
      </c>
    </row>
    <row r="250" spans="1:47">
      <c r="A250" s="42" t="s">
        <v>101</v>
      </c>
      <c r="K250" s="67"/>
      <c r="L250" s="67">
        <v>32.106000000000002</v>
      </c>
      <c r="M250" s="67">
        <v>28.790400000000002</v>
      </c>
      <c r="N250" s="67">
        <v>30.0838</v>
      </c>
      <c r="O250" s="67">
        <v>31.093800000000002</v>
      </c>
      <c r="P250" s="67">
        <v>42.746899999999997</v>
      </c>
      <c r="Q250" s="67">
        <v>40.857799999999997</v>
      </c>
      <c r="R250" s="67">
        <v>36.159999999999997</v>
      </c>
      <c r="S250" s="67">
        <v>47.577100000000002</v>
      </c>
      <c r="T250" s="67">
        <v>58.4923</v>
      </c>
      <c r="U250" s="67">
        <v>54.4</v>
      </c>
      <c r="V250" s="67">
        <v>47.160899999999998</v>
      </c>
      <c r="W250" s="67">
        <v>38.316499999999998</v>
      </c>
      <c r="X250" s="67">
        <v>29.8005</v>
      </c>
      <c r="Y250" s="67">
        <v>36.134300000000003</v>
      </c>
      <c r="Z250" s="67">
        <v>34.637700000000002</v>
      </c>
      <c r="AA250" s="67">
        <v>31.438700000000001</v>
      </c>
      <c r="AB250" s="67">
        <v>33.269100000000002</v>
      </c>
      <c r="AC250" s="67">
        <v>37.026800000000001</v>
      </c>
      <c r="AD250" s="67">
        <v>79.650999999999996</v>
      </c>
      <c r="AE250" s="68">
        <f>(SUM(AC250:AD250)/SUM('[3]Soy Complex'!BJ514:BK514))*'[3]Soy Complex'!BL514-2+1+3+4+8+8-4</f>
        <v>99.270734457969894</v>
      </c>
      <c r="AF250" s="68">
        <f>(SUM(AD250:AE250)/SUM('[3]Soy Complex'!BK514:BL514))*'[3]Soy Complex'!BM514</f>
        <v>72.728623248056948</v>
      </c>
      <c r="AG250" s="68">
        <f>(SUM(AE250:AF250)/SUM('[3]Soy Complex'!BL514:BM514))*'[3]Soy Complex'!BN514-2.5</f>
        <v>49.099687798923739</v>
      </c>
      <c r="AH250" s="68">
        <f>(SUM(AF250:AG250)/SUM('[3]Soy Complex'!BM514:BN514))*'[3]Soy Complex'!BO514-5</f>
        <v>75.531794021998408</v>
      </c>
      <c r="AI250" s="68">
        <f>(SUM(AG250:AH250)/SUM('[3]Soy Complex'!BN514:BO514))*'[3]Soy Complex'!BP514</f>
        <v>95.075153415777891</v>
      </c>
      <c r="AJ250" s="68">
        <f>(SUM(AH250:AI250)/SUM('[3]Soy Complex'!BO514:BP514))*'[3]Soy Complex'!BQ514+3</f>
        <v>92.817446204807609</v>
      </c>
      <c r="AK250" s="68">
        <f>(SUM(AI250:AJ250)/SUM('[3]Soy Complex'!BP514:BQ514))*'[3]Soy Complex'!BR514+1</f>
        <v>104.17373113507622</v>
      </c>
      <c r="AL250" s="68">
        <f>(SUM(AJ250:AK250)/SUM('[3]Soy Complex'!BQ514:BR514))*'[3]Soy Complex'!BS514</f>
        <v>118.22278555115548</v>
      </c>
      <c r="AM250" s="68">
        <f>(SUM(AK250:AL250)/SUM('[3]Soy Complex'!BR514:BS514))*'[3]Soy Complex'!BT514-1</f>
        <v>124.00267727519041</v>
      </c>
      <c r="AN250" s="68">
        <f>(SUM(AL250:AM250)/SUM('[3]Soy Complex'!BS514:BT514))*'[3]Soy Complex'!BU514</f>
        <v>116.83746071370331</v>
      </c>
      <c r="AO250" s="68">
        <f>(SUM(AM250:AN250)/SUM('[3]Soy Complex'!BT514:BU514))*'[3]Soy Complex'!BV514</f>
        <v>119.32191120707826</v>
      </c>
      <c r="AP250" s="68">
        <f>(SUM(AN250:AO250)/SUM('[3]Soy Complex'!BU514:BV514))*'[3]Soy Complex'!BW514</f>
        <v>136.44031362654022</v>
      </c>
      <c r="AQ250" s="68">
        <f>(SUM(AO250:AP250)/SUM('[3]Soy Complex'!BV514:BW514))*'[3]Soy Complex'!BX514</f>
        <v>126.0349097799819</v>
      </c>
      <c r="AR250" s="68">
        <f>(SUM(AP250:AQ250)/SUM('[3]Soy Complex'!BW514:BX514))*'[3]Soy Complex'!BY514</f>
        <v>-13.357133446336688</v>
      </c>
      <c r="AS250" s="68">
        <f>(SUM(AQ250:AR250)/SUM('[3]Soy Complex'!BX514:BY514))*'[3]Soy Complex'!BZ514</f>
        <v>-462.35216399013473</v>
      </c>
      <c r="AT250" s="68">
        <f>(SUM(AR250:AS250)/SUM('[3]Soy Complex'!BY514:BZ514))*'[3]Soy Complex'!CA514</f>
        <v>-969.87622471193333</v>
      </c>
      <c r="AU250" s="68">
        <f>(SUM(AS250:AT250)/SUM('[3]Soy Complex'!BZ514:CA514))*'[3]Soy Complex'!CB514</f>
        <v>-1525.450157367211</v>
      </c>
    </row>
    <row r="251" spans="1:47">
      <c r="A251" s="42" t="s">
        <v>102</v>
      </c>
      <c r="K251" s="67"/>
      <c r="L251" s="67">
        <v>32.997700000000002</v>
      </c>
      <c r="M251" s="67">
        <v>28.616</v>
      </c>
      <c r="N251" s="67">
        <v>28.339500000000001</v>
      </c>
      <c r="O251" s="67">
        <v>33.213500000000003</v>
      </c>
      <c r="P251" s="67">
        <v>47.295499999999997</v>
      </c>
      <c r="Q251" s="67">
        <v>36.5715</v>
      </c>
      <c r="R251" s="67">
        <v>39.672499999999999</v>
      </c>
      <c r="S251" s="67">
        <v>51.070900000000002</v>
      </c>
      <c r="T251" s="67">
        <v>58.226100000000002</v>
      </c>
      <c r="U251" s="67">
        <v>51.296799999999998</v>
      </c>
      <c r="V251" s="67">
        <v>43.981499999999997</v>
      </c>
      <c r="W251" s="67">
        <v>37.3932</v>
      </c>
      <c r="X251" s="67">
        <v>29.0715</v>
      </c>
      <c r="Y251" s="67">
        <v>36.786200000000001</v>
      </c>
      <c r="Z251" s="67">
        <v>35.815199999999997</v>
      </c>
      <c r="AA251" s="67">
        <v>30.943300000000001</v>
      </c>
      <c r="AB251" s="67">
        <v>33.766500000000001</v>
      </c>
      <c r="AC251" s="67">
        <v>41.102499999999999</v>
      </c>
      <c r="AD251" s="67">
        <v>77.377600000000001</v>
      </c>
      <c r="AE251" s="68">
        <f>(SUM(AC251:AD251)/SUM('[3]Soy Complex'!BJ515:BK515))*'[3]Soy Complex'!BL515-7+1+3+6+8+2-1+8-2</f>
        <v>107.98805101199041</v>
      </c>
      <c r="AF251" s="68">
        <f>(SUM(AD251:AE251)/SUM('[3]Soy Complex'!BK515:BL515))*'[3]Soy Complex'!BM515</f>
        <v>70.538514056285223</v>
      </c>
      <c r="AG251" s="68">
        <f>(SUM(AE251:AF251)/SUM('[3]Soy Complex'!BL515:BM515))*'[3]Soy Complex'!BN515-2.5</f>
        <v>49.558642715009107</v>
      </c>
      <c r="AH251" s="68">
        <f>(SUM(AF251:AG251)/SUM('[3]Soy Complex'!BM515:BN515))*'[3]Soy Complex'!BO515-5</f>
        <v>83.128416230846128</v>
      </c>
      <c r="AI251" s="68">
        <f>(SUM(AG251:AH251)/SUM('[3]Soy Complex'!BN515:BO515))*'[3]Soy Complex'!BP515</f>
        <v>102.92582916358278</v>
      </c>
      <c r="AJ251" s="68">
        <f>(SUM(AH251:AI251)/SUM('[3]Soy Complex'!BO515:BP515))*'[3]Soy Complex'!BQ515+3</f>
        <v>98.515502246621111</v>
      </c>
      <c r="AK251" s="68">
        <f>(SUM(AI251:AJ251)/SUM('[3]Soy Complex'!BP515:BQ515))*'[3]Soy Complex'!BR515+1</f>
        <v>109.97347243322872</v>
      </c>
      <c r="AL251" s="68">
        <f>(SUM(AJ251:AK251)/SUM('[3]Soy Complex'!BQ515:BR515))*'[3]Soy Complex'!BS515</f>
        <v>126.67505561620109</v>
      </c>
      <c r="AM251" s="68">
        <f>(SUM(AK251:AL251)/SUM('[3]Soy Complex'!BR515:BS515))*'[3]Soy Complex'!BT515-1</f>
        <v>131.14179332431573</v>
      </c>
      <c r="AN251" s="68">
        <f>(SUM(AL251:AM251)/SUM('[3]Soy Complex'!BS515:BT515))*'[3]Soy Complex'!BU515</f>
        <v>125.04009429415794</v>
      </c>
      <c r="AO251" s="68">
        <f>(SUM(AM251:AN251)/SUM('[3]Soy Complex'!BT515:BU515))*'[3]Soy Complex'!BV515</f>
        <v>125.89292501447036</v>
      </c>
      <c r="AP251" s="68">
        <f>(SUM(AN251:AO251)/SUM('[3]Soy Complex'!BU515:BV515))*'[3]Soy Complex'!BW515</f>
        <v>147.57167678658368</v>
      </c>
      <c r="AQ251" s="68">
        <f>(SUM(AO251:AP251)/SUM('[3]Soy Complex'!BV515:BW515))*'[3]Soy Complex'!BX515</f>
        <v>147.89038002039061</v>
      </c>
      <c r="AR251" s="68">
        <f>(SUM(AP251:AQ251)/SUM('[3]Soy Complex'!BW515:BX515))*'[3]Soy Complex'!BY515</f>
        <v>-33.474130635334681</v>
      </c>
      <c r="AS251" s="68">
        <f>(SUM(AQ251:AR251)/SUM('[3]Soy Complex'!BX515:BY515))*'[3]Soy Complex'!BZ515</f>
        <v>-496.60843245283883</v>
      </c>
      <c r="AT251" s="68">
        <f>(SUM(AR251:AS251)/SUM('[3]Soy Complex'!BY515:BZ515))*'[3]Soy Complex'!CA515</f>
        <v>-1013.0409590201226</v>
      </c>
      <c r="AU251" s="68">
        <f>(SUM(AS251:AT251)/SUM('[3]Soy Complex'!BZ515:CA515))*'[3]Soy Complex'!CB515</f>
        <v>-1594.5028203636944</v>
      </c>
    </row>
    <row r="252" spans="1:47">
      <c r="A252" s="42" t="s">
        <v>103</v>
      </c>
      <c r="K252" s="67"/>
      <c r="L252" s="67">
        <v>34.764000000000003</v>
      </c>
      <c r="M252" s="67">
        <v>27.8004</v>
      </c>
      <c r="N252" s="67">
        <v>26.624500000000001</v>
      </c>
      <c r="O252" s="67">
        <v>32.731999999999999</v>
      </c>
      <c r="P252" s="67">
        <v>48.494500000000002</v>
      </c>
      <c r="Q252" s="67">
        <v>33.659999999999997</v>
      </c>
      <c r="R252" s="67">
        <v>39.752699999999997</v>
      </c>
      <c r="S252" s="67">
        <v>55.027700000000003</v>
      </c>
      <c r="T252" s="67">
        <v>56.792299999999997</v>
      </c>
      <c r="U252" s="67">
        <v>52.616999999999997</v>
      </c>
      <c r="V252" s="67">
        <v>42.730499999999999</v>
      </c>
      <c r="W252" s="67">
        <v>35.390500000000003</v>
      </c>
      <c r="X252" s="67">
        <v>32.013599999999997</v>
      </c>
      <c r="Y252" s="67">
        <v>37.848100000000002</v>
      </c>
      <c r="Z252" s="67">
        <v>34.683500000000002</v>
      </c>
      <c r="AA252" s="67">
        <v>31.872499999999999</v>
      </c>
      <c r="AB252" s="67">
        <v>35.382399999999997</v>
      </c>
      <c r="AC252" s="67">
        <v>45.719099999999997</v>
      </c>
      <c r="AD252" s="67">
        <v>73.038600000000002</v>
      </c>
      <c r="AE252" s="68">
        <f>(SUM(AC252:AD252)/SUM('[3]Soy Complex'!BJ516:BK516))*'[3]Soy Complex'!BL516-5+1+3+5.5+8+1+2+8-2</f>
        <v>98.907209470059314</v>
      </c>
      <c r="AF252" s="68">
        <f>(SUM(AD252:AE252)/SUM('[3]Soy Complex'!BK516:BL516))*'[3]Soy Complex'!BM516</f>
        <v>67.935094129961129</v>
      </c>
      <c r="AG252" s="68">
        <f>(SUM(AE252:AF252)/SUM('[3]Soy Complex'!BL516:BM516))*'[3]Soy Complex'!BN516-2.5</f>
        <v>53.356725236333574</v>
      </c>
      <c r="AH252" s="68">
        <f>(SUM(AF252:AG252)/SUM('[3]Soy Complex'!BM516:BN516))*'[3]Soy Complex'!BO516-5</f>
        <v>90.882816622504961</v>
      </c>
      <c r="AI252" s="68">
        <f>(SUM(AG252:AH252)/SUM('[3]Soy Complex'!BN516:BO516))*'[3]Soy Complex'!BP516</f>
        <v>114.48895780828906</v>
      </c>
      <c r="AJ252" s="68">
        <f>(SUM(AH252:AI252)/SUM('[3]Soy Complex'!BO516:BP516))*'[3]Soy Complex'!BQ516+3</f>
        <v>103.99567426712896</v>
      </c>
      <c r="AK252" s="68">
        <f>(SUM(AI252:AJ252)/SUM('[3]Soy Complex'!BP516:BQ516))*'[3]Soy Complex'!BR516+1</f>
        <v>114.58591336287869</v>
      </c>
      <c r="AL252" s="68">
        <f>(SUM(AJ252:AK252)/SUM('[3]Soy Complex'!BQ516:BR516))*'[3]Soy Complex'!BS516</f>
        <v>131.82320640717526</v>
      </c>
      <c r="AM252" s="68">
        <f>(SUM(AK252:AL252)/SUM('[3]Soy Complex'!BR516:BS516))*'[3]Soy Complex'!BT516-1</f>
        <v>139.70744025050476</v>
      </c>
      <c r="AN252" s="68">
        <f>(SUM(AL252:AM252)/SUM('[3]Soy Complex'!BS516:BT516))*'[3]Soy Complex'!BU516</f>
        <v>136.37659635236577</v>
      </c>
      <c r="AO252" s="68">
        <f>(SUM(AM252:AN252)/SUM('[3]Soy Complex'!BT516:BU516))*'[3]Soy Complex'!BV516</f>
        <v>126.73112621936535</v>
      </c>
      <c r="AP252" s="68">
        <f>(SUM(AN252:AO252)/SUM('[3]Soy Complex'!BU516:BV516))*'[3]Soy Complex'!BW516</f>
        <v>149.09391551013832</v>
      </c>
      <c r="AQ252" s="68">
        <f>(SUM(AO252:AP252)/SUM('[3]Soy Complex'!BV516:BW516))*'[3]Soy Complex'!BX516</f>
        <v>132.83467753584975</v>
      </c>
      <c r="AR252" s="68">
        <f>(SUM(AP252:AQ252)/SUM('[3]Soy Complex'!BW516:BX516))*'[3]Soy Complex'!BY516</f>
        <v>-92.830143198800812</v>
      </c>
      <c r="AS252" s="68">
        <f>(SUM(AQ252:AR252)/SUM('[3]Soy Complex'!BX516:BY516))*'[3]Soy Complex'!BZ516</f>
        <v>-591.33190247292896</v>
      </c>
      <c r="AT252" s="68">
        <f>(SUM(AR252:AS252)/SUM('[3]Soy Complex'!BY516:BZ516))*'[3]Soy Complex'!CA516</f>
        <v>-1136.0419267108416</v>
      </c>
      <c r="AU252" s="68">
        <f>(SUM(AS252:AT252)/SUM('[3]Soy Complex'!BZ516:CA516))*'[3]Soy Complex'!CB516</f>
        <v>-1767.5038032035282</v>
      </c>
    </row>
    <row r="253" spans="1:47">
      <c r="A253" s="42" t="s">
        <v>104</v>
      </c>
      <c r="K253" s="67"/>
      <c r="L253" s="67">
        <v>35.913499999999999</v>
      </c>
      <c r="M253" s="67">
        <v>26.3202</v>
      </c>
      <c r="N253" s="67">
        <v>26.944500000000001</v>
      </c>
      <c r="O253" s="67">
        <v>30.901499999999999</v>
      </c>
      <c r="P253" s="67">
        <v>53.327599999999997</v>
      </c>
      <c r="Q253" s="67">
        <v>36.347999999999999</v>
      </c>
      <c r="R253" s="67">
        <v>36.955199999999998</v>
      </c>
      <c r="S253" s="67">
        <v>58.070500000000003</v>
      </c>
      <c r="T253" s="67">
        <v>57.607500000000002</v>
      </c>
      <c r="U253" s="67">
        <v>54.557099999999998</v>
      </c>
      <c r="V253" s="67">
        <v>40.824300000000001</v>
      </c>
      <c r="W253" s="67">
        <v>35.077500000000001</v>
      </c>
      <c r="X253" s="67">
        <v>31.2942</v>
      </c>
      <c r="Y253" s="67">
        <v>36.111499999999999</v>
      </c>
      <c r="Z253" s="67">
        <v>34.326700000000002</v>
      </c>
      <c r="AA253" s="67">
        <v>32.317599999999999</v>
      </c>
      <c r="AB253" s="67">
        <v>36.0929</v>
      </c>
      <c r="AC253" s="67">
        <v>49.417400000000001</v>
      </c>
      <c r="AD253" s="67">
        <v>75.567499999999995</v>
      </c>
      <c r="AE253" s="68">
        <f>(SUM(AC253:AD253)/SUM('[3]Soy Complex'!BJ517:BK517))*'[3]Soy Complex'!BL517+5+5-1+3.5+8-2</f>
        <v>93.484123261521674</v>
      </c>
      <c r="AF253" s="68">
        <f>(SUM(AD253:AE253)/SUM('[3]Soy Complex'!BK517:BL517))*'[3]Soy Complex'!BM517-2.5</f>
        <v>59.654298410340353</v>
      </c>
      <c r="AG253" s="68">
        <f>(SUM(AE253:AF253)/SUM('[3]Soy Complex'!BL517:BM517))*'[3]Soy Complex'!BN517-5</f>
        <v>48.869467889440202</v>
      </c>
      <c r="AH253" s="68">
        <f>(SUM(AF253:AG253)/SUM('[3]Soy Complex'!BM517:BN517))*'[3]Soy Complex'!BO517</f>
        <v>101.02210111062931</v>
      </c>
      <c r="AI253" s="68">
        <f>(SUM(AF253:AH253)/SUM('[3]Soy Complex'!BM517:BO517))*'[3]Soy Complex'!BP517+3</f>
        <v>123.2047310534165</v>
      </c>
      <c r="AJ253" s="68">
        <f>(SUM(AH253:AI253)/SUM('[3]Soy Complex'!BO517:BP517))*'[3]Soy Complex'!BQ517+1</f>
        <v>112.92300075948671</v>
      </c>
      <c r="AK253" s="68">
        <f>(SUM(AH253:AJ253)/SUM('[3]Soy Complex'!BO517:BQ517))*'[3]Soy Complex'!BR517</f>
        <v>124.5143559139897</v>
      </c>
      <c r="AL253" s="68">
        <f>(SUM(AI253:AK253)/SUM('[3]Soy Complex'!BP517:BR517))*'[3]Soy Complex'!BS517-1</f>
        <v>142.17463770682926</v>
      </c>
      <c r="AM253" s="68">
        <f>(SUM(AJ253:AL253)/SUM('[3]Soy Complex'!BQ517:BS517))*'[3]Soy Complex'!BT517</f>
        <v>151.92023211953199</v>
      </c>
      <c r="AN253" s="68">
        <f>(SUM(AK253:AM253)/SUM('[3]Soy Complex'!BR517:BT517))*'[3]Soy Complex'!BU517</f>
        <v>151.85876506665267</v>
      </c>
      <c r="AO253" s="68">
        <f>(SUM(AL253:AN253)/SUM('[3]Soy Complex'!BS517:BU517))*'[3]Soy Complex'!BV517</f>
        <v>142.96708439355439</v>
      </c>
      <c r="AP253" s="68">
        <f>(SUM(AM253:AO253)/SUM('[3]Soy Complex'!BT517:BV517))*'[3]Soy Complex'!BW517</f>
        <v>169.90745627938878</v>
      </c>
      <c r="AQ253" s="68">
        <f>(SUM(AN253:AP253)/SUM('[3]Soy Complex'!BU517:BW517))*'[3]Soy Complex'!BX517</f>
        <v>152.75279058057484</v>
      </c>
      <c r="AR253" s="68">
        <f>(SUM(AO253:AQ253)/SUM('[3]Soy Complex'!BV517:BX517))*'[3]Soy Complex'!BY517</f>
        <v>-75.792172369464964</v>
      </c>
      <c r="AS253" s="68">
        <f>(SUM(AP253:AR253)/SUM('[3]Soy Complex'!BW517:BY517))*'[3]Soy Complex'!BZ517</f>
        <v>-554.89729933209276</v>
      </c>
      <c r="AT253" s="68">
        <f>(SUM(AQ253:AS253)/SUM('[3]Soy Complex'!BX517:BZ517))*'[3]Soy Complex'!CA517</f>
        <v>-1078.7611793744604</v>
      </c>
      <c r="AU253" s="68">
        <f>(SUM(AR253:AT253)/SUM('[3]Soy Complex'!BY517:CA517))*'[3]Soy Complex'!CB517</f>
        <v>-1693.9400725498988</v>
      </c>
    </row>
    <row r="254" spans="1:47">
      <c r="A254" s="42" t="s">
        <v>105</v>
      </c>
      <c r="K254" s="67"/>
      <c r="L254" s="67">
        <v>38.44</v>
      </c>
      <c r="M254" s="67">
        <v>26.3215</v>
      </c>
      <c r="N254" s="67">
        <v>26.583100000000002</v>
      </c>
      <c r="O254" s="67">
        <v>31.207799999999999</v>
      </c>
      <c r="P254" s="67">
        <v>60.968499999999999</v>
      </c>
      <c r="Q254" s="67">
        <v>32.678400000000003</v>
      </c>
      <c r="R254" s="67">
        <v>36.646299999999997</v>
      </c>
      <c r="S254" s="67">
        <v>59.636800000000001</v>
      </c>
      <c r="T254" s="67">
        <v>58.905500000000004</v>
      </c>
      <c r="U254" s="67">
        <v>55.244199999999999</v>
      </c>
      <c r="V254" s="67">
        <v>42.642600000000002</v>
      </c>
      <c r="W254" s="67">
        <v>33.789499999999997</v>
      </c>
      <c r="X254" s="67">
        <v>32.157499999999999</v>
      </c>
      <c r="Y254" s="67">
        <v>34.782600000000002</v>
      </c>
      <c r="Z254" s="67">
        <v>33.142600000000002</v>
      </c>
      <c r="AA254" s="67">
        <v>32.904699999999998</v>
      </c>
      <c r="AB254" s="67">
        <v>33.432600000000001</v>
      </c>
      <c r="AC254" s="67">
        <v>52.604199999999999</v>
      </c>
      <c r="AD254" s="67">
        <v>79.657399999999996</v>
      </c>
      <c r="AE254" s="68">
        <f>(SUM(AC254:AD254)/SUM('[3]Soy Complex'!BJ518:BK518))*'[3]Soy Complex'!BL518+5+5+7</f>
        <v>87.125370875251505</v>
      </c>
      <c r="AF254" s="68">
        <f>(SUM(AD254:AE254)/SUM('[3]Soy Complex'!BK518:BL518))*'[3]Soy Complex'!BM518-2.5</f>
        <v>52.189805190378962</v>
      </c>
      <c r="AG254" s="68">
        <f>(SUM(AE254:AF254)/SUM('[3]Soy Complex'!BL518:BM518))*'[3]Soy Complex'!BN518-5</f>
        <v>47.941910565121965</v>
      </c>
      <c r="AH254" s="68">
        <f>(SUM(AF254:AG254)/SUM('[3]Soy Complex'!BM518:BN518))*'[3]Soy Complex'!BO518</f>
        <v>102.76983094038965</v>
      </c>
      <c r="AI254" s="68">
        <f>(SUM(AF254:AH254)/SUM('[3]Soy Complex'!BM518:BO518))*'[3]Soy Complex'!BP518+3</f>
        <v>124.81414252874153</v>
      </c>
      <c r="AJ254" s="68">
        <f>(SUM(AH254:AI254)/SUM('[3]Soy Complex'!BO518:BP518))*'[3]Soy Complex'!BQ518+1</f>
        <v>117.12400154427871</v>
      </c>
      <c r="AK254" s="68">
        <f>(SUM(AH254:AJ254)/SUM('[3]Soy Complex'!BO518:BQ518))*'[3]Soy Complex'!BR518</f>
        <v>129.64209784121036</v>
      </c>
      <c r="AL254" s="68">
        <f>(SUM(AI254:AK254)/SUM('[3]Soy Complex'!BP518:BR518))*'[3]Soy Complex'!BS518-1</f>
        <v>144.86120004883284</v>
      </c>
      <c r="AM254" s="68">
        <f>(SUM(AJ254:AL254)/SUM('[3]Soy Complex'!BQ518:BS518))*'[3]Soy Complex'!BT518</f>
        <v>154.73704470450548</v>
      </c>
      <c r="AN254" s="68">
        <f>(SUM(AK254:AM254)/SUM('[3]Soy Complex'!BR518:BT518))*'[3]Soy Complex'!BU518</f>
        <v>158.83775210915334</v>
      </c>
      <c r="AO254" s="68">
        <f>(SUM(AL254:AN254)/SUM('[3]Soy Complex'!BS518:BU518))*'[3]Soy Complex'!BV518</f>
        <v>152.79251763875288</v>
      </c>
      <c r="AP254" s="68">
        <f>(SUM(AM254:AO254)/SUM('[3]Soy Complex'!BT518:BV518))*'[3]Soy Complex'!BW518</f>
        <v>182.64392663668573</v>
      </c>
      <c r="AQ254" s="68">
        <f>(SUM(AN254:AP254)/SUM('[3]Soy Complex'!BU518:BW518))*'[3]Soy Complex'!BX518</f>
        <v>158.84358521598401</v>
      </c>
      <c r="AR254" s="68">
        <f>(SUM(AO254:AQ254)/SUM('[3]Soy Complex'!BV518:BX518))*'[3]Soy Complex'!BY518</f>
        <v>-77.346175357174815</v>
      </c>
      <c r="AS254" s="68">
        <f>(SUM(AP254:AR254)/SUM('[3]Soy Complex'!BW518:BY518))*'[3]Soy Complex'!BZ518</f>
        <v>-539.26593762251446</v>
      </c>
      <c r="AT254" s="68">
        <f>(SUM(AQ254:AS254)/SUM('[3]Soy Complex'!BX518:BZ518))*'[3]Soy Complex'!CA518</f>
        <v>-1043.3591671721006</v>
      </c>
      <c r="AU254" s="68">
        <f>(SUM(AR254:AT254)/SUM('[3]Soy Complex'!BY518:CA518))*'[3]Soy Complex'!CB518</f>
        <v>-1645.7522905297219</v>
      </c>
    </row>
    <row r="255" spans="1:47">
      <c r="A255" s="42" t="s">
        <v>106</v>
      </c>
      <c r="K255" s="67"/>
      <c r="L255" s="67">
        <v>39.865600000000001</v>
      </c>
      <c r="M255" s="67">
        <v>29.710899999999999</v>
      </c>
      <c r="N255" s="67">
        <v>25.7895</v>
      </c>
      <c r="O255" s="67">
        <v>32.393599999999999</v>
      </c>
      <c r="P255" s="67">
        <v>63.777999999999999</v>
      </c>
      <c r="Q255" s="67">
        <v>31.515899999999998</v>
      </c>
      <c r="R255" s="67">
        <v>38.312100000000001</v>
      </c>
      <c r="S255" s="67">
        <v>59.595599999999997</v>
      </c>
      <c r="T255" s="67">
        <v>59.919499999999999</v>
      </c>
      <c r="U255" s="67">
        <v>54.25</v>
      </c>
      <c r="V255" s="67">
        <v>44.147100000000002</v>
      </c>
      <c r="W255" s="67">
        <v>33.247100000000003</v>
      </c>
      <c r="X255" s="67">
        <v>33.476399999999998</v>
      </c>
      <c r="Y255" s="67">
        <v>33.362200000000001</v>
      </c>
      <c r="Z255" s="67">
        <v>32.784799999999997</v>
      </c>
      <c r="AA255" s="67">
        <v>31.79</v>
      </c>
      <c r="AB255" s="67">
        <v>30.1768</v>
      </c>
      <c r="AC255" s="67">
        <v>62.609099999999998</v>
      </c>
      <c r="AD255" s="67">
        <v>91.289100000000005</v>
      </c>
      <c r="AE255" s="68">
        <f>(SUM(AC255:AD255)/SUM('[3]Soy Complex'!BJ519:BK519))*'[3]Soy Complex'!BL519+5+5+8</f>
        <v>86.379827846380422</v>
      </c>
      <c r="AF255" s="68">
        <f>(SUM(AD255:AE255)/SUM('[3]Soy Complex'!BK519:BL519))*'[3]Soy Complex'!BM519-2.5</f>
        <v>56.234469055822856</v>
      </c>
      <c r="AG255" s="68">
        <f>(SUM(AE255:AF255)/SUM('[3]Soy Complex'!BL519:BM519))*'[3]Soy Complex'!BN519-5</f>
        <v>51.47463621998363</v>
      </c>
      <c r="AH255" s="68">
        <f>(SUM(AF255:AG255)/SUM('[3]Soy Complex'!BM519:BN519))*'[3]Soy Complex'!BO519</f>
        <v>116.86755003373099</v>
      </c>
      <c r="AI255" s="68">
        <f>(SUM(AF255:AH255)/SUM('[3]Soy Complex'!BM519:BO519))*'[3]Soy Complex'!BP519+3</f>
        <v>138.4440035242196</v>
      </c>
      <c r="AJ255" s="68">
        <f>(SUM(AH255:AI255)/SUM('[3]Soy Complex'!BO519:BP519))*'[3]Soy Complex'!BQ519+1</f>
        <v>133.8489206861359</v>
      </c>
      <c r="AK255" s="68">
        <f>(SUM(AH255:AJ255)/SUM('[3]Soy Complex'!BO519:BQ519))*'[3]Soy Complex'!BR519</f>
        <v>150.2569139475579</v>
      </c>
      <c r="AL255" s="68">
        <f>(SUM(AI255:AK255)/SUM('[3]Soy Complex'!BP519:BR519))*'[3]Soy Complex'!BS519-1</f>
        <v>166.12537713063995</v>
      </c>
      <c r="AM255" s="68">
        <f>(SUM(AJ255:AL255)/SUM('[3]Soy Complex'!BQ519:BS519))*'[3]Soy Complex'!BT519</f>
        <v>178.09781970787157</v>
      </c>
      <c r="AN255" s="68">
        <f>(SUM(AK255:AM255)/SUM('[3]Soy Complex'!BR519:BT519))*'[3]Soy Complex'!BU519</f>
        <v>184.3230508494301</v>
      </c>
      <c r="AO255" s="68">
        <f>(SUM(AL255:AN255)/SUM('[3]Soy Complex'!BS519:BU519))*'[3]Soy Complex'!BV519</f>
        <v>180.98085046549653</v>
      </c>
      <c r="AP255" s="68">
        <f>(SUM(AM255:AO255)/SUM('[3]Soy Complex'!BT519:BV519))*'[3]Soy Complex'!BW519</f>
        <v>217.10466291297107</v>
      </c>
      <c r="AQ255" s="68">
        <f>(SUM(AN255:AP255)/SUM('[3]Soy Complex'!BU519:BW519))*'[3]Soy Complex'!BX519</f>
        <v>184.5083624232241</v>
      </c>
      <c r="AR255" s="68">
        <f>(SUM(AO255:AQ255)/SUM('[3]Soy Complex'!BV519:BX519))*'[3]Soy Complex'!BY519</f>
        <v>-82.532309448055571</v>
      </c>
      <c r="AS255" s="68">
        <f>(SUM(AP255:AR255)/SUM('[3]Soy Complex'!BW519:BY519))*'[3]Soy Complex'!BZ519</f>
        <v>-575.9116431966703</v>
      </c>
      <c r="AT255" s="68">
        <f>(SUM(AQ255:AS255)/SUM('[3]Soy Complex'!BX519:BZ519))*'[3]Soy Complex'!CA519</f>
        <v>-1111.7342813991627</v>
      </c>
      <c r="AU255" s="68">
        <f>(SUM(AR255:AT255)/SUM('[3]Soy Complex'!BY519:CA519))*'[3]Soy Complex'!CB519</f>
        <v>-1764.0027896534052</v>
      </c>
    </row>
    <row r="256" spans="1:47">
      <c r="A256" s="42" t="s">
        <v>107</v>
      </c>
      <c r="K256" s="67"/>
      <c r="L256" s="67">
        <v>39.403300000000002</v>
      </c>
      <c r="M256" s="67">
        <v>29.117100000000001</v>
      </c>
      <c r="N256" s="67">
        <v>25.581499999999998</v>
      </c>
      <c r="O256" s="67">
        <v>34.120699999999999</v>
      </c>
      <c r="P256" s="67">
        <v>61.948599999999999</v>
      </c>
      <c r="Q256" s="67">
        <v>35.711399999999998</v>
      </c>
      <c r="R256" s="67">
        <v>39.2057</v>
      </c>
      <c r="S256" s="67">
        <v>63.063499999999998</v>
      </c>
      <c r="T256" s="67">
        <v>61.591999999999999</v>
      </c>
      <c r="U256" s="67">
        <v>54.625500000000002</v>
      </c>
      <c r="V256" s="67">
        <v>44.762900000000002</v>
      </c>
      <c r="W256" s="67">
        <v>35.381100000000004</v>
      </c>
      <c r="X256" s="67">
        <v>34.941000000000003</v>
      </c>
      <c r="Y256" s="67">
        <v>32.117400000000004</v>
      </c>
      <c r="Z256" s="67">
        <v>32.198599999999999</v>
      </c>
      <c r="AA256" s="67">
        <v>31.028099999999998</v>
      </c>
      <c r="AB256" s="67">
        <v>28.802900000000001</v>
      </c>
      <c r="AC256" s="67">
        <v>71.7667</v>
      </c>
      <c r="AD256" s="67">
        <v>96.501999999999995</v>
      </c>
      <c r="AE256" s="68">
        <f>(SUM(AC256:AD256)/SUM('[3]Soy Complex'!BJ520:BK520))*'[3]Soy Complex'!BL520+5+5</f>
        <v>73.619986454343461</v>
      </c>
      <c r="AF256" s="68">
        <f>(SUM(AD256:AE256)/SUM('[3]Soy Complex'!BK520:BL520))*'[3]Soy Complex'!BM520-2.5</f>
        <v>50.832927104442632</v>
      </c>
      <c r="AG256" s="68">
        <f>(SUM(AE256:AF256)/SUM('[3]Soy Complex'!BL520:BM520))*'[3]Soy Complex'!BN520-5</f>
        <v>46.775951632784825</v>
      </c>
      <c r="AH256" s="68">
        <f>(SUM(AF256:AG256)/SUM('[3]Soy Complex'!BM520:BN520))*'[3]Soy Complex'!BO520</f>
        <v>109.65009086379774</v>
      </c>
      <c r="AI256" s="68">
        <f>(SUM(AF256:AH256)/SUM('[3]Soy Complex'!BM520:BO520))*'[3]Soy Complex'!BP520+3</f>
        <v>128.3259810814609</v>
      </c>
      <c r="AJ256" s="68">
        <f>(SUM(AH256:AI256)/SUM('[3]Soy Complex'!BO520:BP520))*'[3]Soy Complex'!BQ520+1</f>
        <v>123.93725373738305</v>
      </c>
      <c r="AK256" s="68">
        <f>(SUM(AH256:AJ256)/SUM('[3]Soy Complex'!BO520:BQ520))*'[3]Soy Complex'!BR520</f>
        <v>139.58014208889156</v>
      </c>
      <c r="AL256" s="68">
        <f>(SUM(AI256:AK256)/SUM('[3]Soy Complex'!BP520:BR520))*'[3]Soy Complex'!BS520-1</f>
        <v>154.95380380720914</v>
      </c>
      <c r="AM256" s="68">
        <f>(SUM(AJ256:AL256)/SUM('[3]Soy Complex'!BQ520:BS520))*'[3]Soy Complex'!BT520</f>
        <v>164.65776354933331</v>
      </c>
      <c r="AN256" s="68">
        <f>(SUM(AK256:AM256)/SUM('[3]Soy Complex'!BR520:BT520))*'[3]Soy Complex'!BU520</f>
        <v>169.92203570777383</v>
      </c>
      <c r="AO256" s="68">
        <f>(SUM(AL256:AN256)/SUM('[3]Soy Complex'!BS520:BU520))*'[3]Soy Complex'!BV520</f>
        <v>169.0704710830552</v>
      </c>
      <c r="AP256" s="68">
        <f>(SUM(AM256:AO256)/SUM('[3]Soy Complex'!BT520:BV520))*'[3]Soy Complex'!BW520</f>
        <v>200.80084586501422</v>
      </c>
      <c r="AQ256" s="68">
        <f>(SUM(AN256:AP256)/SUM('[3]Soy Complex'!BU520:BW520))*'[3]Soy Complex'!BX520</f>
        <v>159.37666578945533</v>
      </c>
      <c r="AR256" s="68">
        <f>(SUM(AO256:AQ256)/SUM('[3]Soy Complex'!BV520:BX520))*'[3]Soy Complex'!BY520</f>
        <v>-109.52987719781444</v>
      </c>
      <c r="AS256" s="68">
        <f>(SUM(AP256:AR256)/SUM('[3]Soy Complex'!BW520:BY520))*'[3]Soy Complex'!BZ520</f>
        <v>-565.222597569134</v>
      </c>
      <c r="AT256" s="68">
        <f>(SUM(AQ256:AS256)/SUM('[3]Soy Complex'!BX520:BZ520))*'[3]Soy Complex'!CA520</f>
        <v>-1056.6428989780056</v>
      </c>
      <c r="AU256" s="68">
        <f>(SUM(AR256:AT256)/SUM('[3]Soy Complex'!BY520:CA520))*'[3]Soy Complex'!CB520</f>
        <v>-1668.4162340743708</v>
      </c>
    </row>
    <row r="257" spans="1:47">
      <c r="A257" s="42" t="s">
        <v>108</v>
      </c>
      <c r="K257" s="67"/>
      <c r="L257" s="67">
        <v>37.982500000000002</v>
      </c>
      <c r="M257" s="67">
        <v>29.2895</v>
      </c>
      <c r="N257" s="67">
        <v>27.344000000000001</v>
      </c>
      <c r="O257" s="67">
        <v>36.6509</v>
      </c>
      <c r="P257" s="67">
        <v>64.878</v>
      </c>
      <c r="Q257" s="67">
        <v>39.154000000000003</v>
      </c>
      <c r="R257" s="67">
        <v>37.6205</v>
      </c>
      <c r="S257" s="67">
        <v>62.579500000000003</v>
      </c>
      <c r="T257" s="67">
        <v>57.7714</v>
      </c>
      <c r="U257" s="67">
        <v>55.540500000000002</v>
      </c>
      <c r="V257" s="67">
        <v>44.114800000000002</v>
      </c>
      <c r="W257" s="67">
        <v>35.650500000000001</v>
      </c>
      <c r="X257" s="67">
        <v>33.078600000000002</v>
      </c>
      <c r="Y257" s="67">
        <v>33.204099999999997</v>
      </c>
      <c r="Z257" s="67">
        <v>31.936800000000002</v>
      </c>
      <c r="AA257" s="67">
        <v>30.131399999999999</v>
      </c>
      <c r="AB257" s="67">
        <v>28.418500000000002</v>
      </c>
      <c r="AC257" s="67">
        <v>92.789500000000004</v>
      </c>
      <c r="AD257" s="68">
        <f>(SUM(AB257:AC257)/SUM('[3]Soy Complex'!BI521:BJ521))*'[3]Soy Complex'!BK521+7+1+5+5+6+1-5-3</f>
        <v>122.89643151369728</v>
      </c>
      <c r="AE257" s="68">
        <f>(SUM(AC257:AD257)/SUM('[3]Soy Complex'!BJ521:BK521))*'[3]Soy Complex'!BL521+5+5</f>
        <v>79.820064239654613</v>
      </c>
      <c r="AF257" s="68">
        <f>(SUM(AD257:AE257)/SUM('[3]Soy Complex'!BK521:BL521))*'[3]Soy Complex'!BM521-2.5</f>
        <v>56.92215146841658</v>
      </c>
      <c r="AG257" s="68">
        <f>(SUM(AE257:AF257)/SUM('[3]Soy Complex'!BL521:BM521))*'[3]Soy Complex'!BN521-5</f>
        <v>56.434166547991552</v>
      </c>
      <c r="AH257" s="68">
        <f>(SUM(AF257:AG257)/SUM('[3]Soy Complex'!BM521:BN521))*'[3]Soy Complex'!BO521</f>
        <v>127.12602709321479</v>
      </c>
      <c r="AI257" s="68">
        <f>(SUM(AF257:AH257)/SUM('[3]Soy Complex'!BM521:BO521))*'[3]Soy Complex'!BP521+3</f>
        <v>146.06619558754312</v>
      </c>
      <c r="AJ257" s="68">
        <f>(SUM(AH257:AI257)/SUM('[3]Soy Complex'!BO521:BP521))*'[3]Soy Complex'!BQ521+1</f>
        <v>141.88421313108984</v>
      </c>
      <c r="AK257" s="68">
        <f>(SUM(AH257:AJ257)/SUM('[3]Soy Complex'!BO521:BQ521))*'[3]Soy Complex'!BR521</f>
        <v>160.00229823404899</v>
      </c>
      <c r="AL257" s="68">
        <f>(SUM(AI257:AK257)/SUM('[3]Soy Complex'!BP521:BR521))*'[3]Soy Complex'!BS521-1</f>
        <v>177.70999615692728</v>
      </c>
      <c r="AM257" s="68">
        <f>(SUM(AJ257:AL257)/SUM('[3]Soy Complex'!BQ521:BS521))*'[3]Soy Complex'!BT521</f>
        <v>190.45878433096621</v>
      </c>
      <c r="AN257" s="68">
        <f>(SUM(AK257:AM257)/SUM('[3]Soy Complex'!BR521:BT521))*'[3]Soy Complex'!BU521</f>
        <v>194.35833157991868</v>
      </c>
      <c r="AO257" s="68">
        <f>(SUM(AL257:AN257)/SUM('[3]Soy Complex'!BS521:BU521))*'[3]Soy Complex'!BV521</f>
        <v>195.28169981207657</v>
      </c>
      <c r="AP257" s="68">
        <f>(SUM(AM257:AO257)/SUM('[3]Soy Complex'!BT521:BV521))*'[3]Soy Complex'!BW521</f>
        <v>235.032426886894</v>
      </c>
      <c r="AQ257" s="68">
        <f>(SUM(AN257:AP257)/SUM('[3]Soy Complex'!BU521:BW521))*'[3]Soy Complex'!BX521</f>
        <v>168.14074303338865</v>
      </c>
      <c r="AR257" s="68">
        <f>(SUM(AO257:AQ257)/SUM('[3]Soy Complex'!BV521:BX521))*'[3]Soy Complex'!BY521</f>
        <v>-182.88616760955415</v>
      </c>
      <c r="AS257" s="68">
        <f>(SUM(AP257:AR257)/SUM('[3]Soy Complex'!BW521:BY521))*'[3]Soy Complex'!BZ521</f>
        <v>-728.71187613972586</v>
      </c>
      <c r="AT257" s="68">
        <f>(SUM(AQ257:AS257)/SUM('[3]Soy Complex'!BX521:BZ521))*'[3]Soy Complex'!CA521</f>
        <v>-1315.5066048589929</v>
      </c>
      <c r="AU257" s="68">
        <f>(SUM(AR257:AT257)/SUM('[3]Soy Complex'!BY521:CA521))*'[3]Soy Complex'!CB521</f>
        <v>-2063.4760246794503</v>
      </c>
    </row>
    <row r="258" spans="1:47">
      <c r="A258" s="42" t="s">
        <v>109</v>
      </c>
      <c r="K258" s="67"/>
      <c r="L258" s="67">
        <v>35.838000000000001</v>
      </c>
      <c r="M258" s="67">
        <v>30.426300000000001</v>
      </c>
      <c r="N258" s="67">
        <v>27.203099999999999</v>
      </c>
      <c r="O258" s="67">
        <v>37.953299999999999</v>
      </c>
      <c r="P258" s="67">
        <v>69.037999999999997</v>
      </c>
      <c r="Q258" s="67">
        <v>38.725900000000003</v>
      </c>
      <c r="R258" s="67">
        <v>36.671300000000002</v>
      </c>
      <c r="S258" s="67">
        <v>62.228999999999999</v>
      </c>
      <c r="T258" s="67">
        <v>55.795200000000001</v>
      </c>
      <c r="U258" s="67">
        <v>54.329500000000003</v>
      </c>
      <c r="V258" s="67">
        <v>43.6267</v>
      </c>
      <c r="W258" s="67">
        <v>36.537300000000002</v>
      </c>
      <c r="X258" s="67">
        <v>33.017299999999999</v>
      </c>
      <c r="Y258" s="67">
        <v>33.277299999999997</v>
      </c>
      <c r="Z258" s="67">
        <v>30.721</v>
      </c>
      <c r="AA258" s="67">
        <v>31.390499999999999</v>
      </c>
      <c r="AB258" s="67">
        <v>29.764099999999999</v>
      </c>
      <c r="AC258" s="67">
        <v>97.356800000000007</v>
      </c>
      <c r="AD258" s="68">
        <f>(SUM(AB258:AC258)/SUM('[3]Soy Complex'!BI522:BJ522))*'[3]Soy Complex'!BK522+7+2+5+5+8-5-2</f>
        <v>120.70531242847278</v>
      </c>
      <c r="AE258" s="68">
        <f>(SUM(AC258:AD258)/SUM('[3]Soy Complex'!BJ522:BK522))*'[3]Soy Complex'!BL522+5+5</f>
        <v>94.396531660347918</v>
      </c>
      <c r="AF258" s="68">
        <f>(SUM(AD258:AE258)/SUM('[3]Soy Complex'!BK522:BL522))*'[3]Soy Complex'!BM522-2.5</f>
        <v>61.506770872904241</v>
      </c>
      <c r="AG258" s="68">
        <f>(SUM(AE258:AF258)/SUM('[3]Soy Complex'!BL522:BM522))*'[3]Soy Complex'!BN522-5</f>
        <v>58.199072598681688</v>
      </c>
      <c r="AH258" s="68">
        <f>(SUM(AF258:AG258)/SUM('[3]Soy Complex'!BM522:BN522))*'[3]Soy Complex'!BO522</f>
        <v>127.22322297590853</v>
      </c>
      <c r="AI258" s="68">
        <f>(SUM(AF258:AH258)/SUM('[3]Soy Complex'!BM522:BO522))*'[3]Soy Complex'!BP522+3</f>
        <v>145.77046584368497</v>
      </c>
      <c r="AJ258" s="68">
        <f>(SUM(AH258:AI258)/SUM('[3]Soy Complex'!BO522:BP522))*'[3]Soy Complex'!BQ522+1</f>
        <v>142.02479758119088</v>
      </c>
      <c r="AK258" s="68">
        <f>(SUM(AH258:AJ258)/SUM('[3]Soy Complex'!BO522:BQ522))*'[3]Soy Complex'!BR522</f>
        <v>161.40604926528232</v>
      </c>
      <c r="AL258" s="68">
        <f>(SUM(AI258:AK258)/SUM('[3]Soy Complex'!BP522:BR522))*'[3]Soy Complex'!BS522-1</f>
        <v>178.42342179835174</v>
      </c>
      <c r="AM258" s="68">
        <f>(SUM(AJ258:AL258)/SUM('[3]Soy Complex'!BQ522:BS522))*'[3]Soy Complex'!BT522</f>
        <v>192.1322064981407</v>
      </c>
      <c r="AN258" s="68">
        <f>(SUM(AK258:AM258)/SUM('[3]Soy Complex'!BR522:BT522))*'[3]Soy Complex'!BU522</f>
        <v>194.26945081671406</v>
      </c>
      <c r="AO258" s="68">
        <f>(SUM(AL258:AN258)/SUM('[3]Soy Complex'!BS522:BU522))*'[3]Soy Complex'!BV522</f>
        <v>198.08549425653459</v>
      </c>
      <c r="AP258" s="68">
        <f>(SUM(AM258:AO258)/SUM('[3]Soy Complex'!BT522:BV522))*'[3]Soy Complex'!BW522</f>
        <v>241.20456714766968</v>
      </c>
      <c r="AQ258" s="68">
        <f>(SUM(AN258:AP258)/SUM('[3]Soy Complex'!BU522:BW522))*'[3]Soy Complex'!BX522</f>
        <v>151.65906900508114</v>
      </c>
      <c r="AR258" s="68">
        <f>(SUM(AO258:AQ258)/SUM('[3]Soy Complex'!BV522:BX522))*'[3]Soy Complex'!BY522</f>
        <v>-252.90371837679598</v>
      </c>
      <c r="AS258" s="68">
        <f>(SUM(AP258:AR258)/SUM('[3]Soy Complex'!BW522:BY522))*'[3]Soy Complex'!BZ522</f>
        <v>-835.09159004370451</v>
      </c>
      <c r="AT258" s="68">
        <f>(SUM(AQ258:AS258)/SUM('[3]Soy Complex'!BX522:BZ522))*'[3]Soy Complex'!CA522</f>
        <v>-1457.0925113301382</v>
      </c>
      <c r="AU258" s="68">
        <f>(SUM(AR258:AT258)/SUM('[3]Soy Complex'!BY522:CA522))*'[3]Soy Complex'!CB522</f>
        <v>-2270.155783146341</v>
      </c>
    </row>
    <row r="259" spans="1:47">
      <c r="A259" s="42" t="s">
        <v>110</v>
      </c>
      <c r="K259" s="67">
        <v>25.273499999999999</v>
      </c>
      <c r="L259" s="67">
        <v>34.119500000000002</v>
      </c>
      <c r="M259" s="67">
        <v>31.109000000000002</v>
      </c>
      <c r="N259" s="67">
        <v>28.882000000000001</v>
      </c>
      <c r="O259" s="67">
        <v>39.008000000000003</v>
      </c>
      <c r="P259" s="67">
        <v>66.426299999999998</v>
      </c>
      <c r="Q259" s="67">
        <v>34.801299999999998</v>
      </c>
      <c r="R259" s="67">
        <v>37.252299999999998</v>
      </c>
      <c r="S259" s="67">
        <v>61.762</v>
      </c>
      <c r="T259" s="67">
        <v>59.119300000000003</v>
      </c>
      <c r="U259" s="67">
        <v>51.377000000000002</v>
      </c>
      <c r="V259" s="67">
        <v>41.756399999999999</v>
      </c>
      <c r="W259" s="67">
        <v>34.613599999999998</v>
      </c>
      <c r="X259" s="67">
        <v>31.5</v>
      </c>
      <c r="Y259" s="67">
        <v>35.21</v>
      </c>
      <c r="Z259" s="67">
        <v>29.685700000000001</v>
      </c>
      <c r="AA259" s="67">
        <v>31.423200000000001</v>
      </c>
      <c r="AB259" s="67">
        <v>31.8109</v>
      </c>
      <c r="AC259" s="67">
        <v>92.793300000000002</v>
      </c>
      <c r="AD259" s="68">
        <f>(SUM(AB259:AC259)/SUM('[3]Soy Complex'!BI523:BJ523))*'[3]Soy Complex'!BK523+5+2+5+3+5-1+8-5-2</f>
        <v>103.05475542699723</v>
      </c>
      <c r="AE259" s="68">
        <f>(SUM(AC259:AD259)/SUM('[3]Soy Complex'!BJ523:BK523))*'[3]Soy Complex'!BL523+5+5</f>
        <v>108.6876343783766</v>
      </c>
      <c r="AF259" s="68">
        <f>(SUM(AD259:AE259)/SUM('[3]Soy Complex'!BK523:BL523))*'[3]Soy Complex'!BM523-2.5</f>
        <v>61.647930160930656</v>
      </c>
      <c r="AG259" s="68">
        <f>(SUM(AE259:AF259)/SUM('[3]Soy Complex'!BL523:BM523))*'[3]Soy Complex'!BN523-5</f>
        <v>56.864760457194983</v>
      </c>
      <c r="AH259" s="68">
        <f>(SUM(AF259:AG259)/SUM('[3]Soy Complex'!BM523:BN523))*'[3]Soy Complex'!BO523</f>
        <v>118.55221645828247</v>
      </c>
      <c r="AI259" s="68">
        <f>(SUM(AF259:AH259)/SUM('[3]Soy Complex'!BM523:BO523))*'[3]Soy Complex'!BP523+3</f>
        <v>134.99222217939459</v>
      </c>
      <c r="AJ259" s="68">
        <f>(SUM(AH259:AI259)/SUM('[3]Soy Complex'!BO523:BP523))*'[3]Soy Complex'!BQ523+1</f>
        <v>131.37009524301692</v>
      </c>
      <c r="AK259" s="68">
        <f>(SUM(AH259:AJ259)/SUM('[3]Soy Complex'!BO523:BQ523))*'[3]Soy Complex'!BR523</f>
        <v>149.34667301416738</v>
      </c>
      <c r="AL259" s="68">
        <f>(SUM(AI259:AK259)/SUM('[3]Soy Complex'!BP523:BR523))*'[3]Soy Complex'!BS523-1</f>
        <v>163.37796762424557</v>
      </c>
      <c r="AM259" s="68">
        <f>(SUM(AJ259:AL259)/SUM('[3]Soy Complex'!BQ523:BS523))*'[3]Soy Complex'!BT523</f>
        <v>175.63318149619559</v>
      </c>
      <c r="AN259" s="68">
        <f>(SUM(AK259:AM259)/SUM('[3]Soy Complex'!BR523:BT523))*'[3]Soy Complex'!BU523</f>
        <v>178.5080302920876</v>
      </c>
      <c r="AO259" s="68">
        <f>(SUM(AL259:AN259)/SUM('[3]Soy Complex'!BS523:BU523))*'[3]Soy Complex'!BV523</f>
        <v>184.0095268255956</v>
      </c>
      <c r="AP259" s="68">
        <f>(SUM(AM259:AO259)/SUM('[3]Soy Complex'!BT523:BV523))*'[3]Soy Complex'!BW523</f>
        <v>209.97598928104856</v>
      </c>
      <c r="AQ259" s="68">
        <f>(SUM(AN259:AP259)/SUM('[3]Soy Complex'!BU523:BW523))*'[3]Soy Complex'!BX523</f>
        <v>104.42439997783876</v>
      </c>
      <c r="AR259" s="68">
        <f>(SUM(AO259:AQ259)/SUM('[3]Soy Complex'!BV523:BX523))*'[3]Soy Complex'!BY523</f>
        <v>-342.85061887550557</v>
      </c>
      <c r="AS259" s="68">
        <f>(SUM(AP259:AR259)/SUM('[3]Soy Complex'!BW523:BY523))*'[3]Soy Complex'!BZ523</f>
        <v>-928.14253224998492</v>
      </c>
      <c r="AT259" s="68">
        <f>(SUM(AQ259:AS259)/SUM('[3]Soy Complex'!BX523:BZ523))*'[3]Soy Complex'!CA523</f>
        <v>-1550.3933602129309</v>
      </c>
      <c r="AU259" s="68">
        <f>(SUM(AR259:AT259)/SUM('[3]Soy Complex'!BY523:CA523))*'[3]Soy Complex'!CB523</f>
        <v>-2385.2414819621108</v>
      </c>
    </row>
    <row r="260" spans="1:47">
      <c r="A260" s="42" t="s">
        <v>111</v>
      </c>
      <c r="K260" s="67">
        <v>24.4114</v>
      </c>
      <c r="L260" s="67">
        <v>31.6586</v>
      </c>
      <c r="M260" s="67">
        <v>29.320399999999999</v>
      </c>
      <c r="N260" s="67">
        <v>27.305599999999998</v>
      </c>
      <c r="O260" s="67">
        <v>38.61</v>
      </c>
      <c r="P260" s="67">
        <v>56.447099999999999</v>
      </c>
      <c r="Q260" s="67">
        <v>36.726100000000002</v>
      </c>
      <c r="R260" s="67">
        <v>39.667700000000004</v>
      </c>
      <c r="S260" s="67">
        <v>60.8504</v>
      </c>
      <c r="T260" s="67">
        <v>58.231299999999997</v>
      </c>
      <c r="U260" s="67">
        <v>48.105899999999998</v>
      </c>
      <c r="V260" s="67">
        <v>39.138599999999997</v>
      </c>
      <c r="W260" s="67">
        <v>31.4771</v>
      </c>
      <c r="X260" s="67">
        <v>34.055700000000002</v>
      </c>
      <c r="Y260" s="67">
        <v>35.659599999999998</v>
      </c>
      <c r="Z260" s="67">
        <v>30.17</v>
      </c>
      <c r="AA260" s="67">
        <v>31.520900000000001</v>
      </c>
      <c r="AB260" s="67">
        <v>35.142899999999997</v>
      </c>
      <c r="AC260" s="67">
        <v>82.827699999999993</v>
      </c>
      <c r="AD260" s="68">
        <f>(SUM(AB260:AC260)/SUM('[3]Soy Complex'!BI524:BJ524))*'[3]Soy Complex'!BK524+1+2+5+4+5-2+8-5-2</f>
        <v>99.546145985901688</v>
      </c>
      <c r="AE260" s="68">
        <f>(SUM(AC260:AD260)/SUM('[3]Soy Complex'!BJ524:BK524))*'[3]Soy Complex'!BL524+5+5</f>
        <v>100.92363432562777</v>
      </c>
      <c r="AF260" s="68">
        <f>(SUM(AD260:AE260)/SUM('[3]Soy Complex'!BK524:BL524))*'[3]Soy Complex'!BM524-2.5</f>
        <v>56.954617962345274</v>
      </c>
      <c r="AG260" s="68">
        <f>(SUM(AE260:AF260)/SUM('[3]Soy Complex'!BL524:BM524))*'[3]Soy Complex'!BN524-5</f>
        <v>50.656094648831136</v>
      </c>
      <c r="AH260" s="68">
        <f>(SUM(AF260:AG260)/SUM('[3]Soy Complex'!BM524:BN524))*'[3]Soy Complex'!BO524</f>
        <v>98.718781224886925</v>
      </c>
      <c r="AI260" s="68">
        <f>(SUM(AF260:AH260)/SUM('[3]Soy Complex'!BM524:BO524))*'[3]Soy Complex'!BP524+3</f>
        <v>109.33216527502923</v>
      </c>
      <c r="AJ260" s="68">
        <f>(SUM(AH260:AI260)/SUM('[3]Soy Complex'!BO524:BP524))*'[3]Soy Complex'!BQ524+1</f>
        <v>107.3764590728741</v>
      </c>
      <c r="AK260" s="68">
        <f>(SUM(AH260:AJ260)/SUM('[3]Soy Complex'!BO524:BQ524))*'[3]Soy Complex'!BR524</f>
        <v>122.44348424403029</v>
      </c>
      <c r="AL260" s="68">
        <f>(SUM(AI260:AK260)/SUM('[3]Soy Complex'!BP524:BR524))*'[3]Soy Complex'!BS524-1</f>
        <v>134.69308392126032</v>
      </c>
      <c r="AM260" s="68">
        <f>(SUM(AJ260:AL260)/SUM('[3]Soy Complex'!BQ524:BS524))*'[3]Soy Complex'!BT524</f>
        <v>144.26949375218189</v>
      </c>
      <c r="AN260" s="68">
        <f>(SUM(AK260:AM260)/SUM('[3]Soy Complex'!BR524:BT524))*'[3]Soy Complex'!BU524</f>
        <v>144.17447607920104</v>
      </c>
      <c r="AO260" s="68">
        <f>(SUM(AL260:AN260)/SUM('[3]Soy Complex'!BS524:BU524))*'[3]Soy Complex'!BV524</f>
        <v>150.33135536408221</v>
      </c>
      <c r="AP260" s="68">
        <f>(SUM(AM260:AO260)/SUM('[3]Soy Complex'!BT524:BV524))*'[3]Soy Complex'!BW524</f>
        <v>166.90827339873277</v>
      </c>
      <c r="AQ260" s="68">
        <f>(SUM(AN260:AP260)/SUM('[3]Soy Complex'!BU524:BW524))*'[3]Soy Complex'!BX524</f>
        <v>58.022487980188252</v>
      </c>
      <c r="AR260" s="68">
        <f>(SUM(AO260:AQ260)/SUM('[3]Soy Complex'!BV524:BX524))*'[3]Soy Complex'!BY524</f>
        <v>-390.87503561810462</v>
      </c>
      <c r="AS260" s="68">
        <f>(SUM(AP260:AR260)/SUM('[3]Soy Complex'!BW524:BY524))*'[3]Soy Complex'!BZ524</f>
        <v>-934.40035213285614</v>
      </c>
      <c r="AT260" s="68">
        <f>(SUM(AQ260:AS260)/SUM('[3]Soy Complex'!BX524:BZ524))*'[3]Soy Complex'!CA524</f>
        <v>-1510.0755550879403</v>
      </c>
      <c r="AU260" s="68">
        <f>(SUM(AR260:AT260)/SUM('[3]Soy Complex'!BY524:CA524))*'[3]Soy Complex'!CB524</f>
        <v>-2298.8590834856614</v>
      </c>
    </row>
    <row r="261" spans="1:47">
      <c r="A261" s="42" t="s">
        <v>112</v>
      </c>
      <c r="K261" s="67">
        <v>28.1919</v>
      </c>
      <c r="L261" s="67">
        <v>32.369</v>
      </c>
      <c r="M261" s="67">
        <v>28.98</v>
      </c>
      <c r="N261" s="67">
        <v>28.0105</v>
      </c>
      <c r="O261" s="67">
        <v>41.862099999999998</v>
      </c>
      <c r="P261" s="67">
        <v>51.740900000000003</v>
      </c>
      <c r="Q261" s="67">
        <v>34.051900000000003</v>
      </c>
      <c r="R261" s="67">
        <v>42.183300000000003</v>
      </c>
      <c r="S261" s="67">
        <v>61.4619</v>
      </c>
      <c r="T261" s="67">
        <v>58.656799999999997</v>
      </c>
      <c r="U261" s="67">
        <v>48.637999999999998</v>
      </c>
      <c r="V261" s="67">
        <v>37.836199999999998</v>
      </c>
      <c r="W261" s="67">
        <v>28.5471</v>
      </c>
      <c r="X261" s="67">
        <v>35.465200000000003</v>
      </c>
      <c r="Y261" s="67">
        <v>35.792499999999997</v>
      </c>
      <c r="Z261" s="67">
        <v>30.276299999999999</v>
      </c>
      <c r="AA261" s="67">
        <v>31.963000000000001</v>
      </c>
      <c r="AB261" s="67">
        <v>37.217599999999997</v>
      </c>
      <c r="AC261" s="67">
        <v>75.1571</v>
      </c>
      <c r="AD261" s="68">
        <f>(SUM(AB261:AC261)/SUM('[3]Soy Complex'!BI525:BJ525))*'[3]Soy Complex'!BK525+3+2+5+2+5-0.5+8-5</f>
        <v>98.762714093678213</v>
      </c>
      <c r="AE261" s="68">
        <f>(SUM(AC261:AD261)/SUM('[3]Soy Complex'!BJ525:BK525))*'[3]Soy Complex'!BL525+5+5</f>
        <v>93.075380310659668</v>
      </c>
      <c r="AF261" s="68">
        <f>(SUM(AD261:AE261)/SUM('[3]Soy Complex'!BK525:BL525))*'[3]Soy Complex'!BM525-2.5</f>
        <v>54.689650826443724</v>
      </c>
      <c r="AG261" s="68">
        <f>(SUM(AE261:AF261)/SUM('[3]Soy Complex'!BL525:BM525))*'[3]Soy Complex'!BN525-5</f>
        <v>51.952037481433145</v>
      </c>
      <c r="AH261" s="68">
        <f>(SUM(AF261:AG261)/SUM('[3]Soy Complex'!BM525:BN525))*'[3]Soy Complex'!BO525</f>
        <v>100.67079210126074</v>
      </c>
      <c r="AI261" s="68">
        <f>(SUM(AF261:AH261)/SUM('[3]Soy Complex'!BM525:BO525))*'[3]Soy Complex'!BP525+3</f>
        <v>102.32842576307199</v>
      </c>
      <c r="AJ261" s="68">
        <f>(SUM(AH261:AI261)/SUM('[3]Soy Complex'!BO525:BP525))*'[3]Soy Complex'!BQ525+1</f>
        <v>101.37312084938364</v>
      </c>
      <c r="AK261" s="68">
        <f>(SUM(AH261:AJ261)/SUM('[3]Soy Complex'!BO525:BQ525))*'[3]Soy Complex'!BR525</f>
        <v>120.9761986734176</v>
      </c>
      <c r="AL261" s="68">
        <f>(SUM(AI261:AK261)/SUM('[3]Soy Complex'!BP525:BR525))*'[3]Soy Complex'!BS525-1</f>
        <v>130.6777767623704</v>
      </c>
      <c r="AM261" s="68">
        <f>(SUM(AJ261:AL261)/SUM('[3]Soy Complex'!BQ525:BS525))*'[3]Soy Complex'!BT525</f>
        <v>136.9509466492203</v>
      </c>
      <c r="AN261" s="68">
        <f>(SUM(AK261:AM261)/SUM('[3]Soy Complex'!BR525:BT525))*'[3]Soy Complex'!BU525</f>
        <v>134.63659683248943</v>
      </c>
      <c r="AO261" s="68">
        <f>(SUM(AL261:AN261)/SUM('[3]Soy Complex'!BS525:BU525))*'[3]Soy Complex'!BV525</f>
        <v>145.87664989618219</v>
      </c>
      <c r="AP261" s="68">
        <f>(SUM(AM261:AO261)/SUM('[3]Soy Complex'!BT525:BV525))*'[3]Soy Complex'!BW525</f>
        <v>163.56030480298378</v>
      </c>
      <c r="AQ261" s="68">
        <f>(SUM(AN261:AP261)/SUM('[3]Soy Complex'!BU525:BW525))*'[3]Soy Complex'!BX525</f>
        <v>32.974740713926643</v>
      </c>
      <c r="AR261" s="68">
        <f>(SUM(AO261:AQ261)/SUM('[3]Soy Complex'!BV525:BX525))*'[3]Soy Complex'!BY525</f>
        <v>-448.72593789318768</v>
      </c>
      <c r="AS261" s="68">
        <f>(SUM(AP261:AR261)/SUM('[3]Soy Complex'!BW525:BY525))*'[3]Soy Complex'!BZ525</f>
        <v>-1000.6851823316459</v>
      </c>
      <c r="AT261" s="68">
        <f>(SUM(AQ261:AS261)/SUM('[3]Soy Complex'!BX525:BZ525))*'[3]Soy Complex'!CA525</f>
        <v>-1584.3816028864342</v>
      </c>
      <c r="AU261" s="68">
        <f>(SUM(AR261:AT261)/SUM('[3]Soy Complex'!BY525:CA525))*'[3]Soy Complex'!CB525</f>
        <v>-2397.7859007354541</v>
      </c>
    </row>
    <row r="262" spans="1:47" ht="15.75" thickBot="1">
      <c r="A262" s="42" t="s">
        <v>138</v>
      </c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>
        <f>AVERAGE(AA250:AA261)</f>
        <v>31.560324999999995</v>
      </c>
      <c r="AB262" s="67">
        <f>AVERAGE(AB250:AB261)</f>
        <v>32.773099999999999</v>
      </c>
      <c r="AC262" s="67">
        <f>AVERAGE(AC250:AC261)</f>
        <v>66.764183333333349</v>
      </c>
      <c r="AD262" s="68">
        <f>AVERAGE(AD250:AD261)</f>
        <v>93.170713287395586</v>
      </c>
      <c r="AE262" s="68">
        <f t="shared" ref="AE262:AU262" si="98">AVERAGE(AE250:AE261)</f>
        <v>93.639879024348616</v>
      </c>
      <c r="AF262" s="68">
        <f t="shared" si="98"/>
        <v>60.152904373860714</v>
      </c>
      <c r="AG262" s="68">
        <f t="shared" si="98"/>
        <v>51.765262815977472</v>
      </c>
      <c r="AH262" s="68">
        <f t="shared" si="98"/>
        <v>104.34530330645423</v>
      </c>
      <c r="AI262" s="68">
        <f t="shared" si="98"/>
        <v>122.14735610201767</v>
      </c>
      <c r="AJ262" s="68">
        <f t="shared" si="98"/>
        <v>117.26587377694977</v>
      </c>
      <c r="AK262" s="68">
        <f t="shared" si="98"/>
        <v>132.24177751281499</v>
      </c>
      <c r="AL262" s="68">
        <f t="shared" si="98"/>
        <v>147.47652604426654</v>
      </c>
      <c r="AM262" s="68">
        <f t="shared" si="98"/>
        <v>156.9757819714965</v>
      </c>
      <c r="AN262" s="68">
        <f t="shared" si="98"/>
        <v>157.42855339113731</v>
      </c>
      <c r="AO262" s="68">
        <f t="shared" si="98"/>
        <v>157.61180101468702</v>
      </c>
      <c r="AP262" s="68">
        <f t="shared" si="98"/>
        <v>185.02036326122092</v>
      </c>
      <c r="AQ262" s="68">
        <f t="shared" si="98"/>
        <v>131.45523433799033</v>
      </c>
      <c r="AR262" s="68">
        <f t="shared" si="98"/>
        <v>-175.25861833551085</v>
      </c>
      <c r="AS262" s="68">
        <f t="shared" si="98"/>
        <v>-684.38512579451935</v>
      </c>
      <c r="AT262" s="68">
        <f t="shared" si="98"/>
        <v>-1235.5755226452554</v>
      </c>
      <c r="AU262" s="68">
        <f t="shared" si="98"/>
        <v>-1922.9238701459042</v>
      </c>
    </row>
    <row r="263" spans="1:47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69">
        <f>AA262-'[3]Soy Complex'!BH526</f>
        <v>3.3028249999999915</v>
      </c>
      <c r="AB263" s="69">
        <f>AB262-'[3]Soy Complex'!BI526</f>
        <v>3.1081000000000039</v>
      </c>
      <c r="AC263" s="69">
        <f>AC262-'[3]Soy Complex'!BJ526</f>
        <v>9.8908500000000146</v>
      </c>
      <c r="AD263" s="69">
        <f>AD262-'[3]Soy Complex'!BK526</f>
        <v>20.185504954062253</v>
      </c>
      <c r="AE263" s="69">
        <f>AE262-'[3]Soy Complex'!BL526</f>
        <v>28.380462357681949</v>
      </c>
      <c r="AF263" s="69">
        <f>AF262-'[3]Soy Complex'!BM526</f>
        <v>13.968290331652923</v>
      </c>
      <c r="AG263" s="69">
        <f>AG262-'[3]Soy Complex'!BN526</f>
        <v>11.181929482644136</v>
      </c>
      <c r="AH263" s="69">
        <f>AH262-'[3]Soy Complex'!BO526</f>
        <v>22.555753343133446</v>
      </c>
      <c r="AI263" s="69">
        <f>AI262-'[3]Soy Complex'!BP526</f>
        <v>28.414666592007535</v>
      </c>
      <c r="AJ263" s="69">
        <f>AJ262-'[3]Soy Complex'!BQ526</f>
        <v>27.553598169079578</v>
      </c>
      <c r="AK263" s="69">
        <f>AK262-'[3]Soy Complex'!BR526</f>
        <v>30.66734832786166</v>
      </c>
      <c r="AL263" s="69">
        <f>AL262-'[3]Soy Complex'!BS526</f>
        <v>33.971574193070438</v>
      </c>
      <c r="AM263" s="69">
        <f>AM262-'[3]Soy Complex'!BT526</f>
        <v>36.263897454886518</v>
      </c>
      <c r="AN263" s="69">
        <f>AN262-'[3]Soy Complex'!BU526</f>
        <v>36.380634001779455</v>
      </c>
      <c r="AO263" s="69">
        <f>AO262-'[3]Soy Complex'!BV526</f>
        <v>36.517157471142497</v>
      </c>
      <c r="AP263" s="69">
        <f>AP262-'[3]Soy Complex'!BW526</f>
        <v>42.93731568307507</v>
      </c>
      <c r="AQ263" s="69">
        <f>AQ262-'[3]Soy Complex'!BX526</f>
        <v>29.144526650633239</v>
      </c>
      <c r="AR263" s="69">
        <f>AR262-'[3]Soy Complex'!BY526</f>
        <v>-44.763391613472749</v>
      </c>
      <c r="AS263" s="69">
        <f>AS262-'[3]Soy Complex'!BZ526</f>
        <v>-162.5938361574357</v>
      </c>
      <c r="AT263" s="69">
        <f>AT262-'[3]Soy Complex'!CA526</f>
        <v>-289.89958945815647</v>
      </c>
      <c r="AU263" s="69">
        <f>AU262-'[3]Soy Complex'!CB526</f>
        <v>-450.37199339404197</v>
      </c>
    </row>
    <row r="266" spans="1:47">
      <c r="O266" s="55"/>
      <c r="P266" s="55"/>
      <c r="Q266" s="55"/>
      <c r="R266" s="55"/>
      <c r="S266" s="55"/>
      <c r="T266" s="55"/>
      <c r="U266" s="55"/>
      <c r="V266" s="55"/>
    </row>
    <row r="269" spans="1:47">
      <c r="AB269" s="55"/>
    </row>
    <row r="270" spans="1:47">
      <c r="AB270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7</vt:i4>
      </vt:variant>
    </vt:vector>
  </HeadingPairs>
  <TitlesOfParts>
    <vt:vector size="18" baseType="lpstr">
      <vt:lpstr>Refining Capacity and Demand</vt:lpstr>
      <vt:lpstr>Sheet1</vt:lpstr>
      <vt:lpstr>Soy Crude</vt:lpstr>
      <vt:lpstr>Soy Refined</vt:lpstr>
      <vt:lpstr>Canola Crude</vt:lpstr>
      <vt:lpstr>Canola Refined</vt:lpstr>
      <vt:lpstr>Canola Crude Match</vt:lpstr>
      <vt:lpstr>Canola Refined Match</vt:lpstr>
      <vt:lpstr>Soy Combined</vt:lpstr>
      <vt:lpstr>Soy Crude Match</vt:lpstr>
      <vt:lpstr>Soy Refined Match</vt:lpstr>
      <vt:lpstr>Soy Oil Production vs. Demand</vt:lpstr>
      <vt:lpstr>Soy Oil Refining vs. Demand</vt:lpstr>
      <vt:lpstr>Refined Prod vs. Demand</vt:lpstr>
      <vt:lpstr>RBD Production vs. Demand</vt:lpstr>
      <vt:lpstr>Combined Demand v Refining Cap</vt:lpstr>
      <vt:lpstr>RBD Refining Capacity v Demand</vt:lpstr>
      <vt:lpstr>Ref Canola Oil Edible %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2025-07-17T09:46:36Z</dcterms:created>
  <dcterms:modified xsi:type="dcterms:W3CDTF">2025-07-17T09:47:07Z</dcterms:modified>
</cp:coreProperties>
</file>