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camp\Crowdfunding\"/>
    </mc:Choice>
  </mc:AlternateContent>
  <xr:revisionPtr revIDLastSave="0" documentId="13_ncr:1_{544BF02F-CE76-4143-9A01-E316CD8CFBCB}" xr6:coauthVersionLast="47" xr6:coauthVersionMax="47" xr10:uidLastSave="{00000000-0000-0000-0000-000000000000}"/>
  <bookViews>
    <workbookView xWindow="-80" yWindow="-80" windowWidth="19360" windowHeight="11560" xr2:uid="{00000000-000D-0000-FFFF-FFFF00000000}"/>
  </bookViews>
  <sheets>
    <sheet name="Kickstarter" sheetId="1" r:id="rId1"/>
    <sheet name="Theater Outcomes by Start Date" sheetId="11" r:id="rId2"/>
    <sheet name="Outcomes Based on Goals" sheetId="12" r:id="rId3"/>
    <sheet name="Outcomes Based on Launch Date" sheetId="4" state="hidden" r:id="rId4"/>
    <sheet name="Edinburgh Research" sheetId="5" state="hidden" r:id="rId5"/>
  </sheets>
  <definedNames>
    <definedName name="_xlnm._FilterDatabase" localSheetId="0" hidden="1">Kickstarter!$A$1:$T$4115</definedName>
  </definedNames>
  <calcPr calcId="191029"/>
  <pivotCaches>
    <pivotCache cacheId="1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" i="12" l="1"/>
  <c r="E15" i="12"/>
  <c r="E14" i="12"/>
  <c r="E13" i="12"/>
  <c r="E12" i="12"/>
  <c r="E11" i="12"/>
  <c r="E10" i="12"/>
  <c r="E9" i="12"/>
  <c r="E8" i="12"/>
  <c r="E7" i="12"/>
  <c r="E6" i="12"/>
  <c r="E5" i="12"/>
  <c r="D16" i="12"/>
  <c r="D15" i="12"/>
  <c r="D14" i="12"/>
  <c r="D13" i="12"/>
  <c r="D12" i="12"/>
  <c r="D11" i="12"/>
  <c r="D10" i="12"/>
  <c r="D9" i="12"/>
  <c r="D8" i="12"/>
  <c r="D7" i="12"/>
  <c r="D6" i="12"/>
  <c r="D5" i="12"/>
  <c r="C16" i="12"/>
  <c r="C15" i="12"/>
  <c r="C14" i="12"/>
  <c r="C13" i="12"/>
  <c r="C12" i="12"/>
  <c r="C11" i="12"/>
  <c r="C10" i="12"/>
  <c r="F10" i="12" s="1"/>
  <c r="C9" i="12"/>
  <c r="C8" i="12"/>
  <c r="C7" i="12"/>
  <c r="C6" i="12"/>
  <c r="C5" i="12"/>
  <c r="F5" i="5"/>
  <c r="F4" i="5"/>
  <c r="F3" i="5"/>
  <c r="F2" i="5"/>
  <c r="F6" i="5"/>
  <c r="D2" i="5"/>
  <c r="D3" i="5"/>
  <c r="D4" i="5"/>
  <c r="D5" i="5"/>
  <c r="D6" i="5"/>
  <c r="C3" i="5"/>
  <c r="C4" i="5"/>
  <c r="C5" i="5"/>
  <c r="C6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9" i="12" l="1"/>
  <c r="G9" i="12" s="1"/>
  <c r="F11" i="12"/>
  <c r="I11" i="12" s="1"/>
  <c r="F12" i="12"/>
  <c r="G12" i="12" s="1"/>
  <c r="F5" i="12"/>
  <c r="I5" i="12" s="1"/>
  <c r="F6" i="12"/>
  <c r="H6" i="12" s="1"/>
  <c r="F8" i="12"/>
  <c r="G8" i="12" s="1"/>
  <c r="F16" i="12"/>
  <c r="H16" i="12" s="1"/>
  <c r="F7" i="12"/>
  <c r="G7" i="12" s="1"/>
  <c r="F15" i="12"/>
  <c r="H15" i="12" s="1"/>
  <c r="H11" i="12"/>
  <c r="I10" i="12"/>
  <c r="F13" i="12"/>
  <c r="I13" i="12" s="1"/>
  <c r="H9" i="12"/>
  <c r="F14" i="12"/>
  <c r="H14" i="12" s="1"/>
  <c r="H10" i="12"/>
  <c r="G10" i="12"/>
  <c r="I6" i="12" l="1"/>
  <c r="H13" i="12"/>
  <c r="I9" i="12"/>
  <c r="G6" i="12"/>
  <c r="G13" i="12"/>
  <c r="I14" i="12"/>
  <c r="H7" i="12"/>
  <c r="I12" i="12"/>
  <c r="H5" i="12"/>
  <c r="G5" i="12"/>
  <c r="H12" i="12"/>
  <c r="G16" i="12"/>
  <c r="I16" i="12"/>
  <c r="G14" i="12"/>
  <c r="I15" i="12"/>
  <c r="I8" i="12"/>
  <c r="I7" i="12"/>
  <c r="G11" i="12"/>
  <c r="G15" i="12"/>
  <c r="H8" i="12"/>
</calcChain>
</file>

<file path=xl/sharedStrings.xml><?xml version="1.0" encoding="utf-8"?>
<sst xmlns="http://schemas.openxmlformats.org/spreadsheetml/2006/main" count="33017" uniqueCount="8406">
  <si>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</si>
  <si>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</si>
  <si>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</si>
  <si>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</si>
  <si>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</si>
  <si>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</si>
  <si>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</si>
  <si>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</si>
  <si>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</si>
  <si>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</si>
  <si>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</si>
  <si>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</si>
  <si>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</si>
  <si>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</si>
  <si>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</si>
  <si>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</si>
  <si>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</si>
  <si>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</si>
  <si>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</si>
  <si>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</si>
  <si>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</si>
  <si>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</si>
  <si>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</si>
  <si>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</si>
  <si>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</si>
  <si>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</si>
  <si>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</si>
  <si>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</si>
  <si>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</si>
  <si>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</si>
  <si>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</si>
  <si>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</si>
  <si>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</si>
  <si>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</si>
  <si>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</si>
  <si>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</si>
  <si>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</si>
  <si>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</si>
  <si>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</si>
  <si>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</si>
  <si>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</si>
  <si>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</si>
  <si>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</si>
  <si>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</si>
  <si>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</si>
  <si>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</si>
  <si>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</si>
  <si>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</si>
  <si>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</si>
  <si>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</si>
  <si>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</si>
  <si>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</si>
  <si>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</si>
  <si>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</si>
  <si>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</si>
  <si>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</si>
  <si>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</si>
  <si>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</si>
  <si>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</si>
  <si>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</si>
  <si>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</si>
  <si>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</si>
  <si>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</si>
  <si>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</si>
  <si>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</si>
  <si>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</si>
  <si>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</si>
  <si>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</si>
  <si>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</si>
  <si>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</si>
  <si>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</si>
  <si>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</si>
  <si>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</si>
  <si>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</si>
  <si>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</si>
  <si>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</si>
  <si>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</si>
  <si>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</si>
  <si>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</si>
  <si>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</si>
  <si>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</si>
  <si>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</si>
  <si>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</si>
  <si>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</si>
  <si>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</si>
  <si>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</si>
  <si>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</si>
  <si>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</si>
  <si>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</si>
  <si>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</si>
  <si>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</si>
  <si>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</si>
  <si>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</si>
  <si>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</si>
  <si>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</si>
  <si>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</si>
  <si>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</si>
  <si>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</si>
  <si>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</si>
  <si>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</si>
  <si>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</si>
  <si>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</si>
  <si>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</si>
  <si>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</si>
  <si>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</si>
  <si>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</si>
  <si>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</si>
  <si>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</si>
  <si>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</si>
  <si>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</si>
  <si>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</si>
  <si>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</si>
  <si>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</si>
  <si>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</si>
  <si>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</si>
  <si>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</si>
  <si>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</si>
  <si>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</si>
  <si>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</si>
  <si>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</si>
  <si>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</si>
  <si>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</si>
  <si>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</si>
  <si>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</si>
  <si>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</si>
  <si>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</si>
  <si>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</si>
  <si>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</si>
  <si>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</si>
  <si>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</si>
  <si>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</si>
  <si>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</si>
  <si>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</si>
  <si>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</si>
  <si>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</si>
  <si>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</si>
  <si>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</si>
  <si>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</si>
  <si>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</si>
  <si>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</si>
  <si>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</si>
  <si>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</si>
  <si>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</si>
  <si>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</si>
  <si>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</si>
  <si>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</si>
  <si>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</si>
  <si>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</si>
  <si>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</si>
  <si>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</si>
  <si>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</si>
  <si>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</si>
  <si>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</si>
  <si>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</si>
  <si>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</si>
  <si>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</si>
  <si>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</si>
  <si>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</si>
  <si>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</si>
  <si>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</si>
  <si>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</si>
  <si>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</si>
  <si>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</si>
  <si>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</si>
  <si>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</si>
  <si>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</si>
  <si>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</si>
  <si>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</si>
  <si>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</si>
  <si>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</si>
  <si>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</si>
  <si>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</si>
  <si>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</si>
  <si>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</si>
  <si>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</si>
  <si>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</si>
  <si>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</si>
  <si>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</si>
  <si>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</si>
  <si>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</si>
  <si>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</si>
  <si>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</si>
  <si>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</si>
  <si>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</si>
  <si>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</si>
  <si>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</si>
  <si>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</si>
  <si>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</si>
  <si>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</si>
  <si>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</si>
  <si>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</si>
  <si>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</si>
  <si>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</si>
  <si>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</si>
  <si>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</si>
  <si>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</si>
  <si>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</si>
  <si>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</si>
  <si>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</si>
  <si>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</si>
  <si>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</si>
  <si>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</si>
  <si>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</si>
  <si>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</si>
  <si>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</si>
  <si>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</si>
  <si>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</si>
  <si>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</si>
  <si>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</si>
  <si>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</si>
  <si>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</si>
  <si>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</si>
  <si>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</si>
  <si>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</si>
  <si>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</si>
  <si>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</si>
  <si>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</si>
  <si>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</si>
  <si>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</si>
  <si>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</si>
  <si>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</si>
  <si>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</si>
  <si>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</si>
  <si>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</si>
  <si>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</si>
  <si>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</si>
  <si>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</si>
  <si>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</si>
  <si>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</si>
  <si>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</si>
  <si>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</si>
  <si>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</si>
  <si>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</si>
  <si>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</si>
  <si>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</si>
  <si>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</si>
  <si>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</si>
  <si>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</si>
  <si>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</si>
  <si>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</si>
  <si>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</si>
  <si>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</si>
  <si>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</si>
  <si>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</si>
  <si>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</si>
  <si>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</si>
  <si>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</si>
  <si>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</si>
  <si>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</si>
  <si>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</si>
  <si>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</si>
  <si>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</si>
  <si>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</si>
  <si>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</si>
  <si>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</si>
  <si>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</si>
  <si>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</si>
  <si>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</si>
  <si>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</si>
  <si>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</si>
  <si>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</si>
  <si>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</si>
  <si>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</si>
  <si>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</si>
  <si>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</si>
  <si>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</si>
  <si>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</si>
  <si>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</si>
  <si>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</si>
  <si>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</si>
  <si>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</si>
  <si>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</si>
  <si>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</si>
  <si>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</si>
  <si>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</si>
  <si>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</si>
  <si>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</si>
  <si>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</si>
  <si>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</si>
  <si>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</si>
  <si>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</si>
  <si>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</si>
  <si>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</si>
  <si>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</si>
  <si>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</si>
  <si>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</si>
  <si>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</si>
  <si>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</si>
  <si>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</si>
  <si>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</si>
  <si>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</si>
  <si>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</si>
  <si>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</si>
  <si>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</si>
  <si>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</si>
  <si>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</si>
  <si>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</si>
  <si>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</si>
  <si>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</si>
  <si>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</si>
  <si>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</si>
  <si>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</si>
  <si>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</si>
  <si>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</si>
  <si>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</si>
  <si>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</si>
  <si>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</si>
  <si>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</si>
  <si>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</si>
  <si>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</si>
  <si>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</si>
  <si>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</si>
  <si>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</si>
  <si>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</si>
  <si>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</si>
  <si>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</si>
  <si>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</si>
  <si>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</si>
  <si>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</si>
  <si>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</si>
  <si>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</si>
  <si>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</si>
  <si>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</si>
  <si>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</si>
  <si>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</si>
  <si>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</si>
  <si>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</si>
  <si>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</si>
  <si>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</si>
  <si>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</si>
  <si>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</si>
  <si>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</si>
  <si>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</si>
  <si>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</si>
  <si>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</si>
  <si>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</si>
  <si>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</si>
  <si>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</si>
  <si>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</si>
  <si>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</si>
  <si>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</si>
  <si>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</si>
  <si>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</si>
  <si>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</si>
  <si>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</si>
  <si>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</si>
  <si>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</si>
  <si>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</si>
  <si>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</si>
  <si>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</si>
  <si>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</si>
  <si>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</si>
  <si>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</si>
  <si>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</si>
  <si>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</si>
  <si>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</si>
  <si>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</si>
  <si>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</si>
  <si>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</si>
  <si>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</si>
  <si>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</si>
  <si>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</si>
  <si>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</si>
  <si>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</si>
  <si>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</si>
  <si>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</si>
  <si>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</si>
  <si>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</si>
  <si>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</si>
  <si>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</si>
  <si>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</si>
  <si>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</si>
  <si>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</si>
  <si>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</si>
  <si>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</si>
  <si>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</si>
  <si>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</si>
  <si>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</si>
  <si>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</si>
  <si>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</si>
  <si>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</si>
  <si>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</si>
  <si>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</si>
  <si>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</si>
  <si>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</si>
  <si>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</si>
  <si>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</si>
  <si>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</si>
  <si>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</si>
  <si>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</si>
  <si>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</si>
  <si>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</si>
  <si>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</si>
  <si>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</si>
  <si>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</si>
  <si>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</si>
  <si>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</si>
  <si>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</si>
  <si>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</si>
  <si>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</si>
  <si>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</si>
  <si>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</si>
  <si>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</si>
  <si>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</si>
  <si>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</si>
  <si>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</si>
  <si>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</si>
  <si>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</si>
  <si>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</si>
  <si>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</si>
  <si>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</si>
  <si>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</si>
  <si>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</si>
  <si>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</si>
  <si>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</si>
  <si>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</si>
  <si>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</si>
  <si>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</si>
  <si>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</si>
  <si>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</si>
  <si>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</si>
  <si>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</si>
  <si>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</si>
  <si>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</si>
  <si>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</si>
  <si>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</si>
  <si>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</si>
  <si>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</si>
  <si>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</si>
  <si>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</si>
  <si>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</si>
  <si>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</si>
  <si>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</si>
  <si>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</si>
  <si>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</si>
  <si>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</si>
  <si>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</si>
  <si>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</si>
  <si>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</si>
  <si>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</si>
  <si>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</si>
  <si>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</si>
  <si>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</si>
  <si>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</si>
  <si>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</si>
  <si>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</si>
  <si>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</si>
  <si>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</si>
  <si>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</si>
  <si>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</si>
  <si>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</si>
  <si>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</si>
  <si>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</si>
  <si>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</si>
  <si>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</si>
  <si>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</si>
  <si>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</si>
  <si>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</si>
  <si>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</si>
  <si>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</si>
  <si>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</si>
  <si>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</si>
  <si>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</si>
  <si>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</si>
  <si>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</si>
  <si>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</si>
  <si>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</si>
  <si>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</si>
  <si>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</si>
  <si>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</si>
  <si>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</si>
  <si>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</si>
  <si>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</si>
  <si>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</si>
  <si>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</si>
  <si>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</si>
  <si>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</si>
  <si>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</si>
  <si>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</si>
  <si>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</si>
  <si>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</si>
  <si>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</si>
  <si>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</si>
  <si>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</si>
  <si>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</si>
  <si>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</si>
  <si>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</si>
  <si>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</si>
  <si>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</si>
  <si>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</si>
  <si>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</si>
  <si>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</si>
  <si>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</si>
  <si>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</si>
  <si>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</si>
  <si>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</si>
  <si>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</si>
  <si>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</si>
  <si>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</si>
  <si>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</si>
  <si>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</si>
  <si>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</si>
  <si>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</si>
  <si>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</si>
  <si>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</si>
  <si>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</si>
  <si>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</si>
  <si>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</si>
  <si>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</si>
  <si>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</si>
  <si>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</si>
  <si>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</si>
  <si>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</si>
  <si>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</si>
  <si>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</si>
  <si>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</si>
  <si>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</si>
  <si>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</si>
  <si>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</si>
  <si>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</si>
  <si>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</si>
  <si>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</si>
  <si>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</si>
  <si>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</si>
  <si>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</si>
  <si>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</si>
  <si>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</si>
  <si>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</si>
  <si>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</si>
  <si>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</si>
  <si>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</si>
  <si>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</si>
  <si>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</si>
  <si>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</si>
  <si>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</si>
  <si>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</si>
  <si>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</si>
  <si>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</si>
  <si>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</si>
  <si>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</si>
  <si>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</si>
  <si>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</si>
  <si>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</si>
  <si>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</si>
  <si>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</si>
  <si>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</si>
  <si>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</si>
  <si>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</si>
  <si>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</si>
  <si>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</si>
  <si>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</si>
  <si>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</si>
  <si>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</si>
  <si>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</si>
  <si>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</si>
  <si>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</si>
  <si>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</si>
  <si>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</si>
  <si>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</si>
  <si>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</si>
  <si>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</si>
  <si>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</si>
  <si>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</si>
  <si>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</si>
  <si>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</si>
  <si>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</si>
  <si>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</si>
  <si>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</si>
  <si>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</si>
  <si>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</si>
  <si>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</si>
  <si>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</si>
  <si>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</si>
  <si>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</si>
  <si>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</si>
  <si>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</si>
  <si>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</si>
  <si>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</si>
  <si>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</si>
  <si>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</si>
  <si>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</si>
  <si>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</si>
  <si>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</si>
  <si>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</si>
  <si>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</si>
  <si>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</si>
  <si>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</si>
  <si>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</si>
  <si>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</si>
  <si>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</si>
  <si>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</si>
  <si>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</si>
  <si>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</si>
  <si>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</si>
  <si>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</si>
  <si>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</si>
  <si>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</si>
  <si>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</si>
  <si>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</si>
  <si>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</si>
  <si>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</si>
  <si>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</si>
  <si>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</si>
  <si>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</si>
  <si>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</si>
  <si>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</si>
  <si>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</si>
  <si>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</si>
  <si>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</si>
  <si>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</si>
  <si>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</si>
  <si>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</si>
  <si>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</si>
  <si>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</si>
  <si>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</si>
  <si>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</si>
  <si>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</si>
  <si>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</si>
  <si>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</si>
  <si>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</si>
  <si>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</si>
  <si>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</si>
  <si>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</si>
  <si>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</si>
  <si>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</si>
  <si>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</si>
  <si>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</si>
  <si>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</si>
  <si>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</si>
  <si>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</si>
  <si>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</si>
  <si>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</si>
  <si>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</si>
  <si>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</si>
  <si>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</si>
  <si>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</si>
  <si>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</si>
  <si>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</si>
  <si>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</si>
  <si>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</si>
  <si>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</si>
  <si>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</si>
  <si>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</si>
  <si>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</si>
  <si>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</si>
  <si>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</si>
  <si>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</si>
  <si>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</si>
  <si>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</si>
  <si>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</si>
  <si>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</si>
  <si>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</si>
  <si>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</si>
  <si>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</si>
  <si>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</si>
  <si>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</si>
  <si>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</si>
  <si>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</si>
  <si>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</si>
  <si>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</si>
  <si>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</si>
  <si>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</si>
  <si>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</si>
  <si>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</si>
  <si>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</si>
  <si>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</si>
  <si>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</si>
  <si>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</si>
  <si>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</si>
  <si>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</si>
  <si>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</si>
  <si>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</si>
  <si>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</si>
  <si>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</si>
  <si>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</si>
  <si>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</si>
  <si>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</si>
  <si>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</si>
  <si>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</si>
  <si>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</si>
  <si>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</si>
  <si>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</si>
  <si>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</si>
  <si>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</si>
  <si>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</si>
  <si>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</si>
  <si>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</si>
  <si>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</si>
  <si>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</si>
  <si>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</si>
  <si>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</si>
  <si>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</si>
  <si>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</si>
  <si>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</si>
  <si>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</si>
  <si>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</si>
  <si>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</si>
  <si>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</si>
  <si>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</si>
  <si>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</si>
  <si>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</si>
  <si>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</si>
  <si>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</si>
  <si>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</si>
  <si>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</si>
  <si>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</si>
  <si>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</si>
  <si>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</si>
  <si>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</si>
  <si>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</si>
  <si>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</si>
  <si>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</si>
  <si>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</si>
  <si>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</si>
  <si>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</si>
  <si>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</si>
  <si>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</si>
  <si>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</si>
  <si>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</si>
  <si>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</si>
  <si>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</si>
  <si>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</si>
  <si>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</si>
  <si>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</si>
  <si>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</si>
  <si>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</si>
  <si>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</si>
  <si>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</si>
  <si>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</si>
  <si>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</si>
  <si>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</si>
  <si>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</si>
  <si>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</si>
  <si>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</si>
  <si>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</si>
  <si>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</si>
  <si>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</si>
  <si>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</si>
  <si>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</si>
  <si>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</si>
  <si>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</si>
  <si>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</si>
  <si>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</si>
  <si>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</si>
  <si>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</si>
  <si>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</si>
  <si>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</si>
  <si>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</si>
  <si>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</si>
  <si>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</si>
  <si>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</si>
  <si>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</si>
  <si>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</si>
  <si>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</si>
  <si>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</si>
  <si>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</si>
  <si>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</si>
  <si>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</si>
  <si>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</si>
  <si>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</si>
  <si>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</si>
  <si>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</si>
  <si>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</si>
  <si>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</si>
  <si>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</si>
  <si>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</si>
  <si>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</si>
  <si>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</si>
  <si>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</si>
  <si>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</si>
  <si>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</si>
  <si>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</si>
  <si>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</si>
  <si>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</si>
  <si>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</si>
  <si>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</si>
  <si>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</si>
  <si>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</si>
  <si>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</si>
  <si>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</si>
  <si>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</si>
  <si>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</si>
  <si>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</si>
  <si>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</si>
  <si>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</si>
  <si>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</si>
  <si>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</si>
  <si>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</si>
  <si>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</si>
  <si>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</si>
  <si>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</si>
  <si>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</si>
  <si>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</si>
  <si>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</si>
  <si>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</si>
  <si>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</si>
  <si>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</si>
  <si>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</si>
  <si>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</si>
  <si>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</si>
  <si>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</si>
  <si>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</si>
  <si>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</si>
  <si>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</si>
  <si>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</si>
  <si>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</si>
  <si>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</si>
  <si>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</si>
  <si>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</si>
  <si>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</si>
  <si>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</si>
  <si>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</si>
  <si>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</si>
  <si>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</si>
  <si>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</si>
  <si>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</si>
  <si>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</si>
  <si>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</si>
  <si>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</si>
  <si>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</si>
  <si>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</si>
  <si>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</si>
  <si>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</si>
  <si>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</si>
  <si>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</si>
  <si>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</si>
  <si>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</si>
  <si>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</si>
  <si>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</si>
  <si>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</si>
  <si>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</si>
  <si>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</si>
  <si>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</si>
  <si>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</si>
  <si>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</si>
  <si>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</si>
  <si>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</si>
  <si>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</si>
  <si>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</si>
  <si>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</si>
  <si>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</si>
  <si>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</si>
  <si>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</si>
  <si>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</si>
  <si>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</si>
  <si>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</si>
  <si>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</si>
  <si>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</si>
  <si>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</si>
  <si>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</si>
  <si>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</si>
  <si>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</si>
  <si>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</si>
  <si>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</si>
  <si>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</si>
  <si>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</si>
  <si>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</si>
  <si>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</si>
  <si>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</si>
  <si>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</si>
  <si>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</si>
  <si>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</si>
  <si>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</si>
  <si>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</si>
  <si>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</si>
  <si>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</si>
  <si>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</si>
  <si>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</si>
  <si>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</si>
  <si>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</si>
  <si>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</si>
  <si>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</si>
  <si>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</si>
  <si>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</si>
  <si>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</si>
  <si>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</si>
  <si>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</si>
  <si>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</si>
  <si>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</si>
  <si>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</si>
  <si>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</si>
  <si>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</si>
  <si>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</si>
  <si>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</si>
  <si>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</si>
  <si>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</si>
  <si>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</si>
  <si>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</si>
  <si>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</si>
  <si>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</si>
  <si>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</si>
  <si>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</si>
  <si>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</si>
  <si>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</si>
  <si>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</si>
  <si>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</si>
  <si>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</si>
  <si>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</si>
  <si>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</si>
  <si>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</si>
  <si>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</si>
  <si>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</si>
  <si>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</si>
  <si>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</si>
  <si>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</si>
  <si>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</si>
  <si>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</si>
  <si>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</si>
  <si>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</si>
  <si>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</si>
  <si>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</si>
  <si>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</si>
  <si>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</si>
  <si>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</si>
  <si>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</si>
  <si>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</si>
  <si>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</si>
  <si>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</si>
  <si>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</si>
  <si>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</si>
  <si>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</si>
  <si>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</si>
  <si>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</si>
  <si>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</si>
  <si>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</si>
  <si>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</si>
  <si>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</si>
  <si>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</si>
  <si>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</si>
  <si>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</si>
  <si>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</si>
  <si>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</si>
  <si>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</si>
  <si>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</si>
  <si>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</si>
  <si>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</si>
  <si>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</si>
  <si>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</si>
  <si>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</si>
  <si>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</si>
  <si>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</si>
  <si>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</si>
  <si>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</si>
  <si>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</si>
  <si>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</si>
  <si>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</si>
  <si>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</si>
  <si>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</si>
  <si>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</si>
  <si>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</si>
  <si>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</si>
  <si>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</si>
  <si>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</si>
  <si>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</si>
  <si>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</si>
  <si>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</si>
  <si>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</si>
  <si>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</si>
  <si>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</si>
  <si>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</si>
  <si>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</si>
  <si>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</si>
  <si>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</si>
  <si>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</si>
  <si>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</si>
  <si>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</si>
  <si>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</si>
  <si>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</si>
  <si>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</si>
  <si>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</si>
  <si>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</si>
  <si>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</si>
  <si>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</si>
  <si>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</si>
  <si>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</si>
  <si>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</si>
  <si>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</si>
  <si>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</si>
  <si>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</si>
  <si>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</si>
  <si>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</si>
  <si>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</si>
  <si>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</si>
  <si>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</si>
  <si>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</si>
  <si>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</si>
  <si>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</si>
  <si>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</si>
  <si>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</si>
  <si>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</si>
  <si>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</si>
  <si>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</si>
  <si>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</si>
  <si>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</si>
  <si>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</si>
  <si>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</si>
  <si>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</si>
  <si>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</si>
  <si>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</si>
  <si>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</si>
  <si>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</si>
  <si>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</si>
  <si>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</si>
  <si>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</si>
  <si>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</si>
  <si>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</si>
  <si>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</si>
  <si>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</si>
  <si>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</si>
  <si>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</si>
  <si>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</si>
  <si>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</si>
  <si>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</si>
  <si>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</si>
  <si>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</si>
  <si>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</si>
  <si>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</si>
  <si>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</si>
  <si>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</si>
  <si>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</si>
  <si>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</si>
  <si>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</si>
  <si>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</si>
  <si>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</si>
  <si>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</si>
  <si>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</si>
  <si>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</si>
  <si>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</si>
  <si>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</si>
  <si>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</si>
  <si>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</si>
  <si>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</si>
  <si>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</si>
  <si>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</si>
  <si>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</si>
  <si>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</si>
  <si>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</si>
  <si>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</si>
  <si>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</si>
  <si>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</si>
  <si>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</si>
  <si>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</si>
  <si>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</si>
  <si>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</si>
  <si>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</si>
  <si>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</si>
  <si>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</si>
  <si>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</si>
  <si>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</si>
  <si>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</si>
  <si>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</si>
  <si>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</si>
  <si>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</si>
  <si>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</si>
  <si>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</si>
  <si>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</si>
  <si>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</si>
  <si>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</si>
  <si>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</si>
  <si>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</si>
  <si>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</si>
  <si>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</si>
  <si>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</si>
  <si>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</si>
  <si>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</si>
  <si>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</si>
  <si>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</si>
  <si>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</si>
  <si>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</si>
  <si>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</si>
  <si>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</si>
  <si>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</si>
  <si>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</si>
  <si>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</si>
  <si>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</si>
  <si>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</si>
  <si>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</si>
  <si>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</si>
  <si>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</si>
  <si>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</si>
  <si>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</si>
  <si>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</si>
  <si>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</si>
  <si>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</si>
  <si>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</si>
  <si>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</si>
  <si>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</si>
  <si>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</si>
  <si>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</si>
  <si>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</si>
  <si>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</si>
  <si>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</si>
  <si>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</si>
  <si>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</si>
  <si>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</si>
  <si>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</si>
  <si>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</si>
  <si>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</si>
  <si>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</si>
  <si>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</si>
  <si>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</si>
  <si>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</si>
  <si>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</si>
  <si>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</si>
  <si>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</si>
  <si>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</si>
  <si>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</si>
  <si>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</si>
  <si>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</si>
  <si>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</si>
  <si>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</si>
  <si>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</si>
  <si>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</si>
  <si>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</si>
  <si>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</si>
  <si>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</si>
  <si>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</si>
  <si>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</si>
  <si>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</si>
  <si>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</si>
  <si>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</si>
  <si>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</si>
  <si>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</si>
  <si>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</si>
  <si>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</si>
  <si>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</si>
  <si>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</si>
  <si>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</si>
  <si>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</si>
  <si>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</si>
  <si>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</si>
  <si>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</si>
  <si>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</si>
  <si>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</si>
  <si>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</si>
  <si>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</si>
  <si>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</si>
  <si>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</si>
  <si>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</si>
  <si>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</si>
  <si>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</si>
  <si>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</si>
  <si>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</si>
  <si>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</si>
  <si>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</si>
  <si>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</si>
  <si>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</si>
  <si>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</si>
  <si>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</si>
  <si>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</si>
  <si>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</si>
  <si>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</si>
  <si>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</si>
  <si>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</si>
  <si>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</si>
  <si>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</si>
  <si>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</si>
  <si>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</si>
  <si>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</si>
  <si>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</si>
  <si>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</si>
  <si>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</si>
  <si>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</si>
  <si>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</si>
  <si>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</si>
  <si>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</si>
  <si>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</si>
  <si>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</si>
  <si>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</si>
  <si>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</si>
  <si>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</si>
  <si>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</si>
  <si>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</si>
  <si>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</si>
  <si>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</si>
  <si>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</si>
  <si>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</si>
  <si>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</si>
  <si>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</si>
  <si>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</si>
  <si>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</si>
  <si>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</si>
  <si>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</si>
  <si>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</si>
  <si>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</si>
  <si>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</si>
  <si>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</si>
  <si>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</si>
  <si>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</si>
  <si>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</si>
  <si>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</si>
  <si>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</si>
  <si>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</si>
  <si>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</si>
  <si>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</si>
  <si>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</si>
  <si>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</si>
  <si>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</si>
  <si>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</si>
  <si>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</si>
  <si>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</si>
  <si>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</si>
  <si>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</si>
  <si>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</si>
  <si>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</si>
  <si>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</si>
  <si>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</si>
  <si>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</si>
  <si>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</si>
  <si>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</si>
  <si>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</si>
  <si>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</si>
  <si>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</si>
  <si>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</si>
  <si>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</si>
  <si>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</si>
  <si>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</si>
  <si>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</si>
  <si>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</si>
  <si>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</si>
  <si>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</si>
  <si>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</si>
  <si>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</si>
  <si>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</si>
  <si>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</si>
  <si>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</si>
  <si>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</si>
  <si>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</si>
  <si>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</si>
  <si>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</si>
  <si>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</si>
  <si>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</si>
  <si>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</si>
  <si>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</si>
  <si>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</si>
  <si>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</si>
  <si>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</si>
  <si>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</si>
  <si>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</si>
  <si>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</si>
  <si>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</si>
  <si>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</si>
  <si>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</si>
  <si>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</si>
  <si>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</si>
  <si>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</si>
  <si>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</si>
  <si>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</si>
  <si>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</si>
  <si>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</si>
  <si>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</si>
  <si>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</si>
  <si>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</si>
  <si>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</si>
  <si>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</si>
  <si>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</si>
  <si>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</si>
  <si>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</si>
  <si>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</si>
  <si>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</si>
  <si>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</si>
  <si>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</si>
  <si>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</si>
  <si>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</si>
  <si>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</si>
  <si>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</si>
  <si>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</si>
  <si>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</si>
  <si>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</si>
  <si>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</si>
  <si>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</si>
  <si>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</si>
  <si>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</si>
  <si>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</si>
  <si>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</si>
  <si>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</si>
  <si>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</si>
  <si>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</si>
  <si>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</si>
  <si>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</si>
  <si>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</si>
  <si>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</si>
  <si>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</si>
  <si>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</si>
  <si>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</si>
  <si>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</si>
  <si>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</si>
  <si>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</si>
  <si>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</si>
  <si>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</si>
  <si>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</si>
  <si>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</si>
  <si>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</si>
  <si>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</si>
  <si>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</si>
  <si>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</si>
  <si>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</si>
  <si>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</si>
  <si>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</si>
  <si>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</si>
  <si>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</si>
  <si>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</si>
  <si>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</si>
  <si>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</si>
  <si>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</si>
  <si>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</si>
  <si>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</si>
  <si>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</si>
  <si>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</si>
  <si>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</si>
  <si>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</si>
  <si>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</si>
  <si>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</si>
  <si>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</si>
  <si>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</si>
  <si>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</si>
  <si>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</si>
  <si>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</si>
  <si>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</si>
  <si>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</si>
  <si>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</si>
  <si>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</si>
  <si>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</si>
  <si>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</si>
  <si>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</si>
  <si>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</si>
  <si>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</si>
  <si>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</si>
  <si>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</si>
  <si>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</si>
  <si>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</si>
  <si>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</si>
  <si>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</si>
  <si>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</si>
  <si>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</si>
  <si>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</si>
  <si>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</si>
  <si>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</si>
  <si>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</si>
  <si>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</si>
  <si>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</si>
  <si>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</si>
  <si>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</si>
  <si>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</si>
  <si>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</si>
  <si>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</si>
  <si>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</si>
  <si>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</si>
  <si>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</si>
  <si>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</si>
  <si>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</si>
  <si>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</si>
  <si>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</si>
  <si>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</si>
  <si>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</si>
  <si>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</si>
  <si>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</si>
  <si>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</si>
  <si>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</si>
  <si>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</si>
  <si>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</si>
  <si>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</si>
  <si>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</si>
  <si>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</si>
  <si>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</si>
  <si>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</si>
  <si>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</si>
  <si>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</si>
  <si>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</si>
  <si>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</si>
  <si>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</si>
  <si>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</si>
  <si>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</si>
  <si>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</si>
  <si>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</si>
  <si>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</si>
  <si>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</si>
  <si>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</si>
  <si>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</si>
  <si>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</si>
  <si>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</si>
  <si>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</si>
  <si>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</si>
  <si>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</si>
  <si>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</si>
  <si>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</si>
  <si>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</si>
  <si>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</si>
  <si>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</si>
  <si>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</si>
  <si>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</si>
  <si>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</si>
  <si>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</si>
  <si>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</si>
  <si>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</si>
  <si>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</si>
  <si>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</si>
  <si>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</si>
  <si>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</si>
  <si>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</si>
  <si>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</si>
  <si>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</si>
  <si>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</si>
  <si>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</si>
  <si>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</si>
  <si>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</si>
  <si>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</si>
  <si>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</si>
  <si>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</si>
  <si>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</si>
  <si>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</si>
  <si>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</si>
  <si>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</si>
  <si>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</si>
  <si>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</si>
  <si>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</si>
  <si>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</si>
  <si>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</si>
  <si>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</si>
  <si>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</si>
  <si>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</si>
  <si>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</si>
  <si>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</si>
  <si>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</si>
  <si>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</si>
  <si>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</si>
  <si>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</si>
  <si>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</si>
  <si>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</si>
  <si>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</si>
  <si>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</si>
  <si>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</si>
  <si>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</si>
  <si>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</si>
  <si>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</si>
  <si>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</si>
  <si>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</si>
  <si>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</si>
  <si>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</si>
  <si>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</si>
  <si>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</si>
  <si>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</si>
  <si>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</si>
  <si>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</si>
  <si>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</si>
  <si>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</si>
  <si>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</si>
  <si>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</si>
  <si>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</si>
  <si>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</si>
  <si>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</si>
  <si>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</si>
  <si>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</si>
  <si>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</si>
  <si>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</si>
  <si>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</si>
  <si>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</si>
  <si>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</si>
  <si>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</si>
  <si>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</si>
  <si>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</si>
  <si>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</si>
  <si>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</si>
  <si>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</si>
  <si>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</si>
  <si>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</si>
  <si>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</si>
  <si>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</si>
  <si>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</si>
  <si>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</si>
  <si>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</si>
  <si>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</si>
  <si>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</si>
  <si>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</si>
  <si>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</si>
  <si>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</si>
  <si>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</si>
  <si>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</si>
  <si>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</si>
  <si>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</si>
  <si>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</si>
  <si>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</si>
  <si>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</si>
  <si>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</si>
  <si>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</si>
  <si>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</si>
  <si>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</si>
  <si>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</si>
  <si>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</si>
  <si>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</si>
  <si>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</si>
  <si>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</si>
  <si>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</si>
  <si>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</si>
  <si>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</si>
  <si>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</si>
  <si>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</si>
  <si>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</si>
  <si>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</si>
  <si>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</si>
  <si>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</si>
  <si>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</si>
  <si>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</si>
  <si>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</si>
  <si>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</si>
  <si>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</si>
  <si>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</si>
  <si>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</si>
  <si>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</si>
  <si>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</si>
  <si>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</si>
  <si>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</si>
  <si>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</si>
  <si>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</si>
  <si>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</si>
  <si>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</si>
  <si>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</si>
  <si>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</si>
  <si>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</si>
  <si>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</si>
  <si>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</si>
  <si>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</si>
  <si>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</si>
  <si>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</si>
  <si>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</si>
  <si>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</si>
  <si>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</si>
  <si>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</si>
  <si>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</si>
  <si>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</si>
  <si>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</si>
  <si>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</si>
  <si>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</si>
  <si>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</si>
  <si>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</si>
  <si>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</si>
  <si>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</si>
  <si>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</si>
  <si>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</si>
  <si>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</si>
  <si>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</si>
  <si>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</si>
  <si>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</si>
  <si>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</si>
  <si>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</si>
  <si>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</si>
  <si>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</si>
  <si>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</si>
  <si>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</si>
  <si>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</si>
  <si>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</si>
  <si>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</si>
  <si>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</si>
  <si>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</si>
  <si>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</si>
  <si>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</si>
  <si>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</si>
  <si>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</si>
  <si>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</si>
  <si>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</si>
  <si>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</si>
  <si>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</si>
  <si>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</si>
  <si>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</si>
  <si>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</si>
  <si>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</si>
  <si>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</si>
  <si>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</si>
  <si>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</si>
  <si>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</si>
  <si>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</si>
  <si>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</si>
  <si>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</si>
  <si>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</si>
  <si>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</si>
  <si>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</si>
  <si>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</si>
  <si>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</si>
  <si>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</si>
  <si>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</si>
  <si>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</si>
  <si>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</si>
  <si>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</si>
  <si>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</si>
  <si>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</si>
  <si>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</si>
  <si>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</si>
  <si>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</si>
  <si>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</si>
  <si>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</si>
  <si>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</si>
  <si>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</si>
  <si>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</si>
  <si>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</si>
  <si>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</si>
  <si>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</si>
  <si>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</si>
  <si>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</si>
  <si>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</si>
  <si>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</si>
  <si>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</si>
  <si>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</si>
  <si>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</si>
  <si>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</si>
  <si>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</si>
  <si>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</si>
  <si>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</si>
  <si>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</si>
  <si>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</si>
  <si>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</si>
  <si>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</si>
  <si>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</si>
  <si>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</si>
  <si>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</si>
  <si>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</si>
  <si>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</si>
  <si>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</si>
  <si>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</si>
  <si>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</si>
  <si>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</si>
  <si>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</si>
  <si>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</si>
  <si>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</si>
  <si>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</si>
  <si>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</si>
  <si>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</si>
  <si>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</si>
  <si>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</si>
  <si>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</si>
  <si>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</si>
  <si>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</si>
  <si>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</si>
  <si>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</si>
  <si>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</si>
  <si>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</si>
  <si>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</si>
  <si>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</si>
  <si>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</si>
  <si>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</si>
  <si>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</si>
  <si>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</si>
  <si>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</si>
  <si>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</si>
  <si>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</si>
  <si>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</si>
  <si>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</si>
  <si>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</si>
  <si>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</si>
  <si>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</si>
  <si>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</si>
  <si>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</si>
  <si>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</si>
  <si>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</si>
  <si>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</si>
  <si>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</si>
  <si>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</si>
  <si>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</si>
  <si>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</si>
  <si>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</si>
  <si>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</si>
  <si>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</si>
  <si>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</si>
  <si>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</si>
  <si>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</si>
  <si>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</si>
  <si>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</si>
  <si>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</si>
  <si>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</si>
  <si>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</si>
  <si>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</si>
  <si>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</si>
  <si>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</si>
  <si>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</si>
  <si>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</si>
  <si>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</si>
  <si>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</si>
  <si>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</si>
  <si>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</si>
  <si>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</si>
  <si>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</si>
  <si>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</si>
  <si>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</si>
  <si>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</si>
  <si>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</si>
  <si>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</si>
  <si>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</si>
  <si>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</si>
  <si>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</si>
  <si>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</si>
  <si>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</si>
  <si>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</si>
  <si>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</si>
  <si>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</si>
  <si>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</si>
  <si>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</si>
  <si>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</si>
  <si>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</si>
  <si>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</si>
  <si>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</si>
  <si>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</si>
  <si>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</si>
  <si>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</si>
  <si>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</si>
  <si>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</si>
  <si>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</si>
  <si>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</si>
  <si>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</si>
  <si>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</si>
  <si>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</si>
  <si>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</si>
  <si>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</si>
  <si>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</si>
  <si>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</si>
  <si>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</si>
  <si>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</si>
  <si>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</si>
  <si>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</si>
  <si>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</si>
  <si>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</si>
  <si>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</si>
  <si>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</si>
  <si>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</si>
  <si>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</si>
  <si>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</si>
  <si>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</si>
  <si>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</si>
  <si>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</si>
  <si>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</si>
  <si>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</si>
  <si>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</si>
  <si>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</si>
  <si>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</si>
  <si>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</si>
  <si>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</si>
  <si>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</si>
  <si>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</si>
  <si>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</si>
  <si>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</si>
  <si>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</si>
  <si>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</si>
  <si>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</si>
  <si>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</si>
  <si>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</si>
  <si>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</si>
  <si>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</si>
  <si>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</si>
  <si>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</si>
  <si>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</si>
  <si>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</si>
  <si>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</si>
  <si>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</si>
  <si>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</si>
  <si>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</si>
  <si>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</si>
  <si>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</si>
  <si>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</si>
  <si>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</si>
  <si>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</si>
  <si>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</si>
  <si>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</si>
  <si>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</si>
  <si>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</si>
  <si>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</si>
  <si>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</si>
  <si>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</si>
  <si>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</si>
  <si>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</si>
  <si>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</si>
  <si>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</si>
  <si>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</si>
  <si>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</si>
  <si>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</si>
  <si>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</si>
  <si>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</si>
  <si>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</si>
  <si>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</si>
  <si>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</si>
  <si>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</si>
  <si>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</si>
  <si>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</si>
  <si>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</si>
  <si>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</si>
  <si>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</si>
  <si>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</si>
  <si>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</si>
  <si>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</si>
  <si>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</si>
  <si>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</si>
  <si>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</si>
  <si>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</si>
  <si>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</si>
  <si>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</si>
  <si>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</si>
  <si>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</si>
  <si>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</si>
  <si>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</si>
  <si>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</si>
  <si>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</si>
  <si>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</si>
  <si>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</si>
  <si>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</si>
  <si>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</si>
  <si>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</si>
  <si>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</si>
  <si>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</si>
  <si>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</si>
  <si>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</si>
  <si>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</si>
  <si>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</si>
  <si>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</si>
  <si>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</si>
  <si>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</si>
  <si>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</si>
  <si>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</si>
  <si>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</si>
  <si>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</si>
  <si>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</si>
  <si>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</si>
  <si>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</si>
  <si>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</si>
  <si>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</si>
  <si>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</si>
  <si>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</si>
  <si>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</si>
  <si>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</si>
  <si>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</si>
  <si>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</si>
  <si>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</si>
  <si>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</si>
  <si>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</si>
  <si>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</si>
  <si>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</si>
  <si>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</si>
  <si>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</si>
  <si>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</si>
  <si>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</si>
  <si>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</si>
  <si>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</si>
  <si>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</si>
  <si>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</si>
  <si>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</si>
  <si>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</si>
  <si>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</si>
  <si>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</si>
  <si>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</si>
  <si>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</si>
  <si>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</si>
  <si>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</si>
  <si>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</si>
  <si>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</si>
  <si>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</si>
  <si>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</si>
  <si>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</si>
  <si>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</si>
  <si>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</si>
  <si>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</si>
  <si>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</si>
  <si>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</si>
  <si>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</si>
  <si>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</si>
  <si>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</si>
  <si>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</si>
  <si>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</si>
  <si>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</si>
  <si>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</si>
  <si>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</si>
  <si>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</si>
  <si>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</si>
  <si>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</si>
  <si>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</si>
  <si>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</si>
  <si>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</si>
  <si>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</si>
  <si>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</si>
  <si>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</si>
  <si>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</si>
  <si>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</si>
  <si>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</si>
  <si>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</si>
  <si>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</si>
  <si>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</si>
  <si>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</si>
  <si>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</si>
  <si>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</si>
  <si>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</si>
  <si>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</si>
  <si>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</si>
  <si>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</si>
  <si>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</si>
  <si>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</si>
  <si>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</si>
  <si>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</si>
  <si>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</si>
  <si>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</si>
  <si>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</si>
  <si>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</si>
  <si>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</si>
  <si>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</si>
  <si>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</si>
  <si>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</si>
  <si>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</si>
  <si>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</si>
  <si>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</si>
  <si>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</si>
  <si>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</si>
  <si>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</si>
  <si>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</si>
  <si>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</si>
  <si>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</si>
  <si>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</si>
  <si>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</si>
  <si>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</si>
  <si>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</si>
  <si>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</si>
  <si>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</si>
  <si>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</si>
  <si>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</si>
  <si>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</si>
  <si>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</si>
  <si>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</si>
  <si>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</si>
  <si>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</si>
  <si>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</si>
  <si>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</si>
  <si>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</si>
  <si>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</si>
  <si>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</si>
  <si>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</si>
  <si>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</si>
  <si>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</si>
  <si>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</si>
  <si>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</si>
  <si>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</si>
  <si>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</si>
  <si>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</si>
  <si>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</si>
  <si>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</si>
  <si>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</si>
  <si>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</si>
  <si>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</si>
  <si>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</si>
  <si>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</si>
  <si>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</si>
  <si>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</si>
  <si>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</si>
  <si>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</si>
  <si>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</si>
  <si>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</si>
  <si>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</si>
  <si>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</si>
  <si>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</si>
  <si>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</si>
  <si>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</si>
  <si>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</si>
  <si>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</si>
  <si>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</si>
  <si>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</si>
  <si>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</si>
  <si>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</si>
  <si>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</si>
  <si>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</si>
  <si>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</si>
  <si>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</si>
  <si>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</si>
  <si>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</si>
  <si>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</si>
  <si>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</si>
  <si>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</si>
  <si>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</si>
  <si>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</si>
  <si>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</si>
  <si>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</si>
  <si>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</si>
  <si>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</si>
  <si>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</si>
  <si>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</si>
  <si>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</si>
  <si>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</si>
  <si>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</si>
  <si>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</si>
  <si>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</si>
  <si>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</si>
  <si>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</si>
  <si>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</si>
  <si>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</si>
  <si>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</si>
  <si>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</si>
  <si>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</si>
  <si>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</si>
  <si>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</si>
  <si>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</si>
  <si>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</si>
  <si>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</si>
  <si>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</si>
  <si>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</si>
  <si>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</si>
  <si>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</si>
  <si>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</si>
  <si>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</si>
  <si>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</si>
  <si>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</si>
  <si>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</si>
  <si>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</si>
  <si>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</si>
  <si>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</si>
  <si>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</si>
  <si>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</si>
  <si>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</si>
  <si>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</si>
  <si>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</si>
  <si>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</si>
  <si>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</si>
  <si>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</si>
  <si>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</si>
  <si>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</si>
  <si>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</si>
  <si>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</si>
  <si>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</si>
  <si>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</si>
  <si>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</si>
  <si>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</si>
  <si>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</si>
  <si>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</si>
  <si>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</si>
  <si>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</si>
  <si>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</si>
  <si>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</si>
  <si>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</si>
  <si>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</si>
  <si>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</si>
  <si>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</si>
  <si>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</si>
  <si>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</si>
  <si>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</si>
  <si>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</si>
  <si>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</si>
  <si>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</si>
  <si>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</si>
  <si>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</si>
  <si>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</si>
  <si>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</si>
  <si>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</si>
  <si>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</si>
  <si>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</si>
  <si>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</si>
  <si>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</si>
  <si>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</si>
  <si>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</si>
  <si>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</si>
  <si>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</si>
  <si>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</si>
  <si>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</si>
  <si>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</si>
  <si>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</si>
  <si>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</si>
  <si>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</si>
  <si>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</si>
  <si>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</si>
  <si>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</si>
  <si>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</si>
  <si>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</si>
  <si>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</si>
  <si>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</si>
  <si>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</si>
  <si>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</si>
  <si>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</si>
  <si>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</si>
  <si>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</si>
  <si>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</si>
  <si>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</si>
  <si>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</si>
  <si>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</si>
  <si>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</si>
  <si>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</si>
  <si>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</si>
  <si>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</si>
  <si>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</si>
  <si>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</si>
  <si>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</si>
  <si>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</si>
  <si>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</si>
  <si>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</si>
  <si>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</si>
  <si>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</si>
  <si>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</si>
  <si>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</si>
  <si>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</si>
  <si>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</si>
  <si>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</si>
  <si>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</si>
  <si>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</si>
  <si>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</si>
  <si>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</si>
  <si>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</si>
  <si>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</si>
  <si>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</si>
  <si>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</si>
  <si>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</si>
  <si>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</si>
  <si>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</si>
  <si>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</si>
  <si>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</si>
  <si>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</si>
  <si>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</si>
  <si>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</si>
  <si>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</si>
  <si>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</si>
  <si>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</si>
  <si>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</si>
  <si>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</si>
  <si>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</si>
  <si>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</si>
  <si>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</si>
  <si>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</si>
  <si>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</si>
  <si>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</si>
  <si>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</si>
  <si>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</si>
  <si>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</si>
  <si>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</si>
  <si>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</si>
  <si>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</si>
  <si>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</si>
  <si>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</si>
  <si>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</si>
  <si>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</si>
  <si>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</si>
  <si>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</si>
  <si>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</si>
  <si>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</si>
  <si>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</si>
  <si>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</si>
  <si>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</si>
  <si>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</si>
  <si>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</si>
  <si>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</si>
  <si>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</si>
  <si>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</si>
  <si>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</si>
  <si>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</si>
  <si>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</si>
  <si>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</si>
  <si>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</si>
  <si>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</si>
  <si>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</si>
  <si>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</si>
  <si>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</si>
  <si>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</si>
  <si>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</si>
  <si>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</si>
  <si>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</si>
  <si>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</si>
  <si>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</si>
  <si>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</si>
  <si>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</si>
  <si>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</si>
  <si>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</si>
  <si>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</si>
  <si>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</si>
  <si>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</si>
  <si>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</si>
  <si>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</si>
  <si>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</si>
  <si>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</si>
  <si>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</si>
  <si>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</si>
  <si>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</si>
  <si>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</si>
  <si>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</si>
  <si>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</si>
  <si>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</si>
  <si>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</si>
  <si>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</si>
  <si>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</si>
  <si>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</si>
  <si>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</si>
  <si>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</si>
  <si>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</si>
  <si>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</si>
  <si>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</si>
  <si>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</si>
  <si>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</si>
  <si>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</si>
  <si>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</si>
  <si>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</si>
  <si>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</si>
  <si>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</si>
  <si>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</si>
  <si>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</si>
  <si>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</si>
  <si>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</si>
  <si>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</si>
  <si>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</si>
  <si>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</si>
  <si>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</si>
  <si>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</si>
  <si>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</si>
  <si>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</si>
  <si>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</si>
  <si>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</si>
  <si>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</si>
  <si>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</si>
  <si>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</si>
  <si>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</si>
  <si>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</si>
  <si>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</si>
  <si>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</si>
  <si>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</si>
  <si>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</si>
  <si>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</si>
  <si>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</si>
  <si>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</si>
  <si>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</si>
  <si>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</si>
  <si>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</si>
  <si>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</si>
  <si>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</si>
  <si>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</si>
  <si>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</si>
  <si>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</si>
  <si>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</si>
  <si>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</si>
  <si>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</si>
  <si>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</si>
  <si>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</si>
  <si>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</si>
  <si>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</si>
  <si>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</si>
  <si>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</si>
  <si>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</si>
  <si>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</si>
  <si>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</si>
  <si>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</si>
  <si>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</si>
  <si>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</si>
  <si>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</si>
  <si>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</si>
  <si>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</si>
  <si>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</si>
  <si>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</si>
  <si>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</si>
  <si>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</si>
  <si>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</si>
  <si>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</si>
  <si>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</si>
  <si>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</si>
  <si>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</si>
  <si>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</si>
  <si>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</si>
  <si>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</si>
  <si>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</si>
  <si>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</si>
  <si>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</si>
  <si>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</si>
  <si>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</si>
  <si>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</si>
  <si>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</si>
  <si>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</si>
  <si>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</si>
  <si>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</si>
  <si>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</si>
  <si>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</si>
  <si>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</si>
  <si>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</si>
  <si>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</si>
  <si>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</si>
  <si>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</si>
  <si>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</si>
  <si>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</si>
  <si>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</si>
  <si>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</si>
  <si>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</si>
  <si>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</si>
  <si>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</si>
  <si>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</si>
  <si>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</si>
  <si>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</si>
  <si>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</si>
  <si>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</si>
  <si>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</si>
  <si>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</si>
  <si>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</si>
  <si>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</si>
  <si>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</si>
  <si>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</si>
  <si>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</si>
  <si>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</si>
  <si>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</si>
  <si>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</si>
  <si>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</si>
  <si>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</si>
  <si>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</si>
  <si>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</si>
  <si>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</si>
  <si>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</si>
  <si>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</si>
  <si>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</si>
  <si>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</si>
  <si>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</si>
  <si>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</si>
  <si>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</si>
  <si>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</si>
  <si>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</si>
  <si>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</si>
  <si>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</si>
  <si>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</si>
  <si>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</si>
  <si>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</si>
  <si>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</si>
  <si>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</si>
  <si>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</si>
  <si>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</si>
  <si>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</si>
  <si>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</si>
  <si>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</si>
  <si>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</si>
  <si>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</si>
  <si>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</si>
  <si>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</si>
  <si>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</si>
  <si>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</si>
  <si>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</si>
  <si>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</si>
  <si>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</si>
  <si>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</si>
  <si>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</si>
  <si>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</si>
  <si>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</si>
  <si>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</si>
  <si>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</si>
  <si>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</si>
  <si>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</si>
  <si>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</si>
  <si>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</si>
  <si>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</si>
  <si>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</si>
  <si>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</si>
  <si>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</si>
  <si>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</si>
  <si>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</si>
  <si>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</si>
  <si>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</si>
  <si>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</si>
  <si>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</si>
  <si>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</si>
  <si>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</si>
  <si>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</si>
  <si>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</si>
  <si>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</si>
  <si>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</si>
  <si>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</si>
  <si>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</si>
  <si>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</si>
  <si>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</si>
  <si>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</si>
  <si>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</si>
  <si>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</si>
  <si>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</si>
  <si>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</si>
  <si>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</si>
  <si>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</si>
  <si>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</si>
  <si>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</si>
  <si>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</si>
  <si>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</si>
  <si>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</si>
  <si>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</si>
  <si>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</si>
  <si>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</si>
  <si>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</si>
  <si>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</si>
  <si>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</si>
  <si>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</si>
  <si>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</si>
  <si>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</si>
  <si>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</si>
  <si>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</si>
  <si>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</si>
  <si>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</si>
  <si>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</si>
  <si>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</si>
  <si>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</si>
  <si>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</si>
  <si>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</si>
  <si>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</si>
  <si>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</si>
  <si>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</si>
  <si>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</si>
  <si>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</si>
  <si>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</si>
  <si>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</si>
  <si>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</si>
  <si>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</si>
  <si>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</si>
  <si>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</si>
  <si>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</si>
  <si>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</si>
  <si>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</si>
  <si>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</si>
  <si>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</si>
  <si>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</si>
  <si>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</si>
  <si>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</si>
  <si>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</si>
  <si>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</si>
  <si>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</si>
  <si>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</si>
  <si>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</si>
  <si>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</si>
  <si>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</si>
  <si>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</si>
  <si>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</si>
  <si>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</si>
  <si>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</si>
  <si>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</si>
  <si>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</si>
  <si>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</si>
  <si>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</si>
  <si>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</si>
  <si>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</si>
  <si>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</si>
  <si>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</si>
  <si>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</si>
  <si>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</si>
  <si>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</si>
  <si>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</si>
  <si>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</si>
  <si>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</si>
  <si>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</si>
  <si>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</si>
  <si>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</si>
  <si>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</si>
  <si>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</si>
  <si>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</si>
  <si>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</si>
  <si>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</si>
  <si>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</si>
  <si>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</si>
  <si>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</si>
  <si>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</si>
  <si>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</si>
  <si>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</si>
  <si>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</si>
  <si>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</si>
  <si>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</si>
  <si>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</si>
  <si>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</si>
  <si>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</si>
  <si>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</si>
  <si>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</si>
  <si>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</si>
  <si>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</si>
  <si>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</si>
  <si>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</si>
  <si>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</si>
  <si>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</si>
  <si>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</si>
  <si>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</si>
  <si>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</si>
  <si>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</si>
  <si>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</si>
  <si>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</si>
  <si>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</si>
  <si>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</si>
  <si>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</si>
  <si>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</si>
  <si>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</si>
  <si>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</si>
  <si>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</si>
  <si>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</si>
  <si>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</si>
  <si>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</si>
  <si>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</si>
  <si>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</si>
  <si>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</si>
  <si>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</si>
  <si>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</si>
  <si>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</si>
  <si>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</si>
  <si>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</si>
  <si>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</si>
  <si>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</si>
  <si>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</si>
  <si>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</si>
  <si>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</si>
  <si>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</si>
  <si>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</si>
  <si>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</si>
  <si>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</si>
  <si>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</si>
  <si>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</si>
  <si>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</si>
  <si>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</si>
  <si>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</si>
  <si>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</si>
  <si>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</si>
  <si>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</si>
  <si>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</si>
  <si>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</si>
  <si>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</si>
  <si>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</si>
  <si>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</si>
  <si>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</si>
  <si>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</si>
  <si>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</si>
  <si>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</si>
  <si>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</si>
  <si>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</si>
  <si>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</si>
  <si>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</si>
  <si>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</si>
  <si>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</si>
  <si>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</si>
  <si>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</si>
  <si>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</si>
  <si>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</si>
  <si>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</si>
  <si>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</si>
  <si>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</si>
  <si>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</si>
  <si>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</si>
  <si>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</si>
  <si>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</si>
  <si>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</si>
  <si>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</si>
  <si>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</si>
  <si>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</si>
  <si>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</si>
  <si>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</si>
  <si>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</si>
  <si>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</si>
  <si>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</si>
  <si>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</si>
  <si>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</si>
  <si>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</si>
  <si>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</si>
  <si>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</si>
  <si>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</si>
  <si>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</si>
  <si>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</si>
  <si>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</si>
  <si>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</si>
  <si>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</si>
  <si>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</si>
  <si>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</si>
  <si>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</si>
  <si>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</si>
  <si>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</si>
  <si>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</si>
  <si>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</si>
  <si>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</si>
  <si>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</si>
  <si>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</si>
  <si>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</si>
  <si>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</si>
  <si>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</si>
  <si>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</si>
  <si>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</si>
  <si>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</si>
  <si>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</si>
  <si>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</si>
  <si>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</si>
  <si>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</si>
  <si>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</si>
  <si>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</si>
  <si>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</si>
  <si>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</si>
  <si>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</si>
  <si>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</si>
  <si>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</si>
  <si>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</si>
  <si>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</si>
  <si>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</si>
  <si>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</si>
  <si>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</si>
  <si>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</si>
  <si>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</si>
  <si>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</si>
  <si>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</si>
  <si>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</si>
  <si>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</si>
  <si>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</si>
  <si>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</si>
  <si>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</si>
  <si>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</si>
  <si>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</si>
  <si>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</si>
  <si>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</si>
  <si>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</si>
  <si>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</si>
  <si>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</si>
  <si>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</si>
  <si>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</si>
  <si>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</si>
  <si>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</si>
  <si>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</si>
  <si>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</si>
  <si>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</si>
  <si>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</si>
  <si>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</si>
  <si>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</si>
  <si>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</si>
  <si>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</si>
  <si>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</si>
  <si>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</si>
  <si>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</si>
  <si>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</si>
  <si>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</si>
  <si>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</si>
  <si>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</si>
  <si>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</si>
  <si>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</si>
  <si>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</si>
  <si>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</si>
  <si>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</si>
  <si>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</si>
  <si>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</si>
  <si>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</si>
  <si>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</si>
  <si>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</si>
  <si>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</si>
  <si>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</si>
  <si>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</si>
  <si>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</si>
  <si>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</si>
  <si>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</si>
  <si>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</si>
  <si>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</si>
  <si>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</si>
  <si>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</si>
  <si>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</si>
  <si>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</si>
  <si>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</si>
  <si>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</si>
  <si>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</si>
  <si>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</si>
  <si>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</si>
  <si>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</si>
  <si>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</si>
  <si>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</si>
  <si>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</si>
  <si>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</si>
  <si>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</si>
  <si>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</si>
  <si>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</si>
  <si>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</si>
  <si>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</si>
  <si>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</si>
  <si>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</si>
  <si>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</si>
  <si>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</si>
  <si>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</si>
  <si>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</si>
  <si>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</si>
  <si>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</si>
  <si>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</si>
  <si>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</si>
  <si>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</si>
  <si>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</si>
  <si>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</si>
  <si>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</si>
  <si>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</si>
  <si>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</si>
  <si>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</si>
  <si>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</si>
  <si>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</si>
  <si>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</si>
  <si>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</si>
  <si>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</si>
  <si>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</si>
  <si>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</si>
  <si>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</si>
  <si>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</si>
  <si>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</si>
  <si>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</si>
  <si>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</si>
  <si>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</si>
  <si>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</si>
  <si>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</si>
  <si>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</si>
  <si>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</si>
  <si>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</si>
  <si>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</si>
  <si>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</si>
  <si>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</si>
  <si>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</si>
  <si>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</si>
  <si>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</si>
  <si>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</si>
  <si>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</si>
  <si>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</si>
  <si>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</si>
  <si>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</si>
  <si>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</si>
  <si>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</si>
  <si>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</si>
  <si>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</si>
  <si>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</si>
  <si>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</si>
  <si>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</si>
  <si>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</si>
  <si>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</si>
  <si>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</si>
  <si>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</si>
  <si>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</si>
  <si>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</si>
  <si>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</si>
  <si>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</si>
  <si>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</si>
  <si>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</si>
  <si>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</si>
  <si>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</si>
  <si>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</si>
  <si>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</si>
  <si>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</si>
  <si>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</si>
  <si>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</si>
  <si>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</si>
  <si>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</si>
  <si>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</si>
  <si>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</si>
  <si>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</si>
  <si>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</si>
  <si>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</si>
  <si>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</si>
  <si>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</si>
  <si>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</si>
  <si>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</si>
  <si>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</si>
  <si>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</si>
  <si>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</si>
  <si>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</si>
  <si>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</si>
  <si>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</si>
  <si>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</si>
  <si>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</si>
  <si>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</si>
  <si>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</si>
  <si>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</si>
  <si>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</si>
  <si>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</si>
  <si>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</si>
  <si>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</si>
  <si>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</si>
  <si>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</si>
  <si>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</si>
  <si>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</si>
  <si>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</si>
  <si>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</si>
  <si>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</si>
  <si>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</si>
  <si>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</si>
  <si>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</si>
  <si>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</si>
  <si>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</si>
  <si>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</si>
  <si>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</si>
  <si>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</si>
  <si>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</si>
  <si>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</si>
  <si>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</si>
  <si>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</si>
  <si>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</si>
  <si>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</si>
  <si>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</si>
  <si>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</si>
  <si>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</si>
  <si>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</si>
  <si>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</si>
  <si>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</si>
  <si>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</si>
  <si>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</si>
  <si>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</si>
  <si>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</si>
  <si>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</si>
  <si>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</si>
  <si>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</si>
  <si>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</si>
  <si>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</si>
  <si>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</si>
  <si>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</si>
  <si>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</si>
  <si>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</si>
  <si>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</si>
  <si>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</si>
  <si>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</si>
  <si>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</si>
  <si>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</si>
  <si>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</si>
  <si>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</si>
  <si>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</si>
  <si>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</si>
  <si>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</si>
  <si>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</si>
  <si>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</si>
  <si>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</si>
  <si>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</si>
  <si>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</si>
  <si>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</si>
  <si>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</si>
  <si>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</si>
  <si>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</si>
  <si>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</si>
  <si>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</si>
  <si>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</si>
  <si>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</si>
  <si>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</si>
  <si>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</si>
  <si>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</si>
  <si>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</si>
  <si>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</si>
  <si>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</si>
  <si>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</si>
  <si>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</si>
  <si>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</si>
  <si>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</si>
  <si>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</si>
  <si>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</si>
  <si>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</si>
  <si>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</si>
  <si>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</si>
  <si>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</si>
  <si>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</si>
  <si>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</si>
  <si>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</si>
  <si>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</si>
  <si>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</si>
  <si>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</si>
  <si>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</si>
  <si>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</si>
  <si>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</si>
  <si>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</si>
  <si>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</si>
  <si>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</si>
  <si>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</si>
  <si>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</si>
  <si>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</si>
  <si>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</si>
  <si>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</si>
  <si>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</si>
  <si>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</si>
  <si>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</si>
  <si>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</si>
  <si>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</si>
  <si>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</si>
  <si>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</si>
  <si>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</si>
  <si>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</si>
  <si>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</si>
  <si>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</si>
  <si>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</si>
  <si>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</si>
  <si>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</si>
  <si>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</si>
  <si>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</si>
  <si>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</si>
  <si>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</si>
  <si>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</si>
  <si>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</si>
  <si>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</si>
  <si>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</si>
  <si>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</si>
  <si>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</si>
  <si>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</si>
  <si>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</si>
  <si>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</si>
  <si>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</si>
  <si>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</si>
  <si>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</si>
  <si>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</si>
  <si>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</si>
  <si>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</si>
  <si>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</si>
  <si>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</si>
  <si>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</si>
  <si>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</si>
  <si>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</si>
  <si>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</si>
  <si>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</si>
  <si>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</si>
  <si>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</si>
  <si>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</si>
  <si>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</si>
  <si>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</si>
  <si>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</si>
  <si>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</si>
  <si>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</si>
  <si>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</si>
  <si>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</si>
  <si>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</si>
  <si>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</si>
  <si>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</si>
  <si>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</si>
  <si>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</si>
  <si>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</si>
  <si>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</si>
  <si>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</si>
  <si>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</si>
  <si>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</si>
  <si>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</si>
  <si>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</si>
  <si>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</si>
  <si>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</si>
  <si>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</si>
  <si>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</si>
  <si>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</si>
  <si>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</si>
  <si>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</si>
  <si>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</si>
  <si>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</si>
  <si>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</si>
  <si>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</si>
  <si>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</si>
  <si>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</si>
  <si>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</si>
  <si>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</si>
  <si>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</si>
  <si>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</si>
  <si>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</si>
  <si>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</si>
  <si>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</si>
  <si>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</si>
  <si>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</si>
  <si>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</si>
  <si>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</si>
  <si>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</si>
  <si>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</si>
  <si>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</si>
  <si>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</si>
  <si>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</si>
  <si>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</si>
  <si>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</si>
  <si>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</si>
  <si>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</si>
  <si>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</si>
  <si>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</si>
  <si>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</si>
  <si>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</si>
  <si>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</si>
  <si>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</si>
  <si>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</si>
  <si>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</si>
  <si>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</si>
  <si>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</si>
  <si>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</si>
  <si>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</si>
  <si>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</si>
  <si>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</si>
  <si>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</si>
  <si>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</si>
  <si>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</si>
  <si>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</si>
  <si>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</si>
  <si>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</si>
  <si>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</si>
  <si>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</si>
  <si>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</si>
  <si>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</si>
  <si>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</si>
  <si>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</si>
  <si>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</si>
  <si>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</si>
  <si>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</si>
  <si>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</si>
  <si>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</si>
  <si>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</si>
  <si>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</si>
  <si>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</si>
  <si>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</si>
  <si>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</si>
  <si>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</si>
  <si>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</si>
  <si>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</si>
  <si>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</si>
  <si>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</si>
  <si>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</si>
  <si>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</si>
  <si>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</si>
  <si>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</si>
  <si>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</si>
  <si>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</si>
  <si>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</si>
  <si>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</si>
  <si>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</si>
  <si>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</si>
  <si>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</si>
  <si>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</si>
  <si>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</si>
  <si>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</si>
  <si>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</si>
  <si>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</si>
  <si>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</si>
  <si>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</si>
  <si>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</si>
  <si>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</si>
  <si>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</si>
  <si>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</si>
  <si>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</si>
  <si>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</si>
  <si>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</si>
  <si>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</si>
  <si>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</si>
  <si>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</si>
  <si>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</si>
  <si>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</si>
  <si>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</si>
  <si>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</si>
  <si>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</si>
  <si>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</si>
  <si>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</si>
  <si>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</si>
  <si>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</si>
  <si>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</si>
  <si>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</si>
  <si>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</si>
  <si>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</si>
  <si>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</si>
  <si>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</si>
  <si>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</si>
  <si>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</si>
  <si>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</si>
  <si>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</si>
  <si>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</si>
  <si>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</si>
  <si>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</si>
  <si>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</si>
  <si>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</si>
  <si>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</si>
  <si>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</si>
  <si>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</si>
  <si>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</si>
  <si>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</si>
  <si>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</si>
  <si>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</si>
  <si>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</si>
  <si>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</si>
  <si>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</si>
  <si>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</si>
  <si>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</si>
  <si>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</si>
  <si>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</si>
  <si>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</si>
  <si>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</si>
  <si>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</si>
  <si>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</si>
  <si>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</si>
  <si>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</si>
  <si>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</si>
  <si>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</si>
  <si>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</si>
  <si>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</si>
  <si>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</si>
  <si>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</si>
  <si>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</si>
  <si>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</si>
  <si>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</si>
  <si>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</si>
  <si>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</si>
  <si>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</si>
  <si>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</si>
  <si>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</si>
  <si>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</si>
  <si>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</si>
  <si>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</si>
  <si>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</si>
  <si>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</si>
  <si>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</si>
  <si>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</si>
  <si>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</si>
  <si>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</si>
  <si>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</si>
  <si>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</si>
  <si>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</si>
  <si>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</si>
  <si>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</si>
  <si>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</si>
  <si>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</si>
  <si>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</si>
  <si>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</si>
  <si>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</si>
  <si>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</si>
  <si>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</si>
  <si>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</si>
  <si>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</si>
  <si>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</si>
  <si>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</si>
  <si>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</si>
  <si>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</si>
  <si>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</si>
  <si>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</si>
  <si>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</si>
  <si>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</si>
  <si>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</si>
  <si>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</si>
  <si>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</si>
  <si>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</si>
  <si>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</si>
  <si>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</si>
  <si>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</si>
  <si>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</si>
  <si>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</si>
  <si>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</si>
  <si>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</si>
  <si>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</si>
  <si>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</si>
  <si>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</si>
  <si>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</si>
  <si>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</si>
  <si>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</si>
  <si>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</si>
  <si>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</si>
  <si>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</si>
  <si>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</si>
  <si>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</si>
  <si>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</si>
  <si>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</si>
  <si>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</si>
  <si>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</si>
  <si>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</si>
  <si>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</si>
  <si>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</si>
  <si>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</si>
  <si>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</si>
  <si>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</si>
  <si>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</si>
  <si>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</si>
  <si>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</si>
  <si>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</si>
  <si>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</si>
  <si>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</si>
  <si>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</si>
  <si>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</si>
  <si>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</si>
  <si>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</si>
  <si>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</si>
  <si>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</si>
  <si>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</si>
  <si>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</si>
  <si>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</si>
  <si>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</si>
  <si>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</si>
  <si>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</si>
  <si>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</si>
  <si>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</si>
  <si>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</si>
  <si>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</si>
  <si>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</si>
  <si>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</si>
  <si>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</si>
  <si>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</si>
  <si>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</si>
  <si>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</si>
  <si>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</si>
  <si>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</si>
  <si>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</si>
  <si>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</si>
  <si>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</si>
  <si>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</si>
  <si>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</si>
  <si>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</si>
  <si>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</si>
  <si>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</si>
  <si>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</si>
  <si>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</si>
  <si>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</si>
  <si>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</si>
  <si>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</si>
  <si>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</si>
  <si>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</si>
  <si>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</si>
  <si>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</si>
  <si>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</si>
  <si>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</si>
  <si>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</si>
  <si>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</si>
  <si>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</si>
  <si>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</si>
  <si>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</si>
  <si>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</si>
  <si>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</si>
  <si>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</si>
  <si>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</si>
  <si>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</si>
  <si>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</si>
  <si>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</si>
  <si>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</si>
  <si>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</si>
  <si>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</si>
  <si>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</si>
  <si>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</si>
  <si>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</si>
  <si>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</si>
  <si>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</si>
  <si>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</si>
  <si>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</si>
  <si>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</si>
  <si>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</si>
  <si>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</si>
  <si>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</si>
  <si>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</si>
  <si>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</si>
  <si>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</si>
  <si>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</si>
  <si>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</si>
  <si>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</si>
  <si>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</si>
  <si>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</si>
  <si>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</si>
  <si>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</si>
  <si>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</si>
  <si>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</si>
  <si>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</si>
  <si>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</si>
  <si>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</si>
  <si>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</si>
  <si>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</si>
  <si>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</si>
  <si>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</si>
  <si>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</si>
  <si>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</si>
  <si>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</si>
  <si>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</si>
  <si>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</si>
  <si>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</si>
  <si>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</si>
  <si>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</si>
  <si>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</si>
  <si>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</si>
  <si>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</si>
  <si>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</si>
  <si>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</si>
  <si>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</si>
  <si>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</si>
  <si>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</si>
  <si>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</si>
  <si>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</si>
  <si>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</si>
  <si>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</si>
  <si>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</si>
  <si>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</si>
  <si>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</si>
  <si>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</si>
  <si>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</si>
  <si>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</si>
  <si>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</si>
  <si>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</si>
  <si>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</si>
  <si>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</si>
  <si>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</si>
  <si>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</si>
  <si>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</si>
  <si>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</si>
  <si>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</si>
  <si>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</si>
  <si>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</si>
  <si>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</si>
  <si>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</si>
  <si>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</si>
  <si>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</si>
  <si>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</si>
  <si>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</si>
  <si>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</si>
  <si>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</si>
  <si>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</si>
  <si>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</si>
  <si>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</si>
  <si>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</si>
  <si>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</si>
  <si>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</si>
  <si>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</si>
  <si>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</si>
  <si>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</si>
  <si>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</si>
  <si>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</si>
  <si>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</si>
  <si>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</si>
  <si>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</si>
  <si>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</si>
  <si>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</si>
  <si>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</si>
  <si>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</si>
  <si>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</si>
  <si>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</si>
  <si>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</si>
  <si>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</si>
  <si>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</si>
  <si>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</si>
  <si>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</si>
  <si>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</si>
  <si>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</si>
  <si>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</si>
  <si>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</si>
  <si>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</si>
  <si>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</si>
  <si>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</si>
  <si>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</si>
  <si>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</si>
  <si>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</si>
  <si>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</si>
  <si>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</si>
  <si>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</si>
  <si>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</si>
  <si>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</si>
  <si>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</si>
  <si>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</si>
  <si>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</si>
  <si>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</si>
  <si>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</si>
  <si>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</si>
  <si>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</si>
  <si>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</si>
  <si>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</si>
  <si>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</si>
  <si>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</si>
  <si>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</si>
  <si>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</si>
  <si>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</si>
  <si>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</si>
  <si>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</si>
  <si>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</si>
  <si>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</si>
  <si>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</si>
  <si>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</si>
  <si>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</si>
  <si>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</si>
  <si>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</si>
  <si>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</si>
  <si>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</si>
  <si>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</si>
  <si>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</si>
  <si>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</si>
  <si>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</si>
  <si>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</si>
  <si>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</si>
  <si>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</si>
  <si>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</si>
  <si>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</si>
  <si>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</si>
  <si>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</si>
  <si>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</si>
  <si>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</si>
  <si>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</si>
  <si>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</si>
  <si>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</si>
  <si>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</si>
  <si>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</si>
  <si>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</si>
  <si>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</si>
  <si>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</si>
  <si>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</si>
  <si>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</si>
  <si>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</si>
  <si>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</si>
  <si>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</si>
  <si>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</si>
  <si>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</si>
  <si>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</si>
  <si>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</si>
  <si>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</si>
  <si>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</si>
  <si>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</si>
  <si>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</si>
  <si>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</si>
  <si>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</si>
  <si>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</si>
  <si>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</si>
  <si>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</si>
  <si>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</si>
  <si>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</si>
  <si>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</si>
  <si>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</si>
  <si>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</si>
  <si>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</si>
  <si>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</si>
  <si>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</si>
  <si>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</si>
  <si>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</si>
  <si>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</si>
  <si>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</si>
  <si>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</si>
  <si>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</si>
  <si>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</si>
  <si>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</si>
  <si>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</si>
  <si>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</si>
  <si>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</si>
  <si>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</si>
  <si>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</si>
  <si>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</si>
  <si>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</si>
  <si>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</si>
  <si>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</si>
  <si>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</si>
  <si>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</si>
  <si>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</si>
  <si>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</si>
  <si>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</si>
  <si>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</si>
  <si>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</si>
  <si>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</si>
  <si>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</si>
  <si>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</si>
  <si>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</si>
  <si>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</si>
  <si>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</si>
  <si>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</si>
  <si>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</si>
  <si>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</si>
  <si>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</si>
  <si>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</si>
  <si>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</si>
  <si>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</si>
  <si>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</si>
  <si>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</si>
  <si>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</si>
  <si>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</si>
  <si>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</si>
  <si>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</si>
  <si>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</si>
  <si>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</si>
  <si>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</si>
  <si>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</si>
  <si>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</si>
  <si>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</si>
  <si>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</si>
  <si>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</si>
  <si>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</si>
  <si>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</si>
  <si>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</si>
  <si>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</si>
  <si>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</si>
  <si>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</si>
  <si>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</si>
  <si>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</si>
  <si>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</si>
  <si>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</si>
  <si>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</si>
  <si>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</si>
  <si>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</si>
  <si>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</si>
  <si>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</si>
  <si>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</si>
  <si>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</si>
  <si>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</si>
  <si>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</si>
  <si>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</si>
  <si>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</si>
  <si>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</si>
  <si>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</si>
  <si>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</si>
  <si>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</si>
  <si>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</si>
  <si>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</si>
  <si>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</si>
  <si>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</si>
  <si>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</si>
  <si>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</si>
  <si>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</si>
  <si>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</si>
  <si>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</si>
  <si>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</si>
  <si>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</si>
  <si>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</si>
  <si>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</si>
  <si>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</si>
  <si>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</si>
  <si>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</si>
  <si>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</si>
  <si>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</si>
  <si>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</si>
  <si>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</si>
  <si>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</si>
  <si>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</si>
  <si>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</si>
  <si>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</si>
  <si>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</si>
  <si>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</si>
  <si>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</si>
  <si>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</si>
  <si>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</si>
  <si>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</si>
  <si>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</si>
  <si>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</si>
  <si>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</si>
  <si>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</si>
  <si>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</si>
  <si>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</si>
  <si>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</si>
  <si>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</si>
  <si>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</si>
  <si>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</si>
  <si>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</si>
  <si>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</si>
  <si>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</si>
  <si>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</si>
  <si>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</si>
  <si>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</si>
  <si>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</si>
  <si>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</si>
  <si>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</si>
  <si>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</si>
  <si>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</si>
  <si>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</si>
  <si>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</si>
  <si>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</si>
  <si>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</si>
  <si>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</si>
  <si>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</si>
  <si>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</si>
  <si>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</si>
  <si>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</si>
  <si>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</si>
  <si>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</si>
  <si>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</si>
  <si>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</si>
  <si>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</si>
  <si>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</si>
  <si>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</si>
  <si>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</si>
  <si>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</si>
  <si>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</si>
  <si>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</si>
  <si>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</si>
  <si>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</si>
  <si>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</si>
  <si>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</si>
  <si>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</si>
  <si>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</si>
  <si>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</si>
  <si>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</si>
  <si>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</si>
  <si>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</si>
  <si>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</si>
  <si>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</si>
  <si>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</si>
  <si>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</si>
  <si>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</si>
  <si>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</si>
  <si>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</si>
  <si>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</si>
  <si>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</si>
  <si>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</si>
  <si>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</si>
  <si>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</si>
  <si>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</si>
  <si>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</si>
  <si>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</si>
  <si>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</si>
  <si>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</si>
  <si>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</si>
  <si>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</si>
  <si>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</si>
  <si>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</si>
  <si>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</si>
  <si>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</si>
  <si>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</si>
  <si>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</si>
  <si>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</si>
  <si>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</si>
  <si>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</si>
  <si>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</si>
  <si>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</si>
  <si>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</si>
  <si>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</si>
  <si>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</si>
  <si>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</si>
  <si>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</si>
  <si>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</si>
  <si>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</si>
  <si>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</si>
  <si>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</si>
  <si>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</si>
  <si>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</si>
  <si>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</si>
  <si>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</si>
  <si>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</si>
  <si>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</si>
  <si>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</si>
  <si>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</si>
  <si>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</si>
  <si>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</si>
  <si>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</si>
  <si>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</si>
  <si>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</si>
  <si>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</si>
  <si>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</si>
  <si>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</si>
  <si>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</si>
  <si>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</si>
  <si>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</si>
  <si>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</si>
  <si>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</si>
  <si>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</si>
  <si>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</si>
  <si>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</si>
  <si>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</si>
  <si>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</si>
  <si>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</si>
  <si>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</si>
  <si>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</si>
  <si>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</si>
  <si>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</si>
  <si>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</si>
  <si>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</si>
  <si>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</si>
  <si>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</si>
  <si>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</si>
  <si>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</si>
  <si>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</si>
  <si>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</si>
  <si>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</si>
  <si>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</si>
  <si>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</si>
  <si>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</si>
  <si>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</si>
  <si>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</si>
  <si>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</si>
  <si>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</si>
  <si>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</si>
  <si>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</si>
  <si>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</si>
  <si>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</si>
  <si>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</si>
  <si>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</si>
  <si>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</si>
  <si>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</si>
  <si>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</si>
  <si>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</si>
  <si>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</si>
  <si>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</si>
  <si>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</si>
  <si>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</si>
  <si>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</si>
  <si>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</si>
  <si>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</si>
  <si>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</si>
  <si>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</si>
  <si>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</si>
  <si>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</si>
  <si>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</si>
  <si>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</si>
  <si>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</si>
  <si>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</si>
  <si>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</si>
  <si>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</si>
  <si>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</si>
  <si>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</si>
  <si>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</si>
  <si>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</si>
  <si>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</si>
  <si>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</si>
  <si>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</si>
  <si>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</si>
  <si>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</si>
  <si>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</si>
  <si>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</si>
  <si>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</si>
  <si>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</si>
  <si>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</si>
  <si>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</si>
  <si>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</si>
  <si>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</si>
  <si>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</si>
  <si>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</si>
  <si>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</si>
  <si>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</si>
  <si>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</si>
  <si>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</si>
  <si>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</si>
  <si>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</si>
  <si>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</si>
  <si>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</si>
  <si>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</si>
  <si>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</si>
  <si>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</si>
  <si>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</si>
  <si>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</si>
  <si>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</si>
  <si>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</si>
  <si>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</si>
  <si>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</si>
  <si>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</si>
  <si>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</si>
  <si>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</si>
  <si>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</si>
  <si>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</si>
  <si>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</si>
  <si>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</si>
  <si>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</si>
  <si>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</si>
  <si>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</si>
  <si>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</si>
  <si>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</si>
  <si>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</si>
  <si>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</si>
  <si>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</si>
  <si>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</si>
  <si>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</si>
  <si>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</si>
  <si>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</si>
  <si>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</si>
  <si>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</si>
  <si>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</si>
  <si>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</si>
  <si>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</si>
  <si>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</si>
  <si>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</si>
  <si>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</si>
  <si>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</si>
  <si>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</si>
  <si>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</si>
  <si>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</si>
  <si>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</si>
  <si>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</si>
  <si>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</si>
  <si>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</si>
  <si>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</si>
  <si>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</si>
  <si>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</si>
  <si>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</si>
  <si>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</si>
  <si>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</si>
  <si>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</si>
  <si>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</si>
  <si>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</si>
  <si>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</si>
  <si>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</si>
  <si>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</si>
  <si>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</si>
  <si>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</si>
  <si>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</si>
  <si>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</si>
  <si>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</si>
  <si>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</si>
  <si>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</si>
  <si>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</si>
  <si>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</si>
  <si>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</si>
  <si>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</si>
  <si>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</si>
  <si>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</si>
  <si>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</si>
  <si>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</si>
  <si>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</si>
  <si>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</si>
  <si>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</si>
  <si>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</si>
  <si>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</si>
  <si>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</si>
  <si>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</si>
  <si>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</si>
  <si>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</si>
  <si>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</si>
  <si>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</si>
  <si>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</si>
  <si>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</si>
  <si>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</si>
  <si>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</si>
  <si>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</si>
  <si>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</si>
  <si>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</si>
  <si>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</si>
  <si>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</si>
  <si>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</si>
  <si>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</si>
  <si>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</si>
  <si>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</si>
  <si>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</si>
  <si>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</si>
  <si>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</si>
  <si>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</si>
  <si>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</si>
  <si>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</si>
  <si>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</si>
  <si>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</si>
  <si>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</si>
  <si>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</si>
  <si>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</si>
  <si>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</si>
  <si>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</si>
  <si>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</si>
  <si>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</si>
  <si>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</si>
  <si>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</si>
  <si>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</si>
  <si>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</si>
  <si>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</si>
  <si>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</si>
  <si>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</si>
  <si>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</si>
  <si>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</si>
  <si>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</si>
  <si>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</si>
  <si>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</si>
  <si>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</si>
  <si>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</si>
  <si>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</si>
  <si>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</si>
  <si>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</si>
  <si>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</si>
  <si>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</si>
  <si>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</si>
  <si>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</si>
  <si>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</si>
  <si>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</si>
  <si>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</si>
  <si>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</si>
  <si>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</si>
  <si>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</si>
  <si>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</si>
  <si>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</si>
  <si>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</si>
  <si>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</si>
  <si>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</si>
  <si>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</si>
  <si>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</si>
  <si>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</si>
  <si>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</si>
  <si>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</si>
  <si>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</si>
  <si>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</si>
  <si>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</si>
  <si>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</si>
  <si>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</si>
  <si>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</si>
  <si>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</si>
  <si>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</si>
  <si>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</si>
  <si>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</si>
  <si>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</si>
  <si>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</si>
  <si>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</si>
  <si>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</si>
  <si>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</si>
  <si>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</si>
  <si>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</si>
  <si>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</si>
  <si>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</si>
  <si>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</si>
  <si>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</si>
  <si>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</si>
  <si>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</si>
  <si>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</si>
  <si>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</si>
  <si>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</si>
  <si>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</si>
  <si>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</si>
  <si>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</si>
  <si>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</si>
  <si>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</si>
  <si>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</si>
  <si>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</si>
  <si>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</si>
  <si>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</si>
  <si>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</si>
  <si>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</si>
  <si>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</si>
  <si>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</si>
  <si>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</si>
  <si>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</si>
  <si>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</si>
  <si>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</si>
  <si>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</si>
  <si>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</si>
  <si>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</si>
  <si>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</si>
  <si>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</si>
  <si>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</si>
  <si>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</si>
  <si>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</si>
  <si>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</si>
  <si>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</si>
  <si>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</si>
  <si>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</si>
  <si>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</si>
  <si>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</si>
  <si>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</si>
  <si>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</si>
  <si>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</si>
  <si>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</si>
  <si>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</si>
  <si>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</si>
  <si>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</si>
  <si>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</si>
  <si>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</si>
  <si>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</si>
  <si>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</si>
  <si>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</si>
  <si>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</si>
  <si>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</si>
  <si>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</si>
  <si>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</si>
  <si>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</si>
  <si>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</si>
  <si>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</si>
  <si>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</si>
  <si>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</si>
  <si>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</si>
  <si>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</si>
  <si>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</si>
  <si>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</si>
  <si>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</si>
  <si>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</si>
  <si>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</si>
  <si>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</si>
  <si>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</si>
  <si>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</si>
  <si>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</si>
  <si>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</si>
  <si>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</si>
  <si>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</si>
  <si>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</si>
  <si>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</si>
  <si>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</si>
  <si>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</si>
  <si>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</si>
  <si>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</si>
  <si>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</si>
  <si>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</si>
  <si>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</si>
  <si>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</si>
  <si>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</si>
  <si>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</si>
  <si>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</si>
  <si>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</si>
  <si>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</si>
  <si>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</si>
  <si>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</si>
  <si>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</si>
  <si>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</si>
  <si>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</si>
  <si>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</si>
  <si>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</si>
  <si>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</si>
  <si>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</si>
  <si>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</si>
  <si>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</si>
  <si>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</si>
  <si>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</si>
  <si>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</si>
  <si>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</si>
  <si>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</si>
  <si>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</si>
  <si>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</si>
  <si>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</si>
  <si>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</si>
  <si>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</si>
  <si>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</si>
  <si>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</si>
  <si>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</si>
  <si>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</si>
  <si>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</si>
  <si>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</si>
  <si>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</si>
  <si>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</si>
  <si>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</si>
  <si>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</si>
  <si>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</si>
  <si>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</si>
  <si>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</si>
  <si>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</si>
  <si>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</si>
  <si>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</si>
  <si>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</si>
  <si>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</si>
  <si>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</si>
  <si>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</si>
  <si>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</si>
  <si>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</si>
  <si>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</si>
  <si>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</si>
  <si>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</si>
  <si>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</si>
  <si>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</si>
  <si>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</si>
  <si>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</si>
  <si>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</si>
  <si>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</si>
  <si>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</si>
  <si>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</si>
  <si>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</si>
  <si>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</si>
  <si>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</si>
  <si>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</si>
  <si>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</si>
  <si>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</si>
  <si>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</si>
  <si>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</si>
  <si>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</si>
  <si>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</si>
  <si>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</si>
  <si>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</si>
  <si>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</si>
  <si>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</si>
  <si>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</si>
  <si>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</si>
  <si>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</si>
  <si>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</si>
  <si>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</si>
  <si>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</si>
  <si>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</si>
  <si>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</si>
  <si>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</si>
  <si>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</si>
  <si>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</si>
  <si>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</si>
  <si>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</si>
  <si>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</si>
  <si>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</si>
  <si>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</si>
  <si>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</si>
  <si>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</si>
  <si>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</si>
  <si>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</si>
  <si>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</si>
  <si>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</si>
  <si>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</si>
  <si>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</si>
  <si>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</si>
  <si>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</si>
  <si>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</si>
  <si>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</si>
  <si>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</si>
  <si>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</si>
  <si>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</si>
  <si>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</si>
  <si>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</si>
  <si>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</si>
  <si>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</si>
  <si>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</si>
  <si>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</si>
  <si>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</si>
  <si>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</si>
  <si>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</si>
  <si>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</si>
  <si>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</si>
  <si>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</si>
  <si>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</si>
  <si>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</si>
  <si>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</si>
  <si>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</si>
  <si>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</si>
  <si>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</si>
  <si>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</si>
  <si>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</si>
  <si>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</si>
  <si>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</si>
  <si>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</si>
  <si>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</si>
  <si>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</si>
  <si>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</si>
  <si>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</si>
  <si>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</si>
  <si>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</si>
  <si>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</si>
  <si>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</si>
  <si>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</si>
  <si>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</si>
  <si>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</si>
  <si>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</si>
  <si>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</si>
  <si>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</si>
  <si>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</si>
  <si>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</si>
  <si>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</si>
  <si>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</si>
  <si>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</si>
  <si>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</si>
  <si>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</si>
  <si>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</si>
  <si>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</si>
  <si>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</si>
  <si>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</si>
  <si>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</si>
  <si>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</si>
  <si>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</si>
  <si>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</si>
  <si>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</si>
  <si>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</si>
  <si>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</si>
  <si>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</si>
  <si>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</si>
  <si>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</si>
  <si>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</si>
  <si>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</si>
  <si>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</si>
  <si>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</si>
  <si>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</si>
  <si>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</si>
  <si>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</si>
  <si>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</si>
  <si>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</si>
  <si>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</si>
  <si>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</si>
  <si>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</si>
  <si>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</si>
  <si>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</si>
  <si>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</si>
  <si>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</si>
  <si>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</si>
  <si>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</si>
  <si>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</si>
  <si>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</si>
  <si>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</si>
  <si>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</si>
  <si>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</si>
  <si>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</si>
  <si>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</si>
  <si>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</si>
  <si>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</si>
  <si>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</si>
  <si>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</si>
  <si>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</si>
  <si>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</si>
  <si>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</si>
  <si>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</si>
  <si>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</si>
  <si>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</si>
  <si>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</si>
  <si>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</si>
  <si>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</si>
  <si>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</si>
  <si>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</si>
  <si>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</si>
  <si>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</si>
  <si>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</si>
  <si>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</si>
  <si>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</si>
  <si>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</si>
  <si>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</si>
  <si>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</si>
  <si>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</si>
  <si>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</si>
  <si>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</si>
  <si>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</si>
  <si>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</si>
  <si>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</si>
  <si>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</si>
  <si>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</si>
  <si>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</si>
  <si>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</si>
  <si>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</si>
  <si>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</si>
  <si>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</si>
  <si>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</si>
  <si>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</si>
  <si>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</si>
  <si>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</si>
  <si>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</si>
  <si>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</si>
  <si>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</si>
  <si>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</si>
  <si>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</si>
  <si>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</si>
  <si>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</si>
  <si>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</si>
  <si>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</si>
  <si>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</si>
  <si>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</si>
  <si>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</si>
  <si>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</si>
  <si>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</si>
  <si>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</si>
  <si>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</si>
  <si>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</si>
  <si>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</si>
  <si>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</si>
  <si>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</si>
  <si>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</si>
  <si>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</si>
  <si>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</si>
  <si>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</si>
  <si>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</si>
  <si>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</si>
  <si>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</si>
  <si>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</si>
  <si>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</si>
  <si>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</si>
  <si>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</si>
  <si>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</si>
  <si>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</si>
  <si>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</si>
  <si>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</si>
  <si>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</si>
  <si>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</si>
  <si>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</si>
  <si>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</si>
  <si>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</si>
  <si>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</si>
  <si>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</si>
  <si>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</si>
  <si>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</si>
  <si>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</si>
  <si>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</si>
  <si>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</si>
  <si>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</si>
  <si>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</si>
  <si>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</si>
  <si>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</si>
  <si>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</si>
  <si>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</si>
  <si>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</si>
  <si>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</si>
  <si>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</si>
  <si>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</si>
  <si>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</si>
  <si>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</si>
  <si>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</si>
  <si>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</si>
  <si>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</si>
  <si>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</si>
  <si>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</si>
  <si>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</si>
  <si>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</si>
  <si>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</si>
  <si>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</si>
  <si>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</si>
  <si>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</si>
  <si>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</si>
  <si>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</si>
  <si>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</si>
  <si>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</si>
  <si>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</si>
  <si>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</si>
  <si>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</si>
  <si>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</si>
  <si>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</si>
  <si>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</si>
  <si>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</si>
  <si>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</si>
  <si>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</si>
  <si>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</si>
  <si>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</si>
  <si>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</si>
  <si>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</si>
  <si>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</si>
  <si>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</si>
  <si>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</si>
  <si>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</si>
  <si>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</si>
  <si>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</si>
  <si>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</si>
  <si>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</si>
  <si>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</si>
  <si>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</si>
  <si>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</si>
  <si>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</si>
  <si>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</si>
  <si>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</si>
  <si>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</si>
  <si>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</si>
  <si>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</si>
  <si>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</si>
  <si>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</si>
  <si>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</si>
  <si>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</si>
  <si>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</si>
  <si>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</si>
  <si>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</si>
  <si>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</si>
  <si>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</si>
  <si>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</si>
  <si>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</si>
  <si>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</si>
  <si>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</si>
  <si>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</si>
  <si>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</si>
  <si>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</si>
  <si>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</si>
  <si>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</si>
  <si>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</si>
  <si>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</si>
  <si>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</si>
  <si>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</si>
  <si>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</si>
  <si>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</si>
  <si>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</si>
  <si>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</si>
  <si>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</si>
  <si>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</si>
  <si>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</si>
  <si>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</si>
  <si>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</si>
  <si>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</si>
  <si>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</si>
  <si>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</si>
  <si>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</si>
  <si>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</si>
  <si>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</si>
  <si>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</si>
  <si>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</si>
  <si>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</si>
  <si>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</si>
  <si>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</si>
  <si>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</si>
  <si>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</si>
  <si>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</si>
  <si>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</si>
  <si>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</si>
  <si>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</si>
  <si>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</si>
  <si>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</si>
  <si>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</si>
  <si>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</si>
  <si>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</si>
  <si>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</si>
  <si>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</si>
  <si>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</si>
  <si>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</si>
  <si>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</si>
  <si>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</si>
  <si>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</si>
  <si>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</si>
  <si>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</si>
  <si>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</si>
  <si>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</si>
  <si>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</si>
  <si>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</si>
  <si>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</si>
  <si>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</si>
  <si>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</si>
  <si>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</si>
  <si>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</si>
  <si>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</si>
  <si>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</si>
  <si>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</si>
  <si>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</si>
  <si>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</si>
  <si>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</si>
  <si>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</si>
  <si>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</si>
  <si>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</si>
  <si>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</si>
  <si>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</si>
  <si>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</si>
  <si>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</si>
  <si>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</si>
  <si>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</si>
  <si>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</si>
  <si>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</si>
  <si>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</si>
  <si>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</si>
  <si>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</si>
  <si>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</si>
  <si>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</si>
  <si>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</si>
  <si>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</si>
  <si>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</si>
  <si>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</si>
  <si>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</si>
  <si>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</si>
  <si>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</si>
  <si>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</si>
  <si>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</si>
  <si>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</si>
  <si>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</si>
  <si>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</si>
  <si>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</si>
  <si>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</si>
  <si>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</si>
  <si>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</si>
  <si>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</si>
  <si>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</si>
  <si>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</si>
  <si>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</si>
  <si>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</si>
  <si>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</si>
  <si>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</si>
  <si>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</si>
  <si>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</si>
  <si>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</si>
  <si>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</si>
  <si>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</si>
  <si>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</si>
  <si>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</si>
  <si>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</si>
  <si>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</si>
  <si>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</si>
  <si>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</si>
  <si>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</si>
  <si>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</si>
  <si>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</si>
  <si>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</si>
  <si>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</si>
  <si>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</si>
  <si>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</si>
  <si>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</si>
  <si>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</si>
  <si>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</si>
  <si>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</si>
  <si>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</si>
  <si>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</si>
  <si>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</si>
  <si>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</si>
  <si>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</si>
  <si>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</si>
  <si>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</si>
  <si>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</si>
  <si>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</si>
  <si>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</si>
  <si>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</si>
  <si>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</si>
  <si>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</si>
  <si>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</si>
  <si>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</si>
  <si>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</si>
  <si>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</si>
  <si>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</si>
  <si>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</si>
  <si>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</si>
  <si>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</si>
  <si>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</si>
  <si>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</si>
  <si>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</si>
  <si>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</si>
  <si>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</si>
  <si>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</si>
  <si>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</si>
  <si>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</si>
  <si>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</si>
  <si>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</si>
  <si>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</si>
  <si>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</si>
  <si>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</si>
  <si>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</si>
  <si>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</si>
  <si>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</si>
  <si>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</si>
  <si>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</si>
  <si>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</si>
  <si>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</si>
  <si>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</si>
  <si>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</si>
  <si>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</si>
  <si>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</si>
  <si>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</si>
  <si>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</si>
  <si>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</si>
  <si>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</si>
  <si>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</si>
  <si>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</si>
  <si>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</si>
  <si>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</si>
  <si>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</si>
  <si>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</si>
  <si>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</si>
  <si>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</si>
  <si>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</si>
  <si>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</si>
  <si>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</si>
  <si>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</si>
  <si>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</si>
  <si>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</si>
  <si>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</si>
  <si>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</si>
  <si>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</si>
  <si>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</si>
  <si>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</si>
  <si>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</si>
  <si>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</si>
  <si>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</si>
  <si>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</si>
  <si>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</si>
  <si>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</si>
  <si>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</si>
  <si>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</si>
  <si>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</si>
  <si>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</si>
  <si>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</si>
  <si>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</si>
  <si>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</si>
  <si>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</si>
  <si>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</si>
  <si>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</si>
  <si>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</si>
  <si>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</si>
  <si>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</si>
  <si>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</si>
  <si>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</si>
  <si>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</si>
  <si>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</si>
  <si>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</si>
  <si>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</si>
  <si>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</si>
  <si>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</si>
  <si>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</si>
  <si>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</si>
  <si>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</si>
  <si>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</si>
  <si>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</si>
  <si>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</si>
  <si>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</si>
  <si>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</si>
  <si>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</si>
  <si>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</si>
  <si>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</si>
  <si>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</si>
  <si>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</si>
  <si>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</si>
  <si>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</si>
  <si>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</si>
  <si>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</si>
  <si>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</si>
  <si>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</si>
  <si>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</si>
  <si>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</si>
  <si>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</si>
  <si>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</si>
  <si>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</si>
  <si>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</si>
  <si>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</si>
  <si>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</si>
  <si>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</si>
  <si>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</si>
  <si>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</si>
  <si>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</si>
  <si>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</si>
  <si>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</si>
  <si>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</si>
  <si>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</si>
  <si>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</si>
  <si>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</si>
  <si>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</si>
  <si>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</si>
  <si>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</si>
  <si>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</si>
  <si>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</si>
  <si>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</si>
  <si>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</si>
  <si>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</si>
  <si>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</si>
  <si>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</si>
  <si>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</si>
  <si>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</si>
  <si>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</si>
  <si>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</si>
  <si>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</si>
  <si>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</si>
  <si>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</si>
  <si>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</si>
  <si>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</si>
  <si>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</si>
  <si>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</si>
  <si>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</si>
  <si>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</si>
  <si>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</si>
  <si>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</si>
  <si>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</si>
  <si>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</si>
  <si>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</si>
  <si>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</si>
  <si>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</si>
  <si>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</si>
  <si>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</si>
  <si>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</si>
  <si>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</si>
  <si>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</si>
  <si>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</si>
  <si>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</si>
  <si>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</si>
  <si>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</si>
  <si>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</si>
  <si>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</si>
  <si>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</si>
  <si>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</si>
  <si>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</si>
  <si>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</si>
  <si>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</si>
  <si>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</si>
  <si>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</si>
  <si>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</si>
  <si>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</si>
  <si>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</si>
  <si>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</si>
  <si>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</si>
  <si>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</si>
  <si>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</si>
  <si>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</si>
  <si>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</si>
  <si>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</si>
  <si>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</si>
  <si>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</si>
  <si>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</si>
  <si>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</si>
  <si>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</si>
  <si>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</si>
  <si>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</si>
  <si>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</si>
  <si>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</si>
  <si>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</si>
  <si>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</si>
  <si>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</si>
  <si>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</si>
  <si>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</si>
  <si>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</si>
  <si>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</si>
  <si>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</si>
  <si>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</si>
  <si>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</si>
  <si>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</si>
  <si>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</si>
  <si>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</si>
  <si>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</si>
  <si>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</si>
  <si>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</si>
  <si>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</si>
  <si>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</si>
  <si>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</si>
  <si>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</si>
  <si>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</si>
  <si>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</si>
  <si>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</si>
  <si>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</si>
  <si>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</si>
  <si>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</si>
  <si>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</si>
  <si>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</si>
  <si>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</si>
  <si>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</si>
  <si>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</si>
  <si>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</si>
  <si>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</si>
  <si>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</si>
  <si>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</si>
  <si>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</si>
  <si>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</si>
  <si>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</si>
  <si>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</si>
  <si>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</si>
  <si>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</si>
  <si>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</si>
  <si>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</si>
  <si>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</si>
  <si>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</si>
  <si>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</si>
  <si>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</si>
  <si>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</si>
  <si>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</si>
  <si>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</si>
  <si>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</si>
  <si>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</si>
  <si>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</si>
  <si>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</si>
  <si>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</si>
  <si>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</si>
  <si>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</si>
  <si>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</si>
  <si>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</si>
  <si>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</si>
  <si>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</si>
  <si>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</si>
  <si>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</si>
  <si>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</si>
  <si>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</si>
  <si>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</si>
  <si>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</si>
  <si>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</si>
  <si>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</si>
  <si>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</si>
  <si>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</si>
  <si>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</si>
  <si>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</si>
  <si>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</si>
  <si>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</si>
  <si>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</si>
  <si>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</si>
  <si>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</si>
  <si>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</si>
  <si>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</si>
  <si>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</si>
  <si>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</si>
  <si>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</si>
  <si>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</si>
  <si>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</si>
  <si>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</si>
  <si>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</si>
  <si>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</si>
  <si>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</si>
  <si>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</si>
  <si>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</si>
  <si>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</si>
  <si>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</si>
  <si>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</si>
  <si>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</si>
  <si>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</si>
  <si>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</si>
  <si>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</si>
  <si>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</si>
  <si>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</si>
  <si>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</si>
  <si>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</si>
  <si>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</si>
  <si>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</si>
  <si>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</si>
  <si>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</si>
  <si>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</si>
  <si>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</si>
  <si>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</si>
  <si>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</si>
  <si>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</si>
  <si>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</si>
  <si>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</si>
  <si>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</si>
  <si>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</si>
  <si>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</si>
  <si>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</si>
  <si>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</si>
  <si>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</si>
  <si>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</si>
  <si>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</si>
  <si>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</si>
  <si>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</si>
  <si>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</si>
  <si>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</si>
  <si>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</si>
  <si>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</si>
  <si>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</si>
  <si>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</si>
  <si>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</si>
  <si>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</si>
  <si>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</si>
  <si>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</si>
  <si>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</si>
  <si>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</si>
  <si>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</si>
  <si>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</si>
  <si>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</si>
  <si>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</si>
  <si>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</si>
  <si>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</si>
  <si>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</si>
  <si>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</si>
  <si>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</si>
  <si>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</si>
  <si>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</si>
  <si>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</si>
  <si>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</si>
  <si>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</si>
  <si>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</si>
  <si>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</si>
  <si>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</si>
  <si>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</si>
  <si>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</si>
  <si>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</si>
  <si>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</si>
  <si>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</si>
  <si>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</si>
  <si>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</si>
  <si>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</si>
  <si>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</si>
  <si>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</si>
  <si>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</si>
  <si>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</si>
  <si>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</si>
  <si>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</si>
  <si>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</si>
  <si>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</si>
  <si>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</si>
  <si>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</si>
  <si>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</si>
  <si>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</si>
  <si>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</si>
  <si>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</si>
  <si>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</si>
  <si>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</si>
  <si>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</si>
  <si>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</si>
  <si>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</si>
  <si>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</si>
  <si>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</si>
  <si>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</si>
  <si>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</si>
  <si>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</si>
  <si>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</si>
  <si>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</si>
  <si>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</si>
  <si>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</si>
  <si>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</si>
  <si>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</si>
  <si>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</si>
  <si>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</si>
  <si>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</si>
  <si>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</si>
  <si>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</si>
  <si>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</si>
  <si>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</si>
  <si>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</si>
  <si>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</si>
  <si>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</si>
  <si>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</si>
  <si>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</si>
  <si>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</si>
  <si>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</si>
  <si>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</si>
  <si>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</si>
  <si>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</si>
  <si>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</si>
  <si>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</si>
  <si>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</si>
  <si>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</si>
  <si>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</si>
  <si>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</si>
  <si>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</si>
  <si>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</si>
  <si>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</si>
  <si>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</si>
  <si>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</si>
  <si>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</si>
  <si>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</si>
  <si>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</si>
  <si>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</si>
  <si>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</si>
  <si>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</si>
  <si>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</si>
  <si>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</si>
  <si>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</si>
  <si>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</si>
  <si>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</si>
  <si>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</si>
  <si>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</si>
  <si>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</si>
  <si>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</si>
  <si>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</si>
  <si>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</si>
  <si>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</si>
  <si>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</si>
  <si>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</si>
  <si>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</si>
  <si>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</si>
  <si>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</si>
  <si>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</si>
  <si>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</si>
  <si>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</si>
  <si>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</si>
  <si>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</si>
  <si>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</si>
  <si>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</si>
  <si>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</si>
  <si>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</si>
  <si>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</si>
  <si>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</si>
  <si>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</si>
  <si>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</si>
  <si>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</si>
  <si>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</si>
  <si>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</si>
  <si>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</si>
  <si>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</si>
  <si>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</si>
  <si>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</si>
  <si>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</si>
  <si>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</si>
  <si>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</si>
  <si>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</si>
  <si>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</si>
  <si>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</si>
  <si>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</si>
  <si>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</si>
  <si>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</si>
  <si>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</si>
  <si>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</si>
  <si>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</si>
  <si>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</si>
  <si>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</si>
  <si>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</si>
  <si>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</si>
  <si>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</si>
  <si>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</si>
  <si>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</si>
  <si>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</si>
  <si>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</si>
  <si>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</si>
  <si>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</si>
  <si>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</si>
  <si>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</si>
  <si>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</si>
  <si>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</si>
  <si>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</si>
  <si>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</si>
  <si>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</si>
  <si>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</si>
  <si>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</si>
  <si>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</si>
  <si>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</si>
  <si>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</si>
  <si>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</si>
  <si>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</si>
  <si>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</si>
  <si>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</si>
  <si>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</si>
  <si>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</si>
  <si>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</si>
  <si>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</si>
  <si>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</si>
  <si>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</si>
  <si>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</si>
  <si>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</si>
  <si>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</si>
  <si>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</si>
  <si>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</si>
  <si>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</si>
  <si>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</si>
  <si>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</si>
  <si>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</si>
  <si>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</si>
  <si>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</si>
  <si>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</si>
  <si>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</si>
  <si>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</si>
  <si>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</si>
  <si>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</si>
  <si>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</si>
  <si>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</si>
  <si>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</si>
  <si>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</si>
  <si>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</si>
  <si>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</si>
  <si>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</si>
  <si>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</si>
  <si>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</si>
  <si>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</si>
  <si>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</si>
  <si>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</si>
  <si>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</si>
  <si>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</si>
  <si>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</si>
  <si>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</si>
  <si>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</si>
  <si>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</si>
  <si>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</si>
  <si>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</si>
  <si>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</si>
  <si>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</si>
  <si>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</si>
  <si>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</si>
  <si>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</si>
  <si>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</si>
  <si>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</si>
  <si>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</si>
  <si>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</si>
  <si>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</si>
  <si>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</si>
  <si>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</si>
  <si>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</si>
  <si>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</si>
  <si>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</si>
  <si>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</si>
  <si>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</si>
  <si>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</si>
  <si>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</si>
  <si>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</si>
  <si>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</si>
  <si>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</si>
  <si>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</si>
  <si>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</si>
  <si>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</si>
  <si>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</si>
  <si>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</si>
  <si>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</si>
  <si>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</si>
  <si>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</si>
  <si>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</si>
  <si>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</si>
  <si>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</si>
  <si>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</si>
  <si>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</si>
  <si>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</si>
  <si>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</si>
  <si>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</si>
  <si>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</si>
  <si>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</si>
  <si>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</si>
  <si>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</si>
  <si>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</si>
  <si>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</si>
  <si>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</si>
  <si>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</si>
  <si>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</si>
  <si>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</si>
  <si>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</si>
  <si>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</si>
  <si>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</si>
  <si>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</si>
  <si>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</si>
  <si>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</si>
  <si>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</si>
  <si>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</si>
  <si>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</si>
  <si>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</si>
  <si>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</si>
  <si>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</si>
  <si>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</si>
  <si>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</si>
  <si>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</si>
  <si>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</si>
  <si>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</si>
  <si>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</si>
  <si>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</si>
  <si>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</si>
  <si>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</si>
  <si>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</si>
  <si>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</si>
  <si>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</si>
  <si>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</si>
  <si>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</si>
  <si>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</si>
  <si>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</si>
  <si>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</si>
  <si>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</si>
  <si>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</si>
  <si>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</si>
  <si>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</si>
  <si>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</si>
  <si>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</si>
  <si>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</si>
  <si>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</si>
  <si>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</si>
  <si>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</si>
  <si>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</si>
  <si>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</si>
  <si>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</si>
  <si>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</si>
  <si>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</si>
  <si>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</si>
  <si>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</si>
  <si>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</si>
  <si>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</si>
  <si>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</si>
  <si>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</si>
  <si>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</si>
  <si>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</si>
  <si>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</si>
  <si>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</si>
  <si>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</si>
  <si>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</si>
  <si>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</si>
  <si>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</si>
  <si>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</si>
  <si>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</si>
  <si>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</si>
  <si>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</si>
  <si>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</si>
  <si>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</si>
  <si>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</si>
  <si>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</si>
  <si>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</si>
  <si>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</si>
  <si>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</si>
  <si>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</si>
  <si>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</si>
  <si>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</si>
  <si>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</si>
  <si>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</si>
  <si>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</si>
  <si>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</si>
  <si>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</si>
  <si>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</si>
  <si>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</si>
  <si>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</si>
  <si>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</si>
  <si>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</si>
  <si>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</si>
  <si>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</si>
  <si>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</si>
  <si>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</si>
  <si>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</si>
  <si>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</si>
  <si>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</si>
  <si>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</si>
  <si>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</si>
  <si>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</si>
  <si>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</si>
  <si>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</si>
  <si>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</si>
  <si>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</si>
  <si>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</si>
  <si>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</si>
  <si>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</si>
  <si>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</si>
  <si>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</si>
  <si>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</si>
  <si>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</si>
  <si>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</si>
  <si>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</si>
  <si>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</si>
  <si>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</si>
  <si>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</si>
  <si>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</si>
  <si>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</si>
  <si>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</si>
  <si>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</si>
  <si>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</si>
  <si>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</si>
  <si>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</si>
  <si>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</si>
  <si>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</si>
  <si>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</si>
  <si>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</si>
  <si>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</si>
  <si>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</si>
  <si>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</si>
  <si>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</si>
  <si>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</si>
  <si>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</si>
  <si>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</si>
  <si>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</si>
  <si>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</si>
  <si>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</si>
  <si>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</si>
  <si>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</si>
  <si>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</si>
  <si>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</si>
  <si>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</si>
  <si>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</si>
  <si>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</si>
  <si>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</si>
  <si>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</si>
  <si>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</si>
  <si>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</si>
  <si>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</si>
  <si>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</si>
  <si>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</si>
  <si>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</si>
  <si>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</si>
  <si>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</si>
  <si>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</si>
  <si>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</si>
  <si>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</si>
  <si>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</si>
  <si>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</si>
  <si>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</si>
  <si>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</si>
  <si>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</si>
  <si>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</si>
  <si>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</si>
  <si>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</si>
  <si>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</si>
  <si>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</si>
  <si>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</si>
  <si>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</si>
  <si>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</si>
  <si>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</si>
  <si>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</si>
  <si>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</si>
  <si>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</si>
  <si>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</si>
  <si>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</si>
  <si>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</si>
  <si>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</si>
  <si>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</si>
  <si>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</si>
  <si>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</si>
  <si>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</si>
  <si>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</si>
  <si>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</si>
  <si>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</si>
  <si>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</si>
  <si>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</si>
  <si>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</si>
  <si>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</si>
  <si>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</si>
  <si>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</si>
  <si>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</si>
  <si>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</si>
  <si>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</si>
  <si>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</si>
  <si>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</si>
  <si>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</si>
  <si>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</si>
  <si>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</si>
  <si>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</si>
  <si>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</si>
  <si>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</si>
  <si>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</si>
  <si>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</si>
  <si>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</si>
  <si>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</si>
  <si>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</si>
  <si>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</si>
  <si>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</si>
  <si>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</si>
  <si>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</si>
  <si>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</si>
  <si>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</si>
  <si>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</si>
  <si>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</si>
  <si>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</si>
  <si>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</si>
  <si>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</si>
  <si>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</si>
  <si>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</si>
  <si>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</si>
  <si>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</si>
  <si>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</si>
  <si>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</si>
  <si>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</si>
  <si>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</si>
  <si>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</si>
  <si>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</si>
  <si>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</si>
  <si>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</si>
  <si>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</si>
  <si>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</si>
  <si>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</si>
  <si>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</si>
  <si>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</si>
  <si>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</si>
  <si>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</si>
  <si>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</si>
  <si>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</si>
  <si>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</si>
  <si>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</si>
  <si>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</si>
  <si>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</si>
  <si>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</si>
  <si>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</si>
  <si>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</si>
  <si>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</si>
  <si>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</si>
  <si>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</si>
  <si>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</si>
  <si>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</si>
  <si>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</si>
  <si>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</si>
  <si>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</si>
  <si>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</si>
  <si>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</si>
  <si>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</si>
  <si>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</si>
  <si>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</si>
  <si>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</si>
  <si>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</si>
  <si>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</si>
  <si>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</si>
  <si>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</si>
  <si>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</si>
  <si>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</si>
  <si>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</si>
  <si>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</si>
  <si>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</si>
  <si>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</si>
  <si>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</si>
  <si>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</si>
  <si>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</si>
  <si>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</si>
  <si>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</si>
  <si>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</si>
  <si>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</si>
  <si>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</si>
  <si>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</si>
  <si>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</si>
  <si>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</si>
  <si>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</si>
  <si>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</si>
  <si>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</si>
  <si>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</si>
  <si>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</si>
  <si>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</si>
  <si>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</si>
  <si>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</si>
  <si>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</si>
  <si>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</si>
  <si>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</si>
  <si>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</si>
  <si>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</si>
  <si>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</si>
  <si>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</si>
  <si>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</si>
  <si>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</si>
  <si>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</si>
  <si>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</si>
  <si>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</si>
  <si>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</si>
  <si>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</si>
  <si>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</si>
  <si>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</si>
  <si>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</si>
  <si>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</si>
  <si>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</si>
  <si>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</si>
  <si>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</si>
  <si>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</si>
  <si>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</si>
  <si>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</si>
  <si>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</si>
  <si>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</si>
  <si>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</si>
  <si>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</si>
  <si>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</si>
  <si>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</si>
  <si>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</si>
  <si>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</si>
  <si>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</si>
  <si>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</si>
  <si>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</si>
  <si>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</si>
  <si>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</si>
  <si>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</si>
  <si>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</si>
  <si>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</si>
  <si>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</si>
  <si>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</si>
  <si>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</si>
  <si>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</si>
  <si>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</si>
  <si>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</si>
  <si>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</si>
  <si>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</si>
  <si>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</si>
  <si>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</si>
  <si>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</si>
  <si>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</si>
  <si>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</si>
  <si>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</si>
  <si>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</si>
  <si>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</si>
  <si>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</si>
  <si>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</si>
  <si>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</si>
  <si>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</si>
  <si>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</si>
  <si>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</si>
  <si>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</si>
  <si>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</si>
  <si>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</si>
  <si>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</si>
  <si>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</si>
  <si>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</si>
  <si>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</si>
  <si>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</si>
  <si>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</si>
  <si>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</si>
  <si>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</si>
  <si>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</si>
  <si>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</si>
  <si>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</si>
  <si>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</si>
  <si>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</si>
  <si>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</si>
  <si>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</si>
  <si>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</si>
  <si>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</si>
  <si>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</si>
  <si>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</si>
  <si>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</si>
  <si>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</si>
  <si>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</si>
  <si>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</si>
  <si>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</si>
  <si>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</si>
  <si>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</si>
  <si>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</si>
  <si>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</si>
  <si>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</si>
  <si>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</si>
  <si>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</si>
  <si>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</si>
  <si>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</si>
  <si>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</si>
  <si>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</si>
  <si>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</si>
  <si>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</si>
  <si>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</si>
  <si>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</si>
  <si>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</si>
  <si>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</si>
  <si>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</si>
  <si>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</si>
  <si>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</si>
  <si>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</si>
  <si>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</si>
  <si>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</si>
  <si>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</si>
  <si>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</si>
  <si>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</si>
  <si>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</si>
  <si>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</si>
  <si>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</si>
  <si>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</si>
  <si>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</si>
  <si>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</si>
  <si>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</si>
  <si>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</si>
  <si>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</si>
  <si>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</si>
  <si>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</si>
  <si>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</si>
  <si>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</si>
  <si>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</si>
  <si>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</si>
  <si>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</si>
  <si>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</si>
  <si>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</si>
  <si>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</si>
  <si>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</si>
  <si>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</si>
  <si>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</si>
  <si>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</si>
  <si>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</si>
  <si>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</si>
  <si>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</si>
  <si>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</si>
  <si>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</si>
  <si>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</si>
  <si>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</si>
  <si>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</si>
  <si>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</si>
  <si>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</si>
  <si>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</si>
  <si>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</si>
  <si>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</si>
  <si>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</si>
  <si>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</si>
  <si>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</si>
  <si>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</si>
  <si>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</si>
  <si>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</si>
  <si>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</si>
  <si>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</si>
  <si>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</si>
  <si>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</si>
  <si>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</si>
  <si>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</si>
  <si>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</si>
  <si>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</si>
  <si>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</si>
  <si>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</si>
  <si>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</si>
  <si>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</si>
  <si>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</si>
  <si>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</si>
  <si>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</si>
  <si>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</si>
  <si>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</si>
  <si>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</si>
  <si>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</si>
  <si>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</si>
  <si>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</si>
  <si>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</si>
  <si>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</si>
  <si>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</si>
  <si>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</si>
  <si>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</si>
  <si>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</si>
  <si>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</si>
  <si>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</si>
  <si>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</si>
  <si>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</si>
  <si>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</si>
  <si>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</si>
  <si>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</si>
  <si>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</si>
  <si>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</si>
  <si>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</si>
  <si>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</si>
  <si>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</si>
  <si>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</si>
  <si>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</si>
  <si>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</si>
  <si>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</si>
  <si>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</si>
  <si>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</si>
  <si>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</si>
  <si>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</si>
  <si>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</si>
  <si>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</si>
  <si>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</si>
  <si>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</si>
  <si>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</si>
  <si>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</si>
  <si>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</si>
  <si>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</si>
  <si>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</si>
  <si>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</si>
  <si>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</si>
  <si>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</si>
  <si>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</si>
  <si>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</si>
  <si>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</si>
  <si>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</si>
  <si>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</si>
  <si>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</si>
  <si>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</si>
  <si>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</si>
  <si>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</si>
  <si>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</si>
  <si>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</si>
  <si>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</si>
  <si>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</si>
  <si>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</si>
  <si>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</si>
  <si>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</si>
  <si>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</si>
  <si>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</si>
  <si>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</si>
  <si>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</si>
  <si>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</si>
  <si>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</si>
  <si>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</si>
  <si>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</si>
  <si>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</si>
  <si>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</si>
  <si>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</si>
  <si>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</si>
  <si>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</si>
  <si>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</si>
  <si>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</si>
  <si>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</si>
  <si>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</si>
  <si>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</si>
  <si>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</si>
  <si>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</si>
  <si>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</si>
  <si>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</si>
  <si>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</si>
  <si>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</si>
  <si>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</si>
  <si>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</si>
  <si>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</si>
  <si>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</si>
  <si>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</si>
  <si>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</si>
  <si>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</si>
  <si>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</si>
  <si>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</si>
  <si>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</si>
  <si>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</si>
  <si>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</si>
  <si>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</si>
  <si>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</si>
  <si>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</si>
  <si>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</si>
  <si>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</si>
  <si>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</si>
  <si>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</si>
  <si>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</si>
  <si>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</si>
  <si>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</si>
  <si>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</si>
  <si>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</si>
  <si>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</si>
  <si>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</si>
  <si>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</si>
  <si>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</si>
  <si>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</si>
  <si>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</si>
  <si>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</si>
  <si>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</si>
  <si>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</si>
  <si>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</si>
  <si>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</si>
  <si>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</si>
  <si>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</si>
  <si>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</si>
  <si>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</si>
  <si>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</si>
  <si>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</si>
  <si>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</si>
  <si>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</si>
  <si>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</si>
  <si>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</si>
  <si>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</si>
  <si>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</si>
  <si>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</si>
  <si>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</si>
  <si>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</si>
  <si>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</si>
  <si>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</si>
  <si>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</si>
  <si>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</si>
  <si>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</si>
  <si>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</si>
  <si>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</si>
  <si>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</si>
  <si>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</si>
  <si>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</si>
  <si>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</si>
  <si>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</si>
  <si>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</si>
  <si>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</si>
  <si>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</si>
  <si>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</si>
  <si>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</si>
  <si>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</si>
  <si>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</si>
  <si>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</si>
  <si>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</si>
  <si>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</si>
  <si>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</si>
  <si>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</si>
  <si>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</si>
  <si>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</si>
  <si>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</si>
  <si>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</si>
  <si>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</si>
  <si>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</si>
  <si>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</si>
  <si>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</si>
  <si>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</si>
  <si>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</si>
  <si>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</si>
  <si>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</si>
  <si>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</si>
  <si>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</si>
  <si>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</si>
  <si>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</si>
  <si>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</si>
  <si>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</si>
  <si>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</si>
  <si>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</si>
  <si>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</si>
  <si>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</si>
  <si>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</si>
  <si>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</si>
  <si>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</si>
  <si>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</si>
  <si>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</si>
  <si>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</si>
  <si>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</si>
  <si>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</si>
  <si>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</si>
  <si>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</si>
  <si>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</si>
  <si>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</si>
  <si>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</si>
  <si>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</si>
  <si>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</si>
  <si>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</si>
  <si>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</si>
  <si>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</si>
  <si>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</si>
  <si>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</si>
  <si>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</si>
  <si>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</si>
  <si>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</si>
  <si>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</si>
  <si>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</si>
  <si>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</si>
  <si>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</si>
  <si>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</si>
  <si>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</si>
  <si>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</si>
  <si>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</si>
  <si>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</si>
  <si>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</si>
  <si>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</si>
  <si>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</si>
  <si>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</si>
  <si>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</si>
  <si>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</si>
  <si>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</si>
  <si>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</si>
  <si>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</si>
  <si>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</si>
  <si>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</si>
  <si>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</si>
  <si>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</si>
  <si>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</si>
  <si>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</si>
  <si>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</si>
  <si>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</si>
  <si>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</si>
  <si>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</si>
  <si>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</si>
  <si>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</si>
  <si>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</si>
  <si>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</si>
  <si>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</si>
  <si>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</si>
  <si>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</si>
  <si>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</si>
  <si>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</si>
  <si>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</si>
  <si>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</si>
  <si>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</si>
  <si>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</si>
  <si>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</si>
  <si>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</si>
  <si>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</si>
  <si>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</si>
  <si>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</si>
  <si>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</si>
  <si>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</si>
  <si>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</si>
  <si>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</si>
  <si>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</si>
  <si>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</si>
  <si>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</si>
  <si>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</si>
  <si>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</si>
  <si>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</si>
  <si>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</si>
  <si>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</si>
  <si>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</si>
  <si>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</si>
  <si>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</si>
  <si>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</si>
  <si>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</si>
  <si>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</si>
  <si>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</si>
  <si>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</si>
  <si>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</si>
  <si>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</si>
  <si>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</si>
  <si>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</si>
  <si>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</si>
  <si>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</si>
  <si>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</si>
  <si>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</si>
  <si>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</si>
  <si>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</si>
  <si>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</si>
  <si>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</si>
  <si>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</si>
  <si>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</si>
  <si>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</si>
  <si>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</si>
  <si>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</si>
  <si>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</si>
  <si>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</si>
  <si>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</si>
  <si>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</si>
  <si>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</si>
  <si>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</si>
  <si>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</si>
  <si>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</si>
  <si>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</si>
  <si>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</si>
  <si>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</si>
  <si>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</si>
  <si>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</si>
  <si>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</si>
  <si>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</si>
  <si>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</si>
  <si>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</si>
  <si>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</si>
  <si>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</si>
  <si>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</si>
  <si>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</si>
  <si>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</si>
  <si>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</si>
  <si>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</si>
  <si>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</si>
  <si>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</si>
  <si>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</si>
  <si>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</si>
  <si>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</si>
  <si>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</si>
  <si>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</si>
  <si>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</si>
  <si>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</si>
  <si>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</si>
  <si>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</si>
  <si>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</si>
  <si>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</si>
  <si>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</si>
  <si>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</si>
  <si>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</si>
  <si>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</si>
  <si>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</si>
  <si>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</si>
  <si>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</si>
  <si>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</si>
  <si>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</si>
  <si>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</si>
  <si>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</si>
  <si>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</si>
  <si>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</si>
  <si>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</si>
  <si>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</si>
  <si>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</si>
  <si>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</si>
  <si>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</si>
  <si>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</si>
  <si>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</si>
  <si>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</si>
  <si>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</si>
  <si>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</si>
  <si>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</si>
  <si>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</si>
  <si>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</si>
  <si>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</si>
  <si>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</si>
  <si>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</si>
  <si>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</si>
  <si>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</si>
  <si>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</si>
  <si>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</si>
  <si>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</si>
  <si>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</si>
  <si>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</si>
  <si>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</si>
  <si>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</si>
  <si>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</si>
  <si>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</si>
  <si>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</si>
  <si>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</si>
  <si>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</si>
  <si>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</si>
  <si>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</si>
  <si>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</si>
  <si>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</si>
  <si>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</si>
  <si>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</si>
  <si>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</si>
  <si>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</si>
  <si>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</si>
  <si>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</si>
  <si>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</si>
  <si>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</si>
  <si>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</si>
  <si>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</si>
  <si>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</si>
  <si>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</si>
  <si>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</si>
  <si>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</si>
  <si>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</si>
  <si>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</si>
  <si>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</si>
  <si>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</si>
  <si>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</si>
  <si>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</si>
  <si>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</si>
  <si>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</si>
  <si>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</si>
  <si>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</si>
  <si>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</si>
  <si>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</si>
  <si>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</si>
  <si>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</si>
  <si>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</si>
  <si>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</si>
  <si>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</si>
  <si>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</si>
  <si>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</si>
  <si>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</si>
  <si>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</si>
  <si>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</si>
  <si>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</si>
  <si>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</si>
  <si>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</si>
  <si>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</si>
  <si>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</si>
  <si>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</si>
  <si>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</si>
  <si>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</si>
  <si>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</si>
  <si>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</si>
  <si>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</si>
  <si>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</si>
  <si>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</si>
  <si>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</si>
  <si>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</si>
  <si>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</si>
  <si>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</si>
  <si>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</si>
  <si>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</si>
  <si>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</si>
  <si>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</si>
  <si>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</si>
  <si>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</si>
  <si>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</si>
  <si>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</si>
  <si>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</si>
  <si>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</si>
  <si>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</si>
  <si>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</si>
  <si>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</si>
  <si>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</si>
  <si>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</si>
  <si>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</si>
  <si>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</si>
  <si>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</si>
  <si>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</si>
  <si>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</si>
  <si>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</si>
  <si>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</si>
  <si>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</si>
  <si>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</si>
  <si>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</si>
  <si>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</si>
  <si>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</si>
  <si>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</si>
  <si>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</si>
  <si>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</si>
  <si>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</si>
  <si>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</si>
  <si>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</si>
  <si>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</si>
  <si>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</si>
  <si>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</si>
  <si>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</si>
  <si>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</si>
  <si>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</si>
  <si>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</si>
  <si>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</si>
  <si>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</si>
  <si>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</si>
  <si>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</si>
  <si>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</si>
  <si>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</si>
  <si>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</si>
  <si>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</si>
  <si>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</si>
  <si>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</si>
  <si>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</si>
  <si>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</si>
  <si>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</si>
  <si>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</si>
  <si>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</si>
  <si>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</si>
  <si>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</si>
  <si>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</si>
  <si>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</si>
  <si>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</si>
  <si>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</si>
  <si>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</si>
  <si>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</si>
  <si>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</si>
  <si>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</si>
  <si>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</si>
  <si>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</si>
  <si>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</si>
  <si>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</si>
  <si>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</si>
  <si>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</si>
  <si>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</si>
  <si>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</si>
  <si>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</si>
  <si>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</si>
  <si>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</si>
  <si>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</si>
  <si>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</si>
  <si>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</si>
  <si>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</si>
  <si>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</si>
  <si>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</si>
  <si>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</si>
  <si>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</si>
  <si>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</si>
  <si>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</si>
  <si>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</si>
  <si>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</si>
  <si>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</si>
  <si>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</si>
  <si>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</si>
  <si>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</si>
  <si>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</si>
  <si>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</si>
  <si>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</si>
  <si>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</si>
  <si>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</si>
  <si>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</si>
  <si>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</si>
  <si>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</si>
  <si>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</si>
  <si>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</si>
  <si>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</si>
  <si>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</si>
  <si>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</si>
  <si>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</si>
  <si>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</si>
  <si>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</si>
  <si>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</si>
  <si>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</si>
  <si>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</si>
  <si>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</si>
  <si>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</si>
  <si>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</si>
  <si>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</si>
  <si>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</si>
  <si>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</si>
  <si>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</si>
  <si>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</si>
  <si>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</si>
  <si>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</si>
  <si>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</si>
  <si>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</si>
  <si>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</si>
  <si>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</si>
  <si>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</si>
  <si>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</si>
  <si>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</si>
  <si>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</si>
  <si>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</si>
  <si>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</si>
  <si>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</si>
  <si>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</si>
  <si>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</si>
  <si>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</si>
  <si>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</si>
  <si>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</si>
  <si>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</si>
  <si>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</si>
  <si>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</si>
  <si>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</si>
  <si>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</si>
  <si>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</si>
  <si>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</si>
  <si>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</si>
  <si>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</si>
  <si>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</si>
  <si>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</si>
  <si>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</si>
  <si>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</si>
  <si>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</si>
  <si>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</si>
  <si>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</si>
  <si>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</si>
  <si>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</si>
  <si>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</si>
  <si>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</si>
  <si>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</si>
  <si>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</si>
  <si>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</si>
  <si>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</si>
  <si>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</si>
  <si>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</si>
  <si>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</si>
  <si>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</si>
  <si>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</si>
  <si>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</si>
  <si>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</si>
  <si>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</si>
  <si>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</si>
  <si>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</si>
  <si>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</si>
  <si>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</si>
  <si>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</si>
  <si>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</si>
  <si>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</si>
  <si>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</si>
  <si>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</si>
  <si>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</si>
  <si>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</si>
  <si>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</si>
  <si>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</si>
  <si>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</si>
  <si>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</si>
  <si>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</si>
  <si>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</si>
  <si>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</si>
  <si>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</si>
  <si>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</si>
  <si>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</si>
  <si>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</si>
  <si>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</si>
  <si>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</si>
  <si>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</si>
  <si>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</si>
  <si>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</si>
  <si>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</si>
  <si>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</si>
  <si>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</si>
  <si>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</si>
  <si>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</si>
  <si>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</si>
  <si>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</si>
  <si>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</si>
  <si>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</si>
  <si>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</si>
  <si>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</si>
  <si>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</si>
  <si>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</si>
  <si>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</si>
  <si>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</si>
  <si>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</si>
  <si>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</si>
  <si>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</si>
  <si>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</si>
  <si>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</si>
  <si>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</si>
  <si>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</si>
  <si>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</si>
  <si>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</si>
  <si>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</si>
  <si>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</si>
  <si>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</si>
  <si>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</si>
  <si>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</si>
  <si>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</si>
  <si>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</si>
  <si>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</si>
  <si>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</si>
  <si>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</si>
  <si>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</si>
  <si>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</si>
  <si>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</si>
  <si>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</si>
  <si>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</si>
  <si>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</si>
  <si>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</si>
  <si>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</si>
  <si>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</si>
  <si>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</si>
  <si>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</si>
  <si>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</si>
  <si>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</si>
  <si>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</si>
  <si>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</si>
  <si>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</si>
  <si>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</si>
  <si>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</si>
  <si>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</si>
  <si>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</si>
  <si>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</si>
  <si>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</si>
  <si>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</si>
  <si>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</si>
  <si>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</si>
  <si>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</si>
  <si>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</si>
  <si>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</si>
  <si>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</si>
  <si>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</si>
  <si>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</si>
  <si>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</si>
  <si>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</si>
  <si>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</si>
  <si>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</si>
  <si>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</si>
  <si>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</si>
  <si>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</si>
  <si>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</si>
  <si>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</si>
  <si>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</si>
  <si>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</si>
  <si>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</si>
  <si>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</si>
  <si>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</si>
  <si>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</si>
  <si>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</si>
  <si>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</si>
  <si>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</si>
  <si>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</si>
  <si>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</si>
  <si>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</si>
  <si>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</si>
  <si>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</si>
  <si>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</si>
  <si>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</si>
  <si>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</si>
  <si>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</si>
  <si>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</si>
  <si>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</si>
  <si>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</si>
  <si>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</si>
  <si>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</si>
  <si>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</si>
  <si>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</si>
  <si>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</si>
  <si>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</si>
  <si>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</si>
  <si>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</si>
  <si>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</si>
  <si>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</si>
  <si>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</si>
  <si>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</si>
  <si>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</si>
  <si>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</si>
  <si>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</si>
  <si>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</si>
  <si>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</si>
  <si>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</si>
  <si>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</si>
  <si>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</si>
  <si>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</si>
  <si>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</si>
  <si>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</si>
  <si>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</si>
  <si>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</si>
  <si>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</si>
  <si>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</si>
  <si>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</si>
  <si>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</si>
  <si>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</si>
  <si>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</si>
  <si>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</si>
  <si>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</si>
  <si>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</si>
  <si>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</si>
  <si>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</si>
  <si>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</si>
  <si>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</si>
  <si>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</si>
  <si>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</si>
  <si>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</si>
  <si>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</si>
  <si>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</si>
  <si>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</si>
  <si>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</si>
  <si>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</si>
  <si>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</si>
  <si>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</si>
  <si>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</si>
  <si>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</si>
  <si>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</si>
  <si>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</si>
  <si>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</si>
  <si>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</si>
  <si>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</si>
  <si>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</si>
  <si>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</si>
  <si>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</si>
  <si>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</si>
  <si>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</si>
  <si>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</si>
  <si>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</si>
  <si>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</si>
  <si>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</si>
  <si>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</si>
  <si>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</si>
  <si>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</si>
  <si>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</si>
  <si>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</si>
  <si>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</si>
  <si>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</si>
  <si>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</si>
  <si>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</si>
  <si>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</si>
  <si>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</si>
  <si>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</si>
  <si>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</si>
  <si>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</si>
  <si>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</si>
  <si>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</si>
  <si>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</si>
  <si>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</si>
  <si>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</si>
  <si>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</si>
  <si>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</si>
  <si>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</si>
  <si>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</si>
  <si>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</si>
  <si>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</si>
  <si>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</si>
  <si>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</si>
  <si>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</si>
  <si>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</si>
  <si>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</si>
  <si>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</si>
  <si>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</si>
  <si>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</si>
  <si>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</si>
  <si>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</si>
  <si>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</si>
  <si>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</si>
  <si>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</si>
  <si>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</si>
  <si>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</si>
  <si>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</si>
  <si>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</si>
  <si>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</si>
  <si>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</si>
  <si>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</si>
  <si>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</si>
  <si>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</si>
  <si>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</si>
  <si>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</si>
  <si>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</si>
  <si>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</si>
  <si>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</si>
  <si>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</si>
  <si>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</si>
  <si>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</si>
  <si>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</si>
  <si>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</si>
  <si>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</si>
  <si>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</si>
  <si>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</si>
  <si>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</si>
  <si>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</si>
  <si>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</si>
  <si>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</si>
  <si>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</si>
  <si>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</si>
  <si>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</si>
  <si>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</si>
  <si>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</si>
  <si>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</si>
  <si>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</si>
  <si>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</si>
  <si>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</si>
  <si>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</si>
  <si>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</si>
  <si>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</si>
  <si>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</si>
  <si>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</si>
  <si>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</si>
  <si>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</si>
  <si>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</si>
  <si>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</si>
  <si>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</si>
  <si>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</si>
  <si>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</si>
  <si>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</si>
  <si>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</si>
  <si>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</si>
  <si>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</si>
  <si>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</si>
  <si>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</si>
  <si>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</si>
  <si>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</si>
  <si>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</si>
  <si>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</si>
  <si>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</si>
  <si>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</si>
  <si>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</si>
  <si>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</si>
  <si>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</si>
  <si>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</si>
  <si>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</si>
  <si>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</si>
  <si>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</si>
  <si>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</si>
  <si>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</si>
  <si>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</si>
  <si>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</si>
  <si>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</si>
  <si>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</si>
  <si>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</si>
  <si>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</si>
  <si>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</si>
  <si>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</si>
  <si>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</si>
  <si>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</si>
  <si>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</si>
  <si>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</si>
  <si>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</si>
  <si>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</si>
  <si>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</si>
  <si>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</si>
  <si>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</si>
  <si>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</si>
  <si>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</si>
  <si>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</si>
  <si>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</si>
  <si>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</si>
  <si>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</si>
  <si>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</si>
  <si>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</si>
  <si>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</si>
  <si>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</si>
  <si>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</si>
  <si>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</si>
  <si>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</si>
  <si>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</si>
  <si>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</si>
  <si>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</si>
  <si>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</si>
  <si>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</si>
  <si>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</si>
  <si>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</si>
  <si>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</si>
  <si>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</si>
  <si>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</si>
  <si>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</si>
  <si>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</si>
  <si>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</si>
  <si>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</si>
  <si>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</si>
  <si>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</si>
  <si>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</si>
  <si>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</si>
  <si>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</si>
  <si>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</si>
  <si>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</si>
  <si>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</si>
  <si>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</si>
  <si>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</si>
  <si>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</si>
  <si>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</si>
  <si>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</si>
  <si>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</si>
  <si>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</si>
  <si>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</si>
  <si>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</si>
  <si>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</si>
  <si>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</si>
  <si>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</si>
  <si>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</si>
  <si>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</si>
  <si>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</si>
  <si>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</si>
  <si>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</si>
  <si>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</si>
  <si>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</si>
  <si>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</si>
  <si>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</si>
  <si>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</si>
  <si>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</si>
  <si>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</si>
  <si>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</si>
  <si>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</si>
  <si>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</si>
  <si>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</si>
  <si>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</si>
  <si>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</si>
  <si>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</si>
  <si>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</si>
  <si>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</si>
  <si>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</si>
  <si>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</si>
  <si>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</si>
  <si>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</si>
  <si>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</si>
  <si>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</si>
  <si>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</si>
  <si>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</si>
  <si>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</si>
  <si>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</si>
  <si>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</si>
  <si>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</si>
  <si>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</si>
  <si>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</si>
  <si>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</si>
  <si>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</si>
  <si>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</si>
  <si>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</si>
  <si>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</si>
  <si>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</si>
  <si>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</si>
  <si>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</si>
  <si>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</si>
  <si>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</si>
  <si>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</si>
  <si>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</si>
  <si>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</si>
  <si>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</si>
  <si>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</si>
  <si>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</si>
  <si>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</si>
  <si>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</si>
  <si>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</si>
  <si>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</si>
  <si>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</si>
  <si>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</si>
  <si>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</si>
  <si>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</si>
  <si>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</si>
  <si>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</si>
  <si>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</si>
  <si>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</si>
  <si>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</si>
  <si>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</si>
  <si>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</si>
  <si>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</si>
  <si>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</si>
  <si>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</si>
  <si>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</si>
  <si>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</si>
  <si>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</si>
  <si>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</si>
  <si>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</si>
  <si>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</si>
  <si>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</si>
  <si>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</si>
  <si>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</si>
  <si>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</si>
  <si>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</si>
  <si>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</si>
  <si>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</si>
  <si>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</si>
  <si>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</si>
  <si>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</si>
  <si>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</si>
  <si>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</si>
  <si>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</si>
  <si>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</si>
  <si>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</si>
  <si>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</si>
  <si>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</si>
  <si>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</si>
  <si>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</si>
  <si>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</si>
  <si>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</si>
  <si>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</si>
  <si>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</si>
  <si>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</si>
  <si>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</si>
  <si>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</si>
  <si>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</si>
  <si>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</si>
  <si>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</si>
  <si>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</si>
  <si>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</si>
  <si>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</si>
  <si>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</si>
  <si>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</si>
  <si>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</si>
  <si>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</si>
  <si>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</si>
  <si>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</si>
  <si>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</si>
  <si>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</si>
  <si>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</si>
  <si>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</si>
  <si>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</si>
  <si>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</si>
  <si>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</si>
  <si>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</si>
  <si>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</si>
  <si>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</si>
  <si>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</si>
  <si>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</si>
  <si>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</si>
  <si>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</si>
  <si>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</si>
  <si>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</si>
  <si>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</si>
  <si>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</si>
  <si>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</si>
  <si>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</si>
  <si>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</si>
  <si>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</si>
  <si>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</si>
  <si>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</si>
  <si>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</si>
  <si>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</si>
  <si>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</si>
  <si>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</si>
  <si>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</si>
  <si>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</si>
  <si>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</si>
  <si>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</si>
  <si>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</si>
  <si>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</si>
  <si>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</si>
  <si>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</si>
  <si>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</si>
  <si>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</si>
  <si>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</si>
  <si>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</si>
  <si>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</si>
  <si>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</si>
  <si>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</si>
  <si>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</si>
  <si>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</si>
  <si>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</si>
  <si>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</si>
  <si>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</si>
  <si>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</si>
  <si>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</si>
  <si>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</si>
  <si>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</si>
  <si>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</si>
  <si>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</si>
  <si>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</si>
  <si>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</si>
  <si>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</si>
  <si>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</si>
  <si>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</si>
  <si>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</si>
  <si>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</si>
  <si>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</si>
  <si>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</si>
  <si>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</si>
  <si>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</si>
  <si>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</si>
  <si>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</si>
  <si>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</si>
  <si>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</si>
  <si>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</si>
  <si>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</si>
  <si>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</si>
  <si>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</si>
  <si>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</si>
  <si>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</si>
  <si>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</si>
  <si>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</si>
  <si>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</si>
  <si>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</si>
  <si>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</si>
  <si>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</si>
  <si>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</si>
  <si>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</si>
  <si>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</si>
  <si>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</si>
  <si>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</si>
  <si>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</si>
  <si>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</si>
  <si>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</si>
  <si>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</si>
  <si>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</si>
  <si>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</si>
  <si>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</si>
  <si>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</si>
  <si>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</si>
  <si>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</si>
  <si>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</si>
  <si>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</si>
  <si>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</si>
  <si>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</si>
  <si>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</si>
  <si>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</si>
  <si>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</si>
  <si>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</si>
  <si>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</si>
  <si>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</si>
  <si>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</si>
  <si>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</si>
  <si>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</si>
  <si>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</si>
  <si>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</si>
  <si>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</si>
  <si>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</si>
  <si>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</si>
  <si>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</si>
  <si>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</si>
  <si>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</si>
  <si>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</si>
  <si>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</si>
  <si>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</si>
  <si>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</si>
  <si>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</si>
  <si>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</si>
  <si>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</si>
  <si>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</si>
  <si>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</si>
  <si>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</si>
  <si>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</si>
  <si>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</si>
  <si>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</si>
  <si>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</si>
  <si>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</si>
  <si>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</si>
  <si>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</si>
  <si>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</si>
  <si>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</si>
  <si>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</si>
  <si>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</si>
  <si>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</si>
  <si>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</si>
  <si>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</si>
  <si>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</si>
  <si>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</si>
  <si>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</si>
  <si>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</si>
  <si>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</si>
  <si>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</si>
  <si>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</si>
  <si>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</si>
  <si>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</si>
  <si>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</si>
  <si>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</si>
  <si>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</si>
  <si>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</si>
  <si>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</si>
  <si>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</si>
  <si>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</si>
  <si>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</si>
  <si>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</si>
  <si>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</si>
  <si>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</si>
  <si>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</si>
  <si>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</si>
  <si>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</si>
  <si>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</si>
  <si>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</si>
  <si>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</si>
  <si>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</si>
  <si>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</si>
  <si>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</si>
  <si>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</si>
  <si>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</si>
  <si>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</si>
  <si>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</si>
  <si>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</si>
  <si>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</si>
  <si>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</si>
  <si>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</si>
  <si>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</si>
  <si>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</si>
  <si>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</si>
  <si>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</si>
  <si>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</si>
  <si>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</si>
  <si>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</si>
  <si>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</si>
  <si>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</si>
  <si>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</si>
  <si>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</si>
  <si>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</si>
  <si>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</si>
  <si>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</si>
  <si>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</si>
  <si>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</si>
  <si>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</si>
  <si>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</si>
  <si>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</si>
  <si>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</si>
  <si>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</si>
  <si>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</si>
  <si>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</si>
  <si>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</si>
  <si>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</si>
  <si>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</si>
  <si>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</si>
  <si>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</si>
  <si>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</si>
  <si>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</si>
  <si>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</si>
  <si>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</si>
  <si>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</si>
  <si>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</si>
  <si>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</si>
  <si>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</si>
  <si>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</si>
  <si>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</si>
  <si>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</si>
  <si>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</si>
  <si>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</si>
  <si>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</si>
  <si>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</si>
  <si>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</si>
  <si>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</si>
  <si>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</si>
  <si>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</si>
  <si>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</si>
  <si>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</si>
  <si>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</si>
  <si>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</si>
  <si>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</si>
  <si>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</si>
  <si>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</si>
  <si>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</si>
  <si>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</si>
  <si>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</si>
  <si>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</si>
  <si>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</si>
  <si>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</si>
  <si>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</si>
  <si>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</si>
  <si>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</si>
  <si>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</si>
  <si>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</si>
  <si>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</si>
  <si>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</si>
  <si>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</si>
  <si>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</si>
  <si>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</si>
  <si>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</si>
  <si>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</si>
  <si>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</si>
  <si>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</si>
  <si>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</si>
  <si>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</si>
  <si>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</si>
  <si>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</si>
  <si>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</si>
  <si>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</si>
  <si>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</si>
  <si>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</si>
  <si>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</si>
  <si>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</si>
  <si>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</si>
  <si>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</si>
  <si>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</si>
  <si>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</si>
  <si>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</si>
  <si>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</si>
  <si>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</si>
  <si>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</si>
  <si>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</si>
  <si>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</si>
  <si>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</si>
  <si>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</si>
  <si>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</si>
  <si>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</si>
  <si>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</si>
  <si>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</si>
  <si>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</si>
  <si>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</si>
  <si>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</si>
  <si>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</si>
  <si>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</si>
  <si>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</si>
  <si>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</si>
  <si>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</si>
  <si>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</si>
  <si>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</si>
  <si>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</si>
  <si>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</si>
  <si>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</si>
  <si>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</si>
  <si>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</si>
  <si>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</si>
  <si>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</si>
  <si>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</si>
  <si>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</si>
  <si>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</si>
  <si>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</si>
  <si>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</si>
  <si>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</si>
  <si>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</si>
  <si>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</si>
  <si>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</si>
  <si>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</si>
  <si>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</si>
  <si>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</si>
  <si>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</si>
  <si>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</si>
  <si>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</si>
  <si>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</si>
  <si>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</si>
  <si>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</si>
  <si>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</si>
  <si>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</si>
  <si>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</si>
  <si>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</si>
  <si>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</si>
  <si>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</si>
  <si>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</si>
  <si>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</si>
  <si>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</si>
  <si>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</si>
  <si>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</si>
  <si>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</si>
  <si>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</si>
  <si>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</si>
  <si>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</si>
  <si>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</si>
  <si>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</si>
  <si>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</si>
  <si>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</si>
  <si>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</si>
  <si>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</si>
  <si>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</si>
  <si>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</si>
  <si>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</si>
  <si>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</si>
  <si>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</si>
  <si>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</si>
  <si>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</si>
  <si>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</si>
  <si>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</si>
  <si>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</si>
  <si>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</si>
  <si>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</si>
  <si>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</si>
  <si>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</si>
  <si>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</si>
  <si>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</si>
  <si>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</si>
  <si>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</si>
  <si>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</si>
  <si>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</si>
  <si>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</si>
  <si>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</si>
  <si>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</si>
  <si>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</si>
  <si>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</si>
  <si>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</si>
  <si>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</si>
  <si>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</si>
  <si>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</si>
  <si>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</si>
  <si>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</si>
  <si>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</si>
  <si>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</si>
  <si>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</si>
  <si>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</si>
  <si>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</si>
  <si>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</si>
  <si>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</si>
  <si>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</si>
  <si>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</si>
  <si>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</si>
  <si>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</si>
  <si>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</si>
  <si>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</si>
  <si>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</si>
  <si>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</si>
  <si>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</si>
  <si>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</si>
  <si>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</si>
  <si>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</si>
  <si>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</si>
  <si>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</si>
  <si>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</si>
  <si>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</si>
  <si>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</si>
  <si>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</si>
  <si>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</si>
  <si>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</si>
  <si>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</si>
  <si>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</si>
  <si>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</si>
  <si>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</si>
  <si>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</si>
  <si>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</si>
  <si>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</si>
  <si>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</si>
  <si>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</si>
  <si>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</si>
  <si>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</si>
  <si>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</si>
  <si>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</si>
  <si>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</si>
  <si>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</si>
  <si>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</si>
  <si>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</si>
  <si>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</si>
  <si>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</si>
  <si>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</si>
  <si>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</si>
  <si>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</si>
  <si>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</si>
  <si>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</si>
  <si>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</si>
  <si>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</si>
  <si>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</si>
  <si>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</si>
  <si>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</si>
  <si>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</si>
  <si>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</si>
  <si>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</si>
  <si>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</si>
  <si>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</si>
  <si>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</si>
  <si>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</si>
  <si>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</si>
  <si>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</si>
  <si>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</si>
  <si>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</si>
  <si>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</si>
  <si>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</si>
  <si>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</si>
  <si>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</si>
  <si>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</si>
  <si>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</si>
  <si>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</si>
  <si>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</si>
  <si>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</si>
  <si>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</si>
  <si>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</si>
  <si>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</si>
  <si>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</si>
  <si>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</si>
  <si>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</si>
  <si>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</si>
  <si>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</si>
  <si>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</si>
  <si>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</si>
  <si>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</si>
  <si>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</si>
  <si>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</si>
  <si>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</si>
  <si>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</si>
  <si>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</si>
  <si>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</si>
  <si>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</si>
  <si>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</si>
  <si>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</si>
  <si>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</si>
  <si>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</si>
  <si>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</si>
  <si>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</si>
  <si>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</si>
  <si>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</si>
  <si>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</si>
  <si>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</si>
  <si>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</si>
  <si>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</si>
  <si>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</si>
  <si>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</si>
  <si>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</si>
  <si>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</si>
  <si>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</si>
  <si>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</si>
  <si>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</si>
  <si>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</si>
  <si>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</si>
  <si>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</si>
  <si>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</si>
  <si>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</si>
  <si>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</si>
  <si>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</si>
  <si>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</si>
  <si>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</si>
  <si>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</si>
  <si>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</si>
  <si>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</si>
  <si>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</si>
  <si>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</si>
  <si>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</si>
  <si>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</si>
  <si>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</si>
  <si>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</si>
  <si>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</si>
  <si>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</si>
  <si>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</si>
  <si>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</si>
  <si>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</si>
  <si>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</si>
  <si>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</si>
  <si>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</si>
  <si>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</si>
  <si>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</si>
  <si>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</si>
  <si>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</si>
  <si>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</si>
  <si>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</si>
  <si>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</si>
  <si>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</si>
  <si>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</si>
  <si>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</si>
  <si>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</si>
  <si>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</si>
  <si>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</si>
  <si>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</si>
  <si>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</si>
  <si>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</si>
  <si>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</si>
  <si>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</si>
  <si>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</si>
  <si>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</si>
  <si>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</si>
  <si>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</si>
  <si>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</si>
  <si>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</si>
  <si>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</si>
  <si>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</si>
  <si>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</si>
  <si>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</si>
  <si>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</si>
  <si>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</si>
  <si>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</si>
  <si>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</si>
  <si>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</si>
  <si>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</si>
  <si>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</si>
  <si>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</si>
  <si>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</si>
  <si>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</si>
  <si>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</si>
  <si>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</si>
  <si>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</si>
  <si>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</si>
  <si>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</si>
  <si>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</si>
  <si>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</si>
  <si>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</si>
  <si>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</si>
  <si>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</si>
  <si>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</si>
  <si>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</si>
  <si>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</si>
  <si>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</si>
  <si>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</si>
  <si>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</si>
  <si>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</si>
  <si>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</si>
  <si>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</si>
  <si>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</si>
  <si>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</si>
  <si>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</si>
  <si>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</si>
  <si>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</si>
  <si>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</si>
  <si>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</si>
  <si>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</si>
  <si>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</si>
  <si>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</si>
  <si>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</si>
  <si>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</si>
  <si>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</si>
  <si>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</si>
  <si>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</si>
  <si>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</si>
  <si>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</si>
  <si>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</si>
  <si>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</si>
  <si>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</si>
  <si>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</si>
  <si>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</si>
  <si>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</si>
  <si>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</si>
  <si>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</si>
  <si>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</si>
  <si>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</si>
  <si>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</si>
  <si>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</si>
  <si>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</si>
  <si>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</si>
  <si>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</si>
  <si>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</si>
  <si>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</si>
  <si>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</si>
  <si>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</si>
  <si>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</si>
  <si>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</si>
  <si>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</si>
  <si>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</si>
  <si>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</si>
  <si>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</si>
  <si>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</si>
  <si>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</si>
  <si>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</si>
  <si>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</si>
  <si>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</si>
  <si>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</si>
  <si>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</si>
  <si>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</si>
  <si>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</si>
  <si>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</si>
  <si>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</si>
  <si>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</si>
  <si>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</si>
  <si>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</si>
  <si>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</si>
  <si>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</si>
  <si>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</si>
  <si>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</si>
  <si>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</si>
  <si>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</si>
  <si>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</si>
  <si>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</si>
  <si>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</si>
  <si>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</si>
  <si>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</si>
  <si>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</si>
  <si>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</si>
  <si>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</si>
  <si>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</si>
  <si>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</si>
  <si>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</si>
  <si>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</si>
  <si>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</si>
  <si>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</si>
  <si>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</si>
  <si>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</si>
  <si>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</si>
  <si>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</si>
  <si>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</si>
  <si>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</si>
  <si>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</si>
  <si>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</si>
  <si>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</si>
  <si>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</si>
  <si>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</si>
  <si>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</si>
  <si>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</si>
  <si>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</si>
  <si>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</si>
  <si>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</si>
  <si>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</si>
  <si>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</si>
  <si>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</si>
  <si>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</si>
  <si>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</si>
  <si>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</si>
  <si>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</si>
  <si>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</si>
  <si>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</si>
  <si>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</si>
  <si>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</si>
  <si>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</si>
  <si>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</si>
  <si>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</si>
  <si>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</si>
  <si>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</si>
  <si>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</si>
  <si>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</si>
  <si>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</si>
  <si>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</si>
  <si>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</si>
  <si>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</si>
  <si>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</si>
  <si>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</si>
  <si>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</si>
  <si>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</si>
  <si>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</si>
  <si>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</si>
  <si>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</si>
  <si>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</si>
  <si>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</si>
  <si>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</si>
  <si>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</si>
  <si>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</si>
  <si>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</si>
  <si>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</si>
  <si>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</si>
  <si>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</si>
  <si>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</si>
  <si>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</si>
  <si>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</si>
  <si>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</si>
  <si>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</si>
  <si>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</si>
  <si>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</si>
  <si>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</si>
  <si>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</si>
  <si>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</si>
  <si>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</si>
  <si>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</si>
  <si>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</si>
  <si>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</si>
  <si>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</si>
  <si>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</si>
  <si>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</si>
  <si>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</si>
  <si>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</si>
  <si>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</si>
  <si>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</si>
  <si>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</si>
  <si>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</si>
  <si>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</si>
  <si>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</si>
  <si>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</si>
  <si>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</si>
  <si>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</si>
  <si>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</si>
  <si>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</si>
  <si>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</si>
  <si>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</si>
  <si>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</si>
  <si>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</si>
  <si>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</si>
  <si>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</si>
  <si>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</si>
  <si>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</si>
  <si>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</si>
  <si>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</si>
  <si>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</si>
  <si>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</si>
  <si>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</si>
  <si>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</si>
  <si>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</si>
  <si>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</si>
  <si>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</si>
  <si>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</si>
  <si>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</si>
  <si>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</si>
  <si>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</si>
  <si>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</si>
  <si>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</si>
  <si>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</si>
  <si>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</si>
  <si>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</si>
  <si>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</si>
  <si>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</si>
  <si>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</si>
  <si>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</si>
  <si>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</si>
  <si>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</si>
  <si>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</si>
  <si>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</si>
  <si>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</si>
  <si>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</si>
  <si>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</si>
  <si>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</si>
  <si>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</si>
  <si>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</si>
  <si>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</si>
  <si>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</si>
  <si>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</si>
  <si>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</si>
  <si>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</si>
  <si>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</si>
  <si>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</si>
  <si>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</si>
  <si>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</si>
  <si>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</si>
  <si>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</si>
  <si>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</si>
  <si>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</si>
  <si>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</si>
  <si>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</si>
  <si>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</si>
  <si>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</si>
  <si>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</si>
  <si>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</si>
  <si>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</si>
  <si>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</si>
  <si>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</si>
  <si>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</si>
  <si>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</si>
  <si>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</si>
  <si>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</si>
  <si>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</si>
  <si>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</si>
  <si>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</si>
  <si>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</si>
  <si>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</si>
  <si>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</si>
  <si>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</si>
  <si>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</si>
  <si>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</si>
  <si>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</si>
  <si>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</si>
  <si>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</si>
  <si>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</si>
  <si>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</si>
  <si>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</si>
  <si>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</si>
  <si>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</si>
  <si>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</si>
  <si>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</si>
  <si>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</si>
  <si>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</si>
  <si>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</si>
  <si>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</si>
  <si>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</si>
  <si>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</si>
  <si>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</si>
  <si>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</si>
  <si>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</si>
  <si>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</si>
  <si>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</si>
  <si>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</si>
  <si>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</si>
  <si>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</si>
  <si>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</si>
  <si>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</si>
  <si>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</si>
  <si>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</si>
  <si>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</si>
  <si>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</si>
  <si>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</si>
  <si>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</si>
  <si>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</si>
  <si>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</si>
  <si>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</si>
  <si>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</si>
  <si>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</si>
  <si>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</si>
  <si>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</si>
  <si>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</si>
  <si>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</si>
  <si>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</si>
  <si>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</si>
  <si>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</si>
  <si>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</si>
  <si>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</si>
  <si>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</si>
  <si>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</si>
  <si>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</si>
  <si>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</si>
  <si>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</si>
  <si>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</si>
  <si>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</si>
  <si>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</si>
  <si>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</si>
  <si>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</si>
  <si>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</si>
  <si>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</si>
  <si>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</si>
  <si>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</si>
  <si>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</si>
  <si>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</si>
  <si>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</si>
  <si>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</si>
  <si>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</si>
  <si>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</si>
  <si>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</si>
  <si>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</si>
  <si>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</si>
  <si>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</si>
  <si>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</si>
  <si>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</si>
  <si>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</si>
  <si>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</si>
  <si>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</si>
  <si>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</si>
  <si>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</si>
  <si>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</si>
  <si>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</si>
  <si>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</si>
  <si>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</si>
  <si>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</si>
  <si>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</si>
  <si>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</si>
  <si>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</si>
  <si>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</si>
  <si>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</si>
  <si>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</si>
  <si>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</si>
  <si>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</si>
  <si>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</si>
  <si>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</si>
  <si>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</si>
  <si>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</si>
  <si>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</si>
  <si>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</si>
  <si>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</si>
  <si>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</si>
  <si>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</si>
  <si>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</si>
  <si>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</si>
  <si>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</si>
  <si>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</si>
  <si>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</si>
  <si>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</si>
  <si>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</si>
  <si>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</si>
  <si>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</si>
  <si>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</si>
  <si>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</si>
  <si>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</si>
  <si>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</si>
  <si>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</si>
  <si>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</si>
  <si>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</si>
  <si>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</si>
  <si>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</si>
  <si>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</si>
  <si>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</si>
  <si>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</si>
  <si>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</si>
  <si>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</si>
  <si>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</si>
  <si>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</si>
  <si>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</si>
  <si>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</si>
  <si>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</si>
  <si>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</si>
  <si>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</si>
  <si>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</si>
  <si>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</si>
  <si>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</si>
  <si>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</si>
  <si>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</si>
  <si>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</si>
  <si>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</si>
  <si>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</si>
  <si>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</si>
  <si>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</si>
  <si>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</si>
  <si>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</si>
  <si>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</si>
  <si>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</si>
  <si>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</si>
  <si>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</si>
  <si>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</si>
  <si>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</si>
  <si>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</si>
  <si>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</si>
  <si>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</si>
  <si>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</si>
  <si>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</si>
  <si>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</si>
  <si>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</si>
  <si>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</si>
  <si>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</si>
  <si>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</si>
  <si>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</si>
  <si>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</si>
  <si>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</si>
  <si>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</si>
  <si>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</si>
  <si>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</si>
  <si>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</si>
  <si>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</si>
  <si>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</si>
  <si>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</si>
  <si>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</si>
  <si>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</si>
  <si>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</si>
  <si>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</si>
  <si>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</si>
  <si>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</si>
  <si>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</si>
  <si>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</si>
  <si>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</si>
  <si>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</si>
  <si>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</si>
  <si>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</si>
  <si>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</si>
  <si>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</si>
  <si>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</si>
  <si>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</si>
  <si>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</si>
  <si>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</si>
  <si>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</si>
  <si>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</si>
  <si>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</si>
  <si>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</si>
  <si>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</si>
  <si>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</si>
  <si>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</si>
  <si>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</si>
  <si>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</si>
  <si>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</si>
  <si>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</si>
  <si>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</si>
  <si>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</si>
  <si>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</si>
  <si>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</si>
  <si>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</si>
  <si>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</si>
  <si>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</si>
  <si>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</si>
  <si>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</si>
  <si>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</si>
  <si>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</si>
  <si>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</si>
  <si>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</si>
  <si>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</si>
  <si>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</si>
  <si>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</si>
  <si>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</si>
  <si>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</si>
  <si>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</si>
  <si>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</si>
  <si>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</si>
  <si>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</si>
  <si>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</si>
  <si>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</si>
  <si>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</si>
  <si>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</si>
  <si>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</si>
  <si>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</si>
  <si>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</si>
  <si>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</si>
  <si>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</si>
  <si>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</si>
  <si>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</si>
  <si>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</si>
  <si>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</si>
  <si>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</si>
  <si>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</si>
  <si>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</si>
  <si>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</si>
  <si>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</si>
  <si>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</si>
  <si>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</si>
  <si>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</si>
  <si>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</si>
  <si>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</si>
  <si>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</si>
  <si>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</si>
  <si>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</si>
  <si>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</si>
  <si>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</si>
  <si>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</si>
  <si>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</si>
  <si>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</si>
  <si>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</si>
  <si>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</si>
  <si>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</si>
  <si>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</si>
  <si>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</si>
  <si>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</si>
  <si>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</si>
  <si>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</si>
  <si>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</si>
  <si>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</si>
  <si>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</si>
  <si>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</si>
  <si>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</si>
  <si>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</si>
  <si>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</si>
  <si>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</si>
  <si>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</si>
  <si>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</si>
  <si>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</si>
  <si>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</si>
  <si>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</si>
  <si>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</si>
  <si>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</si>
  <si>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</si>
  <si>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</si>
  <si>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</si>
  <si>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</si>
  <si>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</si>
  <si>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</si>
  <si>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</si>
  <si>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</si>
  <si>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</si>
  <si>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</si>
  <si>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</si>
  <si>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</si>
  <si>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</si>
  <si>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</si>
  <si>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</si>
  <si>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</si>
  <si>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</si>
  <si>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</si>
  <si>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</si>
  <si>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</si>
  <si>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</si>
  <si>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</si>
  <si>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</si>
  <si>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</si>
  <si>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</si>
  <si>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</si>
  <si>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</si>
  <si>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</si>
  <si>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</si>
  <si>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</si>
  <si>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</si>
  <si>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</si>
  <si>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</si>
  <si>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</si>
  <si>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</si>
  <si>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</si>
  <si>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</si>
  <si>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</si>
  <si>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</si>
  <si>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</si>
  <si>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</si>
  <si>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</si>
  <si>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</si>
  <si>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</si>
  <si>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</si>
  <si>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</si>
  <si>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</si>
  <si>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</si>
  <si>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</si>
  <si>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</si>
  <si>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</si>
  <si>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</si>
  <si>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</si>
  <si>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</si>
  <si>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</si>
  <si>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</si>
  <si>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</si>
  <si>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</si>
  <si>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</si>
  <si>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</si>
  <si>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</si>
  <si>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</si>
  <si>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</si>
  <si>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</si>
  <si>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</si>
  <si>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</si>
  <si>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</si>
  <si>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</si>
  <si>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</si>
  <si>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</si>
  <si>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</si>
  <si>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</si>
  <si>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</si>
  <si>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</si>
  <si>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</si>
  <si>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</si>
  <si>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</si>
  <si>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</si>
  <si>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</si>
  <si>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</si>
  <si>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</si>
  <si>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</si>
  <si>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</si>
  <si>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</si>
  <si>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</si>
  <si>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</si>
  <si>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</si>
  <si>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</si>
  <si>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</si>
  <si>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</si>
  <si>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</si>
  <si>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</si>
  <si>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</si>
  <si>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</si>
  <si>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</si>
  <si>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</si>
  <si>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</si>
  <si>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</si>
  <si>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</si>
  <si>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</si>
  <si>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</si>
  <si>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</si>
  <si>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</si>
  <si>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</si>
  <si>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</si>
  <si>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</si>
  <si>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</si>
  <si>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</si>
  <si>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</si>
  <si>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</si>
  <si>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</si>
  <si>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</si>
  <si>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</si>
  <si>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</si>
  <si>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</si>
  <si>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</si>
  <si>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</si>
  <si>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</si>
  <si>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</si>
  <si>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</si>
  <si>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</si>
  <si>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</si>
  <si>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</si>
  <si>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</si>
  <si>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</si>
  <si>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</si>
  <si>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</si>
  <si>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</si>
  <si>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</si>
  <si>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</si>
  <si>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</si>
  <si>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</si>
  <si>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</si>
  <si>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</si>
  <si>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</si>
  <si>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</si>
  <si>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</si>
  <si>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</si>
  <si>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</si>
  <si>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</si>
  <si>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</si>
  <si>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</si>
  <si>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</si>
  <si>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</si>
  <si>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</si>
  <si>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</si>
  <si>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</si>
  <si>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</si>
  <si>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</si>
  <si>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</si>
  <si>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</si>
  <si>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</si>
  <si>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</si>
  <si>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</si>
  <si>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</si>
  <si>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</si>
  <si>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</si>
  <si>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</si>
  <si>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</si>
  <si>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</si>
  <si>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</si>
  <si>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</si>
  <si>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</si>
  <si>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</si>
  <si>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</si>
  <si>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</si>
  <si>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</si>
  <si>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</si>
  <si>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</si>
  <si>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</si>
  <si>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</si>
  <si>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</si>
  <si>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</si>
  <si>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</si>
  <si>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</si>
  <si>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</si>
  <si>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</si>
  <si>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</si>
  <si>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</si>
  <si>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</si>
  <si>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</si>
  <si>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</si>
  <si>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</si>
  <si>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</si>
  <si>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</si>
  <si>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</si>
  <si>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</si>
  <si>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</si>
  <si>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</si>
  <si>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</si>
  <si>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</si>
  <si>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</si>
  <si>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</si>
  <si>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</si>
  <si>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</si>
  <si>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</si>
  <si>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</si>
  <si>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</si>
  <si>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</si>
  <si>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</si>
  <si>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</si>
  <si>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</si>
  <si>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</si>
  <si>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</si>
  <si>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</si>
  <si>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</si>
  <si>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</si>
  <si>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</si>
  <si>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</si>
  <si>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</si>
  <si>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</si>
  <si>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</si>
  <si>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</si>
  <si>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</si>
  <si>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</si>
  <si>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</si>
  <si>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</si>
  <si>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</si>
  <si>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</si>
  <si>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</si>
  <si>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</si>
  <si>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</si>
  <si>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</si>
  <si>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</si>
  <si>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</si>
  <si>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</si>
  <si>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</si>
  <si>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</si>
  <si>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</si>
  <si>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</si>
  <si>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</si>
  <si>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</si>
  <si>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</si>
  <si>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</si>
  <si>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</si>
  <si>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</si>
  <si>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</si>
  <si>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</si>
  <si>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</si>
  <si>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</si>
  <si>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</si>
  <si>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</si>
  <si>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</si>
  <si>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</si>
  <si>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</si>
  <si>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</si>
  <si>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</si>
  <si>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</si>
  <si>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</si>
  <si>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</si>
  <si>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</si>
  <si>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</si>
  <si>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</si>
  <si>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</si>
  <si>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</si>
  <si>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</si>
  <si>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</si>
  <si>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</si>
  <si>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</si>
  <si>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</si>
  <si>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</si>
  <si>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</si>
  <si>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</si>
  <si>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</si>
  <si>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</si>
  <si>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</si>
  <si>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</si>
  <si>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</si>
  <si>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</si>
  <si>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</si>
  <si>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</si>
  <si>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</si>
  <si>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</si>
  <si>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</si>
  <si>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</si>
  <si>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</si>
  <si>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</si>
  <si>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</si>
  <si>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</si>
  <si>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</si>
  <si>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</si>
  <si>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</si>
  <si>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</si>
  <si>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</si>
  <si>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</si>
  <si>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</si>
  <si>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</si>
  <si>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</si>
  <si>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</si>
  <si>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</si>
  <si>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</si>
  <si>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</si>
  <si>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</si>
  <si>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</si>
  <si>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</si>
  <si>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</si>
  <si>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</si>
  <si>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</si>
  <si>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</si>
  <si>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</si>
  <si>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</si>
  <si>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</si>
  <si>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</si>
  <si>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</si>
  <si>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</si>
  <si>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</si>
  <si>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</si>
  <si>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</si>
  <si>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</si>
  <si>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</si>
  <si>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</si>
  <si>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</si>
  <si>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</si>
  <si>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</si>
  <si>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</si>
  <si>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</si>
  <si>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</si>
  <si>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</si>
  <si>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</si>
  <si>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</si>
  <si>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</si>
  <si>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</si>
  <si>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</si>
  <si>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</si>
  <si>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</si>
  <si>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</si>
  <si>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</si>
  <si>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</si>
  <si>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</si>
  <si>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</si>
  <si>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</si>
  <si>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</si>
  <si>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</si>
  <si>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</si>
  <si>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</si>
  <si>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</si>
  <si>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</si>
  <si>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</si>
  <si>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</si>
  <si>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</si>
  <si>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</si>
  <si>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</si>
  <si>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</si>
  <si>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</si>
  <si>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</si>
  <si>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</si>
  <si>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</si>
  <si>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</si>
  <si>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</si>
  <si>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</si>
  <si>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</si>
  <si>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</si>
  <si>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</si>
  <si>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</si>
  <si>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</si>
  <si>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</si>
  <si>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</si>
  <si>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</si>
  <si>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</si>
  <si>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</si>
  <si>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</si>
  <si>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</si>
  <si>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</si>
  <si>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</si>
  <si>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</si>
  <si>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</si>
  <si>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</si>
  <si>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</si>
  <si>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</si>
  <si>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</si>
  <si>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</si>
  <si>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</si>
  <si>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</si>
  <si>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</si>
  <si>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</si>
  <si>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</si>
  <si>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</si>
  <si>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</si>
  <si>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</si>
  <si>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</si>
  <si>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</si>
  <si>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</si>
  <si>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</si>
  <si>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</si>
  <si>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</si>
  <si>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</si>
  <si>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</si>
  <si>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</si>
  <si>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</si>
  <si>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</si>
  <si>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</si>
  <si>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</si>
  <si>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</si>
  <si>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</si>
  <si>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</si>
  <si>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</si>
  <si>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</si>
  <si>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</si>
  <si>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</si>
  <si>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</si>
  <si>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</si>
  <si>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</si>
  <si>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</si>
  <si>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</si>
  <si>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</si>
  <si>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</si>
  <si>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</si>
  <si>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</si>
  <si>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</si>
  <si>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</si>
  <si>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</si>
  <si>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</si>
  <si>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</si>
  <si>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</si>
  <si>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</si>
  <si>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</si>
  <si>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</si>
  <si>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</si>
  <si>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</si>
  <si>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</si>
  <si>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</si>
  <si>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</si>
  <si>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</si>
  <si>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</si>
  <si>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</si>
  <si>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</si>
  <si>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</si>
  <si>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</si>
  <si>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</si>
  <si>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</si>
  <si>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</si>
  <si>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</si>
  <si>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</si>
  <si>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</si>
  <si>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</si>
  <si>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</si>
  <si>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</si>
  <si>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</si>
  <si>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</si>
  <si>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</si>
  <si>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</si>
  <si>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</si>
  <si>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</si>
  <si>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</si>
  <si>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</si>
  <si>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</si>
  <si>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</si>
  <si>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</si>
  <si>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</si>
  <si>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</si>
  <si>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</si>
  <si>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</si>
  <si>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</si>
  <si>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</si>
  <si>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</si>
  <si>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</si>
  <si>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</si>
  <si>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</si>
  <si>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</si>
  <si>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</si>
  <si>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</si>
  <si>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</si>
  <si>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</si>
  <si>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</si>
  <si>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</si>
  <si>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</si>
  <si>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</si>
  <si>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</si>
  <si>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</si>
  <si>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</si>
  <si>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</si>
  <si>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</si>
  <si>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</si>
  <si>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</si>
  <si>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</si>
  <si>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</si>
  <si>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</si>
  <si>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</si>
  <si>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</si>
  <si>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</si>
  <si>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</si>
  <si>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</si>
  <si>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</si>
  <si>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</si>
  <si>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</si>
  <si>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</si>
  <si>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</si>
  <si>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</si>
  <si>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</si>
  <si>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</si>
  <si>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</si>
  <si>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</si>
  <si>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</si>
  <si>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</si>
  <si>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</si>
  <si>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</si>
  <si>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</si>
  <si>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</si>
  <si>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</si>
  <si>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</si>
  <si>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</si>
  <si>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</si>
  <si>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</si>
  <si>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</si>
  <si>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</si>
  <si>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</si>
  <si>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</si>
  <si>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</si>
  <si>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</si>
  <si>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</si>
  <si>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</si>
  <si>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</si>
  <si>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</si>
  <si>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</si>
  <si>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</si>
  <si>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</si>
  <si>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</si>
  <si>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</si>
  <si>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</si>
  <si>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</si>
  <si>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</si>
  <si>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</si>
  <si>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</si>
  <si>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</si>
  <si>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</si>
  <si>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</si>
  <si>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</si>
  <si>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</si>
  <si>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</si>
  <si>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</si>
  <si>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</si>
  <si>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</si>
  <si>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</si>
  <si>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</si>
  <si>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</si>
  <si>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</si>
  <si>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</si>
  <si>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</si>
  <si>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</si>
  <si>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</si>
  <si>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</si>
  <si>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</si>
  <si>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</si>
  <si>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</si>
  <si>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</si>
  <si>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</si>
  <si>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</si>
  <si>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</si>
  <si>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</si>
  <si>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</si>
  <si>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</si>
  <si>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</si>
  <si>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</si>
  <si>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</si>
  <si>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</si>
  <si>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</si>
  <si>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</si>
  <si>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</si>
  <si>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</si>
  <si>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</si>
  <si>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</si>
  <si>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</si>
  <si>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</si>
  <si>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</si>
  <si>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</si>
  <si>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</si>
  <si>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</si>
  <si>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</si>
  <si>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</si>
  <si>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</si>
  <si>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</si>
  <si>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</si>
  <si>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</si>
  <si>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</si>
  <si>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</si>
  <si>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</si>
  <si>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</si>
  <si>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</si>
  <si>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</si>
  <si>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</si>
  <si>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</si>
  <si>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</si>
  <si>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</si>
  <si>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</si>
  <si>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</si>
  <si>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</si>
  <si>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</si>
  <si>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</si>
  <si>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</si>
  <si>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</si>
  <si>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</si>
  <si>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</si>
  <si>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</si>
  <si>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</si>
  <si>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</si>
  <si>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</si>
  <si>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</si>
  <si>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</si>
  <si>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</si>
  <si>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</si>
  <si>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</si>
  <si>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</si>
  <si>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</si>
  <si>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</si>
  <si>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</si>
  <si>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</si>
  <si>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</si>
  <si>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</si>
  <si>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</si>
  <si>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</si>
  <si>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</si>
  <si>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</si>
  <si>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</si>
  <si>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</si>
  <si>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</si>
  <si>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</si>
  <si>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</si>
  <si>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</si>
  <si>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</si>
  <si>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</si>
  <si>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</si>
  <si>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</si>
  <si>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</si>
  <si>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</si>
  <si>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</si>
  <si>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</si>
  <si>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</si>
  <si>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</si>
  <si>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</si>
  <si>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</si>
  <si>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</si>
  <si>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</si>
  <si>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</si>
  <si>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</si>
  <si>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</si>
  <si>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</si>
  <si>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</si>
  <si>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</si>
  <si>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</si>
  <si>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</si>
  <si>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</si>
  <si>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</si>
  <si>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</si>
  <si>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</si>
  <si>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</si>
  <si>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</si>
  <si>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</si>
  <si>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</si>
  <si>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</si>
  <si>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</si>
  <si>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</si>
  <si>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</si>
  <si>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</si>
  <si>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</si>
  <si>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</si>
  <si>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</si>
  <si>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</si>
  <si>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</si>
  <si>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</si>
  <si>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</si>
  <si>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</si>
  <si>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</si>
  <si>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</si>
  <si>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</si>
  <si>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</si>
  <si>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</si>
  <si>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</si>
  <si>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</si>
  <si>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</si>
  <si>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</si>
  <si>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</si>
  <si>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</si>
  <si>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</si>
  <si>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</si>
  <si>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</si>
  <si>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</si>
  <si>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</si>
  <si>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</si>
  <si>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</si>
  <si>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</si>
  <si>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</si>
  <si>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</si>
  <si>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</si>
  <si>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</si>
  <si>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</si>
  <si>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</si>
  <si>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</si>
  <si>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</si>
  <si>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</si>
  <si>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</si>
  <si>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</si>
  <si>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</si>
  <si>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</si>
  <si>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</si>
  <si>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</si>
  <si>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</si>
  <si>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</si>
  <si>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</si>
  <si>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</si>
  <si>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</si>
  <si>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</si>
  <si>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</si>
  <si>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</si>
  <si>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</si>
  <si>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</si>
  <si>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</si>
  <si>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</si>
  <si>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</si>
  <si>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</si>
  <si>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</si>
  <si>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</si>
  <si>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</si>
  <si>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</si>
  <si>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</si>
  <si>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</si>
  <si>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</si>
  <si>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</si>
  <si>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</si>
  <si>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</si>
  <si>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</si>
  <si>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</si>
  <si>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</si>
  <si>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</si>
  <si>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</si>
  <si>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</si>
  <si>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</si>
  <si>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</si>
  <si>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</si>
  <si>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</si>
  <si>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</si>
  <si>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</si>
  <si>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</si>
  <si>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</si>
  <si>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</si>
  <si>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</si>
  <si>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</si>
  <si>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</si>
  <si>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</si>
  <si>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</si>
  <si>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</si>
  <si>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</si>
  <si>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</si>
  <si>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</si>
  <si>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</si>
  <si>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</si>
  <si>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</si>
  <si>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</si>
  <si>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</si>
  <si>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</si>
  <si>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</si>
  <si>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</si>
  <si>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</si>
  <si>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</si>
  <si>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</si>
  <si>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</si>
  <si>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</si>
  <si>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</si>
  <si>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</si>
  <si>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</si>
  <si>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</si>
  <si>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</si>
  <si>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</si>
  <si>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</si>
  <si>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</si>
  <si>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</si>
  <si>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</si>
  <si>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</si>
  <si>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</si>
  <si>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</si>
  <si>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</si>
  <si>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</si>
  <si>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</si>
  <si>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</si>
  <si>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</si>
  <si>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</si>
  <si>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</si>
  <si>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</si>
  <si>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</si>
  <si>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</si>
  <si>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</si>
  <si>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</si>
  <si>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</si>
  <si>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</si>
  <si>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</si>
  <si>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</si>
  <si>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</si>
  <si>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</si>
  <si>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</si>
  <si>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</si>
  <si>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</si>
  <si>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</si>
  <si>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</si>
  <si>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</si>
  <si>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</si>
  <si>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</si>
  <si>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</si>
  <si>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</si>
  <si>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</si>
  <si>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</si>
  <si>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</si>
  <si>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</si>
  <si>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</si>
  <si>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</si>
  <si>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</si>
  <si>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</si>
  <si>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</si>
  <si>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</si>
  <si>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</si>
  <si>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</si>
  <si>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</si>
  <si>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</si>
  <si>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</si>
  <si>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</si>
  <si>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</si>
  <si>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</si>
  <si>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</si>
  <si>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</si>
  <si>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</si>
  <si>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</si>
  <si>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</si>
  <si>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</si>
  <si>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</si>
  <si>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</si>
  <si>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Year</t>
  </si>
  <si>
    <t>Theater Analysis - Deliverable One</t>
  </si>
  <si>
    <t>Theater Analysis - Deliverable Two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</si>
  <si>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</si>
  <si>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</si>
  <si>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</si>
  <si>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</si>
  <si>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</si>
  <si>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</si>
  <si>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</si>
  <si>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</si>
  <si>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</si>
  <si>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Greater than 50000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</si>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</sst>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Start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Start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Start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Start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9-400D-B058-5315BBF1DCB4}"/>
            </c:ext>
          </c:extLst>
        </c:ser>
        <c:ser>
          <c:idx val="1"/>
          <c:order val="1"/>
          <c:tx>
            <c:strRef>
              <c:f>'Theater Outcomes by Start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Start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Start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9-400D-B058-5315BBF1DCB4}"/>
            </c:ext>
          </c:extLst>
        </c:ser>
        <c:ser>
          <c:idx val="2"/>
          <c:order val="2"/>
          <c:tx>
            <c:strRef>
              <c:f>'Theater Outcomes by Start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Start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Start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9-400D-B058-5315BBF1D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427119"/>
        <c:axId val="1402427951"/>
      </c:lineChart>
      <c:catAx>
        <c:axId val="140242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427951"/>
        <c:crosses val="autoZero"/>
        <c:auto val="1"/>
        <c:lblAlgn val="ctr"/>
        <c:lblOffset val="100"/>
        <c:noMultiLvlLbl val="0"/>
      </c:catAx>
      <c:valAx>
        <c:axId val="140242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42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Goals'!$G$5:$G$16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9D-41E9-8EBD-0720C05F95DA}"/>
            </c:ext>
          </c:extLst>
        </c:ser>
        <c:ser>
          <c:idx val="1"/>
          <c:order val="1"/>
          <c:tx>
            <c:strRef>
              <c:f>'Outcomes Based on Goals'!$H$4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Goals'!$H$5:$H$16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9D-41E9-8EBD-0720C05F95DA}"/>
            </c:ext>
          </c:extLst>
        </c:ser>
        <c:ser>
          <c:idx val="2"/>
          <c:order val="2"/>
          <c:tx>
            <c:strRef>
              <c:f>'Outcomes Based on Goals'!$I$4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Goals'!$I$5:$I$16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9D-41E9-8EBD-0720C05F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596415"/>
        <c:axId val="1414597247"/>
      </c:lineChart>
      <c:catAx>
        <c:axId val="141459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597247"/>
        <c:crosses val="autoZero"/>
        <c:auto val="1"/>
        <c:lblAlgn val="ctr"/>
        <c:lblOffset val="100"/>
        <c:noMultiLvlLbl val="0"/>
      </c:catAx>
      <c:valAx>
        <c:axId val="14145972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59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4BFF-85FA-E9DAE3DB74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4BFF-85FA-E9DAE3DB74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8-4BFF-85FA-E9DAE3DB74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E8-4BFF-85FA-E9DAE3DB7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025424"/>
        <c:axId val="877027504"/>
      </c:lineChart>
      <c:catAx>
        <c:axId val="8770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7504"/>
        <c:crosses val="autoZero"/>
        <c:auto val="1"/>
        <c:lblAlgn val="ctr"/>
        <c:lblOffset val="100"/>
        <c:noMultiLvlLbl val="0"/>
      </c:catAx>
      <c:valAx>
        <c:axId val="8770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82550</xdr:colOff>
      <xdr:row>19</xdr:row>
      <xdr:rowOff>63500</xdr:rowOff>
    </xdr:from>
    <xdr:to>
      <xdr:col>8</xdr:col>
      <xdr:colOff>339725</xdr:colOff>
      <xdr:row>37</xdr:row>
      <xdr:rowOff>123824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1E1779E-5114-4F47-B352-B2CC905DF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30160</xdr:colOff>
      <xdr:row>17</xdr:row>
      <xdr:rowOff>103187</xdr:rowOff>
    </xdr:from>
    <xdr:to>
      <xdr:col>11</xdr:col>
      <xdr:colOff>123825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80F0B-AF30-4800-B7CB-8CE7AD285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6</xdr:row>
      <xdr:rowOff>103186</xdr:rowOff>
    </xdr:from>
    <xdr:to>
      <xdr:col>16</xdr:col>
      <xdr:colOff>238124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20C9E-6B51-4875-B650-AB098ADB3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5.732629745369" createdVersion="7" refreshedVersion="7" minRefreshableVersion="3" recordCount="4114" xr:uid="{3EC9A6F4-B054-4AA1-8700-4F78DE799F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8.778740393522" createdVersion="7" refreshedVersion="7" minRefreshableVersion="3" recordCount="4114" xr:uid="{ED48C4C1-BC2B-41C9-8031-0C1710886DA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A6696-C08D-47B8-B525-404F7466475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6:E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4DA38-E41A-4734-877C-9E704B24E88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V4115" sqref="V2:V411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8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.453125" bestFit="1" customWidth="1"/>
    <col min="17" max="17" width="41.1796875" customWidth="1"/>
    <col min="19" max="19" width="17.54296875" bestFit="1" customWidth="1"/>
    <col min="20" max="20" width="17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43.5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5">
        <f>(((J2/60)/60/24)+DATE(1970,1,1))</f>
        <v>42177.007071759261</v>
      </c>
      <c r="T2" s="15">
        <f>(((I2/60)/60/24)+DATE(1970,1,1))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10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1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10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10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10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10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1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10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10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10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10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10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10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10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1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10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10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10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10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1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10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10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10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1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10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10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10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10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1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10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10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10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10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 s="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 s="10">
        <f t="shared" si="236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 s="10">
        <f t="shared" si="241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 s="10">
        <f t="shared" si="246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 s="10">
        <f t="shared" si="251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 s="10">
        <f t="shared" si="261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 s="10">
        <f t="shared" si="266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 s="10">
        <f t="shared" si="271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 s="10">
        <f t="shared" si="276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 s="10">
        <f t="shared" si="281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 s="10">
        <f t="shared" si="286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 s="10">
        <f t="shared" si="291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 s="10">
        <f t="shared" si="296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 s="10">
        <f t="shared" si="301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 s="1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0">
        <f t="shared" si="311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 s="10">
        <f t="shared" si="316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A467-1552-4492-8612-1E524A54597C}">
  <dimension ref="A1:J20"/>
  <sheetViews>
    <sheetView showGridLines="0" topLeftCell="A16" workbookViewId="0">
      <selection activeCell="L15" sqref="L1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10" ht="21" x14ac:dyDescent="0.5">
      <c r="A1" s="18" t="s">
        <v>8385</v>
      </c>
    </row>
    <row r="3" spans="1:10" x14ac:dyDescent="0.35">
      <c r="A3" s="13" t="s">
        <v>8358</v>
      </c>
      <c r="B3" t="s">
        <v>8315</v>
      </c>
    </row>
    <row r="4" spans="1:10" x14ac:dyDescent="0.35">
      <c r="A4" s="13" t="s">
        <v>8379</v>
      </c>
      <c r="B4" t="s">
        <v>8360</v>
      </c>
    </row>
    <row r="6" spans="1:10" x14ac:dyDescent="0.35">
      <c r="A6" s="13" t="s">
        <v>8364</v>
      </c>
      <c r="B6" s="13" t="s">
        <v>8363</v>
      </c>
    </row>
    <row r="7" spans="1:10" x14ac:dyDescent="0.35">
      <c r="A7" s="13" t="s">
        <v>8361</v>
      </c>
      <c r="B7" t="s">
        <v>8218</v>
      </c>
      <c r="C7" t="s">
        <v>8220</v>
      </c>
      <c r="D7" t="s">
        <v>8219</v>
      </c>
      <c r="E7" t="s">
        <v>8362</v>
      </c>
    </row>
    <row r="8" spans="1:10" x14ac:dyDescent="0.35">
      <c r="A8" s="16" t="s">
        <v>8373</v>
      </c>
      <c r="B8" s="14">
        <v>56</v>
      </c>
      <c r="C8" s="14">
        <v>33</v>
      </c>
      <c r="D8" s="14">
        <v>7</v>
      </c>
      <c r="E8" s="14">
        <v>96</v>
      </c>
      <c r="H8" s="24"/>
      <c r="I8" s="24"/>
      <c r="J8" s="24"/>
    </row>
    <row r="9" spans="1:10" x14ac:dyDescent="0.35">
      <c r="A9" s="16" t="s">
        <v>8374</v>
      </c>
      <c r="B9" s="14">
        <v>71</v>
      </c>
      <c r="C9" s="14">
        <v>39</v>
      </c>
      <c r="D9" s="14">
        <v>3</v>
      </c>
      <c r="E9" s="14">
        <v>113</v>
      </c>
      <c r="H9" s="24"/>
      <c r="I9" s="24"/>
      <c r="J9" s="24"/>
    </row>
    <row r="10" spans="1:10" x14ac:dyDescent="0.35">
      <c r="A10" s="16" t="s">
        <v>8375</v>
      </c>
      <c r="B10" s="14">
        <v>56</v>
      </c>
      <c r="C10" s="14">
        <v>33</v>
      </c>
      <c r="D10" s="14">
        <v>3</v>
      </c>
      <c r="E10" s="14">
        <v>92</v>
      </c>
      <c r="H10" s="24"/>
      <c r="I10" s="24"/>
      <c r="J10" s="24"/>
    </row>
    <row r="11" spans="1:10" x14ac:dyDescent="0.35">
      <c r="A11" s="16" t="s">
        <v>8376</v>
      </c>
      <c r="B11" s="14">
        <v>71</v>
      </c>
      <c r="C11" s="14">
        <v>40</v>
      </c>
      <c r="D11" s="14">
        <v>2</v>
      </c>
      <c r="E11" s="14">
        <v>113</v>
      </c>
      <c r="H11" s="24"/>
      <c r="I11" s="24"/>
      <c r="J11" s="24"/>
    </row>
    <row r="12" spans="1:10" x14ac:dyDescent="0.35">
      <c r="A12" s="16" t="s">
        <v>8367</v>
      </c>
      <c r="B12" s="14">
        <v>111</v>
      </c>
      <c r="C12" s="14">
        <v>52</v>
      </c>
      <c r="D12" s="14">
        <v>3</v>
      </c>
      <c r="E12" s="14">
        <v>166</v>
      </c>
      <c r="H12" s="24"/>
      <c r="I12" s="24"/>
      <c r="J12" s="24"/>
    </row>
    <row r="13" spans="1:10" x14ac:dyDescent="0.35">
      <c r="A13" s="16" t="s">
        <v>8377</v>
      </c>
      <c r="B13" s="14">
        <v>100</v>
      </c>
      <c r="C13" s="14">
        <v>49</v>
      </c>
      <c r="D13" s="14">
        <v>4</v>
      </c>
      <c r="E13" s="14">
        <v>153</v>
      </c>
      <c r="H13" s="24"/>
      <c r="I13" s="24"/>
      <c r="J13" s="24"/>
    </row>
    <row r="14" spans="1:10" x14ac:dyDescent="0.35">
      <c r="A14" s="16" t="s">
        <v>8368</v>
      </c>
      <c r="B14" s="14">
        <v>87</v>
      </c>
      <c r="C14" s="14">
        <v>50</v>
      </c>
      <c r="D14" s="14">
        <v>1</v>
      </c>
      <c r="E14" s="14">
        <v>138</v>
      </c>
      <c r="H14" s="24"/>
      <c r="I14" s="24"/>
      <c r="J14" s="24"/>
    </row>
    <row r="15" spans="1:10" x14ac:dyDescent="0.35">
      <c r="A15" s="16" t="s">
        <v>8369</v>
      </c>
      <c r="B15" s="14">
        <v>72</v>
      </c>
      <c r="C15" s="14">
        <v>47</v>
      </c>
      <c r="D15" s="14">
        <v>4</v>
      </c>
      <c r="E15" s="14">
        <v>123</v>
      </c>
      <c r="H15" s="24"/>
      <c r="I15" s="24"/>
      <c r="J15" s="24"/>
    </row>
    <row r="16" spans="1:10" x14ac:dyDescent="0.35">
      <c r="A16" s="16" t="s">
        <v>8370</v>
      </c>
      <c r="B16" s="14">
        <v>59</v>
      </c>
      <c r="C16" s="14">
        <v>34</v>
      </c>
      <c r="D16" s="14">
        <v>4</v>
      </c>
      <c r="E16" s="14">
        <v>97</v>
      </c>
      <c r="H16" s="24"/>
      <c r="I16" s="24"/>
      <c r="J16" s="24"/>
    </row>
    <row r="17" spans="1:10" x14ac:dyDescent="0.35">
      <c r="A17" s="16" t="s">
        <v>8371</v>
      </c>
      <c r="B17" s="14">
        <v>65</v>
      </c>
      <c r="C17" s="14">
        <v>50</v>
      </c>
      <c r="D17" s="14"/>
      <c r="E17" s="14">
        <v>115</v>
      </c>
      <c r="H17" s="24"/>
      <c r="I17" s="24"/>
      <c r="J17" s="24"/>
    </row>
    <row r="18" spans="1:10" x14ac:dyDescent="0.35">
      <c r="A18" s="16" t="s">
        <v>8372</v>
      </c>
      <c r="B18" s="14">
        <v>54</v>
      </c>
      <c r="C18" s="14">
        <v>31</v>
      </c>
      <c r="D18" s="14">
        <v>3</v>
      </c>
      <c r="E18" s="14">
        <v>88</v>
      </c>
      <c r="H18" s="24"/>
      <c r="I18" s="24"/>
      <c r="J18" s="24"/>
    </row>
    <row r="19" spans="1:10" x14ac:dyDescent="0.35">
      <c r="A19" s="16" t="s">
        <v>8378</v>
      </c>
      <c r="B19" s="14">
        <v>37</v>
      </c>
      <c r="C19" s="14">
        <v>35</v>
      </c>
      <c r="D19" s="14">
        <v>3</v>
      </c>
      <c r="E19" s="14">
        <v>75</v>
      </c>
      <c r="H19" s="24"/>
      <c r="I19" s="24"/>
      <c r="J19" s="24"/>
    </row>
    <row r="20" spans="1:10" x14ac:dyDescent="0.35">
      <c r="A20" s="16" t="s">
        <v>8362</v>
      </c>
      <c r="B20" s="14">
        <v>839</v>
      </c>
      <c r="C20" s="14">
        <v>493</v>
      </c>
      <c r="D20" s="14">
        <v>37</v>
      </c>
      <c r="E20" s="14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135E-A058-41EB-8507-F467773A67F5}">
  <dimension ref="A1:I16"/>
  <sheetViews>
    <sheetView showGridLines="0" workbookViewId="0">
      <selection activeCell="B29" sqref="B29"/>
    </sheetView>
  </sheetViews>
  <sheetFormatPr defaultRowHeight="14.5" x14ac:dyDescent="0.35"/>
  <cols>
    <col min="2" max="2" width="17.08984375" bestFit="1" customWidth="1"/>
    <col min="3" max="3" width="17.26953125" bestFit="1" customWidth="1"/>
    <col min="4" max="4" width="13.6328125" bestFit="1" customWidth="1"/>
    <col min="5" max="5" width="16.1796875" bestFit="1" customWidth="1"/>
    <col min="6" max="6" width="12.54296875" bestFit="1" customWidth="1"/>
    <col min="7" max="7" width="19.90625" bestFit="1" customWidth="1"/>
    <col min="8" max="8" width="16.1796875" bestFit="1" customWidth="1"/>
    <col min="9" max="9" width="18.90625" bestFit="1" customWidth="1"/>
  </cols>
  <sheetData>
    <row r="1" spans="1:9" ht="21" x14ac:dyDescent="0.5">
      <c r="A1" s="18" t="s">
        <v>8386</v>
      </c>
    </row>
    <row r="2" spans="1:9" ht="21" x14ac:dyDescent="0.5">
      <c r="A2" s="18"/>
    </row>
    <row r="3" spans="1:9" x14ac:dyDescent="0.35">
      <c r="B3" s="23" t="s">
        <v>8316</v>
      </c>
      <c r="C3" s="23" t="s">
        <v>8218</v>
      </c>
      <c r="D3" s="23" t="s">
        <v>8220</v>
      </c>
      <c r="E3" s="23" t="s">
        <v>8219</v>
      </c>
    </row>
    <row r="4" spans="1:9" x14ac:dyDescent="0.35">
      <c r="B4" s="19" t="s">
        <v>8381</v>
      </c>
      <c r="C4" s="19" t="s">
        <v>8387</v>
      </c>
      <c r="D4" s="19" t="s">
        <v>8388</v>
      </c>
      <c r="E4" s="19" t="s">
        <v>8389</v>
      </c>
      <c r="F4" s="19" t="s">
        <v>8390</v>
      </c>
      <c r="G4" s="19" t="s">
        <v>8391</v>
      </c>
      <c r="H4" s="19" t="s">
        <v>8392</v>
      </c>
      <c r="I4" s="19" t="s">
        <v>8393</v>
      </c>
    </row>
    <row r="5" spans="1:9" x14ac:dyDescent="0.35">
      <c r="B5" s="20" t="s">
        <v>8394</v>
      </c>
      <c r="C5" s="21">
        <f>COUNTIFS(Kickstarter!$R$2:$R$4115,'Outcomes Based on Goals'!$B$3,Kickstarter!$F$2:$F$4115,'Outcomes Based on Goals'!C$3,Kickstarter!$D$2:$D$4115,"&lt;"&amp;1000)</f>
        <v>141</v>
      </c>
      <c r="D5" s="21">
        <f>COUNTIFS(Kickstarter!$R$2:$R$4115,'Outcomes Based on Goals'!$B$3,Kickstarter!$F$2:$F$4115,'Outcomes Based on Goals'!D$3,Kickstarter!$D$2:$D$4115,"&lt;"&amp;1000)</f>
        <v>45</v>
      </c>
      <c r="E5" s="21">
        <f>COUNTIFS(Kickstarter!$R$2:$R$4115,'Outcomes Based on Goals'!$B$3,Kickstarter!$F$2:$F$4115,'Outcomes Based on Goals'!E$3,Kickstarter!$D$2:$D$4115,"&lt;"&amp;1000)</f>
        <v>0</v>
      </c>
      <c r="F5" s="21">
        <f>SUM(C5:E5)</f>
        <v>186</v>
      </c>
      <c r="G5" s="22">
        <f>C5/$F5</f>
        <v>0.75806451612903225</v>
      </c>
      <c r="H5" s="22">
        <f t="shared" ref="H5:I5" si="0">D5/$F5</f>
        <v>0.24193548387096775</v>
      </c>
      <c r="I5" s="22">
        <f t="shared" si="0"/>
        <v>0</v>
      </c>
    </row>
    <row r="6" spans="1:9" x14ac:dyDescent="0.35">
      <c r="B6" s="20" t="s">
        <v>8395</v>
      </c>
      <c r="C6" s="21">
        <f>COUNTIFS(Kickstarter!$R$2:$R$4115,'Outcomes Based on Goals'!$B$3,Kickstarter!$F$2:$F$4115,'Outcomes Based on Goals'!C$3,Kickstarter!$D$2:$D$4115,"&gt;="&amp;1000,Kickstarter!$D$2:$D$4115,"&lt;"&amp;5000)</f>
        <v>388</v>
      </c>
      <c r="D6" s="21">
        <f>COUNTIFS(Kickstarter!$R$2:$R$4115,'Outcomes Based on Goals'!$B$3,Kickstarter!$F$2:$F$4115,'Outcomes Based on Goals'!D$3,Kickstarter!$D$2:$D$4115,"&gt;="&amp;1000,Kickstarter!$D$2:$D$4115,"&lt;"&amp;5000)</f>
        <v>146</v>
      </c>
      <c r="E6" s="21">
        <f>COUNTIFS(Kickstarter!$R$2:$R$4115,'Outcomes Based on Goals'!$B$3,Kickstarter!$F$2:$F$4115,'Outcomes Based on Goals'!E$3,Kickstarter!$D$2:$D$4115,"&gt;="&amp;1000,Kickstarter!$D$2:$D$4115,"&lt;"&amp;5000)</f>
        <v>0</v>
      </c>
      <c r="F6" s="21">
        <f>SUM(C6:E6)</f>
        <v>534</v>
      </c>
      <c r="G6" s="22">
        <f t="shared" ref="G6:G16" si="1">C6/$F6</f>
        <v>0.72659176029962547</v>
      </c>
      <c r="H6" s="22">
        <f t="shared" ref="H6:H16" si="2">D6/$F6</f>
        <v>0.27340823970037453</v>
      </c>
      <c r="I6" s="22">
        <f t="shared" ref="I6:I16" si="3">E6/$F6</f>
        <v>0</v>
      </c>
    </row>
    <row r="7" spans="1:9" x14ac:dyDescent="0.35">
      <c r="B7" s="20" t="s">
        <v>8397</v>
      </c>
      <c r="C7" s="21">
        <f>COUNTIFS(Kickstarter!$R$2:$R$4115,'Outcomes Based on Goals'!$B$3,Kickstarter!$F$2:$F$4115,'Outcomes Based on Goals'!C$3,Kickstarter!$D$2:$D$4115,"&gt;="&amp;5000,Kickstarter!$D$2:$D$4115,"&lt;"&amp;10000)</f>
        <v>93</v>
      </c>
      <c r="D7" s="21">
        <f>COUNTIFS(Kickstarter!$R$2:$R$4115,'Outcomes Based on Goals'!$B$3,Kickstarter!$F$2:$F$4115,'Outcomes Based on Goals'!D$3,Kickstarter!$D$2:$D$4115,"&gt;="&amp;5000,Kickstarter!$D$2:$D$4115,"&lt;"&amp;10000)</f>
        <v>76</v>
      </c>
      <c r="E7" s="21">
        <f>COUNTIFS(Kickstarter!$R$2:$R$4115,'Outcomes Based on Goals'!$B$3,Kickstarter!$F$2:$F$4115,'Outcomes Based on Goals'!E$3,Kickstarter!$D$2:$D$4115,"&gt;="&amp;5000,Kickstarter!$D$2:$D$4115,"&lt;"&amp;10000)</f>
        <v>0</v>
      </c>
      <c r="F7" s="21">
        <f>SUM(C7:E7)</f>
        <v>169</v>
      </c>
      <c r="G7" s="22">
        <f t="shared" si="1"/>
        <v>0.55029585798816572</v>
      </c>
      <c r="H7" s="22">
        <f t="shared" si="2"/>
        <v>0.44970414201183434</v>
      </c>
      <c r="I7" s="22">
        <f t="shared" si="3"/>
        <v>0</v>
      </c>
    </row>
    <row r="8" spans="1:9" x14ac:dyDescent="0.35">
      <c r="B8" s="20" t="s">
        <v>8398</v>
      </c>
      <c r="C8" s="21">
        <f>COUNTIFS(Kickstarter!$R$2:$R$4115,'Outcomes Based on Goals'!$B$3,Kickstarter!$F$2:$F$4115,'Outcomes Based on Goals'!C$3,Kickstarter!$D$2:$D$4115,"&gt;="&amp;10000,Kickstarter!$D$2:$D$4115,"&lt;"&amp;15000)</f>
        <v>39</v>
      </c>
      <c r="D8" s="21">
        <f>COUNTIFS(Kickstarter!$R$2:$R$4115,'Outcomes Based on Goals'!$B$3,Kickstarter!$F$2:$F$4115,'Outcomes Based on Goals'!D$3,Kickstarter!$D$2:$D$4115,"&gt;="&amp;10000,Kickstarter!$D$2:$D$4115,"&lt;"&amp;15000)</f>
        <v>33</v>
      </c>
      <c r="E8" s="21">
        <f>COUNTIFS(Kickstarter!$R$2:$R$4115,'Outcomes Based on Goals'!$B$3,Kickstarter!$F$2:$F$4115,'Outcomes Based on Goals'!E$3,Kickstarter!$D$2:$D$4115,"&gt;="&amp;10000,Kickstarter!$D$2:$D$4115,"&lt;"&amp;15000)</f>
        <v>0</v>
      </c>
      <c r="F8" s="21">
        <f>SUM(C8:E8)</f>
        <v>72</v>
      </c>
      <c r="G8" s="22">
        <f t="shared" si="1"/>
        <v>0.54166666666666663</v>
      </c>
      <c r="H8" s="22">
        <f t="shared" si="2"/>
        <v>0.45833333333333331</v>
      </c>
      <c r="I8" s="22">
        <f t="shared" si="3"/>
        <v>0</v>
      </c>
    </row>
    <row r="9" spans="1:9" x14ac:dyDescent="0.35">
      <c r="B9" s="20" t="s">
        <v>8399</v>
      </c>
      <c r="C9" s="21">
        <f>COUNTIFS(Kickstarter!$R$2:$R$4115,'Outcomes Based on Goals'!$B$3,Kickstarter!$F$2:$F$4115,'Outcomes Based on Goals'!C$3,Kickstarter!$D$2:$D$4115,"&gt;="&amp;15000,Kickstarter!$D$2:$D$4115,"&lt;"&amp;20000)</f>
        <v>12</v>
      </c>
      <c r="D9" s="21">
        <f>COUNTIFS(Kickstarter!$R$2:$R$4115,'Outcomes Based on Goals'!$B$3,Kickstarter!$F$2:$F$4115,'Outcomes Based on Goals'!D$3,Kickstarter!$D$2:$D$4115,"&gt;="&amp;15000,Kickstarter!$D$2:$D$4115,"&lt;"&amp;20000)</f>
        <v>12</v>
      </c>
      <c r="E9" s="21">
        <f>COUNTIFS(Kickstarter!$R$2:$R$4115,'Outcomes Based on Goals'!$B$3,Kickstarter!$F$2:$F$4115,'Outcomes Based on Goals'!E$3,Kickstarter!$D$2:$D$4115,"&gt;="&amp;15000,Kickstarter!$D$2:$D$4115,"&lt;"&amp;20000)</f>
        <v>0</v>
      </c>
      <c r="F9" s="21">
        <f>SUM(C9:E9)</f>
        <v>24</v>
      </c>
      <c r="G9" s="22">
        <f t="shared" si="1"/>
        <v>0.5</v>
      </c>
      <c r="H9" s="22">
        <f t="shared" si="2"/>
        <v>0.5</v>
      </c>
      <c r="I9" s="22">
        <f t="shared" si="3"/>
        <v>0</v>
      </c>
    </row>
    <row r="10" spans="1:9" x14ac:dyDescent="0.35">
      <c r="B10" s="20" t="s">
        <v>8400</v>
      </c>
      <c r="C10" s="21">
        <f>COUNTIFS(Kickstarter!$R$2:$R$4115,'Outcomes Based on Goals'!$B$3,Kickstarter!$F$2:$F$4115,'Outcomes Based on Goals'!C$3,Kickstarter!$D$2:$D$4115,"&gt;="&amp;20000,Kickstarter!$D$2:$D$4115,"&lt;"&amp;25000)</f>
        <v>9</v>
      </c>
      <c r="D10" s="21">
        <f>COUNTIFS(Kickstarter!$R$2:$R$4115,'Outcomes Based on Goals'!$B$3,Kickstarter!$F$2:$F$4115,'Outcomes Based on Goals'!D$3,Kickstarter!$D$2:$D$4115,"&gt;="&amp;20000,Kickstarter!$D$2:$D$4115,"&lt;"&amp;25000)</f>
        <v>11</v>
      </c>
      <c r="E10" s="21">
        <f>COUNTIFS(Kickstarter!$R$2:$R$4115,'Outcomes Based on Goals'!$B$3,Kickstarter!$F$2:$F$4115,'Outcomes Based on Goals'!E$3,Kickstarter!$D$2:$D$4115,"&gt;="&amp;20000,Kickstarter!$D$2:$D$4115,"&lt;"&amp;25000)</f>
        <v>0</v>
      </c>
      <c r="F10" s="21">
        <f>SUM(C10:E10)</f>
        <v>20</v>
      </c>
      <c r="G10" s="22">
        <f t="shared" si="1"/>
        <v>0.45</v>
      </c>
      <c r="H10" s="22">
        <f t="shared" si="2"/>
        <v>0.55000000000000004</v>
      </c>
      <c r="I10" s="22">
        <f t="shared" si="3"/>
        <v>0</v>
      </c>
    </row>
    <row r="11" spans="1:9" x14ac:dyDescent="0.35">
      <c r="B11" s="20" t="s">
        <v>8401</v>
      </c>
      <c r="C11" s="21">
        <f>COUNTIFS(Kickstarter!$R$2:$R$4115,'Outcomes Based on Goals'!$B$3,Kickstarter!$F$2:$F$4115,'Outcomes Based on Goals'!C$3,Kickstarter!$D$2:$D$4115,"&gt;="&amp;25000,Kickstarter!$D$2:$D$4115,"&lt;"&amp;30000)</f>
        <v>1</v>
      </c>
      <c r="D11" s="21">
        <f>COUNTIFS(Kickstarter!$R$2:$R$4115,'Outcomes Based on Goals'!$B$3,Kickstarter!$F$2:$F$4115,'Outcomes Based on Goals'!D$3,Kickstarter!$D$2:$D$4115,"&gt;="&amp;25000,Kickstarter!$D$2:$D$4115,"&lt;"&amp;30000)</f>
        <v>4</v>
      </c>
      <c r="E11" s="21">
        <f>COUNTIFS(Kickstarter!$R$2:$R$4115,'Outcomes Based on Goals'!$B$3,Kickstarter!$F$2:$F$4115,'Outcomes Based on Goals'!E$3,Kickstarter!$D$2:$D$4115,"&gt;="&amp;25000,Kickstarter!$D$2:$D$4115,"&lt;"&amp;30000)</f>
        <v>0</v>
      </c>
      <c r="F11" s="21">
        <f>SUM(C11:E11)</f>
        <v>5</v>
      </c>
      <c r="G11" s="22">
        <f t="shared" si="1"/>
        <v>0.2</v>
      </c>
      <c r="H11" s="22">
        <f t="shared" si="2"/>
        <v>0.8</v>
      </c>
      <c r="I11" s="22">
        <f t="shared" si="3"/>
        <v>0</v>
      </c>
    </row>
    <row r="12" spans="1:9" x14ac:dyDescent="0.35">
      <c r="B12" s="20" t="s">
        <v>8402</v>
      </c>
      <c r="C12" s="21">
        <f>COUNTIFS(Kickstarter!$R$2:$R$4115,'Outcomes Based on Goals'!$B$3,Kickstarter!$F$2:$F$4115,'Outcomes Based on Goals'!C$3,Kickstarter!$D$2:$D$4115,"&gt;="&amp;30000,Kickstarter!$D$2:$D$4115,"&lt;"&amp;35000)</f>
        <v>3</v>
      </c>
      <c r="D12" s="21">
        <f>COUNTIFS(Kickstarter!$R$2:$R$4115,'Outcomes Based on Goals'!$B$3,Kickstarter!$F$2:$F$4115,'Outcomes Based on Goals'!D$3,Kickstarter!$D$2:$D$4115,"&gt;="&amp;30000,Kickstarter!$D$2:$D$4115,"&lt;"&amp;35000)</f>
        <v>8</v>
      </c>
      <c r="E12" s="21">
        <f>COUNTIFS(Kickstarter!$R$2:$R$4115,'Outcomes Based on Goals'!$B$3,Kickstarter!$F$2:$F$4115,'Outcomes Based on Goals'!E$3,Kickstarter!$D$2:$D$4115,"&gt;="&amp;30000,Kickstarter!$D$2:$D$4115,"&lt;"&amp;35000)</f>
        <v>0</v>
      </c>
      <c r="F12" s="21">
        <f>SUM(C12:E12)</f>
        <v>11</v>
      </c>
      <c r="G12" s="22">
        <f t="shared" si="1"/>
        <v>0.27272727272727271</v>
      </c>
      <c r="H12" s="22">
        <f t="shared" si="2"/>
        <v>0.72727272727272729</v>
      </c>
      <c r="I12" s="22">
        <f t="shared" si="3"/>
        <v>0</v>
      </c>
    </row>
    <row r="13" spans="1:9" x14ac:dyDescent="0.35">
      <c r="B13" s="20" t="s">
        <v>8403</v>
      </c>
      <c r="C13" s="21">
        <f>COUNTIFS(Kickstarter!$R$2:$R$4115,'Outcomes Based on Goals'!$B$3,Kickstarter!$F$2:$F$4115,'Outcomes Based on Goals'!C$3,Kickstarter!$D$2:$D$4115,"&gt;="&amp;35000,Kickstarter!$D$2:$D$4115,"&lt;"&amp;40000)</f>
        <v>4</v>
      </c>
      <c r="D13" s="21">
        <f>COUNTIFS(Kickstarter!$R$2:$R$4115,'Outcomes Based on Goals'!$B$3,Kickstarter!$F$2:$F$4115,'Outcomes Based on Goals'!D$3,Kickstarter!$D$2:$D$4115,"&gt;="&amp;35000,Kickstarter!$D$2:$D$4115,"&lt;"&amp;40000)</f>
        <v>2</v>
      </c>
      <c r="E13" s="21">
        <f>COUNTIFS(Kickstarter!$R$2:$R$4115,'Outcomes Based on Goals'!$B$3,Kickstarter!$F$2:$F$4115,'Outcomes Based on Goals'!E$3,Kickstarter!$D$2:$D$4115,"&gt;="&amp;35000,Kickstarter!$D$2:$D$4115,"&lt;"&amp;40000)</f>
        <v>0</v>
      </c>
      <c r="F13" s="21">
        <f>SUM(C13:E13)</f>
        <v>6</v>
      </c>
      <c r="G13" s="22">
        <f t="shared" si="1"/>
        <v>0.66666666666666663</v>
      </c>
      <c r="H13" s="22">
        <f t="shared" si="2"/>
        <v>0.33333333333333331</v>
      </c>
      <c r="I13" s="22">
        <f t="shared" si="3"/>
        <v>0</v>
      </c>
    </row>
    <row r="14" spans="1:9" x14ac:dyDescent="0.35">
      <c r="B14" s="20" t="s">
        <v>8404</v>
      </c>
      <c r="C14" s="21">
        <f>COUNTIFS(Kickstarter!$R$2:$R$4115,'Outcomes Based on Goals'!$B$3,Kickstarter!$F$2:$F$4115,'Outcomes Based on Goals'!C$3,Kickstarter!$D$2:$D$4115,"&gt;="&amp;40000,Kickstarter!$D$2:$D$4115,"&lt;"&amp;45000)</f>
        <v>2</v>
      </c>
      <c r="D14" s="21">
        <f>COUNTIFS(Kickstarter!$R$2:$R$4115,'Outcomes Based on Goals'!$B$3,Kickstarter!$F$2:$F$4115,'Outcomes Based on Goals'!D$3,Kickstarter!$D$2:$D$4115,"&gt;="&amp;40000,Kickstarter!$D$2:$D$4115,"&lt;"&amp;45000)</f>
        <v>1</v>
      </c>
      <c r="E14" s="21">
        <f>COUNTIFS(Kickstarter!$R$2:$R$4115,'Outcomes Based on Goals'!$B$3,Kickstarter!$F$2:$F$4115,'Outcomes Based on Goals'!E$3,Kickstarter!$D$2:$D$4115,"&gt;="&amp;40000,Kickstarter!$D$2:$D$4115,"&lt;"&amp;45000)</f>
        <v>0</v>
      </c>
      <c r="F14" s="21">
        <f>SUM(C14:E14)</f>
        <v>3</v>
      </c>
      <c r="G14" s="22">
        <f t="shared" si="1"/>
        <v>0.66666666666666663</v>
      </c>
      <c r="H14" s="22">
        <f t="shared" si="2"/>
        <v>0.33333333333333331</v>
      </c>
      <c r="I14" s="22">
        <f t="shared" si="3"/>
        <v>0</v>
      </c>
    </row>
    <row r="15" spans="1:9" x14ac:dyDescent="0.35">
      <c r="B15" s="20" t="s">
        <v>8405</v>
      </c>
      <c r="C15" s="21">
        <f>COUNTIFS(Kickstarter!$R$2:$R$4115,'Outcomes Based on Goals'!$B$3,Kickstarter!$F$2:$F$4115,'Outcomes Based on Goals'!C$3,Kickstarter!$D$2:$D$4115,"&gt;="&amp;45000,Kickstarter!$D$2:$D$4115,"&lt;"&amp;50000)</f>
        <v>0</v>
      </c>
      <c r="D15" s="21">
        <f>COUNTIFS(Kickstarter!$R$2:$R$4115,'Outcomes Based on Goals'!$B$3,Kickstarter!$F$2:$F$4115,'Outcomes Based on Goals'!D$3,Kickstarter!$D$2:$D$4115,"&gt;="&amp;45000,Kickstarter!$D$2:$D$4115,"&lt;"&amp;50000)</f>
        <v>1</v>
      </c>
      <c r="E15" s="21">
        <f>COUNTIFS(Kickstarter!$R$2:$R$4115,'Outcomes Based on Goals'!$B$3,Kickstarter!$F$2:$F$4115,'Outcomes Based on Goals'!E$3,Kickstarter!$D$2:$D$4115,"&gt;="&amp;45000,Kickstarter!$D$2:$D$4115,"&lt;"&amp;50000)</f>
        <v>0</v>
      </c>
      <c r="F15" s="21">
        <f>SUM(C15:E15)</f>
        <v>1</v>
      </c>
      <c r="G15" s="22">
        <f t="shared" si="1"/>
        <v>0</v>
      </c>
      <c r="H15" s="22">
        <f t="shared" si="2"/>
        <v>1</v>
      </c>
      <c r="I15" s="22">
        <f t="shared" si="3"/>
        <v>0</v>
      </c>
    </row>
    <row r="16" spans="1:9" x14ac:dyDescent="0.35">
      <c r="B16" s="20" t="s">
        <v>8396</v>
      </c>
      <c r="C16" s="21">
        <f>COUNTIFS(Kickstarter!$R$2:$R$4115,'Outcomes Based on Goals'!$B$3,Kickstarter!$F$2:$F$4115,'Outcomes Based on Goals'!C$3,Kickstarter!$D$2:$D$4115,"&gt;="&amp;50000)</f>
        <v>2</v>
      </c>
      <c r="D16" s="21">
        <f>COUNTIFS(Kickstarter!$R$2:$R$4115,'Outcomes Based on Goals'!$B$3,Kickstarter!$F$2:$F$4115,'Outcomes Based on Goals'!D$3,Kickstarter!$D$2:$D$4115,"&gt;="&amp;50000)</f>
        <v>14</v>
      </c>
      <c r="E16" s="21">
        <f>COUNTIFS(Kickstarter!$R$2:$R$4115,'Outcomes Based on Goals'!$B$3,Kickstarter!$F$2:$F$4115,'Outcomes Based on Goals'!E$3,Kickstarter!$D$2:$D$4115,"&gt;="&amp;50000)</f>
        <v>0</v>
      </c>
      <c r="F16" s="21">
        <f>SUM(C16:E16)</f>
        <v>16</v>
      </c>
      <c r="G16" s="22">
        <f t="shared" si="1"/>
        <v>0.125</v>
      </c>
      <c r="H16" s="22">
        <f t="shared" si="2"/>
        <v>0.875</v>
      </c>
      <c r="I16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F23D-70F6-4008-8596-CD8FCE193BEE}">
  <dimension ref="A1:F18"/>
  <sheetViews>
    <sheetView workbookViewId="0">
      <selection activeCell="U10" sqref="U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0FFF3-2E76-459F-8830-8E18E9F1EE65}">
  <dimension ref="A1:F6"/>
  <sheetViews>
    <sheetView workbookViewId="0">
      <selection activeCell="E7" sqref="E7"/>
    </sheetView>
  </sheetViews>
  <sheetFormatPr defaultRowHeight="14.5" x14ac:dyDescent="0.35"/>
  <cols>
    <col min="1" max="1" width="32" bestFit="1" customWidth="1"/>
    <col min="2" max="2" width="44.90625" customWidth="1"/>
    <col min="5" max="5" width="12.7265625" customWidth="1"/>
  </cols>
  <sheetData>
    <row r="1" spans="1:6" x14ac:dyDescent="0.3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39.5" customHeight="1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VLOOKUP($A2, Kickstarter!$B:$E, 4, FALSE)</f>
        <v>2020</v>
      </c>
      <c r="E2" s="3">
        <f>VLOOKUP($A2, Kickstarter!$B:$P, 15, FALSE)</f>
        <v>51.79</v>
      </c>
      <c r="F2" s="3">
        <f>VLOOKUP($A2, Kickstarter!$B:$P,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VLOOKUP($A3, Kickstarter!$B:$P, 15, FALSE)</f>
        <v>36.07</v>
      </c>
      <c r="F3" s="3">
        <f>VLOOKUP($A3, Kickstarter!$B:$P,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VLOOKUP($A4, Kickstarter!$B:$P, 15, FALSE)</f>
        <v>33.03</v>
      </c>
      <c r="F4" s="3">
        <f>VLOOKUP($A4, Kickstarter!$B:$P,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VLOOKUP($A5, Kickstarter!$B:$P, 15, FALSE)</f>
        <v>44.92</v>
      </c>
      <c r="F5" s="3">
        <f>VLOOKUP($A5, Kickstarter!$B:$P,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VLOOKUP($A6, Kickstarter!$B:$P, 15, FALSE)</f>
        <v>36.61</v>
      </c>
      <c r="F6" s="3">
        <f>VLOOKUP($A6, Kickstarter!$B:$P,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Start Date</vt:lpstr>
      <vt:lpstr>Outcomes Based on Goals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2022-01-09T19:06:58Z</dcterms:modified>
</cp:coreProperties>
</file>