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orikul\Documents\codes\examples\Grails\work_log_generator\SyncronizeToExcle\resources\excle\"/>
    </mc:Choice>
  </mc:AlternateContent>
  <bookViews>
    <workbookView xWindow="0" yWindow="0" windowWidth="28800" windowHeight="12435" tabRatio="386" activeTab="2"/>
  </bookViews>
  <sheets>
    <sheet name="01-Business_Value" sheetId="4" r:id="rId1"/>
    <sheet name="02-Report" sheetId="8" r:id="rId2"/>
    <sheet name="03-Dec" sheetId="9" r:id="rId3"/>
    <sheet name="02-Nov" sheetId="21" r:id="rId4"/>
    <sheet name="03-Nov" sheetId="22" r:id="rId5"/>
    <sheet name="06-Nov" sheetId="23" r:id="rId6"/>
    <sheet name="07-Nov" sheetId="24" r:id="rId7"/>
    <sheet name="08-Nov" sheetId="25" r:id="rId8"/>
    <sheet name="09-Nov" sheetId="26" r:id="rId9"/>
    <sheet name="12-Nov" sheetId="27" r:id="rId10"/>
    <sheet name="13-Nov" sheetId="28" r:id="rId11"/>
    <sheet name="14-Nov" sheetId="29" r:id="rId12"/>
    <sheet name="15-Nov" sheetId="30" r:id="rId13"/>
    <sheet name="16-Nov" sheetId="31" r:id="rId14"/>
    <sheet name="19-Nov" sheetId="32" r:id="rId15"/>
    <sheet name="20-Nov" sheetId="33" r:id="rId16"/>
    <sheet name="21-Nov" sheetId="34" r:id="rId17"/>
    <sheet name="22-Nov" sheetId="35" r:id="rId18"/>
    <sheet name="23-Nov" sheetId="36" r:id="rId19"/>
    <sheet name="26-Nov" sheetId="37" r:id="rId20"/>
    <sheet name="27-Nov" sheetId="38" r:id="rId21"/>
    <sheet name="28-Nov" sheetId="39" r:id="rId22"/>
    <sheet name="29-Nov" sheetId="40" r:id="rId23"/>
    <sheet name="30-Nov" sheetId="41" r:id="rId2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2" i="9" l="1"/>
  <c r="F20" i="30" l="1"/>
  <c r="O20" i="30" s="1"/>
  <c r="F51" i="30" s="1"/>
  <c r="W13" i="8"/>
  <c r="V13" i="8"/>
  <c r="V12" i="8"/>
  <c r="U13" i="8"/>
  <c r="U12" i="8"/>
  <c r="T13" i="8"/>
  <c r="T12" i="8"/>
  <c r="S13" i="8"/>
  <c r="S12" i="8"/>
  <c r="R13" i="8"/>
  <c r="R12" i="8"/>
  <c r="Q13" i="8"/>
  <c r="Q12" i="8"/>
  <c r="P13" i="8"/>
  <c r="P12" i="8"/>
  <c r="O13" i="8"/>
  <c r="O12" i="8"/>
  <c r="N12" i="8"/>
  <c r="N13" i="8"/>
  <c r="M13" i="8"/>
  <c r="L13" i="8"/>
  <c r="K13" i="8"/>
  <c r="J13" i="8"/>
  <c r="I13" i="8"/>
  <c r="H13" i="8"/>
  <c r="G13" i="8"/>
  <c r="F13" i="8"/>
  <c r="E13" i="8"/>
  <c r="D13" i="8"/>
  <c r="C13" i="8"/>
  <c r="M12" i="8"/>
  <c r="L12" i="8"/>
  <c r="K12" i="8"/>
  <c r="J12" i="8"/>
  <c r="I12" i="8"/>
  <c r="H12" i="8"/>
  <c r="G12" i="8"/>
  <c r="F12" i="8"/>
  <c r="E12" i="8"/>
  <c r="D12" i="8"/>
  <c r="C12" i="8"/>
  <c r="B12" i="8"/>
  <c r="W11" i="8"/>
  <c r="V11" i="8"/>
  <c r="U11" i="8"/>
  <c r="T11" i="8"/>
  <c r="S11" i="8"/>
  <c r="R11" i="8"/>
  <c r="Q11" i="8"/>
  <c r="P11" i="8"/>
  <c r="O11" i="8"/>
  <c r="N11" i="8"/>
  <c r="M11" i="8"/>
  <c r="L11" i="8"/>
  <c r="K11" i="8"/>
  <c r="J11" i="8"/>
  <c r="I11" i="8"/>
  <c r="H11" i="8"/>
  <c r="G11" i="8"/>
  <c r="F11" i="8"/>
  <c r="E11" i="8"/>
  <c r="D11" i="8"/>
  <c r="C11" i="8"/>
  <c r="V10" i="8"/>
  <c r="U10" i="8"/>
  <c r="T10" i="8"/>
  <c r="S10" i="8"/>
  <c r="R10" i="8"/>
  <c r="Q10" i="8"/>
  <c r="P10" i="8"/>
  <c r="O10" i="8"/>
  <c r="N10" i="8"/>
  <c r="M10" i="8"/>
  <c r="L10" i="8"/>
  <c r="K10" i="8"/>
  <c r="J10" i="8"/>
  <c r="I10" i="8"/>
  <c r="H10" i="8"/>
  <c r="G10" i="8"/>
  <c r="F10" i="8"/>
  <c r="E10" i="8"/>
  <c r="D10" i="8"/>
  <c r="C10" i="8"/>
  <c r="K18" i="30"/>
  <c r="J18" i="30"/>
  <c r="I18" i="30"/>
  <c r="F18" i="30"/>
  <c r="I18" i="29"/>
  <c r="J18" i="29"/>
  <c r="L18" i="29"/>
  <c r="F18" i="29"/>
  <c r="L18" i="28"/>
  <c r="L21" i="28" s="1"/>
  <c r="F18" i="28"/>
  <c r="K18" i="28"/>
  <c r="I18" i="28"/>
  <c r="K18" i="27"/>
  <c r="F18" i="27"/>
  <c r="I18" i="27"/>
  <c r="K18" i="26"/>
  <c r="F18" i="26"/>
  <c r="L18" i="26"/>
  <c r="I18" i="26"/>
  <c r="F20" i="29"/>
  <c r="J20" i="29"/>
  <c r="K20" i="28"/>
  <c r="F20" i="28"/>
  <c r="F20" i="27"/>
  <c r="K20" i="27"/>
  <c r="F20" i="26"/>
  <c r="K20" i="26"/>
  <c r="F59" i="41"/>
  <c r="C57" i="41"/>
  <c r="B57" i="41"/>
  <c r="A57" i="41"/>
  <c r="E56" i="41"/>
  <c r="E55" i="41"/>
  <c r="C55" i="41"/>
  <c r="B55" i="41"/>
  <c r="A55" i="41"/>
  <c r="F53" i="41"/>
  <c r="C53" i="41"/>
  <c r="B53" i="41"/>
  <c r="A53" i="41"/>
  <c r="E50" i="41"/>
  <c r="G50" i="41" s="1"/>
  <c r="F49" i="41"/>
  <c r="C49" i="41"/>
  <c r="B49" i="41"/>
  <c r="A49" i="41"/>
  <c r="M46" i="41"/>
  <c r="E46" i="41"/>
  <c r="E45" i="41"/>
  <c r="M45" i="41" s="1"/>
  <c r="E43" i="41"/>
  <c r="M43" i="41" s="1"/>
  <c r="C42" i="41"/>
  <c r="B42" i="41"/>
  <c r="A42" i="41"/>
  <c r="O36" i="41"/>
  <c r="F54" i="41" s="1"/>
  <c r="N36" i="41"/>
  <c r="M36" i="41"/>
  <c r="L36" i="41"/>
  <c r="K36" i="41"/>
  <c r="J36" i="41"/>
  <c r="I36" i="41"/>
  <c r="H36" i="41"/>
  <c r="G36" i="41"/>
  <c r="F36" i="41"/>
  <c r="E36" i="41"/>
  <c r="D36" i="41"/>
  <c r="C36" i="41"/>
  <c r="B36" i="41"/>
  <c r="O35" i="41"/>
  <c r="A34" i="41"/>
  <c r="O31" i="41"/>
  <c r="N31" i="41"/>
  <c r="M31" i="41"/>
  <c r="L31" i="41"/>
  <c r="K31" i="41"/>
  <c r="J31" i="41"/>
  <c r="I31" i="41"/>
  <c r="H31" i="41"/>
  <c r="G31" i="41"/>
  <c r="F31" i="41"/>
  <c r="E31" i="41"/>
  <c r="D31" i="41"/>
  <c r="C31" i="41"/>
  <c r="B31" i="41"/>
  <c r="O30" i="41"/>
  <c r="F55" i="41" s="1"/>
  <c r="F56" i="41" s="1"/>
  <c r="A29" i="41"/>
  <c r="N27" i="41"/>
  <c r="M27" i="41"/>
  <c r="L27" i="41"/>
  <c r="K27" i="41"/>
  <c r="J27" i="41"/>
  <c r="I27" i="41"/>
  <c r="H27" i="41"/>
  <c r="G27" i="41"/>
  <c r="F27" i="41"/>
  <c r="E27" i="41"/>
  <c r="D27" i="41"/>
  <c r="C27" i="41"/>
  <c r="B27" i="41"/>
  <c r="O26" i="41"/>
  <c r="O25" i="41"/>
  <c r="F58" i="41" s="1"/>
  <c r="N50" i="41" s="1"/>
  <c r="O24" i="41"/>
  <c r="O27" i="41" s="1"/>
  <c r="A23" i="41"/>
  <c r="N21" i="41"/>
  <c r="M21" i="41"/>
  <c r="L21" i="41"/>
  <c r="K21" i="41"/>
  <c r="J21" i="41"/>
  <c r="I21" i="41"/>
  <c r="H21" i="41"/>
  <c r="G21" i="41"/>
  <c r="F21" i="41"/>
  <c r="E21" i="41"/>
  <c r="D21" i="41"/>
  <c r="C21" i="41"/>
  <c r="B21" i="41"/>
  <c r="O20" i="41"/>
  <c r="F51" i="41" s="1"/>
  <c r="O19" i="41"/>
  <c r="F50" i="41" s="1"/>
  <c r="N48" i="41" s="1"/>
  <c r="O18" i="41"/>
  <c r="O21" i="41" s="1"/>
  <c r="A17" i="41"/>
  <c r="N15" i="41"/>
  <c r="N37" i="41" s="1"/>
  <c r="M15" i="41"/>
  <c r="L15" i="41"/>
  <c r="L37" i="41" s="1"/>
  <c r="K15" i="41"/>
  <c r="K37" i="41" s="1"/>
  <c r="J15" i="41"/>
  <c r="J37" i="41" s="1"/>
  <c r="I15" i="41"/>
  <c r="H15" i="41"/>
  <c r="H37" i="41" s="1"/>
  <c r="G15" i="41"/>
  <c r="G37" i="41" s="1"/>
  <c r="F15" i="41"/>
  <c r="F37" i="41" s="1"/>
  <c r="E15" i="41"/>
  <c r="D15" i="41"/>
  <c r="D37" i="41" s="1"/>
  <c r="C15" i="41"/>
  <c r="C37" i="41" s="1"/>
  <c r="B15" i="41"/>
  <c r="B37" i="41" s="1"/>
  <c r="O14" i="41"/>
  <c r="F47" i="41" s="1"/>
  <c r="N47" i="41" s="1"/>
  <c r="O13" i="41"/>
  <c r="F46" i="41" s="1"/>
  <c r="O12" i="41"/>
  <c r="F45" i="41" s="1"/>
  <c r="N45" i="41" s="1"/>
  <c r="O11" i="41"/>
  <c r="F44" i="41" s="1"/>
  <c r="O10" i="41"/>
  <c r="F43" i="41" s="1"/>
  <c r="N43" i="41" s="1"/>
  <c r="O9" i="41"/>
  <c r="A8" i="41"/>
  <c r="F59" i="40"/>
  <c r="C57" i="40"/>
  <c r="B57" i="40"/>
  <c r="A57" i="40"/>
  <c r="E56" i="40"/>
  <c r="E55" i="40"/>
  <c r="C55" i="40"/>
  <c r="B55" i="40"/>
  <c r="A55" i="40"/>
  <c r="F53" i="40"/>
  <c r="C53" i="40"/>
  <c r="B53" i="40"/>
  <c r="A53" i="40"/>
  <c r="E50" i="40"/>
  <c r="M48" i="40" s="1"/>
  <c r="F49" i="40"/>
  <c r="C49" i="40"/>
  <c r="B49" i="40"/>
  <c r="A49" i="40"/>
  <c r="M46" i="40"/>
  <c r="E46" i="40"/>
  <c r="E45" i="40"/>
  <c r="M45" i="40" s="1"/>
  <c r="F44" i="40"/>
  <c r="N44" i="40" s="1"/>
  <c r="E43" i="40"/>
  <c r="M43" i="40" s="1"/>
  <c r="C42" i="40"/>
  <c r="B42" i="40"/>
  <c r="A42" i="40"/>
  <c r="O36" i="40"/>
  <c r="F54" i="40" s="1"/>
  <c r="N36" i="40"/>
  <c r="M36" i="40"/>
  <c r="L36" i="40"/>
  <c r="K36" i="40"/>
  <c r="J36" i="40"/>
  <c r="I36" i="40"/>
  <c r="H36" i="40"/>
  <c r="G36" i="40"/>
  <c r="F36" i="40"/>
  <c r="E36" i="40"/>
  <c r="D36" i="40"/>
  <c r="C36" i="40"/>
  <c r="B36" i="40"/>
  <c r="O35" i="40"/>
  <c r="A34" i="40"/>
  <c r="O31" i="40"/>
  <c r="N31" i="40"/>
  <c r="M31" i="40"/>
  <c r="L31" i="40"/>
  <c r="K31" i="40"/>
  <c r="J31" i="40"/>
  <c r="I31" i="40"/>
  <c r="H31" i="40"/>
  <c r="G31" i="40"/>
  <c r="F31" i="40"/>
  <c r="E31" i="40"/>
  <c r="D31" i="40"/>
  <c r="C31" i="40"/>
  <c r="B31" i="40"/>
  <c r="O30" i="40"/>
  <c r="F55" i="40" s="1"/>
  <c r="F56" i="40" s="1"/>
  <c r="A29" i="40"/>
  <c r="N27" i="40"/>
  <c r="M27" i="40"/>
  <c r="L27" i="40"/>
  <c r="K27" i="40"/>
  <c r="J27" i="40"/>
  <c r="I27" i="40"/>
  <c r="H27" i="40"/>
  <c r="G27" i="40"/>
  <c r="F27" i="40"/>
  <c r="E27" i="40"/>
  <c r="D27" i="40"/>
  <c r="C27" i="40"/>
  <c r="B27" i="40"/>
  <c r="O26" i="40"/>
  <c r="O25" i="40"/>
  <c r="F58" i="40" s="1"/>
  <c r="N50" i="40" s="1"/>
  <c r="O24" i="40"/>
  <c r="O27" i="40" s="1"/>
  <c r="A23" i="40"/>
  <c r="N21" i="40"/>
  <c r="M21" i="40"/>
  <c r="M37" i="40" s="1"/>
  <c r="L21" i="40"/>
  <c r="K21" i="40"/>
  <c r="J21" i="40"/>
  <c r="I21" i="40"/>
  <c r="I37" i="40" s="1"/>
  <c r="H21" i="40"/>
  <c r="H37" i="40" s="1"/>
  <c r="G21" i="40"/>
  <c r="F21" i="40"/>
  <c r="E21" i="40"/>
  <c r="E37" i="40" s="1"/>
  <c r="D21" i="40"/>
  <c r="C21" i="40"/>
  <c r="B21" i="40"/>
  <c r="O20" i="40"/>
  <c r="F51" i="40" s="1"/>
  <c r="O19" i="40"/>
  <c r="F50" i="40" s="1"/>
  <c r="O18" i="40"/>
  <c r="O21" i="40" s="1"/>
  <c r="A17" i="40"/>
  <c r="N15" i="40"/>
  <c r="N37" i="40" s="1"/>
  <c r="M15" i="40"/>
  <c r="L15" i="40"/>
  <c r="L37" i="40" s="1"/>
  <c r="K15" i="40"/>
  <c r="K37" i="40" s="1"/>
  <c r="J15" i="40"/>
  <c r="J37" i="40" s="1"/>
  <c r="I15" i="40"/>
  <c r="H15" i="40"/>
  <c r="G15" i="40"/>
  <c r="G37" i="40" s="1"/>
  <c r="F15" i="40"/>
  <c r="F37" i="40" s="1"/>
  <c r="E15" i="40"/>
  <c r="D15" i="40"/>
  <c r="D37" i="40" s="1"/>
  <c r="C15" i="40"/>
  <c r="C37" i="40" s="1"/>
  <c r="B15" i="40"/>
  <c r="B37" i="40" s="1"/>
  <c r="O14" i="40"/>
  <c r="F47" i="40" s="1"/>
  <c r="N47" i="40" s="1"/>
  <c r="O13" i="40"/>
  <c r="F46" i="40" s="1"/>
  <c r="O12" i="40"/>
  <c r="F45" i="40" s="1"/>
  <c r="N45" i="40" s="1"/>
  <c r="O11" i="40"/>
  <c r="O10" i="40"/>
  <c r="F43" i="40" s="1"/>
  <c r="N43" i="40" s="1"/>
  <c r="O9" i="40"/>
  <c r="F42" i="40" s="1"/>
  <c r="A8" i="40"/>
  <c r="F59" i="39"/>
  <c r="C57" i="39"/>
  <c r="B57" i="39"/>
  <c r="A57" i="39"/>
  <c r="E56" i="39"/>
  <c r="E55" i="39"/>
  <c r="C55" i="39"/>
  <c r="B55" i="39"/>
  <c r="A55" i="39"/>
  <c r="F53" i="39"/>
  <c r="C53" i="39"/>
  <c r="B53" i="39"/>
  <c r="A53" i="39"/>
  <c r="E50" i="39"/>
  <c r="F49" i="39"/>
  <c r="C49" i="39"/>
  <c r="B49" i="39"/>
  <c r="A49" i="39"/>
  <c r="M46" i="39"/>
  <c r="E46" i="39"/>
  <c r="N45" i="39"/>
  <c r="M45" i="39"/>
  <c r="O45" i="39" s="1"/>
  <c r="F45" i="39"/>
  <c r="G45" i="39" s="1"/>
  <c r="E45" i="39"/>
  <c r="E43" i="39"/>
  <c r="M43" i="39" s="1"/>
  <c r="C42" i="39"/>
  <c r="B42" i="39"/>
  <c r="A42" i="39"/>
  <c r="O36" i="39"/>
  <c r="F54" i="39" s="1"/>
  <c r="N36" i="39"/>
  <c r="M36" i="39"/>
  <c r="L36" i="39"/>
  <c r="K36" i="39"/>
  <c r="J36" i="39"/>
  <c r="I36" i="39"/>
  <c r="H36" i="39"/>
  <c r="G36" i="39"/>
  <c r="F36" i="39"/>
  <c r="E36" i="39"/>
  <c r="D36" i="39"/>
  <c r="C36" i="39"/>
  <c r="B36" i="39"/>
  <c r="O35" i="39"/>
  <c r="A34" i="39"/>
  <c r="O31" i="39"/>
  <c r="N31" i="39"/>
  <c r="M31" i="39"/>
  <c r="L31" i="39"/>
  <c r="K31" i="39"/>
  <c r="J31" i="39"/>
  <c r="I31" i="39"/>
  <c r="H31" i="39"/>
  <c r="G31" i="39"/>
  <c r="F31" i="39"/>
  <c r="E31" i="39"/>
  <c r="D31" i="39"/>
  <c r="C31" i="39"/>
  <c r="B31" i="39"/>
  <c r="O30" i="39"/>
  <c r="F55" i="39" s="1"/>
  <c r="F56" i="39" s="1"/>
  <c r="G56" i="39" s="1"/>
  <c r="A29" i="39"/>
  <c r="N27" i="39"/>
  <c r="M27" i="39"/>
  <c r="L27" i="39"/>
  <c r="K27" i="39"/>
  <c r="J27" i="39"/>
  <c r="I27" i="39"/>
  <c r="H27" i="39"/>
  <c r="G27" i="39"/>
  <c r="F27" i="39"/>
  <c r="E27" i="39"/>
  <c r="D27" i="39"/>
  <c r="C27" i="39"/>
  <c r="B27" i="39"/>
  <c r="O26" i="39"/>
  <c r="O25" i="39"/>
  <c r="F58" i="39" s="1"/>
  <c r="N50" i="39" s="1"/>
  <c r="O24" i="39"/>
  <c r="F57" i="39" s="1"/>
  <c r="A23" i="39"/>
  <c r="N21" i="39"/>
  <c r="N37" i="39" s="1"/>
  <c r="M21" i="39"/>
  <c r="L21" i="39"/>
  <c r="K21" i="39"/>
  <c r="J21" i="39"/>
  <c r="I21" i="39"/>
  <c r="I37" i="39" s="1"/>
  <c r="H21" i="39"/>
  <c r="G21" i="39"/>
  <c r="F21" i="39"/>
  <c r="F37" i="39" s="1"/>
  <c r="E21" i="39"/>
  <c r="D21" i="39"/>
  <c r="C21" i="39"/>
  <c r="B21" i="39"/>
  <c r="O20" i="39"/>
  <c r="F51" i="39" s="1"/>
  <c r="O19" i="39"/>
  <c r="F50" i="39" s="1"/>
  <c r="N48" i="39" s="1"/>
  <c r="O18" i="39"/>
  <c r="O21" i="39" s="1"/>
  <c r="A17" i="39"/>
  <c r="N15" i="39"/>
  <c r="M15" i="39"/>
  <c r="M37" i="39" s="1"/>
  <c r="L15" i="39"/>
  <c r="L37" i="39" s="1"/>
  <c r="K15" i="39"/>
  <c r="K37" i="39" s="1"/>
  <c r="J15" i="39"/>
  <c r="J37" i="39" s="1"/>
  <c r="I15" i="39"/>
  <c r="H15" i="39"/>
  <c r="H37" i="39" s="1"/>
  <c r="G15" i="39"/>
  <c r="G37" i="39" s="1"/>
  <c r="F15" i="39"/>
  <c r="E15" i="39"/>
  <c r="E37" i="39" s="1"/>
  <c r="D15" i="39"/>
  <c r="D37" i="39" s="1"/>
  <c r="C15" i="39"/>
  <c r="C37" i="39" s="1"/>
  <c r="B15" i="39"/>
  <c r="B37" i="39" s="1"/>
  <c r="O14" i="39"/>
  <c r="F47" i="39" s="1"/>
  <c r="N47" i="39" s="1"/>
  <c r="O13" i="39"/>
  <c r="F46" i="39" s="1"/>
  <c r="O12" i="39"/>
  <c r="O11" i="39"/>
  <c r="F44" i="39" s="1"/>
  <c r="O10" i="39"/>
  <c r="F43" i="39" s="1"/>
  <c r="N43" i="39" s="1"/>
  <c r="O9" i="39"/>
  <c r="O15" i="39" s="1"/>
  <c r="A8" i="39"/>
  <c r="F57" i="38"/>
  <c r="C57" i="38"/>
  <c r="B57" i="38"/>
  <c r="A57" i="38"/>
  <c r="E56" i="38"/>
  <c r="F55" i="38"/>
  <c r="F56" i="38" s="1"/>
  <c r="G56" i="38" s="1"/>
  <c r="E55" i="38"/>
  <c r="C55" i="38"/>
  <c r="B55" i="38"/>
  <c r="A55" i="38"/>
  <c r="C53" i="38"/>
  <c r="B53" i="38"/>
  <c r="A53" i="38"/>
  <c r="E50" i="38"/>
  <c r="G50" i="38" s="1"/>
  <c r="C49" i="38"/>
  <c r="B49" i="38"/>
  <c r="A49" i="38"/>
  <c r="M48" i="38"/>
  <c r="O48" i="38" s="1"/>
  <c r="F47" i="38"/>
  <c r="N47" i="38" s="1"/>
  <c r="E46" i="38"/>
  <c r="M46" i="38" s="1"/>
  <c r="E45" i="38"/>
  <c r="M45" i="38" s="1"/>
  <c r="F43" i="38"/>
  <c r="N43" i="38" s="1"/>
  <c r="E43" i="38"/>
  <c r="M43" i="38" s="1"/>
  <c r="O43" i="38" s="1"/>
  <c r="C42" i="38"/>
  <c r="B42" i="38"/>
  <c r="A42" i="38"/>
  <c r="N36" i="38"/>
  <c r="M36" i="38"/>
  <c r="L36" i="38"/>
  <c r="K36" i="38"/>
  <c r="J36" i="38"/>
  <c r="I36" i="38"/>
  <c r="H36" i="38"/>
  <c r="G36" i="38"/>
  <c r="F36" i="38"/>
  <c r="E36" i="38"/>
  <c r="D36" i="38"/>
  <c r="C36" i="38"/>
  <c r="B36" i="38"/>
  <c r="O35" i="38"/>
  <c r="F53" i="38" s="1"/>
  <c r="A34" i="38"/>
  <c r="N31" i="38"/>
  <c r="M31" i="38"/>
  <c r="L31" i="38"/>
  <c r="K31" i="38"/>
  <c r="J31" i="38"/>
  <c r="I31" i="38"/>
  <c r="H31" i="38"/>
  <c r="G31" i="38"/>
  <c r="F31" i="38"/>
  <c r="E31" i="38"/>
  <c r="D31" i="38"/>
  <c r="C31" i="38"/>
  <c r="B31" i="38"/>
  <c r="O30" i="38"/>
  <c r="O31" i="38" s="1"/>
  <c r="A29" i="38"/>
  <c r="N27" i="38"/>
  <c r="M27" i="38"/>
  <c r="L27" i="38"/>
  <c r="K27" i="38"/>
  <c r="J27" i="38"/>
  <c r="I27" i="38"/>
  <c r="H27" i="38"/>
  <c r="G27" i="38"/>
  <c r="F27" i="38"/>
  <c r="E27" i="38"/>
  <c r="D27" i="38"/>
  <c r="C27" i="38"/>
  <c r="B27" i="38"/>
  <c r="O26" i="38"/>
  <c r="F59" i="38" s="1"/>
  <c r="O25" i="38"/>
  <c r="F58" i="38" s="1"/>
  <c r="O24" i="38"/>
  <c r="O27" i="38" s="1"/>
  <c r="A23" i="38"/>
  <c r="N21" i="38"/>
  <c r="M21" i="38"/>
  <c r="L21" i="38"/>
  <c r="K21" i="38"/>
  <c r="K37" i="38" s="1"/>
  <c r="J21" i="38"/>
  <c r="J37" i="38" s="1"/>
  <c r="I21" i="38"/>
  <c r="H21" i="38"/>
  <c r="G21" i="38"/>
  <c r="G37" i="38" s="1"/>
  <c r="F21" i="38"/>
  <c r="F37" i="38" s="1"/>
  <c r="E21" i="38"/>
  <c r="D21" i="38"/>
  <c r="C21" i="38"/>
  <c r="C37" i="38" s="1"/>
  <c r="B21" i="38"/>
  <c r="B37" i="38" s="1"/>
  <c r="O20" i="38"/>
  <c r="F51" i="38" s="1"/>
  <c r="O19" i="38"/>
  <c r="F50" i="38" s="1"/>
  <c r="N48" i="38" s="1"/>
  <c r="O18" i="38"/>
  <c r="O21" i="38" s="1"/>
  <c r="A17" i="38"/>
  <c r="N15" i="38"/>
  <c r="N37" i="38" s="1"/>
  <c r="M15" i="38"/>
  <c r="M37" i="38" s="1"/>
  <c r="L15" i="38"/>
  <c r="L37" i="38" s="1"/>
  <c r="K15" i="38"/>
  <c r="J15" i="38"/>
  <c r="I15" i="38"/>
  <c r="I37" i="38" s="1"/>
  <c r="H15" i="38"/>
  <c r="H37" i="38" s="1"/>
  <c r="G15" i="38"/>
  <c r="F15" i="38"/>
  <c r="E15" i="38"/>
  <c r="E37" i="38" s="1"/>
  <c r="D15" i="38"/>
  <c r="D37" i="38" s="1"/>
  <c r="C15" i="38"/>
  <c r="B15" i="38"/>
  <c r="O14" i="38"/>
  <c r="O13" i="38"/>
  <c r="F46" i="38" s="1"/>
  <c r="N46" i="38" s="1"/>
  <c r="O12" i="38"/>
  <c r="F45" i="38" s="1"/>
  <c r="O11" i="38"/>
  <c r="F44" i="38" s="1"/>
  <c r="O10" i="38"/>
  <c r="O9" i="38"/>
  <c r="O15" i="38" s="1"/>
  <c r="A8" i="38"/>
  <c r="F59" i="37"/>
  <c r="C57" i="37"/>
  <c r="B57" i="37"/>
  <c r="A57" i="37"/>
  <c r="E56" i="37"/>
  <c r="F55" i="37"/>
  <c r="F56" i="37" s="1"/>
  <c r="G56" i="37" s="1"/>
  <c r="E55" i="37"/>
  <c r="C55" i="37"/>
  <c r="B55" i="37"/>
  <c r="A55" i="37"/>
  <c r="F53" i="37"/>
  <c r="C53" i="37"/>
  <c r="B53" i="37"/>
  <c r="A53" i="37"/>
  <c r="F50" i="37"/>
  <c r="G50" i="37" s="1"/>
  <c r="E50" i="37"/>
  <c r="F49" i="37"/>
  <c r="C49" i="37"/>
  <c r="B49" i="37"/>
  <c r="A49" i="37"/>
  <c r="M48" i="37"/>
  <c r="F47" i="37"/>
  <c r="N47" i="37" s="1"/>
  <c r="M46" i="37"/>
  <c r="E46" i="37"/>
  <c r="M45" i="37"/>
  <c r="E45" i="37"/>
  <c r="F43" i="37"/>
  <c r="N43" i="37" s="1"/>
  <c r="E43" i="37"/>
  <c r="M43" i="37" s="1"/>
  <c r="O43" i="37" s="1"/>
  <c r="C42" i="37"/>
  <c r="B42" i="37"/>
  <c r="A42" i="37"/>
  <c r="O36" i="37"/>
  <c r="F54" i="37" s="1"/>
  <c r="N36" i="37"/>
  <c r="M36" i="37"/>
  <c r="L36" i="37"/>
  <c r="K36" i="37"/>
  <c r="J36" i="37"/>
  <c r="I36" i="37"/>
  <c r="H36" i="37"/>
  <c r="G36" i="37"/>
  <c r="F36" i="37"/>
  <c r="E36" i="37"/>
  <c r="D36" i="37"/>
  <c r="C36" i="37"/>
  <c r="B36" i="37"/>
  <c r="O35" i="37"/>
  <c r="A34" i="37"/>
  <c r="O31" i="37"/>
  <c r="N31" i="37"/>
  <c r="M31" i="37"/>
  <c r="L31" i="37"/>
  <c r="K31" i="37"/>
  <c r="J31" i="37"/>
  <c r="I31" i="37"/>
  <c r="H31" i="37"/>
  <c r="G31" i="37"/>
  <c r="F31" i="37"/>
  <c r="E31" i="37"/>
  <c r="D31" i="37"/>
  <c r="C31" i="37"/>
  <c r="B31" i="37"/>
  <c r="O30" i="37"/>
  <c r="A29" i="37"/>
  <c r="N27" i="37"/>
  <c r="M27" i="37"/>
  <c r="L27" i="37"/>
  <c r="K27" i="37"/>
  <c r="J27" i="37"/>
  <c r="I27" i="37"/>
  <c r="H27" i="37"/>
  <c r="G27" i="37"/>
  <c r="F27" i="37"/>
  <c r="E27" i="37"/>
  <c r="D27" i="37"/>
  <c r="C27" i="37"/>
  <c r="B27" i="37"/>
  <c r="O26" i="37"/>
  <c r="O25" i="37"/>
  <c r="F58" i="37" s="1"/>
  <c r="O24" i="37"/>
  <c r="O27" i="37" s="1"/>
  <c r="A23" i="37"/>
  <c r="N21" i="37"/>
  <c r="M21" i="37"/>
  <c r="L21" i="37"/>
  <c r="K21" i="37"/>
  <c r="J21" i="37"/>
  <c r="J37" i="37" s="1"/>
  <c r="I21" i="37"/>
  <c r="I37" i="37" s="1"/>
  <c r="H21" i="37"/>
  <c r="G21" i="37"/>
  <c r="G37" i="37" s="1"/>
  <c r="F21" i="37"/>
  <c r="E21" i="37"/>
  <c r="D21" i="37"/>
  <c r="C21" i="37"/>
  <c r="B21" i="37"/>
  <c r="B37" i="37" s="1"/>
  <c r="O20" i="37"/>
  <c r="F51" i="37" s="1"/>
  <c r="O19" i="37"/>
  <c r="O18" i="37"/>
  <c r="O21" i="37" s="1"/>
  <c r="A17" i="37"/>
  <c r="N15" i="37"/>
  <c r="N37" i="37" s="1"/>
  <c r="M15" i="37"/>
  <c r="M37" i="37" s="1"/>
  <c r="L15" i="37"/>
  <c r="L37" i="37" s="1"/>
  <c r="K15" i="37"/>
  <c r="K37" i="37" s="1"/>
  <c r="J15" i="37"/>
  <c r="I15" i="37"/>
  <c r="H15" i="37"/>
  <c r="H37" i="37" s="1"/>
  <c r="G15" i="37"/>
  <c r="F15" i="37"/>
  <c r="F37" i="37" s="1"/>
  <c r="E15" i="37"/>
  <c r="E37" i="37" s="1"/>
  <c r="D15" i="37"/>
  <c r="D37" i="37" s="1"/>
  <c r="C15" i="37"/>
  <c r="C37" i="37" s="1"/>
  <c r="B15" i="37"/>
  <c r="O14" i="37"/>
  <c r="O13" i="37"/>
  <c r="F46" i="37" s="1"/>
  <c r="O12" i="37"/>
  <c r="F45" i="37" s="1"/>
  <c r="O11" i="37"/>
  <c r="F44" i="37" s="1"/>
  <c r="O10" i="37"/>
  <c r="O9" i="37"/>
  <c r="O15" i="37" s="1"/>
  <c r="A8" i="37"/>
  <c r="C57" i="36"/>
  <c r="B57" i="36"/>
  <c r="A57" i="36"/>
  <c r="E56" i="36"/>
  <c r="F55" i="36"/>
  <c r="F56" i="36" s="1"/>
  <c r="E55" i="36"/>
  <c r="C55" i="36"/>
  <c r="B55" i="36"/>
  <c r="A55" i="36"/>
  <c r="C53" i="36"/>
  <c r="B53" i="36"/>
  <c r="A53" i="36"/>
  <c r="E50" i="36"/>
  <c r="C49" i="36"/>
  <c r="B49" i="36"/>
  <c r="A49" i="36"/>
  <c r="M48" i="36"/>
  <c r="F47" i="36"/>
  <c r="N47" i="36" s="1"/>
  <c r="M46" i="36"/>
  <c r="E46" i="36"/>
  <c r="G46" i="36" s="1"/>
  <c r="M45" i="36"/>
  <c r="E45" i="36"/>
  <c r="F43" i="36"/>
  <c r="N43" i="36" s="1"/>
  <c r="E43" i="36"/>
  <c r="M43" i="36" s="1"/>
  <c r="O43" i="36" s="1"/>
  <c r="C42" i="36"/>
  <c r="B42" i="36"/>
  <c r="A42" i="36"/>
  <c r="N36" i="36"/>
  <c r="M36" i="36"/>
  <c r="L36" i="36"/>
  <c r="K36" i="36"/>
  <c r="J36" i="36"/>
  <c r="I36" i="36"/>
  <c r="H36" i="36"/>
  <c r="G36" i="36"/>
  <c r="F36" i="36"/>
  <c r="E36" i="36"/>
  <c r="D36" i="36"/>
  <c r="C36" i="36"/>
  <c r="B36" i="36"/>
  <c r="O35" i="36"/>
  <c r="F53" i="36" s="1"/>
  <c r="A34" i="36"/>
  <c r="N31" i="36"/>
  <c r="M31" i="36"/>
  <c r="L31" i="36"/>
  <c r="K31" i="36"/>
  <c r="J31" i="36"/>
  <c r="I31" i="36"/>
  <c r="H31" i="36"/>
  <c r="G31" i="36"/>
  <c r="F31" i="36"/>
  <c r="E31" i="36"/>
  <c r="D31" i="36"/>
  <c r="C31" i="36"/>
  <c r="B31" i="36"/>
  <c r="O30" i="36"/>
  <c r="O31" i="36" s="1"/>
  <c r="A29" i="36"/>
  <c r="N27" i="36"/>
  <c r="M27" i="36"/>
  <c r="L27" i="36"/>
  <c r="K27" i="36"/>
  <c r="J27" i="36"/>
  <c r="I27" i="36"/>
  <c r="H27" i="36"/>
  <c r="G27" i="36"/>
  <c r="F27" i="36"/>
  <c r="E27" i="36"/>
  <c r="D27" i="36"/>
  <c r="C27" i="36"/>
  <c r="B27" i="36"/>
  <c r="O26" i="36"/>
  <c r="F59" i="36" s="1"/>
  <c r="O25" i="36"/>
  <c r="F58" i="36" s="1"/>
  <c r="O24" i="36"/>
  <c r="F57" i="36" s="1"/>
  <c r="A23" i="36"/>
  <c r="N21" i="36"/>
  <c r="M21" i="36"/>
  <c r="L21" i="36"/>
  <c r="K21" i="36"/>
  <c r="J21" i="36"/>
  <c r="J37" i="36" s="1"/>
  <c r="I21" i="36"/>
  <c r="H21" i="36"/>
  <c r="G21" i="36"/>
  <c r="G37" i="36" s="1"/>
  <c r="F21" i="36"/>
  <c r="E21" i="36"/>
  <c r="D21" i="36"/>
  <c r="C21" i="36"/>
  <c r="B21" i="36"/>
  <c r="B37" i="36" s="1"/>
  <c r="O20" i="36"/>
  <c r="F51" i="36" s="1"/>
  <c r="O19" i="36"/>
  <c r="F50" i="36" s="1"/>
  <c r="N48" i="36" s="1"/>
  <c r="O18" i="36"/>
  <c r="O21" i="36" s="1"/>
  <c r="A17" i="36"/>
  <c r="N15" i="36"/>
  <c r="N37" i="36" s="1"/>
  <c r="M15" i="36"/>
  <c r="M37" i="36" s="1"/>
  <c r="L15" i="36"/>
  <c r="L37" i="36" s="1"/>
  <c r="K15" i="36"/>
  <c r="K37" i="36" s="1"/>
  <c r="J15" i="36"/>
  <c r="I15" i="36"/>
  <c r="I37" i="36" s="1"/>
  <c r="H15" i="36"/>
  <c r="H37" i="36" s="1"/>
  <c r="G15" i="36"/>
  <c r="F15" i="36"/>
  <c r="F37" i="36" s="1"/>
  <c r="E15" i="36"/>
  <c r="E37" i="36" s="1"/>
  <c r="D15" i="36"/>
  <c r="D37" i="36" s="1"/>
  <c r="C15" i="36"/>
  <c r="C37" i="36" s="1"/>
  <c r="B15" i="36"/>
  <c r="O14" i="36"/>
  <c r="O13" i="36"/>
  <c r="F46" i="36" s="1"/>
  <c r="N46" i="36" s="1"/>
  <c r="O12" i="36"/>
  <c r="F45" i="36" s="1"/>
  <c r="O11" i="36"/>
  <c r="F44" i="36" s="1"/>
  <c r="O10" i="36"/>
  <c r="O9" i="36"/>
  <c r="O15" i="36" s="1"/>
  <c r="A8" i="36"/>
  <c r="F59" i="35"/>
  <c r="C57" i="35"/>
  <c r="B57" i="35"/>
  <c r="A57" i="35"/>
  <c r="E56" i="35"/>
  <c r="G56" i="35" s="1"/>
  <c r="F55" i="35"/>
  <c r="F56" i="35" s="1"/>
  <c r="E55" i="35"/>
  <c r="C55" i="35"/>
  <c r="B55" i="35"/>
  <c r="A55" i="35"/>
  <c r="F53" i="35"/>
  <c r="C53" i="35"/>
  <c r="B53" i="35"/>
  <c r="A53" i="35"/>
  <c r="E50" i="35"/>
  <c r="F49" i="35"/>
  <c r="C49" i="35"/>
  <c r="B49" i="35"/>
  <c r="A49" i="35"/>
  <c r="M48" i="35"/>
  <c r="F47" i="35"/>
  <c r="N47" i="35" s="1"/>
  <c r="M46" i="35"/>
  <c r="F46" i="35"/>
  <c r="N46" i="35" s="1"/>
  <c r="E46" i="35"/>
  <c r="N45" i="35"/>
  <c r="F45" i="35"/>
  <c r="G45" i="35" s="1"/>
  <c r="E45" i="35"/>
  <c r="M45" i="35" s="1"/>
  <c r="O45" i="35" s="1"/>
  <c r="F43" i="35"/>
  <c r="N43" i="35" s="1"/>
  <c r="E43" i="35"/>
  <c r="M43" i="35" s="1"/>
  <c r="O43" i="35" s="1"/>
  <c r="C42" i="35"/>
  <c r="B42" i="35"/>
  <c r="A42" i="35"/>
  <c r="O36" i="35"/>
  <c r="F54" i="35" s="1"/>
  <c r="N36" i="35"/>
  <c r="M36" i="35"/>
  <c r="L36" i="35"/>
  <c r="K36" i="35"/>
  <c r="J36" i="35"/>
  <c r="I36" i="35"/>
  <c r="H36" i="35"/>
  <c r="G36" i="35"/>
  <c r="F36" i="35"/>
  <c r="E36" i="35"/>
  <c r="D36" i="35"/>
  <c r="C36" i="35"/>
  <c r="B36" i="35"/>
  <c r="O35" i="35"/>
  <c r="A34" i="35"/>
  <c r="O31" i="35"/>
  <c r="N31" i="35"/>
  <c r="M31" i="35"/>
  <c r="L31" i="35"/>
  <c r="K31" i="35"/>
  <c r="J31" i="35"/>
  <c r="I31" i="35"/>
  <c r="H31" i="35"/>
  <c r="G31" i="35"/>
  <c r="F31" i="35"/>
  <c r="E31" i="35"/>
  <c r="D31" i="35"/>
  <c r="C31" i="35"/>
  <c r="B31" i="35"/>
  <c r="O30" i="35"/>
  <c r="A29" i="35"/>
  <c r="N27" i="35"/>
  <c r="M27" i="35"/>
  <c r="L27" i="35"/>
  <c r="K27" i="35"/>
  <c r="J27" i="35"/>
  <c r="I27" i="35"/>
  <c r="H27" i="35"/>
  <c r="G27" i="35"/>
  <c r="F27" i="35"/>
  <c r="E27" i="35"/>
  <c r="D27" i="35"/>
  <c r="C27" i="35"/>
  <c r="B27" i="35"/>
  <c r="O26" i="35"/>
  <c r="O25" i="35"/>
  <c r="F58" i="35" s="1"/>
  <c r="N50" i="35" s="1"/>
  <c r="O24" i="35"/>
  <c r="F57" i="35" s="1"/>
  <c r="F60" i="35" s="1"/>
  <c r="A23" i="35"/>
  <c r="N21" i="35"/>
  <c r="M21" i="35"/>
  <c r="L21" i="35"/>
  <c r="K21" i="35"/>
  <c r="J21" i="35"/>
  <c r="J37" i="35" s="1"/>
  <c r="I21" i="35"/>
  <c r="I37" i="35" s="1"/>
  <c r="H21" i="35"/>
  <c r="G21" i="35"/>
  <c r="F21" i="35"/>
  <c r="E21" i="35"/>
  <c r="D21" i="35"/>
  <c r="C21" i="35"/>
  <c r="B21" i="35"/>
  <c r="B37" i="35" s="1"/>
  <c r="O20" i="35"/>
  <c r="F51" i="35" s="1"/>
  <c r="N49" i="35" s="1"/>
  <c r="O19" i="35"/>
  <c r="F50" i="35" s="1"/>
  <c r="N48" i="35" s="1"/>
  <c r="O18" i="35"/>
  <c r="O21" i="35" s="1"/>
  <c r="A17" i="35"/>
  <c r="N15" i="35"/>
  <c r="N37" i="35" s="1"/>
  <c r="M15" i="35"/>
  <c r="M37" i="35" s="1"/>
  <c r="L15" i="35"/>
  <c r="L37" i="35" s="1"/>
  <c r="K15" i="35"/>
  <c r="K37" i="35" s="1"/>
  <c r="J15" i="35"/>
  <c r="I15" i="35"/>
  <c r="H15" i="35"/>
  <c r="H37" i="35" s="1"/>
  <c r="G15" i="35"/>
  <c r="G37" i="35" s="1"/>
  <c r="F15" i="35"/>
  <c r="F37" i="35" s="1"/>
  <c r="E15" i="35"/>
  <c r="E37" i="35" s="1"/>
  <c r="D15" i="35"/>
  <c r="D37" i="35" s="1"/>
  <c r="C15" i="35"/>
  <c r="C37" i="35" s="1"/>
  <c r="B15" i="35"/>
  <c r="O14" i="35"/>
  <c r="O13" i="35"/>
  <c r="O12" i="35"/>
  <c r="O11" i="35"/>
  <c r="F44" i="35" s="1"/>
  <c r="O10" i="35"/>
  <c r="O9" i="35"/>
  <c r="O15" i="35" s="1"/>
  <c r="A8" i="35"/>
  <c r="F59" i="34"/>
  <c r="C57" i="34"/>
  <c r="B57" i="34"/>
  <c r="A57" i="34"/>
  <c r="E56" i="34"/>
  <c r="E55" i="34"/>
  <c r="C55" i="34"/>
  <c r="B55" i="34"/>
  <c r="A55" i="34"/>
  <c r="F53" i="34"/>
  <c r="C53" i="34"/>
  <c r="B53" i="34"/>
  <c r="A53" i="34"/>
  <c r="E50" i="34"/>
  <c r="G50" i="34" s="1"/>
  <c r="F49" i="34"/>
  <c r="C49" i="34"/>
  <c r="B49" i="34"/>
  <c r="A49" i="34"/>
  <c r="M46" i="34"/>
  <c r="E46" i="34"/>
  <c r="M45" i="34"/>
  <c r="E45" i="34"/>
  <c r="E43" i="34"/>
  <c r="M43" i="34" s="1"/>
  <c r="C42" i="34"/>
  <c r="B42" i="34"/>
  <c r="A42" i="34"/>
  <c r="O36" i="34"/>
  <c r="F54" i="34" s="1"/>
  <c r="N36" i="34"/>
  <c r="M36" i="34"/>
  <c r="L36" i="34"/>
  <c r="K36" i="34"/>
  <c r="J36" i="34"/>
  <c r="I36" i="34"/>
  <c r="H36" i="34"/>
  <c r="G36" i="34"/>
  <c r="F36" i="34"/>
  <c r="E36" i="34"/>
  <c r="D36" i="34"/>
  <c r="C36" i="34"/>
  <c r="B36" i="34"/>
  <c r="O35" i="34"/>
  <c r="A34" i="34"/>
  <c r="O31" i="34"/>
  <c r="N31" i="34"/>
  <c r="M31" i="34"/>
  <c r="L31" i="34"/>
  <c r="K31" i="34"/>
  <c r="J31" i="34"/>
  <c r="I31" i="34"/>
  <c r="H31" i="34"/>
  <c r="G31" i="34"/>
  <c r="F31" i="34"/>
  <c r="E31" i="34"/>
  <c r="D31" i="34"/>
  <c r="C31" i="34"/>
  <c r="B31" i="34"/>
  <c r="O30" i="34"/>
  <c r="F55" i="34" s="1"/>
  <c r="F56" i="34" s="1"/>
  <c r="G56" i="34" s="1"/>
  <c r="A29" i="34"/>
  <c r="N27" i="34"/>
  <c r="M27" i="34"/>
  <c r="L27" i="34"/>
  <c r="K27" i="34"/>
  <c r="J27" i="34"/>
  <c r="I27" i="34"/>
  <c r="H27" i="34"/>
  <c r="G27" i="34"/>
  <c r="F27" i="34"/>
  <c r="E27" i="34"/>
  <c r="D27" i="34"/>
  <c r="C27" i="34"/>
  <c r="B27" i="34"/>
  <c r="O26" i="34"/>
  <c r="O25" i="34"/>
  <c r="F58" i="34" s="1"/>
  <c r="O24" i="34"/>
  <c r="F57" i="34" s="1"/>
  <c r="A23" i="34"/>
  <c r="N21" i="34"/>
  <c r="N37" i="34" s="1"/>
  <c r="M21" i="34"/>
  <c r="L21" i="34"/>
  <c r="K21" i="34"/>
  <c r="J21" i="34"/>
  <c r="I21" i="34"/>
  <c r="I37" i="34" s="1"/>
  <c r="H21" i="34"/>
  <c r="G21" i="34"/>
  <c r="F21" i="34"/>
  <c r="F37" i="34" s="1"/>
  <c r="E21" i="34"/>
  <c r="D21" i="34"/>
  <c r="C21" i="34"/>
  <c r="B21" i="34"/>
  <c r="O20" i="34"/>
  <c r="F51" i="34" s="1"/>
  <c r="O19" i="34"/>
  <c r="F50" i="34" s="1"/>
  <c r="N48" i="34" s="1"/>
  <c r="O18" i="34"/>
  <c r="O21" i="34" s="1"/>
  <c r="A17" i="34"/>
  <c r="N15" i="34"/>
  <c r="M15" i="34"/>
  <c r="M37" i="34" s="1"/>
  <c r="L15" i="34"/>
  <c r="L37" i="34" s="1"/>
  <c r="K15" i="34"/>
  <c r="K37" i="34" s="1"/>
  <c r="J15" i="34"/>
  <c r="J37" i="34" s="1"/>
  <c r="I15" i="34"/>
  <c r="H15" i="34"/>
  <c r="H37" i="34" s="1"/>
  <c r="G15" i="34"/>
  <c r="G37" i="34" s="1"/>
  <c r="F15" i="34"/>
  <c r="E15" i="34"/>
  <c r="E37" i="34" s="1"/>
  <c r="D15" i="34"/>
  <c r="D37" i="34" s="1"/>
  <c r="C15" i="34"/>
  <c r="C37" i="34" s="1"/>
  <c r="B15" i="34"/>
  <c r="B37" i="34" s="1"/>
  <c r="O14" i="34"/>
  <c r="F47" i="34" s="1"/>
  <c r="N47" i="34" s="1"/>
  <c r="O13" i="34"/>
  <c r="F46" i="34" s="1"/>
  <c r="O12" i="34"/>
  <c r="F45" i="34" s="1"/>
  <c r="O11" i="34"/>
  <c r="F44" i="34" s="1"/>
  <c r="O10" i="34"/>
  <c r="F43" i="34" s="1"/>
  <c r="N43" i="34" s="1"/>
  <c r="O9" i="34"/>
  <c r="O15" i="34" s="1"/>
  <c r="A8" i="34"/>
  <c r="F59" i="33"/>
  <c r="C57" i="33"/>
  <c r="B57" i="33"/>
  <c r="A57" i="33"/>
  <c r="E56" i="33"/>
  <c r="F55" i="33"/>
  <c r="F56" i="33" s="1"/>
  <c r="E55" i="33"/>
  <c r="C55" i="33"/>
  <c r="B55" i="33"/>
  <c r="A55" i="33"/>
  <c r="F53" i="33"/>
  <c r="C53" i="33"/>
  <c r="B53" i="33"/>
  <c r="A53" i="33"/>
  <c r="F50" i="33"/>
  <c r="G50" i="33" s="1"/>
  <c r="E50" i="33"/>
  <c r="F49" i="33"/>
  <c r="C49" i="33"/>
  <c r="B49" i="33"/>
  <c r="A49" i="33"/>
  <c r="M48" i="33"/>
  <c r="F47" i="33"/>
  <c r="N47" i="33" s="1"/>
  <c r="M46" i="33"/>
  <c r="F46" i="33"/>
  <c r="N46" i="33" s="1"/>
  <c r="E46" i="33"/>
  <c r="M45" i="33"/>
  <c r="E45" i="33"/>
  <c r="F43" i="33"/>
  <c r="N43" i="33" s="1"/>
  <c r="E43" i="33"/>
  <c r="M43" i="33" s="1"/>
  <c r="O43" i="33" s="1"/>
  <c r="C42" i="33"/>
  <c r="B42" i="33"/>
  <c r="A42" i="33"/>
  <c r="O36" i="33"/>
  <c r="F54" i="33" s="1"/>
  <c r="N36" i="33"/>
  <c r="M36" i="33"/>
  <c r="L36" i="33"/>
  <c r="K36" i="33"/>
  <c r="J36" i="33"/>
  <c r="I36" i="33"/>
  <c r="H36" i="33"/>
  <c r="G36" i="33"/>
  <c r="F36" i="33"/>
  <c r="E36" i="33"/>
  <c r="D36" i="33"/>
  <c r="C36" i="33"/>
  <c r="B36" i="33"/>
  <c r="O35" i="33"/>
  <c r="A34" i="33"/>
  <c r="O31" i="33"/>
  <c r="N31" i="33"/>
  <c r="M31" i="33"/>
  <c r="L31" i="33"/>
  <c r="K31" i="33"/>
  <c r="J31" i="33"/>
  <c r="I31" i="33"/>
  <c r="H31" i="33"/>
  <c r="G31" i="33"/>
  <c r="F31" i="33"/>
  <c r="E31" i="33"/>
  <c r="D31" i="33"/>
  <c r="C31" i="33"/>
  <c r="B31" i="33"/>
  <c r="O30" i="33"/>
  <c r="A29" i="33"/>
  <c r="N27" i="33"/>
  <c r="M27" i="33"/>
  <c r="L27" i="33"/>
  <c r="K27" i="33"/>
  <c r="J27" i="33"/>
  <c r="I27" i="33"/>
  <c r="H27" i="33"/>
  <c r="G27" i="33"/>
  <c r="F27" i="33"/>
  <c r="E27" i="33"/>
  <c r="D27" i="33"/>
  <c r="C27" i="33"/>
  <c r="B27" i="33"/>
  <c r="O26" i="33"/>
  <c r="O25" i="33"/>
  <c r="F58" i="33" s="1"/>
  <c r="O24" i="33"/>
  <c r="F57" i="33" s="1"/>
  <c r="F60" i="33" s="1"/>
  <c r="A23" i="33"/>
  <c r="N21" i="33"/>
  <c r="M21" i="33"/>
  <c r="L21" i="33"/>
  <c r="K21" i="33"/>
  <c r="J21" i="33"/>
  <c r="J37" i="33" s="1"/>
  <c r="I21" i="33"/>
  <c r="I37" i="33" s="1"/>
  <c r="H21" i="33"/>
  <c r="G21" i="33"/>
  <c r="G37" i="33" s="1"/>
  <c r="F21" i="33"/>
  <c r="E21" i="33"/>
  <c r="D21" i="33"/>
  <c r="C21" i="33"/>
  <c r="B21" i="33"/>
  <c r="B37" i="33" s="1"/>
  <c r="O20" i="33"/>
  <c r="F51" i="33" s="1"/>
  <c r="N49" i="33" s="1"/>
  <c r="O19" i="33"/>
  <c r="O18" i="33"/>
  <c r="O21" i="33" s="1"/>
  <c r="A17" i="33"/>
  <c r="N15" i="33"/>
  <c r="N37" i="33" s="1"/>
  <c r="M15" i="33"/>
  <c r="M37" i="33" s="1"/>
  <c r="L15" i="33"/>
  <c r="L37" i="33" s="1"/>
  <c r="K15" i="33"/>
  <c r="K37" i="33" s="1"/>
  <c r="J15" i="33"/>
  <c r="I15" i="33"/>
  <c r="H15" i="33"/>
  <c r="H37" i="33" s="1"/>
  <c r="G15" i="33"/>
  <c r="F15" i="33"/>
  <c r="F37" i="33" s="1"/>
  <c r="E15" i="33"/>
  <c r="E37" i="33" s="1"/>
  <c r="D15" i="33"/>
  <c r="D37" i="33" s="1"/>
  <c r="C15" i="33"/>
  <c r="C37" i="33" s="1"/>
  <c r="B15" i="33"/>
  <c r="O14" i="33"/>
  <c r="O13" i="33"/>
  <c r="O12" i="33"/>
  <c r="F45" i="33" s="1"/>
  <c r="O11" i="33"/>
  <c r="F44" i="33" s="1"/>
  <c r="O10" i="33"/>
  <c r="O9" i="33"/>
  <c r="O15" i="33" s="1"/>
  <c r="A8" i="33"/>
  <c r="C57" i="32"/>
  <c r="B57" i="32"/>
  <c r="A57" i="32"/>
  <c r="E56" i="32"/>
  <c r="F55" i="32"/>
  <c r="F56" i="32" s="1"/>
  <c r="E55" i="32"/>
  <c r="G55" i="32" s="1"/>
  <c r="C55" i="32"/>
  <c r="B55" i="32"/>
  <c r="A55" i="32"/>
  <c r="C53" i="32"/>
  <c r="B53" i="32"/>
  <c r="A53" i="32"/>
  <c r="E50" i="32"/>
  <c r="G50" i="32" s="1"/>
  <c r="C49" i="32"/>
  <c r="B49" i="32"/>
  <c r="A49" i="32"/>
  <c r="M48" i="32"/>
  <c r="F47" i="32"/>
  <c r="N47" i="32" s="1"/>
  <c r="M46" i="32"/>
  <c r="E46" i="32"/>
  <c r="E45" i="32"/>
  <c r="M45" i="32" s="1"/>
  <c r="F43" i="32"/>
  <c r="N43" i="32" s="1"/>
  <c r="E43" i="32"/>
  <c r="M43" i="32" s="1"/>
  <c r="O43" i="32" s="1"/>
  <c r="C42" i="32"/>
  <c r="B42" i="32"/>
  <c r="A42" i="32"/>
  <c r="N36" i="32"/>
  <c r="M36" i="32"/>
  <c r="L36" i="32"/>
  <c r="K36" i="32"/>
  <c r="J36" i="32"/>
  <c r="I36" i="32"/>
  <c r="H36" i="32"/>
  <c r="G36" i="32"/>
  <c r="F36" i="32"/>
  <c r="E36" i="32"/>
  <c r="D36" i="32"/>
  <c r="C36" i="32"/>
  <c r="B36" i="32"/>
  <c r="O35" i="32"/>
  <c r="F53" i="32" s="1"/>
  <c r="A34" i="32"/>
  <c r="O31" i="32"/>
  <c r="N31" i="32"/>
  <c r="M31" i="32"/>
  <c r="L31" i="32"/>
  <c r="K31" i="32"/>
  <c r="J31" i="32"/>
  <c r="I31" i="32"/>
  <c r="H31" i="32"/>
  <c r="G31" i="32"/>
  <c r="F31" i="32"/>
  <c r="E31" i="32"/>
  <c r="D31" i="32"/>
  <c r="C31" i="32"/>
  <c r="B31" i="32"/>
  <c r="O30" i="32"/>
  <c r="A29" i="32"/>
  <c r="N27" i="32"/>
  <c r="M27" i="32"/>
  <c r="L27" i="32"/>
  <c r="K27" i="32"/>
  <c r="J27" i="32"/>
  <c r="I27" i="32"/>
  <c r="H27" i="32"/>
  <c r="G27" i="32"/>
  <c r="F27" i="32"/>
  <c r="E27" i="32"/>
  <c r="D27" i="32"/>
  <c r="C27" i="32"/>
  <c r="B27" i="32"/>
  <c r="O26" i="32"/>
  <c r="F59" i="32" s="1"/>
  <c r="O25" i="32"/>
  <c r="F58" i="32" s="1"/>
  <c r="O24" i="32"/>
  <c r="F57" i="32" s="1"/>
  <c r="A23" i="32"/>
  <c r="N21" i="32"/>
  <c r="M21" i="32"/>
  <c r="L21" i="32"/>
  <c r="K21" i="32"/>
  <c r="J21" i="32"/>
  <c r="J37" i="32" s="1"/>
  <c r="I21" i="32"/>
  <c r="H21" i="32"/>
  <c r="G21" i="32"/>
  <c r="F21" i="32"/>
  <c r="E21" i="32"/>
  <c r="E37" i="32" s="1"/>
  <c r="D21" i="32"/>
  <c r="C21" i="32"/>
  <c r="B21" i="32"/>
  <c r="B37" i="32" s="1"/>
  <c r="O20" i="32"/>
  <c r="F51" i="32" s="1"/>
  <c r="O19" i="32"/>
  <c r="F50" i="32" s="1"/>
  <c r="N48" i="32" s="1"/>
  <c r="O18" i="32"/>
  <c r="O21" i="32" s="1"/>
  <c r="A17" i="32"/>
  <c r="N15" i="32"/>
  <c r="N37" i="32" s="1"/>
  <c r="M15" i="32"/>
  <c r="M37" i="32" s="1"/>
  <c r="L15" i="32"/>
  <c r="L37" i="32" s="1"/>
  <c r="K15" i="32"/>
  <c r="K37" i="32" s="1"/>
  <c r="J15" i="32"/>
  <c r="I15" i="32"/>
  <c r="I37" i="32" s="1"/>
  <c r="H15" i="32"/>
  <c r="H37" i="32" s="1"/>
  <c r="G15" i="32"/>
  <c r="G37" i="32" s="1"/>
  <c r="F15" i="32"/>
  <c r="F37" i="32" s="1"/>
  <c r="E15" i="32"/>
  <c r="D15" i="32"/>
  <c r="D37" i="32" s="1"/>
  <c r="C15" i="32"/>
  <c r="C37" i="32" s="1"/>
  <c r="B15" i="32"/>
  <c r="O14" i="32"/>
  <c r="O13" i="32"/>
  <c r="F46" i="32" s="1"/>
  <c r="O12" i="32"/>
  <c r="F45" i="32" s="1"/>
  <c r="N45" i="32" s="1"/>
  <c r="O11" i="32"/>
  <c r="F44" i="32" s="1"/>
  <c r="N44" i="32" s="1"/>
  <c r="O10" i="32"/>
  <c r="O9" i="32"/>
  <c r="O15" i="32" s="1"/>
  <c r="A8" i="32"/>
  <c r="F20" i="22"/>
  <c r="F59" i="31"/>
  <c r="F58" i="31"/>
  <c r="N50" i="31" s="1"/>
  <c r="C57" i="31"/>
  <c r="B57" i="31"/>
  <c r="A57" i="31"/>
  <c r="E56" i="31"/>
  <c r="E55" i="31"/>
  <c r="C55" i="31"/>
  <c r="B55" i="31"/>
  <c r="A55" i="31"/>
  <c r="F53" i="31"/>
  <c r="C53" i="31"/>
  <c r="B53" i="31"/>
  <c r="A53" i="31"/>
  <c r="E50" i="31"/>
  <c r="C49" i="31"/>
  <c r="B49" i="31"/>
  <c r="A49" i="31"/>
  <c r="M46" i="31"/>
  <c r="E46" i="31"/>
  <c r="N45" i="31"/>
  <c r="F45" i="31"/>
  <c r="G45" i="31" s="1"/>
  <c r="E45" i="31"/>
  <c r="M45" i="31" s="1"/>
  <c r="O45" i="31" s="1"/>
  <c r="E43" i="31"/>
  <c r="M43" i="31" s="1"/>
  <c r="C42" i="31"/>
  <c r="B42" i="31"/>
  <c r="A42" i="31"/>
  <c r="O36" i="31"/>
  <c r="F54" i="31" s="1"/>
  <c r="N36" i="31"/>
  <c r="M36" i="31"/>
  <c r="L36" i="31"/>
  <c r="K36" i="31"/>
  <c r="J36" i="31"/>
  <c r="I36" i="31"/>
  <c r="H36" i="31"/>
  <c r="G36" i="31"/>
  <c r="F36" i="31"/>
  <c r="E36" i="31"/>
  <c r="D36" i="31"/>
  <c r="C36" i="31"/>
  <c r="B36" i="31"/>
  <c r="O35" i="31"/>
  <c r="A34" i="31"/>
  <c r="O31" i="31"/>
  <c r="N31" i="31"/>
  <c r="M31" i="31"/>
  <c r="L31" i="31"/>
  <c r="K31" i="31"/>
  <c r="J31" i="31"/>
  <c r="I31" i="31"/>
  <c r="H31" i="31"/>
  <c r="G31" i="31"/>
  <c r="F31" i="31"/>
  <c r="E31" i="31"/>
  <c r="D31" i="31"/>
  <c r="C31" i="31"/>
  <c r="B31" i="31"/>
  <c r="O30" i="31"/>
  <c r="F55" i="31" s="1"/>
  <c r="F56" i="31" s="1"/>
  <c r="G56" i="31" s="1"/>
  <c r="A29" i="31"/>
  <c r="N27" i="31"/>
  <c r="M27" i="31"/>
  <c r="L27" i="31"/>
  <c r="K27" i="31"/>
  <c r="J27" i="31"/>
  <c r="I27" i="31"/>
  <c r="H27" i="31"/>
  <c r="G27" i="31"/>
  <c r="F27" i="31"/>
  <c r="E27" i="31"/>
  <c r="D27" i="31"/>
  <c r="C27" i="31"/>
  <c r="B27" i="31"/>
  <c r="O26" i="31"/>
  <c r="O25" i="31"/>
  <c r="O24" i="31"/>
  <c r="F57" i="31" s="1"/>
  <c r="F60" i="31" s="1"/>
  <c r="A23" i="31"/>
  <c r="N21" i="31"/>
  <c r="N37" i="31" s="1"/>
  <c r="M21" i="31"/>
  <c r="L21" i="31"/>
  <c r="J21" i="31"/>
  <c r="I21" i="31"/>
  <c r="I37" i="31" s="1"/>
  <c r="H21" i="31"/>
  <c r="G21" i="31"/>
  <c r="F21" i="31"/>
  <c r="F37" i="31" s="1"/>
  <c r="E21" i="31"/>
  <c r="D21" i="31"/>
  <c r="C21" i="31"/>
  <c r="O20" i="31"/>
  <c r="F51" i="31" s="1"/>
  <c r="O19" i="31"/>
  <c r="F50" i="31" s="1"/>
  <c r="N48" i="31" s="1"/>
  <c r="O18" i="31"/>
  <c r="K21" i="31"/>
  <c r="B21" i="31"/>
  <c r="A17" i="31"/>
  <c r="N15" i="31"/>
  <c r="M15" i="31"/>
  <c r="M37" i="31" s="1"/>
  <c r="L15" i="31"/>
  <c r="L37" i="31" s="1"/>
  <c r="K15" i="31"/>
  <c r="J15" i="31"/>
  <c r="J37" i="31" s="1"/>
  <c r="I15" i="31"/>
  <c r="H15" i="31"/>
  <c r="H37" i="31" s="1"/>
  <c r="G15" i="31"/>
  <c r="F15" i="31"/>
  <c r="E15" i="31"/>
  <c r="E37" i="31" s="1"/>
  <c r="D15" i="31"/>
  <c r="D37" i="31" s="1"/>
  <c r="C15" i="31"/>
  <c r="C37" i="31" s="1"/>
  <c r="B15" i="31"/>
  <c r="O14" i="31"/>
  <c r="F47" i="31" s="1"/>
  <c r="N47" i="31" s="1"/>
  <c r="O13" i="31"/>
  <c r="F46" i="31" s="1"/>
  <c r="O12" i="31"/>
  <c r="O11" i="31"/>
  <c r="F44" i="31" s="1"/>
  <c r="O10" i="31"/>
  <c r="O15" i="31" s="1"/>
  <c r="O9" i="31"/>
  <c r="F42" i="31" s="1"/>
  <c r="A8" i="31"/>
  <c r="F59" i="30"/>
  <c r="C57" i="30"/>
  <c r="B57" i="30"/>
  <c r="A57" i="30"/>
  <c r="E56" i="30"/>
  <c r="E55" i="30"/>
  <c r="C55" i="30"/>
  <c r="B55" i="30"/>
  <c r="A55" i="30"/>
  <c r="F53" i="30"/>
  <c r="C53" i="30"/>
  <c r="B53" i="30"/>
  <c r="A53" i="30"/>
  <c r="E50" i="30"/>
  <c r="C49" i="30"/>
  <c r="B49" i="30"/>
  <c r="A49" i="30"/>
  <c r="M46" i="30"/>
  <c r="E46" i="30"/>
  <c r="E45" i="30"/>
  <c r="M45" i="30" s="1"/>
  <c r="E43" i="30"/>
  <c r="M43" i="30" s="1"/>
  <c r="C42" i="30"/>
  <c r="B42" i="30"/>
  <c r="A42" i="30"/>
  <c r="O36" i="30"/>
  <c r="F54" i="30" s="1"/>
  <c r="N36" i="30"/>
  <c r="M36" i="30"/>
  <c r="L36" i="30"/>
  <c r="K36" i="30"/>
  <c r="J36" i="30"/>
  <c r="I36" i="30"/>
  <c r="H36" i="30"/>
  <c r="G36" i="30"/>
  <c r="F36" i="30"/>
  <c r="E36" i="30"/>
  <c r="D36" i="30"/>
  <c r="C36" i="30"/>
  <c r="B36" i="30"/>
  <c r="O35" i="30"/>
  <c r="A34" i="30"/>
  <c r="O31" i="30"/>
  <c r="N31" i="30"/>
  <c r="M31" i="30"/>
  <c r="L31" i="30"/>
  <c r="K31" i="30"/>
  <c r="J31" i="30"/>
  <c r="I31" i="30"/>
  <c r="H31" i="30"/>
  <c r="G31" i="30"/>
  <c r="F31" i="30"/>
  <c r="E31" i="30"/>
  <c r="D31" i="30"/>
  <c r="C31" i="30"/>
  <c r="B31" i="30"/>
  <c r="O30" i="30"/>
  <c r="F55" i="30" s="1"/>
  <c r="F56" i="30" s="1"/>
  <c r="G56" i="30" s="1"/>
  <c r="A29" i="30"/>
  <c r="N27" i="30"/>
  <c r="M27" i="30"/>
  <c r="L27" i="30"/>
  <c r="K27" i="30"/>
  <c r="J27" i="30"/>
  <c r="I27" i="30"/>
  <c r="H27" i="30"/>
  <c r="G27" i="30"/>
  <c r="F27" i="30"/>
  <c r="E27" i="30"/>
  <c r="D27" i="30"/>
  <c r="C27" i="30"/>
  <c r="B27" i="30"/>
  <c r="O26" i="30"/>
  <c r="O25" i="30"/>
  <c r="F58" i="30" s="1"/>
  <c r="N50" i="30" s="1"/>
  <c r="O24" i="30"/>
  <c r="F57" i="30" s="1"/>
  <c r="A23" i="30"/>
  <c r="N21" i="30"/>
  <c r="M21" i="30"/>
  <c r="L21" i="30"/>
  <c r="J21" i="30"/>
  <c r="I21" i="30"/>
  <c r="I37" i="30" s="1"/>
  <c r="H21" i="30"/>
  <c r="G21" i="30"/>
  <c r="E21" i="30"/>
  <c r="D21" i="30"/>
  <c r="C21" i="30"/>
  <c r="O19" i="30"/>
  <c r="F50" i="30" s="1"/>
  <c r="N48" i="30" s="1"/>
  <c r="K21" i="30"/>
  <c r="A17" i="30"/>
  <c r="N15" i="30"/>
  <c r="N37" i="30" s="1"/>
  <c r="M15" i="30"/>
  <c r="M37" i="30" s="1"/>
  <c r="L15" i="30"/>
  <c r="L37" i="30" s="1"/>
  <c r="K15" i="30"/>
  <c r="J15" i="30"/>
  <c r="J37" i="30" s="1"/>
  <c r="I15" i="30"/>
  <c r="H15" i="30"/>
  <c r="H37" i="30" s="1"/>
  <c r="G15" i="30"/>
  <c r="G37" i="30" s="1"/>
  <c r="F15" i="30"/>
  <c r="E15" i="30"/>
  <c r="E37" i="30" s="1"/>
  <c r="D15" i="30"/>
  <c r="C15" i="30"/>
  <c r="B15" i="30"/>
  <c r="O14" i="30"/>
  <c r="F47" i="30" s="1"/>
  <c r="N47" i="30" s="1"/>
  <c r="O13" i="30"/>
  <c r="F46" i="30" s="1"/>
  <c r="O12" i="30"/>
  <c r="F45" i="30" s="1"/>
  <c r="O11" i="30"/>
  <c r="F44" i="30" s="1"/>
  <c r="O10" i="30"/>
  <c r="O15" i="30" s="1"/>
  <c r="O9" i="30"/>
  <c r="F42" i="30" s="1"/>
  <c r="A8" i="30"/>
  <c r="F59" i="29"/>
  <c r="C57" i="29"/>
  <c r="B57" i="29"/>
  <c r="A57" i="29"/>
  <c r="E56" i="29"/>
  <c r="E55" i="29"/>
  <c r="C55" i="29"/>
  <c r="B55" i="29"/>
  <c r="A55" i="29"/>
  <c r="F53" i="29"/>
  <c r="C53" i="29"/>
  <c r="B53" i="29"/>
  <c r="A53" i="29"/>
  <c r="E50" i="29"/>
  <c r="C49" i="29"/>
  <c r="B49" i="29"/>
  <c r="A49" i="29"/>
  <c r="M46" i="29"/>
  <c r="E46" i="29"/>
  <c r="E45" i="29"/>
  <c r="M45" i="29" s="1"/>
  <c r="E43" i="29"/>
  <c r="M43" i="29" s="1"/>
  <c r="C42" i="29"/>
  <c r="B42" i="29"/>
  <c r="A42" i="29"/>
  <c r="N36" i="29"/>
  <c r="M36" i="29"/>
  <c r="L36" i="29"/>
  <c r="K36" i="29"/>
  <c r="J36" i="29"/>
  <c r="I36" i="29"/>
  <c r="H36" i="29"/>
  <c r="G36" i="29"/>
  <c r="F36" i="29"/>
  <c r="E36" i="29"/>
  <c r="D36" i="29"/>
  <c r="C36" i="29"/>
  <c r="B36" i="29"/>
  <c r="O35" i="29"/>
  <c r="O36" i="29" s="1"/>
  <c r="F54" i="29" s="1"/>
  <c r="A34" i="29"/>
  <c r="O31" i="29"/>
  <c r="N31" i="29"/>
  <c r="M31" i="29"/>
  <c r="L31" i="29"/>
  <c r="K31" i="29"/>
  <c r="J31" i="29"/>
  <c r="I31" i="29"/>
  <c r="H31" i="29"/>
  <c r="G31" i="29"/>
  <c r="F31" i="29"/>
  <c r="E31" i="29"/>
  <c r="D31" i="29"/>
  <c r="C31" i="29"/>
  <c r="B31" i="29"/>
  <c r="O30" i="29"/>
  <c r="F55" i="29" s="1"/>
  <c r="F56" i="29" s="1"/>
  <c r="A29" i="29"/>
  <c r="N27" i="29"/>
  <c r="M27" i="29"/>
  <c r="L27" i="29"/>
  <c r="K27" i="29"/>
  <c r="J27" i="29"/>
  <c r="I27" i="29"/>
  <c r="H27" i="29"/>
  <c r="G27" i="29"/>
  <c r="F27" i="29"/>
  <c r="E27" i="29"/>
  <c r="D27" i="29"/>
  <c r="C27" i="29"/>
  <c r="B27" i="29"/>
  <c r="O26" i="29"/>
  <c r="O25" i="29"/>
  <c r="F58" i="29" s="1"/>
  <c r="O24" i="29"/>
  <c r="O27" i="29" s="1"/>
  <c r="A23" i="29"/>
  <c r="N21" i="29"/>
  <c r="M21" i="29"/>
  <c r="L21" i="29"/>
  <c r="J21" i="29"/>
  <c r="I21" i="29"/>
  <c r="I37" i="29" s="1"/>
  <c r="H21" i="29"/>
  <c r="G21" i="29"/>
  <c r="E21" i="29"/>
  <c r="D21" i="29"/>
  <c r="C21" i="29"/>
  <c r="O20" i="29"/>
  <c r="F51" i="29" s="1"/>
  <c r="F21" i="29"/>
  <c r="O19" i="29"/>
  <c r="F50" i="29" s="1"/>
  <c r="N48" i="29" s="1"/>
  <c r="K21" i="29"/>
  <c r="O18" i="29"/>
  <c r="A17" i="29"/>
  <c r="N15" i="29"/>
  <c r="N37" i="29" s="1"/>
  <c r="M15" i="29"/>
  <c r="M37" i="29" s="1"/>
  <c r="L15" i="29"/>
  <c r="L37" i="29" s="1"/>
  <c r="K15" i="29"/>
  <c r="J15" i="29"/>
  <c r="J37" i="29" s="1"/>
  <c r="I15" i="29"/>
  <c r="H15" i="29"/>
  <c r="H37" i="29" s="1"/>
  <c r="G15" i="29"/>
  <c r="F15" i="29"/>
  <c r="F37" i="29" s="1"/>
  <c r="E15" i="29"/>
  <c r="E37" i="29" s="1"/>
  <c r="D15" i="29"/>
  <c r="D37" i="29" s="1"/>
  <c r="C15" i="29"/>
  <c r="C37" i="29" s="1"/>
  <c r="B15" i="29"/>
  <c r="O14" i="29"/>
  <c r="F47" i="29" s="1"/>
  <c r="N47" i="29" s="1"/>
  <c r="O13" i="29"/>
  <c r="F46" i="29" s="1"/>
  <c r="O12" i="29"/>
  <c r="F45" i="29" s="1"/>
  <c r="O11" i="29"/>
  <c r="F44" i="29" s="1"/>
  <c r="O10" i="29"/>
  <c r="O15" i="29" s="1"/>
  <c r="O9" i="29"/>
  <c r="F42" i="29" s="1"/>
  <c r="A8" i="29"/>
  <c r="C57" i="28"/>
  <c r="B57" i="28"/>
  <c r="A57" i="28"/>
  <c r="E56" i="28"/>
  <c r="F55" i="28"/>
  <c r="F56" i="28" s="1"/>
  <c r="G56" i="28" s="1"/>
  <c r="E55" i="28"/>
  <c r="G55" i="28" s="1"/>
  <c r="C55" i="28"/>
  <c r="B55" i="28"/>
  <c r="A55" i="28"/>
  <c r="C53" i="28"/>
  <c r="B53" i="28"/>
  <c r="A53" i="28"/>
  <c r="E50" i="28"/>
  <c r="C49" i="28"/>
  <c r="B49" i="28"/>
  <c r="A49" i="28"/>
  <c r="M48" i="28"/>
  <c r="M46" i="28"/>
  <c r="E46" i="28"/>
  <c r="E45" i="28"/>
  <c r="M45" i="28" s="1"/>
  <c r="F43" i="28"/>
  <c r="N43" i="28" s="1"/>
  <c r="E43" i="28"/>
  <c r="M43" i="28" s="1"/>
  <c r="O43" i="28" s="1"/>
  <c r="C42" i="28"/>
  <c r="B42" i="28"/>
  <c r="A42" i="28"/>
  <c r="N36" i="28"/>
  <c r="M36" i="28"/>
  <c r="L36" i="28"/>
  <c r="K36" i="28"/>
  <c r="J36" i="28"/>
  <c r="I36" i="28"/>
  <c r="H36" i="28"/>
  <c r="G36" i="28"/>
  <c r="F36" i="28"/>
  <c r="E36" i="28"/>
  <c r="D36" i="28"/>
  <c r="C36" i="28"/>
  <c r="B36" i="28"/>
  <c r="O35" i="28"/>
  <c r="F53" i="28" s="1"/>
  <c r="A34" i="28"/>
  <c r="N31" i="28"/>
  <c r="M31" i="28"/>
  <c r="L31" i="28"/>
  <c r="K31" i="28"/>
  <c r="J31" i="28"/>
  <c r="I31" i="28"/>
  <c r="H31" i="28"/>
  <c r="G31" i="28"/>
  <c r="F31" i="28"/>
  <c r="E31" i="28"/>
  <c r="D31" i="28"/>
  <c r="C31" i="28"/>
  <c r="B31" i="28"/>
  <c r="O30" i="28"/>
  <c r="O31" i="28" s="1"/>
  <c r="A29" i="28"/>
  <c r="N27" i="28"/>
  <c r="M27" i="28"/>
  <c r="L27" i="28"/>
  <c r="K27" i="28"/>
  <c r="J27" i="28"/>
  <c r="I27" i="28"/>
  <c r="H27" i="28"/>
  <c r="G27" i="28"/>
  <c r="F27" i="28"/>
  <c r="E27" i="28"/>
  <c r="D27" i="28"/>
  <c r="C27" i="28"/>
  <c r="B27" i="28"/>
  <c r="O26" i="28"/>
  <c r="F59" i="28" s="1"/>
  <c r="O25" i="28"/>
  <c r="F58" i="28" s="1"/>
  <c r="N50" i="28" s="1"/>
  <c r="O24" i="28"/>
  <c r="F57" i="28" s="1"/>
  <c r="F60" i="28" s="1"/>
  <c r="A23" i="28"/>
  <c r="N21" i="28"/>
  <c r="M21" i="28"/>
  <c r="J21" i="28"/>
  <c r="J37" i="28" s="1"/>
  <c r="I21" i="28"/>
  <c r="H21" i="28"/>
  <c r="G21" i="28"/>
  <c r="E21" i="28"/>
  <c r="D21" i="28"/>
  <c r="C21" i="28"/>
  <c r="B21" i="28"/>
  <c r="B37" i="28" s="1"/>
  <c r="F21" i="28"/>
  <c r="O19" i="28"/>
  <c r="F50" i="28" s="1"/>
  <c r="N48" i="28" s="1"/>
  <c r="K21" i="28"/>
  <c r="O18" i="28"/>
  <c r="A17" i="28"/>
  <c r="N15" i="28"/>
  <c r="N37" i="28" s="1"/>
  <c r="M15" i="28"/>
  <c r="M37" i="28" s="1"/>
  <c r="L15" i="28"/>
  <c r="K15" i="28"/>
  <c r="J15" i="28"/>
  <c r="I15" i="28"/>
  <c r="H15" i="28"/>
  <c r="H37" i="28" s="1"/>
  <c r="G15" i="28"/>
  <c r="G37" i="28" s="1"/>
  <c r="F15" i="28"/>
  <c r="E15" i="28"/>
  <c r="E37" i="28" s="1"/>
  <c r="D15" i="28"/>
  <c r="D37" i="28" s="1"/>
  <c r="C15" i="28"/>
  <c r="C37" i="28" s="1"/>
  <c r="B15" i="28"/>
  <c r="O14" i="28"/>
  <c r="F47" i="28" s="1"/>
  <c r="N47" i="28" s="1"/>
  <c r="O13" i="28"/>
  <c r="F46" i="28" s="1"/>
  <c r="O12" i="28"/>
  <c r="O15" i="28" s="1"/>
  <c r="O11" i="28"/>
  <c r="F44" i="28" s="1"/>
  <c r="N44" i="28" s="1"/>
  <c r="O10" i="28"/>
  <c r="O9" i="28"/>
  <c r="F42" i="28" s="1"/>
  <c r="A8" i="28"/>
  <c r="C57" i="27"/>
  <c r="B57" i="27"/>
  <c r="A57" i="27"/>
  <c r="E56" i="27"/>
  <c r="F55" i="27"/>
  <c r="F56" i="27" s="1"/>
  <c r="E55" i="27"/>
  <c r="G55" i="27" s="1"/>
  <c r="C55" i="27"/>
  <c r="B55" i="27"/>
  <c r="A55" i="27"/>
  <c r="C53" i="27"/>
  <c r="B53" i="27"/>
  <c r="A53" i="27"/>
  <c r="E50" i="27"/>
  <c r="C49" i="27"/>
  <c r="B49" i="27"/>
  <c r="A49" i="27"/>
  <c r="M48" i="27"/>
  <c r="M46" i="27"/>
  <c r="E46" i="27"/>
  <c r="M45" i="27"/>
  <c r="E45" i="27"/>
  <c r="F43" i="27"/>
  <c r="N43" i="27" s="1"/>
  <c r="E43" i="27"/>
  <c r="M43" i="27" s="1"/>
  <c r="O43" i="27" s="1"/>
  <c r="C42" i="27"/>
  <c r="B42" i="27"/>
  <c r="A42" i="27"/>
  <c r="O36" i="27"/>
  <c r="F54" i="27" s="1"/>
  <c r="N36" i="27"/>
  <c r="M36" i="27"/>
  <c r="L36" i="27"/>
  <c r="K36" i="27"/>
  <c r="J36" i="27"/>
  <c r="I36" i="27"/>
  <c r="H36" i="27"/>
  <c r="G36" i="27"/>
  <c r="F36" i="27"/>
  <c r="E36" i="27"/>
  <c r="D36" i="27"/>
  <c r="C36" i="27"/>
  <c r="B36" i="27"/>
  <c r="O35" i="27"/>
  <c r="F53" i="27" s="1"/>
  <c r="A34" i="27"/>
  <c r="O31" i="27"/>
  <c r="N31" i="27"/>
  <c r="M31" i="27"/>
  <c r="L31" i="27"/>
  <c r="K31" i="27"/>
  <c r="J31" i="27"/>
  <c r="I31" i="27"/>
  <c r="H31" i="27"/>
  <c r="G31" i="27"/>
  <c r="F31" i="27"/>
  <c r="E31" i="27"/>
  <c r="D31" i="27"/>
  <c r="C31" i="27"/>
  <c r="B31" i="27"/>
  <c r="O30" i="27"/>
  <c r="A29" i="27"/>
  <c r="N27" i="27"/>
  <c r="M27" i="27"/>
  <c r="L27" i="27"/>
  <c r="K27" i="27"/>
  <c r="J27" i="27"/>
  <c r="I27" i="27"/>
  <c r="H27" i="27"/>
  <c r="G27" i="27"/>
  <c r="F27" i="27"/>
  <c r="E27" i="27"/>
  <c r="D27" i="27"/>
  <c r="C27" i="27"/>
  <c r="B27" i="27"/>
  <c r="O26" i="27"/>
  <c r="F59" i="27" s="1"/>
  <c r="O25" i="27"/>
  <c r="F58" i="27" s="1"/>
  <c r="O24" i="27"/>
  <c r="F57" i="27" s="1"/>
  <c r="A23" i="27"/>
  <c r="N21" i="27"/>
  <c r="M21" i="27"/>
  <c r="L21" i="27"/>
  <c r="J21" i="27"/>
  <c r="J37" i="27" s="1"/>
  <c r="I21" i="27"/>
  <c r="H21" i="27"/>
  <c r="G21" i="27"/>
  <c r="E21" i="27"/>
  <c r="D21" i="27"/>
  <c r="C21" i="27"/>
  <c r="F21" i="27"/>
  <c r="O19" i="27"/>
  <c r="F50" i="27" s="1"/>
  <c r="O18" i="27"/>
  <c r="A17" i="27"/>
  <c r="N15" i="27"/>
  <c r="N37" i="27" s="1"/>
  <c r="M15" i="27"/>
  <c r="L15" i="27"/>
  <c r="L37" i="27" s="1"/>
  <c r="K15" i="27"/>
  <c r="J15" i="27"/>
  <c r="I15" i="27"/>
  <c r="H15" i="27"/>
  <c r="H37" i="27" s="1"/>
  <c r="G15" i="27"/>
  <c r="G37" i="27" s="1"/>
  <c r="F15" i="27"/>
  <c r="E15" i="27"/>
  <c r="D15" i="27"/>
  <c r="D37" i="27" s="1"/>
  <c r="C15" i="27"/>
  <c r="B15" i="27"/>
  <c r="O14" i="27"/>
  <c r="F47" i="27" s="1"/>
  <c r="N47" i="27" s="1"/>
  <c r="O13" i="27"/>
  <c r="F46" i="27" s="1"/>
  <c r="O12" i="27"/>
  <c r="F45" i="27" s="1"/>
  <c r="O11" i="27"/>
  <c r="F44" i="27" s="1"/>
  <c r="N44" i="27" s="1"/>
  <c r="O10" i="27"/>
  <c r="O9" i="27"/>
  <c r="F42" i="27" s="1"/>
  <c r="A8" i="27"/>
  <c r="C57" i="26"/>
  <c r="B57" i="26"/>
  <c r="A57" i="26"/>
  <c r="E56" i="26"/>
  <c r="G56" i="26" s="1"/>
  <c r="E55" i="26"/>
  <c r="G55" i="26" s="1"/>
  <c r="C55" i="26"/>
  <c r="B55" i="26"/>
  <c r="A55" i="26"/>
  <c r="C53" i="26"/>
  <c r="B53" i="26"/>
  <c r="A53" i="26"/>
  <c r="E50" i="26"/>
  <c r="C49" i="26"/>
  <c r="B49" i="26"/>
  <c r="A49" i="26"/>
  <c r="M48" i="26"/>
  <c r="M46" i="26"/>
  <c r="E46" i="26"/>
  <c r="M45" i="26"/>
  <c r="E45" i="26"/>
  <c r="F44" i="26"/>
  <c r="E43" i="26"/>
  <c r="M43" i="26" s="1"/>
  <c r="C42" i="26"/>
  <c r="B42" i="26"/>
  <c r="A42" i="26"/>
  <c r="N36" i="26"/>
  <c r="M36" i="26"/>
  <c r="L36" i="26"/>
  <c r="K36" i="26"/>
  <c r="J36" i="26"/>
  <c r="I36" i="26"/>
  <c r="H36" i="26"/>
  <c r="G36" i="26"/>
  <c r="F36" i="26"/>
  <c r="E36" i="26"/>
  <c r="D36" i="26"/>
  <c r="C36" i="26"/>
  <c r="B36" i="26"/>
  <c r="O35" i="26"/>
  <c r="F53" i="26" s="1"/>
  <c r="A34" i="26"/>
  <c r="N31" i="26"/>
  <c r="M31" i="26"/>
  <c r="L31" i="26"/>
  <c r="K31" i="26"/>
  <c r="J31" i="26"/>
  <c r="I31" i="26"/>
  <c r="H31" i="26"/>
  <c r="G31" i="26"/>
  <c r="F31" i="26"/>
  <c r="E31" i="26"/>
  <c r="D31" i="26"/>
  <c r="C31" i="26"/>
  <c r="B31" i="26"/>
  <c r="O30" i="26"/>
  <c r="F55" i="26" s="1"/>
  <c r="F56" i="26" s="1"/>
  <c r="A29" i="26"/>
  <c r="N27" i="26"/>
  <c r="M27" i="26"/>
  <c r="L27" i="26"/>
  <c r="L37" i="26" s="1"/>
  <c r="K27" i="26"/>
  <c r="J27" i="26"/>
  <c r="I27" i="26"/>
  <c r="H27" i="26"/>
  <c r="G27" i="26"/>
  <c r="F27" i="26"/>
  <c r="E27" i="26"/>
  <c r="D27" i="26"/>
  <c r="C27" i="26"/>
  <c r="B27" i="26"/>
  <c r="O26" i="26"/>
  <c r="F59" i="26" s="1"/>
  <c r="O25" i="26"/>
  <c r="F58" i="26" s="1"/>
  <c r="O24" i="26"/>
  <c r="F57" i="26" s="1"/>
  <c r="A23" i="26"/>
  <c r="N21" i="26"/>
  <c r="N37" i="26" s="1"/>
  <c r="M21" i="26"/>
  <c r="L21" i="26"/>
  <c r="J21" i="26"/>
  <c r="H21" i="26"/>
  <c r="H37" i="26" s="1"/>
  <c r="G21" i="26"/>
  <c r="E21" i="26"/>
  <c r="D21" i="26"/>
  <c r="D37" i="26" s="1"/>
  <c r="C21" i="26"/>
  <c r="F21" i="26"/>
  <c r="F37" i="26" s="1"/>
  <c r="O19" i="26"/>
  <c r="F50" i="26" s="1"/>
  <c r="K21" i="26"/>
  <c r="I21" i="26"/>
  <c r="O18" i="26"/>
  <c r="A17" i="26"/>
  <c r="N15" i="26"/>
  <c r="M15" i="26"/>
  <c r="L15" i="26"/>
  <c r="K15" i="26"/>
  <c r="J15" i="26"/>
  <c r="J37" i="26" s="1"/>
  <c r="I15" i="26"/>
  <c r="H15" i="26"/>
  <c r="G15" i="26"/>
  <c r="G37" i="26" s="1"/>
  <c r="F15" i="26"/>
  <c r="E15" i="26"/>
  <c r="D15" i="26"/>
  <c r="C15" i="26"/>
  <c r="B15" i="26"/>
  <c r="O14" i="26"/>
  <c r="F47" i="26" s="1"/>
  <c r="N47" i="26" s="1"/>
  <c r="O13" i="26"/>
  <c r="F46" i="26" s="1"/>
  <c r="O12" i="26"/>
  <c r="O15" i="26" s="1"/>
  <c r="O11" i="26"/>
  <c r="O10" i="26"/>
  <c r="F43" i="26" s="1"/>
  <c r="N43" i="26" s="1"/>
  <c r="O9" i="26"/>
  <c r="F42" i="26" s="1"/>
  <c r="A8" i="26"/>
  <c r="E37" i="41" l="1"/>
  <c r="I37" i="41"/>
  <c r="M37" i="41"/>
  <c r="O15" i="41"/>
  <c r="O37" i="41" s="1"/>
  <c r="F21" i="30"/>
  <c r="F37" i="30" s="1"/>
  <c r="K37" i="30"/>
  <c r="O18" i="30"/>
  <c r="L37" i="28"/>
  <c r="K37" i="28"/>
  <c r="I37" i="28"/>
  <c r="K21" i="27"/>
  <c r="K37" i="27" s="1"/>
  <c r="I37" i="27"/>
  <c r="N49" i="41"/>
  <c r="O43" i="41"/>
  <c r="N44" i="41"/>
  <c r="W10" i="8" s="1"/>
  <c r="O45" i="41"/>
  <c r="N46" i="41"/>
  <c r="G46" i="41"/>
  <c r="F52" i="41"/>
  <c r="G56" i="41"/>
  <c r="M48" i="41"/>
  <c r="O48" i="41" s="1"/>
  <c r="G43" i="41"/>
  <c r="G55" i="41"/>
  <c r="F57" i="41"/>
  <c r="F60" i="41" s="1"/>
  <c r="F42" i="41"/>
  <c r="G45" i="41"/>
  <c r="O43" i="40"/>
  <c r="F48" i="40"/>
  <c r="N42" i="40"/>
  <c r="N51" i="40" s="1"/>
  <c r="N46" i="40"/>
  <c r="O46" i="40" s="1"/>
  <c r="G46" i="40"/>
  <c r="G55" i="40"/>
  <c r="G50" i="40"/>
  <c r="N48" i="40"/>
  <c r="O48" i="40" s="1"/>
  <c r="O45" i="40"/>
  <c r="G56" i="40"/>
  <c r="N49" i="40"/>
  <c r="F52" i="40"/>
  <c r="G43" i="40"/>
  <c r="F57" i="40"/>
  <c r="F60" i="40" s="1"/>
  <c r="O15" i="40"/>
  <c r="O37" i="40" s="1"/>
  <c r="G45" i="40"/>
  <c r="O43" i="39"/>
  <c r="G50" i="39"/>
  <c r="N44" i="39"/>
  <c r="N46" i="39"/>
  <c r="O46" i="39" s="1"/>
  <c r="G46" i="39"/>
  <c r="F60" i="39"/>
  <c r="N49" i="39"/>
  <c r="F52" i="39"/>
  <c r="M48" i="39"/>
  <c r="O48" i="39" s="1"/>
  <c r="O27" i="39"/>
  <c r="O37" i="39" s="1"/>
  <c r="G43" i="39"/>
  <c r="G55" i="39"/>
  <c r="F42" i="39"/>
  <c r="N49" i="38"/>
  <c r="N50" i="38"/>
  <c r="F60" i="38"/>
  <c r="N44" i="38"/>
  <c r="G45" i="38"/>
  <c r="N45" i="38"/>
  <c r="O45" i="38" s="1"/>
  <c r="O46" i="38"/>
  <c r="O36" i="38"/>
  <c r="F54" i="38" s="1"/>
  <c r="F49" i="38"/>
  <c r="G43" i="38"/>
  <c r="G55" i="38"/>
  <c r="F42" i="38"/>
  <c r="G46" i="38"/>
  <c r="N50" i="37"/>
  <c r="N49" i="37"/>
  <c r="O37" i="37"/>
  <c r="N44" i="37"/>
  <c r="G45" i="37"/>
  <c r="N45" i="37"/>
  <c r="O45" i="37" s="1"/>
  <c r="N46" i="37"/>
  <c r="O46" i="37" s="1"/>
  <c r="G46" i="37"/>
  <c r="G43" i="37"/>
  <c r="N48" i="37"/>
  <c r="O48" i="37" s="1"/>
  <c r="F52" i="37"/>
  <c r="G55" i="37"/>
  <c r="F57" i="37"/>
  <c r="F60" i="37" s="1"/>
  <c r="F42" i="37"/>
  <c r="G50" i="36"/>
  <c r="N44" i="36"/>
  <c r="O48" i="36"/>
  <c r="G45" i="36"/>
  <c r="N45" i="36"/>
  <c r="O45" i="36" s="1"/>
  <c r="F60" i="36"/>
  <c r="N49" i="36"/>
  <c r="N50" i="36"/>
  <c r="O46" i="36"/>
  <c r="G56" i="36"/>
  <c r="O27" i="36"/>
  <c r="O37" i="36" s="1"/>
  <c r="O36" i="36"/>
  <c r="F54" i="36" s="1"/>
  <c r="F49" i="36"/>
  <c r="G43" i="36"/>
  <c r="G55" i="36"/>
  <c r="F42" i="36"/>
  <c r="N44" i="35"/>
  <c r="O46" i="35"/>
  <c r="F52" i="35"/>
  <c r="G50" i="35"/>
  <c r="O48" i="35"/>
  <c r="O27" i="35"/>
  <c r="O37" i="35" s="1"/>
  <c r="G43" i="35"/>
  <c r="G55" i="35"/>
  <c r="F42" i="35"/>
  <c r="G46" i="35"/>
  <c r="O43" i="34"/>
  <c r="N44" i="34"/>
  <c r="N45" i="34"/>
  <c r="O45" i="34" s="1"/>
  <c r="G45" i="34"/>
  <c r="N46" i="34"/>
  <c r="G46" i="34"/>
  <c r="F60" i="34"/>
  <c r="F52" i="34"/>
  <c r="N49" i="34"/>
  <c r="N50" i="34"/>
  <c r="O46" i="34"/>
  <c r="O27" i="34"/>
  <c r="O37" i="34" s="1"/>
  <c r="M48" i="34"/>
  <c r="O48" i="34" s="1"/>
  <c r="G43" i="34"/>
  <c r="G55" i="34"/>
  <c r="F42" i="34"/>
  <c r="N50" i="33"/>
  <c r="O37" i="33"/>
  <c r="O46" i="33"/>
  <c r="N44" i="33"/>
  <c r="F52" i="33"/>
  <c r="G45" i="33"/>
  <c r="N45" i="33"/>
  <c r="O45" i="33" s="1"/>
  <c r="G56" i="33"/>
  <c r="O27" i="33"/>
  <c r="G43" i="33"/>
  <c r="N48" i="33"/>
  <c r="O48" i="33" s="1"/>
  <c r="G55" i="33"/>
  <c r="F42" i="33"/>
  <c r="G46" i="33"/>
  <c r="O48" i="32"/>
  <c r="N46" i="32"/>
  <c r="G46" i="32"/>
  <c r="O45" i="32"/>
  <c r="F60" i="32"/>
  <c r="N49" i="32"/>
  <c r="N50" i="32"/>
  <c r="O46" i="32"/>
  <c r="G56" i="32"/>
  <c r="O27" i="32"/>
  <c r="O37" i="32" s="1"/>
  <c r="O36" i="32"/>
  <c r="F54" i="32" s="1"/>
  <c r="F49" i="32"/>
  <c r="G43" i="32"/>
  <c r="F42" i="32"/>
  <c r="G45" i="32"/>
  <c r="O21" i="31"/>
  <c r="K37" i="31"/>
  <c r="G37" i="31"/>
  <c r="C37" i="30"/>
  <c r="D37" i="30"/>
  <c r="K37" i="29"/>
  <c r="G37" i="29"/>
  <c r="C37" i="27"/>
  <c r="E37" i="27"/>
  <c r="M37" i="27"/>
  <c r="C37" i="26"/>
  <c r="E37" i="26"/>
  <c r="M37" i="26"/>
  <c r="N49" i="31"/>
  <c r="B37" i="31"/>
  <c r="N46" i="31"/>
  <c r="O46" i="31" s="1"/>
  <c r="G46" i="31"/>
  <c r="N44" i="31"/>
  <c r="G50" i="31"/>
  <c r="F49" i="31"/>
  <c r="F52" i="31" s="1"/>
  <c r="F43" i="31"/>
  <c r="N43" i="31" s="1"/>
  <c r="O43" i="31" s="1"/>
  <c r="M48" i="31"/>
  <c r="O48" i="31" s="1"/>
  <c r="O27" i="31"/>
  <c r="O37" i="31" s="1"/>
  <c r="G55" i="31"/>
  <c r="F60" i="30"/>
  <c r="G50" i="30"/>
  <c r="N44" i="30"/>
  <c r="N49" i="30"/>
  <c r="G45" i="30"/>
  <c r="N45" i="30"/>
  <c r="N46" i="30"/>
  <c r="O46" i="30" s="1"/>
  <c r="G46" i="30"/>
  <c r="O21" i="30"/>
  <c r="O37" i="30" s="1"/>
  <c r="F49" i="30"/>
  <c r="F52" i="30" s="1"/>
  <c r="O45" i="30"/>
  <c r="O27" i="30"/>
  <c r="B21" i="30"/>
  <c r="B37" i="30" s="1"/>
  <c r="F43" i="30"/>
  <c r="N43" i="30" s="1"/>
  <c r="O43" i="30" s="1"/>
  <c r="M48" i="30"/>
  <c r="O48" i="30" s="1"/>
  <c r="G55" i="30"/>
  <c r="N46" i="29"/>
  <c r="G46" i="29"/>
  <c r="O46" i="29"/>
  <c r="G50" i="29"/>
  <c r="N50" i="29"/>
  <c r="N44" i="29"/>
  <c r="N49" i="29"/>
  <c r="G45" i="29"/>
  <c r="N45" i="29"/>
  <c r="F49" i="29"/>
  <c r="F52" i="29" s="1"/>
  <c r="O21" i="29"/>
  <c r="O37" i="29" s="1"/>
  <c r="O45" i="29"/>
  <c r="G56" i="29"/>
  <c r="B21" i="29"/>
  <c r="B37" i="29" s="1"/>
  <c r="F43" i="29"/>
  <c r="N43" i="29" s="1"/>
  <c r="O43" i="29" s="1"/>
  <c r="M48" i="29"/>
  <c r="O48" i="29" s="1"/>
  <c r="G43" i="29"/>
  <c r="G55" i="29"/>
  <c r="F57" i="29"/>
  <c r="F60" i="29" s="1"/>
  <c r="G50" i="28"/>
  <c r="O46" i="28"/>
  <c r="O48" i="28"/>
  <c r="F37" i="28"/>
  <c r="N46" i="28"/>
  <c r="G46" i="28"/>
  <c r="F49" i="28"/>
  <c r="O20" i="28"/>
  <c r="F51" i="28" s="1"/>
  <c r="O27" i="28"/>
  <c r="O36" i="28"/>
  <c r="F54" i="28" s="1"/>
  <c r="G43" i="28"/>
  <c r="F45" i="28"/>
  <c r="F48" i="27"/>
  <c r="G50" i="27"/>
  <c r="N48" i="27"/>
  <c r="F37" i="27"/>
  <c r="G45" i="27"/>
  <c r="N45" i="27"/>
  <c r="O45" i="27" s="1"/>
  <c r="O48" i="27"/>
  <c r="F49" i="27"/>
  <c r="N42" i="27" s="1"/>
  <c r="F60" i="27"/>
  <c r="N46" i="27"/>
  <c r="O46" i="27" s="1"/>
  <c r="G46" i="27"/>
  <c r="N50" i="27"/>
  <c r="G56" i="27"/>
  <c r="O15" i="27"/>
  <c r="O20" i="27"/>
  <c r="F51" i="27" s="1"/>
  <c r="O27" i="27"/>
  <c r="G43" i="27"/>
  <c r="B21" i="27"/>
  <c r="B37" i="27" s="1"/>
  <c r="F48" i="26"/>
  <c r="K37" i="26"/>
  <c r="G50" i="26"/>
  <c r="N48" i="26"/>
  <c r="N46" i="26"/>
  <c r="O46" i="26" s="1"/>
  <c r="G46" i="26"/>
  <c r="F49" i="26"/>
  <c r="F60" i="26"/>
  <c r="I37" i="26"/>
  <c r="N50" i="26"/>
  <c r="O43" i="26"/>
  <c r="O48" i="26"/>
  <c r="N44" i="26"/>
  <c r="O20" i="26"/>
  <c r="F51" i="26" s="1"/>
  <c r="O27" i="26"/>
  <c r="O31" i="26"/>
  <c r="O36" i="26"/>
  <c r="F54" i="26" s="1"/>
  <c r="G43" i="26"/>
  <c r="B21" i="26"/>
  <c r="B37" i="26" s="1"/>
  <c r="F45" i="26"/>
  <c r="B18" i="25"/>
  <c r="K18" i="25"/>
  <c r="I18" i="25"/>
  <c r="F18" i="25"/>
  <c r="K18" i="24"/>
  <c r="K21" i="24" s="1"/>
  <c r="B18" i="24"/>
  <c r="B21" i="24" s="1"/>
  <c r="B35" i="24"/>
  <c r="B36" i="24" s="1"/>
  <c r="L21" i="24"/>
  <c r="I18" i="24"/>
  <c r="F18" i="24"/>
  <c r="F18" i="23"/>
  <c r="F21" i="23" s="1"/>
  <c r="C18" i="23"/>
  <c r="B18" i="23"/>
  <c r="B21" i="23" s="1"/>
  <c r="K18" i="23"/>
  <c r="K21" i="23" s="1"/>
  <c r="I18" i="23"/>
  <c r="F20" i="25"/>
  <c r="F20" i="24"/>
  <c r="I20" i="23"/>
  <c r="F20" i="23"/>
  <c r="F20" i="21"/>
  <c r="M18" i="21"/>
  <c r="K18" i="21"/>
  <c r="H18" i="21"/>
  <c r="C18" i="21"/>
  <c r="B18" i="21"/>
  <c r="I18" i="21"/>
  <c r="E43" i="25"/>
  <c r="E45" i="25"/>
  <c r="M45" i="25" s="1"/>
  <c r="E46" i="25"/>
  <c r="E50" i="25"/>
  <c r="E55" i="25"/>
  <c r="E56" i="25"/>
  <c r="F59" i="25"/>
  <c r="C57" i="25"/>
  <c r="B57" i="25"/>
  <c r="A57" i="25"/>
  <c r="F55" i="25"/>
  <c r="F56" i="25" s="1"/>
  <c r="C55" i="25"/>
  <c r="B55" i="25"/>
  <c r="A55" i="25"/>
  <c r="F53" i="25"/>
  <c r="C53" i="25"/>
  <c r="B53" i="25"/>
  <c r="A53" i="25"/>
  <c r="C49" i="25"/>
  <c r="B49" i="25"/>
  <c r="A49" i="25"/>
  <c r="M48" i="25"/>
  <c r="F47" i="25"/>
  <c r="N47" i="25" s="1"/>
  <c r="M46" i="25"/>
  <c r="F46" i="25"/>
  <c r="N46" i="25" s="1"/>
  <c r="F43" i="25"/>
  <c r="N43" i="25" s="1"/>
  <c r="M43" i="25"/>
  <c r="O43" i="25" s="1"/>
  <c r="C42" i="25"/>
  <c r="B42" i="25"/>
  <c r="A42" i="25"/>
  <c r="O36" i="25"/>
  <c r="F54" i="25" s="1"/>
  <c r="N36" i="25"/>
  <c r="M36" i="25"/>
  <c r="L36" i="25"/>
  <c r="K36" i="25"/>
  <c r="J36" i="25"/>
  <c r="I36" i="25"/>
  <c r="H36" i="25"/>
  <c r="G36" i="25"/>
  <c r="F36" i="25"/>
  <c r="E36" i="25"/>
  <c r="D36" i="25"/>
  <c r="C36" i="25"/>
  <c r="B36" i="25"/>
  <c r="O35" i="25"/>
  <c r="A34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B31" i="25"/>
  <c r="O30" i="25"/>
  <c r="A29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B27" i="25"/>
  <c r="O26" i="25"/>
  <c r="O25" i="25"/>
  <c r="F58" i="25" s="1"/>
  <c r="O24" i="25"/>
  <c r="F57" i="25" s="1"/>
  <c r="A23" i="25"/>
  <c r="N21" i="25"/>
  <c r="M21" i="25"/>
  <c r="L21" i="25"/>
  <c r="K21" i="25"/>
  <c r="J21" i="25"/>
  <c r="J37" i="25" s="1"/>
  <c r="I21" i="25"/>
  <c r="I37" i="25" s="1"/>
  <c r="H21" i="25"/>
  <c r="G21" i="25"/>
  <c r="E21" i="25"/>
  <c r="D21" i="25"/>
  <c r="C21" i="25"/>
  <c r="B21" i="25"/>
  <c r="B37" i="25" s="1"/>
  <c r="O19" i="25"/>
  <c r="F50" i="25" s="1"/>
  <c r="A17" i="25"/>
  <c r="N15" i="25"/>
  <c r="N37" i="25" s="1"/>
  <c r="M15" i="25"/>
  <c r="M37" i="25" s="1"/>
  <c r="L15" i="25"/>
  <c r="L37" i="25" s="1"/>
  <c r="K15" i="25"/>
  <c r="J15" i="25"/>
  <c r="I15" i="25"/>
  <c r="H15" i="25"/>
  <c r="H37" i="25" s="1"/>
  <c r="G15" i="25"/>
  <c r="G37" i="25" s="1"/>
  <c r="F15" i="25"/>
  <c r="E15" i="25"/>
  <c r="E37" i="25" s="1"/>
  <c r="D15" i="25"/>
  <c r="D37" i="25" s="1"/>
  <c r="C15" i="25"/>
  <c r="C37" i="25" s="1"/>
  <c r="B15" i="25"/>
  <c r="O14" i="25"/>
  <c r="O13" i="25"/>
  <c r="O12" i="25"/>
  <c r="F45" i="25" s="1"/>
  <c r="N45" i="25" s="1"/>
  <c r="O11" i="25"/>
  <c r="F44" i="25" s="1"/>
  <c r="O10" i="25"/>
  <c r="O9" i="25"/>
  <c r="O15" i="25" s="1"/>
  <c r="A8" i="25"/>
  <c r="E43" i="24"/>
  <c r="M43" i="24" s="1"/>
  <c r="O43" i="24" s="1"/>
  <c r="E45" i="24"/>
  <c r="E46" i="24"/>
  <c r="E50" i="24"/>
  <c r="M48" i="24" s="1"/>
  <c r="E55" i="24"/>
  <c r="G55" i="24" s="1"/>
  <c r="E56" i="24"/>
  <c r="C57" i="24"/>
  <c r="B57" i="24"/>
  <c r="A57" i="24"/>
  <c r="F55" i="24"/>
  <c r="F56" i="24" s="1"/>
  <c r="C55" i="24"/>
  <c r="B55" i="24"/>
  <c r="A55" i="24"/>
  <c r="C53" i="24"/>
  <c r="B53" i="24"/>
  <c r="A53" i="24"/>
  <c r="C49" i="24"/>
  <c r="B49" i="24"/>
  <c r="A49" i="24"/>
  <c r="F47" i="24"/>
  <c r="N47" i="24" s="1"/>
  <c r="M46" i="24"/>
  <c r="M45" i="24"/>
  <c r="F43" i="24"/>
  <c r="N43" i="24" s="1"/>
  <c r="C42" i="24"/>
  <c r="B42" i="24"/>
  <c r="A42" i="24"/>
  <c r="N36" i="24"/>
  <c r="M36" i="24"/>
  <c r="L36" i="24"/>
  <c r="K36" i="24"/>
  <c r="J36" i="24"/>
  <c r="I36" i="24"/>
  <c r="H36" i="24"/>
  <c r="G36" i="24"/>
  <c r="F36" i="24"/>
  <c r="E36" i="24"/>
  <c r="D36" i="24"/>
  <c r="C36" i="24"/>
  <c r="O35" i="24"/>
  <c r="F53" i="24" s="1"/>
  <c r="A34" i="24"/>
  <c r="O31" i="24"/>
  <c r="N31" i="24"/>
  <c r="M31" i="24"/>
  <c r="L31" i="24"/>
  <c r="K31" i="24"/>
  <c r="J31" i="24"/>
  <c r="I31" i="24"/>
  <c r="H31" i="24"/>
  <c r="G31" i="24"/>
  <c r="F31" i="24"/>
  <c r="E31" i="24"/>
  <c r="D31" i="24"/>
  <c r="C31" i="24"/>
  <c r="B31" i="24"/>
  <c r="O30" i="24"/>
  <c r="A29" i="24"/>
  <c r="N27" i="24"/>
  <c r="M27" i="24"/>
  <c r="L27" i="24"/>
  <c r="K27" i="24"/>
  <c r="J27" i="24"/>
  <c r="I27" i="24"/>
  <c r="H27" i="24"/>
  <c r="G27" i="24"/>
  <c r="F27" i="24"/>
  <c r="E27" i="24"/>
  <c r="D27" i="24"/>
  <c r="C27" i="24"/>
  <c r="B27" i="24"/>
  <c r="O26" i="24"/>
  <c r="F59" i="24" s="1"/>
  <c r="O25" i="24"/>
  <c r="F58" i="24" s="1"/>
  <c r="O24" i="24"/>
  <c r="F57" i="24" s="1"/>
  <c r="A23" i="24"/>
  <c r="N21" i="24"/>
  <c r="M21" i="24"/>
  <c r="J21" i="24"/>
  <c r="J37" i="24" s="1"/>
  <c r="I21" i="24"/>
  <c r="H21" i="24"/>
  <c r="G21" i="24"/>
  <c r="E21" i="24"/>
  <c r="D21" i="24"/>
  <c r="C21" i="24"/>
  <c r="O20" i="24"/>
  <c r="F51" i="24" s="1"/>
  <c r="O19" i="24"/>
  <c r="F50" i="24" s="1"/>
  <c r="A17" i="24"/>
  <c r="N15" i="24"/>
  <c r="N37" i="24" s="1"/>
  <c r="M15" i="24"/>
  <c r="M37" i="24" s="1"/>
  <c r="L15" i="24"/>
  <c r="K15" i="24"/>
  <c r="J15" i="24"/>
  <c r="I15" i="24"/>
  <c r="I37" i="24" s="1"/>
  <c r="H15" i="24"/>
  <c r="H37" i="24" s="1"/>
  <c r="G15" i="24"/>
  <c r="G37" i="24" s="1"/>
  <c r="F15" i="24"/>
  <c r="E15" i="24"/>
  <c r="E37" i="24" s="1"/>
  <c r="D15" i="24"/>
  <c r="D37" i="24" s="1"/>
  <c r="C15" i="24"/>
  <c r="C37" i="24" s="1"/>
  <c r="B15" i="24"/>
  <c r="O14" i="24"/>
  <c r="O13" i="24"/>
  <c r="F46" i="24" s="1"/>
  <c r="O12" i="24"/>
  <c r="F45" i="24" s="1"/>
  <c r="O11" i="24"/>
  <c r="F44" i="24" s="1"/>
  <c r="O10" i="24"/>
  <c r="O9" i="24"/>
  <c r="O15" i="24" s="1"/>
  <c r="A8" i="24"/>
  <c r="E43" i="23"/>
  <c r="E45" i="23"/>
  <c r="E46" i="23"/>
  <c r="E50" i="23"/>
  <c r="G50" i="23" s="1"/>
  <c r="E55" i="23"/>
  <c r="E56" i="23"/>
  <c r="G56" i="23" s="1"/>
  <c r="F59" i="23"/>
  <c r="C57" i="23"/>
  <c r="B57" i="23"/>
  <c r="A57" i="23"/>
  <c r="C55" i="23"/>
  <c r="B55" i="23"/>
  <c r="A55" i="23"/>
  <c r="F53" i="23"/>
  <c r="C53" i="23"/>
  <c r="B53" i="23"/>
  <c r="A53" i="23"/>
  <c r="C49" i="23"/>
  <c r="B49" i="23"/>
  <c r="A49" i="23"/>
  <c r="M46" i="23"/>
  <c r="O46" i="23" s="1"/>
  <c r="F46" i="23"/>
  <c r="N46" i="23" s="1"/>
  <c r="M45" i="23"/>
  <c r="M43" i="23"/>
  <c r="F42" i="23"/>
  <c r="C42" i="23"/>
  <c r="B42" i="23"/>
  <c r="A42" i="23"/>
  <c r="O36" i="23"/>
  <c r="F54" i="23" s="1"/>
  <c r="N36" i="23"/>
  <c r="M36" i="23"/>
  <c r="L36" i="23"/>
  <c r="K36" i="23"/>
  <c r="J36" i="23"/>
  <c r="I36" i="23"/>
  <c r="H36" i="23"/>
  <c r="G36" i="23"/>
  <c r="F36" i="23"/>
  <c r="E36" i="23"/>
  <c r="D36" i="23"/>
  <c r="C36" i="23"/>
  <c r="B36" i="23"/>
  <c r="O35" i="23"/>
  <c r="A34" i="23"/>
  <c r="O31" i="23"/>
  <c r="N31" i="23"/>
  <c r="M31" i="23"/>
  <c r="L31" i="23"/>
  <c r="K31" i="23"/>
  <c r="J31" i="23"/>
  <c r="I31" i="23"/>
  <c r="H31" i="23"/>
  <c r="G31" i="23"/>
  <c r="F31" i="23"/>
  <c r="E31" i="23"/>
  <c r="D31" i="23"/>
  <c r="C31" i="23"/>
  <c r="B31" i="23"/>
  <c r="O30" i="23"/>
  <c r="F55" i="23" s="1"/>
  <c r="F56" i="23" s="1"/>
  <c r="A29" i="23"/>
  <c r="N27" i="23"/>
  <c r="M27" i="23"/>
  <c r="L27" i="23"/>
  <c r="K27" i="23"/>
  <c r="J27" i="23"/>
  <c r="I27" i="23"/>
  <c r="H27" i="23"/>
  <c r="G27" i="23"/>
  <c r="F27" i="23"/>
  <c r="E27" i="23"/>
  <c r="D27" i="23"/>
  <c r="C27" i="23"/>
  <c r="B27" i="23"/>
  <c r="O26" i="23"/>
  <c r="O25" i="23"/>
  <c r="F58" i="23" s="1"/>
  <c r="O24" i="23"/>
  <c r="F57" i="23" s="1"/>
  <c r="A23" i="23"/>
  <c r="N21" i="23"/>
  <c r="M21" i="23"/>
  <c r="L21" i="23"/>
  <c r="L37" i="23" s="1"/>
  <c r="J21" i="23"/>
  <c r="H21" i="23"/>
  <c r="G21" i="23"/>
  <c r="E21" i="23"/>
  <c r="D21" i="23"/>
  <c r="D37" i="23" s="1"/>
  <c r="C21" i="23"/>
  <c r="O20" i="23"/>
  <c r="F51" i="23" s="1"/>
  <c r="N49" i="23" s="1"/>
  <c r="O19" i="23"/>
  <c r="F50" i="23" s="1"/>
  <c r="N48" i="23" s="1"/>
  <c r="A17" i="23"/>
  <c r="N15" i="23"/>
  <c r="N37" i="23" s="1"/>
  <c r="M15" i="23"/>
  <c r="L15" i="23"/>
  <c r="K15" i="23"/>
  <c r="J15" i="23"/>
  <c r="J37" i="23" s="1"/>
  <c r="I15" i="23"/>
  <c r="H15" i="23"/>
  <c r="H37" i="23" s="1"/>
  <c r="G15" i="23"/>
  <c r="G37" i="23" s="1"/>
  <c r="F15" i="23"/>
  <c r="E15" i="23"/>
  <c r="D15" i="23"/>
  <c r="C15" i="23"/>
  <c r="C37" i="23" s="1"/>
  <c r="B15" i="23"/>
  <c r="O14" i="23"/>
  <c r="F47" i="23" s="1"/>
  <c r="N47" i="23" s="1"/>
  <c r="O13" i="23"/>
  <c r="O12" i="23"/>
  <c r="F45" i="23" s="1"/>
  <c r="O11" i="23"/>
  <c r="F44" i="23" s="1"/>
  <c r="O10" i="23"/>
  <c r="F43" i="23" s="1"/>
  <c r="N43" i="23" s="1"/>
  <c r="O9" i="23"/>
  <c r="O15" i="23" s="1"/>
  <c r="A8" i="23"/>
  <c r="E43" i="22"/>
  <c r="E45" i="22"/>
  <c r="E46" i="22"/>
  <c r="E50" i="22"/>
  <c r="E55" i="22"/>
  <c r="E56" i="22"/>
  <c r="F59" i="22"/>
  <c r="F58" i="22"/>
  <c r="C57" i="22"/>
  <c r="B57" i="22"/>
  <c r="A57" i="22"/>
  <c r="C55" i="22"/>
  <c r="B55" i="22"/>
  <c r="A55" i="22"/>
  <c r="F53" i="22"/>
  <c r="C53" i="22"/>
  <c r="B53" i="22"/>
  <c r="A53" i="22"/>
  <c r="M48" i="22"/>
  <c r="F49" i="22"/>
  <c r="C49" i="22"/>
  <c r="B49" i="22"/>
  <c r="A49" i="22"/>
  <c r="M46" i="22"/>
  <c r="M45" i="22"/>
  <c r="F45" i="22"/>
  <c r="G45" i="22" s="1"/>
  <c r="F44" i="22"/>
  <c r="N44" i="22" s="1"/>
  <c r="M43" i="22"/>
  <c r="C42" i="22"/>
  <c r="B42" i="22"/>
  <c r="A42" i="22"/>
  <c r="O36" i="22"/>
  <c r="F54" i="22" s="1"/>
  <c r="N36" i="22"/>
  <c r="M36" i="22"/>
  <c r="L36" i="22"/>
  <c r="K36" i="22"/>
  <c r="J36" i="22"/>
  <c r="I36" i="22"/>
  <c r="H36" i="22"/>
  <c r="G36" i="22"/>
  <c r="F36" i="22"/>
  <c r="E36" i="22"/>
  <c r="D36" i="22"/>
  <c r="C36" i="22"/>
  <c r="B36" i="22"/>
  <c r="O35" i="22"/>
  <c r="A34" i="22"/>
  <c r="O31" i="22"/>
  <c r="N31" i="22"/>
  <c r="M31" i="22"/>
  <c r="L31" i="22"/>
  <c r="K31" i="22"/>
  <c r="J31" i="22"/>
  <c r="I31" i="22"/>
  <c r="H31" i="22"/>
  <c r="G31" i="22"/>
  <c r="F31" i="22"/>
  <c r="E31" i="22"/>
  <c r="D31" i="22"/>
  <c r="C31" i="22"/>
  <c r="B31" i="22"/>
  <c r="O30" i="22"/>
  <c r="F55" i="22" s="1"/>
  <c r="F56" i="22" s="1"/>
  <c r="A29" i="22"/>
  <c r="N27" i="22"/>
  <c r="M27" i="22"/>
  <c r="L27" i="22"/>
  <c r="K27" i="22"/>
  <c r="J27" i="22"/>
  <c r="I27" i="22"/>
  <c r="H27" i="22"/>
  <c r="G27" i="22"/>
  <c r="F27" i="22"/>
  <c r="E27" i="22"/>
  <c r="D27" i="22"/>
  <c r="C27" i="22"/>
  <c r="B27" i="22"/>
  <c r="O26" i="22"/>
  <c r="O25" i="22"/>
  <c r="O24" i="22"/>
  <c r="F57" i="22" s="1"/>
  <c r="F60" i="22" s="1"/>
  <c r="A23" i="22"/>
  <c r="N21" i="22"/>
  <c r="N37" i="22" s="1"/>
  <c r="M21" i="22"/>
  <c r="L21" i="22"/>
  <c r="K21" i="22"/>
  <c r="J21" i="22"/>
  <c r="I21" i="22"/>
  <c r="I37" i="22" s="1"/>
  <c r="H21" i="22"/>
  <c r="H37" i="22" s="1"/>
  <c r="G21" i="22"/>
  <c r="G37" i="22" s="1"/>
  <c r="F21" i="22"/>
  <c r="F37" i="22" s="1"/>
  <c r="E21" i="22"/>
  <c r="D21" i="22"/>
  <c r="C21" i="22"/>
  <c r="B21" i="22"/>
  <c r="O20" i="22"/>
  <c r="F51" i="22" s="1"/>
  <c r="O19" i="22"/>
  <c r="F50" i="22" s="1"/>
  <c r="O18" i="22"/>
  <c r="A17" i="22"/>
  <c r="N15" i="22"/>
  <c r="M15" i="22"/>
  <c r="M37" i="22" s="1"/>
  <c r="L15" i="22"/>
  <c r="L37" i="22" s="1"/>
  <c r="K15" i="22"/>
  <c r="K37" i="22" s="1"/>
  <c r="J15" i="22"/>
  <c r="J37" i="22" s="1"/>
  <c r="I15" i="22"/>
  <c r="H15" i="22"/>
  <c r="G15" i="22"/>
  <c r="F15" i="22"/>
  <c r="E15" i="22"/>
  <c r="E37" i="22" s="1"/>
  <c r="D15" i="22"/>
  <c r="D37" i="22" s="1"/>
  <c r="C15" i="22"/>
  <c r="C37" i="22" s="1"/>
  <c r="B15" i="22"/>
  <c r="B37" i="22" s="1"/>
  <c r="O14" i="22"/>
  <c r="F47" i="22" s="1"/>
  <c r="N47" i="22" s="1"/>
  <c r="O13" i="22"/>
  <c r="F46" i="22" s="1"/>
  <c r="O12" i="22"/>
  <c r="O11" i="22"/>
  <c r="O10" i="22"/>
  <c r="F43" i="22" s="1"/>
  <c r="N43" i="22" s="1"/>
  <c r="O9" i="22"/>
  <c r="O15" i="22" s="1"/>
  <c r="A8" i="22"/>
  <c r="E43" i="21"/>
  <c r="E45" i="21"/>
  <c r="E46" i="21"/>
  <c r="E50" i="21"/>
  <c r="E55" i="21"/>
  <c r="E56" i="21"/>
  <c r="O46" i="41" l="1"/>
  <c r="W12" i="8"/>
  <c r="F52" i="26"/>
  <c r="F61" i="26" s="1"/>
  <c r="F48" i="41"/>
  <c r="N42" i="41"/>
  <c r="F61" i="40"/>
  <c r="F48" i="39"/>
  <c r="N42" i="39"/>
  <c r="O37" i="38"/>
  <c r="F52" i="38"/>
  <c r="F48" i="38"/>
  <c r="N42" i="38"/>
  <c r="F48" i="37"/>
  <c r="N42" i="37"/>
  <c r="F48" i="36"/>
  <c r="N42" i="36"/>
  <c r="F52" i="36"/>
  <c r="F48" i="35"/>
  <c r="N42" i="35"/>
  <c r="F48" i="34"/>
  <c r="N42" i="34"/>
  <c r="F48" i="33"/>
  <c r="N42" i="33"/>
  <c r="F48" i="32"/>
  <c r="N42" i="32"/>
  <c r="F52" i="32"/>
  <c r="N42" i="30"/>
  <c r="O21" i="27"/>
  <c r="O37" i="27" s="1"/>
  <c r="N42" i="31"/>
  <c r="F48" i="31"/>
  <c r="G43" i="31"/>
  <c r="F48" i="30"/>
  <c r="G43" i="30"/>
  <c r="F48" i="29"/>
  <c r="N42" i="29"/>
  <c r="G45" i="28"/>
  <c r="N45" i="28"/>
  <c r="O45" i="28" s="1"/>
  <c r="N49" i="28"/>
  <c r="F52" i="28"/>
  <c r="O21" i="28"/>
  <c r="O37" i="28" s="1"/>
  <c r="N42" i="28"/>
  <c r="F48" i="28"/>
  <c r="N49" i="27"/>
  <c r="N51" i="27"/>
  <c r="F52" i="27"/>
  <c r="N49" i="26"/>
  <c r="O21" i="26"/>
  <c r="O37" i="26" s="1"/>
  <c r="G45" i="26"/>
  <c r="N45" i="26"/>
  <c r="O45" i="26" s="1"/>
  <c r="N42" i="26"/>
  <c r="O18" i="25"/>
  <c r="F49" i="25" s="1"/>
  <c r="F21" i="25"/>
  <c r="F37" i="25" s="1"/>
  <c r="B37" i="24"/>
  <c r="O36" i="24"/>
  <c r="F54" i="24" s="1"/>
  <c r="O18" i="24"/>
  <c r="O21" i="24" s="1"/>
  <c r="L37" i="24"/>
  <c r="K37" i="24"/>
  <c r="F21" i="24"/>
  <c r="F37" i="24" s="1"/>
  <c r="F37" i="23"/>
  <c r="B37" i="23"/>
  <c r="K37" i="23"/>
  <c r="O18" i="23"/>
  <c r="F49" i="23" s="1"/>
  <c r="F52" i="23" s="1"/>
  <c r="I21" i="23"/>
  <c r="I37" i="23" s="1"/>
  <c r="K37" i="25"/>
  <c r="O20" i="25"/>
  <c r="F51" i="25" s="1"/>
  <c r="N49" i="25" s="1"/>
  <c r="E37" i="23"/>
  <c r="M37" i="23"/>
  <c r="O21" i="22"/>
  <c r="F52" i="22"/>
  <c r="N50" i="25"/>
  <c r="O45" i="25"/>
  <c r="G50" i="25"/>
  <c r="N48" i="25"/>
  <c r="O48" i="25" s="1"/>
  <c r="F60" i="25"/>
  <c r="O46" i="25"/>
  <c r="N44" i="25"/>
  <c r="G56" i="25"/>
  <c r="G43" i="25"/>
  <c r="G55" i="25"/>
  <c r="F42" i="25"/>
  <c r="G46" i="25"/>
  <c r="G45" i="25"/>
  <c r="N44" i="24"/>
  <c r="G45" i="24"/>
  <c r="N45" i="24"/>
  <c r="O45" i="24" s="1"/>
  <c r="N46" i="24"/>
  <c r="O46" i="24" s="1"/>
  <c r="G46" i="24"/>
  <c r="G50" i="24"/>
  <c r="N48" i="24"/>
  <c r="O48" i="24" s="1"/>
  <c r="F60" i="24"/>
  <c r="N49" i="24"/>
  <c r="N50" i="24"/>
  <c r="G56" i="24"/>
  <c r="O27" i="24"/>
  <c r="G43" i="24"/>
  <c r="F42" i="24"/>
  <c r="F48" i="23"/>
  <c r="N44" i="23"/>
  <c r="O43" i="23"/>
  <c r="G45" i="23"/>
  <c r="N45" i="23"/>
  <c r="O45" i="23"/>
  <c r="F60" i="23"/>
  <c r="N50" i="23"/>
  <c r="M48" i="23"/>
  <c r="O48" i="23" s="1"/>
  <c r="O27" i="23"/>
  <c r="G43" i="23"/>
  <c r="G55" i="23"/>
  <c r="G46" i="23"/>
  <c r="N42" i="23"/>
  <c r="G56" i="22"/>
  <c r="O43" i="22"/>
  <c r="O48" i="22"/>
  <c r="N46" i="22"/>
  <c r="O46" i="22" s="1"/>
  <c r="G46" i="22"/>
  <c r="G50" i="22"/>
  <c r="N48" i="22"/>
  <c r="N49" i="22"/>
  <c r="G55" i="22"/>
  <c r="N50" i="22"/>
  <c r="O27" i="22"/>
  <c r="G43" i="22"/>
  <c r="N45" i="22"/>
  <c r="O45" i="22" s="1"/>
  <c r="F42" i="22"/>
  <c r="N51" i="30" l="1"/>
  <c r="N51" i="41"/>
  <c r="F61" i="41"/>
  <c r="N51" i="39"/>
  <c r="F61" i="39"/>
  <c r="N51" i="38"/>
  <c r="F61" i="38"/>
  <c r="N51" i="37"/>
  <c r="F61" i="37"/>
  <c r="N51" i="36"/>
  <c r="F61" i="36"/>
  <c r="N51" i="35"/>
  <c r="F61" i="35"/>
  <c r="N51" i="34"/>
  <c r="F61" i="34"/>
  <c r="N51" i="33"/>
  <c r="F61" i="33"/>
  <c r="N51" i="32"/>
  <c r="F61" i="32"/>
  <c r="F61" i="31"/>
  <c r="N51" i="31"/>
  <c r="F61" i="30"/>
  <c r="F61" i="29"/>
  <c r="N51" i="29"/>
  <c r="N51" i="28"/>
  <c r="F61" i="28"/>
  <c r="F61" i="27"/>
  <c r="N51" i="26"/>
  <c r="F49" i="24"/>
  <c r="F52" i="24" s="1"/>
  <c r="O21" i="23"/>
  <c r="O37" i="23" s="1"/>
  <c r="F52" i="25"/>
  <c r="O21" i="25"/>
  <c r="O37" i="25" s="1"/>
  <c r="O37" i="24"/>
  <c r="O37" i="22"/>
  <c r="F48" i="25"/>
  <c r="N42" i="25"/>
  <c r="F48" i="24"/>
  <c r="F61" i="23"/>
  <c r="N51" i="23"/>
  <c r="N42" i="22"/>
  <c r="F48" i="22"/>
  <c r="N42" i="24" l="1"/>
  <c r="N51" i="25"/>
  <c r="F61" i="25"/>
  <c r="F61" i="24"/>
  <c r="F61" i="22"/>
  <c r="N51" i="22"/>
  <c r="N51" i="24" l="1"/>
  <c r="A23" i="21" l="1"/>
  <c r="O24" i="21"/>
  <c r="O25" i="21"/>
  <c r="O26" i="21"/>
  <c r="B27" i="21"/>
  <c r="C27" i="21"/>
  <c r="D27" i="21"/>
  <c r="E27" i="21"/>
  <c r="F27" i="21"/>
  <c r="G27" i="21"/>
  <c r="H27" i="21"/>
  <c r="I27" i="21"/>
  <c r="J27" i="21"/>
  <c r="K27" i="21"/>
  <c r="L27" i="21"/>
  <c r="M27" i="21"/>
  <c r="N27" i="21"/>
  <c r="O27" i="21"/>
  <c r="O18" i="21" l="1"/>
  <c r="O20" i="21"/>
  <c r="F51" i="21" s="1"/>
  <c r="F59" i="21"/>
  <c r="C57" i="21"/>
  <c r="B57" i="21"/>
  <c r="A57" i="21"/>
  <c r="C55" i="21"/>
  <c r="B55" i="21"/>
  <c r="A55" i="21"/>
  <c r="F53" i="21"/>
  <c r="C53" i="21"/>
  <c r="B53" i="21"/>
  <c r="A53" i="21"/>
  <c r="C49" i="21"/>
  <c r="B49" i="21"/>
  <c r="A49" i="21"/>
  <c r="C42" i="21"/>
  <c r="B42" i="21"/>
  <c r="A42" i="21"/>
  <c r="O36" i="21"/>
  <c r="F54" i="21" s="1"/>
  <c r="N36" i="21"/>
  <c r="M36" i="21"/>
  <c r="L36" i="21"/>
  <c r="K36" i="21"/>
  <c r="J36" i="21"/>
  <c r="I36" i="21"/>
  <c r="H36" i="21"/>
  <c r="G36" i="21"/>
  <c r="F36" i="21"/>
  <c r="E36" i="21"/>
  <c r="D36" i="21"/>
  <c r="C36" i="21"/>
  <c r="B36" i="21"/>
  <c r="O35" i="21"/>
  <c r="A34" i="21"/>
  <c r="O31" i="21"/>
  <c r="N31" i="21"/>
  <c r="M31" i="21"/>
  <c r="L31" i="21"/>
  <c r="K31" i="21"/>
  <c r="J31" i="21"/>
  <c r="I31" i="21"/>
  <c r="H31" i="21"/>
  <c r="G31" i="21"/>
  <c r="F31" i="21"/>
  <c r="E31" i="21"/>
  <c r="D31" i="21"/>
  <c r="C31" i="21"/>
  <c r="B31" i="21"/>
  <c r="O30" i="21"/>
  <c r="F55" i="21" s="1"/>
  <c r="F56" i="21" s="1"/>
  <c r="A29" i="21"/>
  <c r="F58" i="21"/>
  <c r="N50" i="21" s="1"/>
  <c r="F57" i="21"/>
  <c r="F60" i="21" s="1"/>
  <c r="N21" i="21"/>
  <c r="M21" i="21"/>
  <c r="M37" i="21" s="1"/>
  <c r="L21" i="21"/>
  <c r="H21" i="21"/>
  <c r="G21" i="21"/>
  <c r="E21" i="21"/>
  <c r="D21" i="21"/>
  <c r="O19" i="21"/>
  <c r="F50" i="21" s="1"/>
  <c r="N48" i="21" s="1"/>
  <c r="K21" i="21"/>
  <c r="C21" i="21"/>
  <c r="A17" i="21"/>
  <c r="N15" i="21"/>
  <c r="M15" i="21"/>
  <c r="L15" i="21"/>
  <c r="K15" i="21"/>
  <c r="J15" i="21"/>
  <c r="H15" i="21"/>
  <c r="E15" i="21"/>
  <c r="D15" i="21"/>
  <c r="C15" i="21"/>
  <c r="B15" i="21"/>
  <c r="I15" i="21"/>
  <c r="G15" i="21"/>
  <c r="F15" i="21"/>
  <c r="O13" i="21"/>
  <c r="F46" i="21" s="1"/>
  <c r="O12" i="21"/>
  <c r="F45" i="21" s="1"/>
  <c r="O11" i="21"/>
  <c r="F44" i="21" s="1"/>
  <c r="O10" i="21"/>
  <c r="F43" i="21" s="1"/>
  <c r="N43" i="21" s="1"/>
  <c r="O9" i="21"/>
  <c r="A8" i="21"/>
  <c r="H37" i="21" l="1"/>
  <c r="I21" i="21"/>
  <c r="I37" i="21" s="1"/>
  <c r="D37" i="21"/>
  <c r="G37" i="21"/>
  <c r="F21" i="21"/>
  <c r="F37" i="21" s="1"/>
  <c r="L37" i="21"/>
  <c r="K37" i="21"/>
  <c r="N37" i="21"/>
  <c r="E37" i="21"/>
  <c r="N46" i="21"/>
  <c r="C37" i="21"/>
  <c r="N49" i="21"/>
  <c r="N44" i="21"/>
  <c r="N45" i="21"/>
  <c r="O21" i="21"/>
  <c r="F49" i="21"/>
  <c r="F52" i="21" s="1"/>
  <c r="B21" i="21"/>
  <c r="B37" i="21" s="1"/>
  <c r="F42" i="21"/>
  <c r="O14" i="21"/>
  <c r="F47" i="21" s="1"/>
  <c r="N47" i="21" s="1"/>
  <c r="J21" i="21"/>
  <c r="J37" i="21" s="1"/>
  <c r="O15" i="21" l="1"/>
  <c r="O37" i="21" s="1"/>
  <c r="F48" i="21"/>
  <c r="N42" i="21"/>
  <c r="N51" i="21" l="1"/>
  <c r="F61" i="21"/>
  <c r="G55" i="21" l="1"/>
  <c r="G56" i="21"/>
  <c r="D11" i="4"/>
  <c r="E11" i="4" s="1"/>
  <c r="W9" i="8" l="1"/>
  <c r="O9" i="8"/>
  <c r="Q9" i="8"/>
  <c r="V9" i="8"/>
  <c r="N9" i="8"/>
  <c r="U9" i="8"/>
  <c r="M9" i="8"/>
  <c r="T9" i="8"/>
  <c r="L9" i="8"/>
  <c r="S9" i="8"/>
  <c r="K9" i="8"/>
  <c r="I9" i="8"/>
  <c r="R9" i="8"/>
  <c r="J9" i="8"/>
  <c r="P9" i="8"/>
  <c r="H9" i="8"/>
  <c r="D9" i="8"/>
  <c r="E9" i="8"/>
  <c r="G9" i="8"/>
  <c r="F9" i="8"/>
  <c r="C9" i="8"/>
  <c r="G50" i="21"/>
  <c r="M48" i="21"/>
  <c r="O48" i="21" s="1"/>
  <c r="M43" i="21"/>
  <c r="O43" i="21" s="1"/>
  <c r="G43" i="21"/>
  <c r="A34" i="9"/>
  <c r="A29" i="9"/>
  <c r="A23" i="9"/>
  <c r="M44" i="9"/>
  <c r="M50" i="9"/>
  <c r="M49" i="9"/>
  <c r="M48" i="9"/>
  <c r="M47" i="9"/>
  <c r="M46" i="9"/>
  <c r="M45" i="9"/>
  <c r="M43" i="9"/>
  <c r="M42" i="9"/>
  <c r="E61" i="9"/>
  <c r="A57" i="9"/>
  <c r="B57" i="9"/>
  <c r="C57" i="9"/>
  <c r="A55" i="9"/>
  <c r="B55" i="9"/>
  <c r="C55" i="9"/>
  <c r="A53" i="9"/>
  <c r="B53" i="9"/>
  <c r="C53" i="9"/>
  <c r="A49" i="9"/>
  <c r="B49" i="9"/>
  <c r="C49" i="9"/>
  <c r="B42" i="9"/>
  <c r="C31" i="9"/>
  <c r="D31" i="9"/>
  <c r="E31" i="9"/>
  <c r="F31" i="9"/>
  <c r="G31" i="9"/>
  <c r="H31" i="9"/>
  <c r="I31" i="9"/>
  <c r="J31" i="9"/>
  <c r="K31" i="9"/>
  <c r="L31" i="9"/>
  <c r="M31" i="9"/>
  <c r="N31" i="9"/>
  <c r="B31" i="9"/>
  <c r="C27" i="9"/>
  <c r="D27" i="9"/>
  <c r="E27" i="9"/>
  <c r="F27" i="9"/>
  <c r="G27" i="9"/>
  <c r="H27" i="9"/>
  <c r="I27" i="9"/>
  <c r="J27" i="9"/>
  <c r="K27" i="9"/>
  <c r="L27" i="9"/>
  <c r="M27" i="9"/>
  <c r="N27" i="9"/>
  <c r="B27" i="9"/>
  <c r="C21" i="9"/>
  <c r="D21" i="9"/>
  <c r="E21" i="9"/>
  <c r="F21" i="9"/>
  <c r="G21" i="9"/>
  <c r="H21" i="9"/>
  <c r="I21" i="9"/>
  <c r="J21" i="9"/>
  <c r="K21" i="9"/>
  <c r="L21" i="9"/>
  <c r="M21" i="9"/>
  <c r="N21" i="9"/>
  <c r="B21" i="9"/>
  <c r="O35" i="9"/>
  <c r="O30" i="9"/>
  <c r="O31" i="9" s="1"/>
  <c r="O24" i="9"/>
  <c r="O27" i="9" s="1"/>
  <c r="O25" i="9"/>
  <c r="O26" i="9"/>
  <c r="O20" i="9"/>
  <c r="O19" i="9"/>
  <c r="O18" i="9"/>
  <c r="N15" i="9"/>
  <c r="O10" i="9"/>
  <c r="O11" i="9"/>
  <c r="O12" i="9"/>
  <c r="O13" i="9"/>
  <c r="O14" i="9"/>
  <c r="O9" i="9"/>
  <c r="N37" i="9" l="1"/>
  <c r="O21" i="9"/>
  <c r="O15" i="9"/>
  <c r="M51" i="9"/>
  <c r="C42" i="9"/>
  <c r="F59" i="9"/>
  <c r="G59" i="9" s="1"/>
  <c r="E59" i="21" s="1"/>
  <c r="G59" i="21" s="1"/>
  <c r="E59" i="22" s="1"/>
  <c r="G59" i="22" s="1"/>
  <c r="E59" i="23" s="1"/>
  <c r="G59" i="23" s="1"/>
  <c r="E59" i="24" s="1"/>
  <c r="G59" i="24" s="1"/>
  <c r="F58" i="9"/>
  <c r="N50" i="9" s="1"/>
  <c r="F57" i="9"/>
  <c r="G57" i="9" s="1"/>
  <c r="E57" i="21" s="1"/>
  <c r="G57" i="21" s="1"/>
  <c r="E57" i="22" s="1"/>
  <c r="G57" i="22" s="1"/>
  <c r="E57" i="23" s="1"/>
  <c r="G57" i="23" s="1"/>
  <c r="E57" i="24" s="1"/>
  <c r="G57" i="24" s="1"/>
  <c r="F55" i="9"/>
  <c r="F56" i="9" s="1"/>
  <c r="G56" i="9" s="1"/>
  <c r="D10" i="4"/>
  <c r="E10" i="4" s="1"/>
  <c r="E60" i="9"/>
  <c r="E56" i="9"/>
  <c r="F53" i="9"/>
  <c r="F50" i="9"/>
  <c r="N48" i="9" s="1"/>
  <c r="F51" i="9"/>
  <c r="N49" i="9" s="1"/>
  <c r="F49" i="9"/>
  <c r="F44" i="9"/>
  <c r="F43" i="9"/>
  <c r="N43" i="9" s="1"/>
  <c r="F45" i="9"/>
  <c r="N45" i="9" s="1"/>
  <c r="F46" i="9"/>
  <c r="N46" i="9" s="1"/>
  <c r="F47" i="9"/>
  <c r="N47" i="9" s="1"/>
  <c r="B13" i="8" s="1"/>
  <c r="F42" i="9"/>
  <c r="E57" i="39" l="1"/>
  <c r="G57" i="39" s="1"/>
  <c r="E57" i="34"/>
  <c r="G57" i="34" s="1"/>
  <c r="E57" i="26"/>
  <c r="G57" i="26" s="1"/>
  <c r="E57" i="30"/>
  <c r="G57" i="30" s="1"/>
  <c r="E57" i="35"/>
  <c r="G57" i="35" s="1"/>
  <c r="E57" i="33"/>
  <c r="G57" i="33" s="1"/>
  <c r="E57" i="37"/>
  <c r="G57" i="37" s="1"/>
  <c r="E57" i="31"/>
  <c r="G57" i="31" s="1"/>
  <c r="E57" i="29"/>
  <c r="G57" i="29" s="1"/>
  <c r="E57" i="28"/>
  <c r="G57" i="28" s="1"/>
  <c r="E57" i="27"/>
  <c r="G57" i="27" s="1"/>
  <c r="E57" i="41"/>
  <c r="G57" i="41" s="1"/>
  <c r="E57" i="40"/>
  <c r="G57" i="40" s="1"/>
  <c r="E57" i="38"/>
  <c r="G57" i="38" s="1"/>
  <c r="E57" i="36"/>
  <c r="G57" i="36" s="1"/>
  <c r="E57" i="32"/>
  <c r="G57" i="32" s="1"/>
  <c r="E57" i="25"/>
  <c r="G57" i="25" s="1"/>
  <c r="E59" i="38"/>
  <c r="G59" i="38" s="1"/>
  <c r="E59" i="37"/>
  <c r="G59" i="37" s="1"/>
  <c r="E59" i="29"/>
  <c r="G59" i="29" s="1"/>
  <c r="E59" i="28"/>
  <c r="G59" i="28" s="1"/>
  <c r="E59" i="27"/>
  <c r="G59" i="27" s="1"/>
  <c r="E59" i="41"/>
  <c r="G59" i="41" s="1"/>
  <c r="E59" i="40"/>
  <c r="G59" i="40" s="1"/>
  <c r="E59" i="36"/>
  <c r="G59" i="36" s="1"/>
  <c r="E59" i="32"/>
  <c r="G59" i="32" s="1"/>
  <c r="E59" i="30"/>
  <c r="G59" i="30" s="1"/>
  <c r="E59" i="39"/>
  <c r="G59" i="39" s="1"/>
  <c r="E59" i="34"/>
  <c r="G59" i="34" s="1"/>
  <c r="E59" i="26"/>
  <c r="G59" i="26" s="1"/>
  <c r="E59" i="35"/>
  <c r="G59" i="35" s="1"/>
  <c r="E59" i="33"/>
  <c r="G59" i="33" s="1"/>
  <c r="E59" i="31"/>
  <c r="G59" i="31" s="1"/>
  <c r="E59" i="25"/>
  <c r="G59" i="25" s="1"/>
  <c r="O48" i="9"/>
  <c r="O49" i="9"/>
  <c r="O50" i="9"/>
  <c r="G58" i="9"/>
  <c r="E58" i="21" s="1"/>
  <c r="O47" i="9"/>
  <c r="O46" i="9"/>
  <c r="O45" i="9"/>
  <c r="O43" i="9"/>
  <c r="N44" i="9"/>
  <c r="N42" i="9"/>
  <c r="B9" i="8" s="1"/>
  <c r="F48" i="9"/>
  <c r="F60" i="9"/>
  <c r="G60" i="9" s="1"/>
  <c r="E60" i="21" s="1"/>
  <c r="G60" i="21" s="1"/>
  <c r="E60" i="22" s="1"/>
  <c r="G60" i="22" s="1"/>
  <c r="E60" i="23" s="1"/>
  <c r="G60" i="23" s="1"/>
  <c r="E60" i="24" s="1"/>
  <c r="G60" i="24" s="1"/>
  <c r="G55" i="9"/>
  <c r="G58" i="21" l="1"/>
  <c r="E58" i="22" s="1"/>
  <c r="M50" i="21"/>
  <c r="O50" i="21" s="1"/>
  <c r="E60" i="39"/>
  <c r="G60" i="39" s="1"/>
  <c r="E60" i="36"/>
  <c r="G60" i="36" s="1"/>
  <c r="E60" i="35"/>
  <c r="G60" i="35" s="1"/>
  <c r="E60" i="34"/>
  <c r="G60" i="34" s="1"/>
  <c r="E60" i="32"/>
  <c r="G60" i="32" s="1"/>
  <c r="E60" i="28"/>
  <c r="G60" i="28" s="1"/>
  <c r="E60" i="27"/>
  <c r="G60" i="27" s="1"/>
  <c r="E60" i="33"/>
  <c r="G60" i="33" s="1"/>
  <c r="E60" i="31"/>
  <c r="G60" i="31" s="1"/>
  <c r="E60" i="26"/>
  <c r="G60" i="26" s="1"/>
  <c r="E60" i="37"/>
  <c r="G60" i="37" s="1"/>
  <c r="E60" i="29"/>
  <c r="G60" i="29" s="1"/>
  <c r="E60" i="41"/>
  <c r="G60" i="41" s="1"/>
  <c r="E60" i="40"/>
  <c r="G60" i="40" s="1"/>
  <c r="E60" i="38"/>
  <c r="G60" i="38" s="1"/>
  <c r="E60" i="30"/>
  <c r="G60" i="30" s="1"/>
  <c r="E60" i="25"/>
  <c r="G60" i="25" s="1"/>
  <c r="O44" i="9"/>
  <c r="O42" i="9"/>
  <c r="N51" i="9"/>
  <c r="E54" i="9"/>
  <c r="G49" i="9"/>
  <c r="E49" i="21" s="1"/>
  <c r="G42" i="9"/>
  <c r="E42" i="21" s="1"/>
  <c r="O36" i="9"/>
  <c r="M15" i="9"/>
  <c r="M37" i="9" s="1"/>
  <c r="L15" i="9"/>
  <c r="L37" i="9" s="1"/>
  <c r="K15" i="9"/>
  <c r="K37" i="9" s="1"/>
  <c r="J15" i="9"/>
  <c r="J37" i="9" s="1"/>
  <c r="I15" i="9"/>
  <c r="I37" i="9" s="1"/>
  <c r="H15" i="9"/>
  <c r="H37" i="9" s="1"/>
  <c r="G15" i="9"/>
  <c r="G37" i="9" s="1"/>
  <c r="F15" i="9"/>
  <c r="F37" i="9" s="1"/>
  <c r="E15" i="9"/>
  <c r="E37" i="9" s="1"/>
  <c r="D15" i="9"/>
  <c r="D37" i="9" s="1"/>
  <c r="C15" i="9"/>
  <c r="C37" i="9" s="1"/>
  <c r="B15" i="9"/>
  <c r="B37" i="9" s="1"/>
  <c r="M50" i="22" l="1"/>
  <c r="O50" i="22" s="1"/>
  <c r="G58" i="22"/>
  <c r="E58" i="23" s="1"/>
  <c r="F54" i="9"/>
  <c r="G54" i="9" s="1"/>
  <c r="E54" i="21" s="1"/>
  <c r="G54" i="21" s="1"/>
  <c r="E54" i="22" s="1"/>
  <c r="G54" i="22" s="1"/>
  <c r="E54" i="23" s="1"/>
  <c r="G54" i="23" s="1"/>
  <c r="E54" i="24" s="1"/>
  <c r="G54" i="24" s="1"/>
  <c r="O37" i="9"/>
  <c r="O51" i="9"/>
  <c r="G47" i="9"/>
  <c r="E47" i="21" s="1"/>
  <c r="G44" i="9"/>
  <c r="E44" i="21" s="1"/>
  <c r="G46" i="9"/>
  <c r="G50" i="9"/>
  <c r="G43" i="9"/>
  <c r="F52" i="9"/>
  <c r="F61" i="9" s="1"/>
  <c r="G51" i="9"/>
  <c r="E51" i="21" s="1"/>
  <c r="G45" i="9"/>
  <c r="E48" i="9"/>
  <c r="E52" i="9"/>
  <c r="G53" i="9"/>
  <c r="E53" i="21" s="1"/>
  <c r="G53" i="21" s="1"/>
  <c r="E53" i="22" s="1"/>
  <c r="G53" i="22" s="1"/>
  <c r="E53" i="23" s="1"/>
  <c r="G53" i="23" s="1"/>
  <c r="E53" i="24" s="1"/>
  <c r="G53" i="24" s="1"/>
  <c r="M50" i="23" l="1"/>
  <c r="O50" i="23" s="1"/>
  <c r="G58" i="23"/>
  <c r="E58" i="24" s="1"/>
  <c r="E53" i="25"/>
  <c r="G53" i="25" s="1"/>
  <c r="E53" i="41"/>
  <c r="G53" i="41" s="1"/>
  <c r="E53" i="34"/>
  <c r="G53" i="34" s="1"/>
  <c r="E53" i="29"/>
  <c r="G53" i="29" s="1"/>
  <c r="E53" i="26"/>
  <c r="G53" i="26" s="1"/>
  <c r="E53" i="40"/>
  <c r="G53" i="40" s="1"/>
  <c r="E53" i="37"/>
  <c r="G53" i="37" s="1"/>
  <c r="E53" i="35"/>
  <c r="G53" i="35" s="1"/>
  <c r="E53" i="32"/>
  <c r="G53" i="32" s="1"/>
  <c r="E53" i="31"/>
  <c r="G53" i="31" s="1"/>
  <c r="E53" i="30"/>
  <c r="G53" i="30" s="1"/>
  <c r="E53" i="39"/>
  <c r="G53" i="39" s="1"/>
  <c r="E53" i="38"/>
  <c r="G53" i="38" s="1"/>
  <c r="E53" i="36"/>
  <c r="G53" i="36" s="1"/>
  <c r="E53" i="33"/>
  <c r="G53" i="33" s="1"/>
  <c r="E53" i="28"/>
  <c r="G53" i="28" s="1"/>
  <c r="E53" i="27"/>
  <c r="G53" i="27" s="1"/>
  <c r="E54" i="25"/>
  <c r="G54" i="25" s="1"/>
  <c r="E54" i="32"/>
  <c r="G54" i="32" s="1"/>
  <c r="E54" i="31"/>
  <c r="G54" i="31" s="1"/>
  <c r="E54" i="30"/>
  <c r="G54" i="30" s="1"/>
  <c r="E54" i="26"/>
  <c r="G54" i="26" s="1"/>
  <c r="E54" i="39"/>
  <c r="G54" i="39" s="1"/>
  <c r="E54" i="33"/>
  <c r="G54" i="33" s="1"/>
  <c r="E54" i="41"/>
  <c r="G54" i="41" s="1"/>
  <c r="E54" i="38"/>
  <c r="G54" i="38" s="1"/>
  <c r="E54" i="36"/>
  <c r="G54" i="36" s="1"/>
  <c r="E54" i="35"/>
  <c r="G54" i="35" s="1"/>
  <c r="E54" i="34"/>
  <c r="G54" i="34" s="1"/>
  <c r="E54" i="29"/>
  <c r="G54" i="29" s="1"/>
  <c r="E54" i="28"/>
  <c r="G54" i="28" s="1"/>
  <c r="E54" i="27"/>
  <c r="G54" i="27" s="1"/>
  <c r="E54" i="40"/>
  <c r="G54" i="40" s="1"/>
  <c r="E54" i="37"/>
  <c r="G54" i="37" s="1"/>
  <c r="G48" i="9"/>
  <c r="E48" i="21" s="1"/>
  <c r="G52" i="9"/>
  <c r="E52" i="21" s="1"/>
  <c r="M50" i="24" l="1"/>
  <c r="O50" i="24" s="1"/>
  <c r="G58" i="24"/>
  <c r="G52" i="21"/>
  <c r="E52" i="22" s="1"/>
  <c r="G52" i="22" s="1"/>
  <c r="G49" i="21"/>
  <c r="E49" i="22" s="1"/>
  <c r="G61" i="9"/>
  <c r="E61" i="21" s="1"/>
  <c r="D7" i="4"/>
  <c r="E7" i="4" s="1"/>
  <c r="B11" i="8" s="1"/>
  <c r="D8" i="4"/>
  <c r="E8" i="4" s="1"/>
  <c r="D9" i="4"/>
  <c r="E9" i="4" s="1"/>
  <c r="B10" i="8" s="1"/>
  <c r="D5" i="4"/>
  <c r="E5" i="4" s="1"/>
  <c r="E58" i="35" l="1"/>
  <c r="E58" i="33"/>
  <c r="E58" i="26"/>
  <c r="E58" i="38"/>
  <c r="E58" i="37"/>
  <c r="E58" i="31"/>
  <c r="E58" i="29"/>
  <c r="E58" i="28"/>
  <c r="E58" i="27"/>
  <c r="E58" i="41"/>
  <c r="E58" i="40"/>
  <c r="E58" i="36"/>
  <c r="E58" i="32"/>
  <c r="E58" i="30"/>
  <c r="E58" i="39"/>
  <c r="E58" i="34"/>
  <c r="E58" i="25"/>
  <c r="W14" i="8"/>
  <c r="O14" i="8"/>
  <c r="V14" i="8"/>
  <c r="N14" i="8"/>
  <c r="U14" i="8"/>
  <c r="M14" i="8"/>
  <c r="T14" i="8"/>
  <c r="L14" i="8"/>
  <c r="I14" i="8"/>
  <c r="S14" i="8"/>
  <c r="K14" i="8"/>
  <c r="R14" i="8"/>
  <c r="J14" i="8"/>
  <c r="Q14" i="8"/>
  <c r="P14" i="8"/>
  <c r="H14" i="8"/>
  <c r="E14" i="8"/>
  <c r="G14" i="8"/>
  <c r="D14" i="8"/>
  <c r="F14" i="8"/>
  <c r="C14" i="8"/>
  <c r="B14" i="8"/>
  <c r="G49" i="22"/>
  <c r="E49" i="23" s="1"/>
  <c r="E52" i="23"/>
  <c r="G52" i="23" s="1"/>
  <c r="M46" i="21"/>
  <c r="O46" i="21" s="1"/>
  <c r="M47" i="21"/>
  <c r="O47" i="21" s="1"/>
  <c r="G47" i="21"/>
  <c r="E47" i="22" s="1"/>
  <c r="M42" i="21"/>
  <c r="G42" i="21"/>
  <c r="E42" i="22" s="1"/>
  <c r="G42" i="22" s="1"/>
  <c r="E42" i="23" s="1"/>
  <c r="G42" i="23" s="1"/>
  <c r="E42" i="24" s="1"/>
  <c r="G42" i="24" s="1"/>
  <c r="M50" i="34" l="1"/>
  <c r="O50" i="34" s="1"/>
  <c r="G58" i="34"/>
  <c r="M50" i="36"/>
  <c r="O50" i="36" s="1"/>
  <c r="G58" i="36"/>
  <c r="M50" i="28"/>
  <c r="O50" i="28" s="1"/>
  <c r="G58" i="28"/>
  <c r="M50" i="38"/>
  <c r="O50" i="38" s="1"/>
  <c r="G58" i="38"/>
  <c r="M50" i="39"/>
  <c r="O50" i="39" s="1"/>
  <c r="G58" i="39"/>
  <c r="M50" i="40"/>
  <c r="O50" i="40" s="1"/>
  <c r="G58" i="40"/>
  <c r="M50" i="29"/>
  <c r="O50" i="29" s="1"/>
  <c r="G58" i="29"/>
  <c r="M50" i="26"/>
  <c r="O50" i="26" s="1"/>
  <c r="G58" i="26"/>
  <c r="M50" i="30"/>
  <c r="O50" i="30" s="1"/>
  <c r="G58" i="30"/>
  <c r="M50" i="41"/>
  <c r="O50" i="41" s="1"/>
  <c r="G58" i="41"/>
  <c r="G58" i="31"/>
  <c r="M50" i="31"/>
  <c r="O50" i="31" s="1"/>
  <c r="M50" i="33"/>
  <c r="O50" i="33" s="1"/>
  <c r="G58" i="33"/>
  <c r="M50" i="25"/>
  <c r="O50" i="25" s="1"/>
  <c r="G58" i="25"/>
  <c r="M50" i="32"/>
  <c r="O50" i="32" s="1"/>
  <c r="G58" i="32"/>
  <c r="M50" i="27"/>
  <c r="O50" i="27" s="1"/>
  <c r="G58" i="27"/>
  <c r="M50" i="37"/>
  <c r="O50" i="37" s="1"/>
  <c r="G58" i="37"/>
  <c r="M50" i="35"/>
  <c r="O50" i="35" s="1"/>
  <c r="G58" i="35"/>
  <c r="M47" i="22"/>
  <c r="O47" i="22" s="1"/>
  <c r="G47" i="22"/>
  <c r="E47" i="23" s="1"/>
  <c r="E42" i="39"/>
  <c r="E42" i="38"/>
  <c r="E42" i="26"/>
  <c r="E42" i="34"/>
  <c r="E42" i="31"/>
  <c r="E42" i="30"/>
  <c r="E42" i="32"/>
  <c r="E42" i="29"/>
  <c r="E42" i="28"/>
  <c r="E42" i="35"/>
  <c r="E42" i="33"/>
  <c r="E42" i="37"/>
  <c r="E42" i="41"/>
  <c r="E42" i="40"/>
  <c r="E42" i="36"/>
  <c r="E42" i="27"/>
  <c r="E42" i="25"/>
  <c r="G42" i="25" s="1"/>
  <c r="M42" i="22"/>
  <c r="O42" i="22" s="1"/>
  <c r="G49" i="23"/>
  <c r="E49" i="24" s="1"/>
  <c r="M42" i="23"/>
  <c r="E52" i="24"/>
  <c r="G52" i="24" s="1"/>
  <c r="G46" i="21"/>
  <c r="O42" i="21"/>
  <c r="M44" i="21"/>
  <c r="O44" i="21" s="1"/>
  <c r="G44" i="21"/>
  <c r="E44" i="22" s="1"/>
  <c r="M45" i="21"/>
  <c r="O45" i="21" s="1"/>
  <c r="G45" i="21"/>
  <c r="G48" i="21"/>
  <c r="M49" i="21"/>
  <c r="O49" i="21" s="1"/>
  <c r="G51" i="21"/>
  <c r="E51" i="22" s="1"/>
  <c r="M44" i="22" l="1"/>
  <c r="O44" i="22" s="1"/>
  <c r="G44" i="22"/>
  <c r="E44" i="23" s="1"/>
  <c r="E52" i="41"/>
  <c r="G52" i="41" s="1"/>
  <c r="E52" i="33"/>
  <c r="G52" i="33" s="1"/>
  <c r="E52" i="32"/>
  <c r="G52" i="32" s="1"/>
  <c r="E52" i="38"/>
  <c r="G52" i="38" s="1"/>
  <c r="E52" i="37"/>
  <c r="G52" i="37" s="1"/>
  <c r="E52" i="36"/>
  <c r="G52" i="36" s="1"/>
  <c r="E52" i="35"/>
  <c r="G52" i="35" s="1"/>
  <c r="E52" i="40"/>
  <c r="G52" i="40" s="1"/>
  <c r="E52" i="39"/>
  <c r="G52" i="39" s="1"/>
  <c r="E52" i="34"/>
  <c r="G52" i="34" s="1"/>
  <c r="M47" i="23"/>
  <c r="O47" i="23" s="1"/>
  <c r="G47" i="23"/>
  <c r="E47" i="24" s="1"/>
  <c r="G42" i="34"/>
  <c r="G42" i="41"/>
  <c r="G42" i="28"/>
  <c r="G42" i="39"/>
  <c r="G42" i="27"/>
  <c r="G42" i="37"/>
  <c r="G42" i="29"/>
  <c r="G42" i="36"/>
  <c r="G42" i="33"/>
  <c r="G42" i="32"/>
  <c r="G42" i="26"/>
  <c r="G42" i="40"/>
  <c r="G42" i="35"/>
  <c r="G42" i="30"/>
  <c r="G42" i="38"/>
  <c r="G61" i="21"/>
  <c r="E61" i="22" s="1"/>
  <c r="E48" i="22"/>
  <c r="G48" i="22" s="1"/>
  <c r="G42" i="31"/>
  <c r="E52" i="30"/>
  <c r="G52" i="30" s="1"/>
  <c r="E52" i="28"/>
  <c r="G52" i="28" s="1"/>
  <c r="E52" i="29"/>
  <c r="G52" i="29" s="1"/>
  <c r="E52" i="27"/>
  <c r="G52" i="27" s="1"/>
  <c r="E52" i="26"/>
  <c r="G52" i="26" s="1"/>
  <c r="E52" i="31"/>
  <c r="G52" i="31" s="1"/>
  <c r="M49" i="22"/>
  <c r="G51" i="22"/>
  <c r="E51" i="23" s="1"/>
  <c r="O42" i="23"/>
  <c r="E52" i="25"/>
  <c r="G52" i="25" s="1"/>
  <c r="M42" i="24"/>
  <c r="G49" i="24"/>
  <c r="O51" i="21"/>
  <c r="M51" i="21"/>
  <c r="M44" i="23" l="1"/>
  <c r="O44" i="23" s="1"/>
  <c r="G44" i="23"/>
  <c r="E44" i="24" s="1"/>
  <c r="E49" i="25"/>
  <c r="E49" i="40"/>
  <c r="E49" i="37"/>
  <c r="E49" i="26"/>
  <c r="E49" i="39"/>
  <c r="E49" i="34"/>
  <c r="E49" i="32"/>
  <c r="E49" i="31"/>
  <c r="E49" i="29"/>
  <c r="E49" i="28"/>
  <c r="E49" i="41"/>
  <c r="E49" i="38"/>
  <c r="E49" i="36"/>
  <c r="E49" i="33"/>
  <c r="E49" i="30"/>
  <c r="E49" i="27"/>
  <c r="E49" i="35"/>
  <c r="M47" i="24"/>
  <c r="O47" i="24" s="1"/>
  <c r="G47" i="24"/>
  <c r="E48" i="23"/>
  <c r="G48" i="23" s="1"/>
  <c r="G61" i="22"/>
  <c r="E61" i="23" s="1"/>
  <c r="M49" i="23"/>
  <c r="G51" i="23"/>
  <c r="E51" i="24" s="1"/>
  <c r="O49" i="22"/>
  <c r="O51" i="22" s="1"/>
  <c r="M51" i="22"/>
  <c r="M42" i="25"/>
  <c r="G49" i="25"/>
  <c r="O42" i="24"/>
  <c r="M44" i="24" l="1"/>
  <c r="O44" i="24" s="1"/>
  <c r="G44" i="24"/>
  <c r="G49" i="38"/>
  <c r="M42" i="38"/>
  <c r="O42" i="38" s="1"/>
  <c r="G49" i="26"/>
  <c r="M42" i="26"/>
  <c r="O42" i="26" s="1"/>
  <c r="G49" i="30"/>
  <c r="M42" i="30"/>
  <c r="O42" i="30" s="1"/>
  <c r="G49" i="41"/>
  <c r="M42" i="41"/>
  <c r="O42" i="41" s="1"/>
  <c r="G49" i="32"/>
  <c r="M42" i="32"/>
  <c r="O42" i="32" s="1"/>
  <c r="G49" i="37"/>
  <c r="M42" i="37"/>
  <c r="O42" i="37" s="1"/>
  <c r="G49" i="27"/>
  <c r="M42" i="27"/>
  <c r="O42" i="27" s="1"/>
  <c r="G49" i="33"/>
  <c r="M42" i="33"/>
  <c r="O42" i="33" s="1"/>
  <c r="G49" i="28"/>
  <c r="M42" i="28"/>
  <c r="O42" i="28" s="1"/>
  <c r="G49" i="34"/>
  <c r="M42" i="34"/>
  <c r="O42" i="34" s="1"/>
  <c r="G49" i="40"/>
  <c r="M42" i="40"/>
  <c r="O42" i="40" s="1"/>
  <c r="G49" i="31"/>
  <c r="M42" i="31"/>
  <c r="O42" i="31" s="1"/>
  <c r="G49" i="35"/>
  <c r="M42" i="35"/>
  <c r="O42" i="35" s="1"/>
  <c r="G49" i="36"/>
  <c r="M42" i="36"/>
  <c r="O42" i="36" s="1"/>
  <c r="G49" i="29"/>
  <c r="M42" i="29"/>
  <c r="O42" i="29" s="1"/>
  <c r="G49" i="39"/>
  <c r="M42" i="39"/>
  <c r="O42" i="39" s="1"/>
  <c r="E47" i="39"/>
  <c r="E47" i="38"/>
  <c r="E47" i="35"/>
  <c r="E47" i="31"/>
  <c r="E47" i="28"/>
  <c r="E47" i="34"/>
  <c r="E47" i="33"/>
  <c r="E47" i="32"/>
  <c r="E47" i="40"/>
  <c r="E47" i="36"/>
  <c r="E47" i="30"/>
  <c r="E47" i="29"/>
  <c r="E47" i="27"/>
  <c r="E47" i="41"/>
  <c r="E47" i="37"/>
  <c r="E47" i="26"/>
  <c r="E47" i="25"/>
  <c r="E48" i="24"/>
  <c r="G48" i="24" s="1"/>
  <c r="G61" i="23"/>
  <c r="E61" i="24" s="1"/>
  <c r="M49" i="24"/>
  <c r="G51" i="24"/>
  <c r="O49" i="23"/>
  <c r="O51" i="23" s="1"/>
  <c r="M51" i="23"/>
  <c r="O42" i="25"/>
  <c r="E51" i="41" l="1"/>
  <c r="E51" i="39"/>
  <c r="E51" i="38"/>
  <c r="E51" i="36"/>
  <c r="E51" i="34"/>
  <c r="E51" i="33"/>
  <c r="E51" i="40"/>
  <c r="E51" i="35"/>
  <c r="E51" i="37"/>
  <c r="E51" i="32"/>
  <c r="E44" i="35"/>
  <c r="E44" i="26"/>
  <c r="E44" i="39"/>
  <c r="E44" i="38"/>
  <c r="E44" i="37"/>
  <c r="E44" i="34"/>
  <c r="E44" i="27"/>
  <c r="E44" i="41"/>
  <c r="E44" i="40"/>
  <c r="E44" i="36"/>
  <c r="E44" i="32"/>
  <c r="E44" i="29"/>
  <c r="E44" i="33"/>
  <c r="E44" i="28"/>
  <c r="E44" i="31"/>
  <c r="E44" i="30"/>
  <c r="E44" i="25"/>
  <c r="M47" i="26"/>
  <c r="O47" i="26" s="1"/>
  <c r="G47" i="26"/>
  <c r="M47" i="27"/>
  <c r="O47" i="27" s="1"/>
  <c r="G47" i="27"/>
  <c r="M47" i="28"/>
  <c r="O47" i="28" s="1"/>
  <c r="G47" i="28"/>
  <c r="M47" i="32"/>
  <c r="G47" i="32"/>
  <c r="M47" i="35"/>
  <c r="G47" i="35"/>
  <c r="M47" i="25"/>
  <c r="O47" i="25" s="1"/>
  <c r="G47" i="25"/>
  <c r="M47" i="40"/>
  <c r="G47" i="40"/>
  <c r="M47" i="39"/>
  <c r="G47" i="39"/>
  <c r="M47" i="29"/>
  <c r="O47" i="29" s="1"/>
  <c r="G47" i="29"/>
  <c r="M47" i="31"/>
  <c r="O47" i="31" s="1"/>
  <c r="G47" i="31"/>
  <c r="M47" i="37"/>
  <c r="G47" i="37"/>
  <c r="M47" i="30"/>
  <c r="O47" i="30" s="1"/>
  <c r="G47" i="30"/>
  <c r="M47" i="33"/>
  <c r="G47" i="33"/>
  <c r="M47" i="41"/>
  <c r="G47" i="41"/>
  <c r="M47" i="36"/>
  <c r="G47" i="36"/>
  <c r="M47" i="34"/>
  <c r="G47" i="34"/>
  <c r="M47" i="38"/>
  <c r="G47" i="38"/>
  <c r="E48" i="32"/>
  <c r="G48" i="32" s="1"/>
  <c r="G61" i="32" s="1"/>
  <c r="E48" i="38"/>
  <c r="G48" i="38" s="1"/>
  <c r="G61" i="38" s="1"/>
  <c r="E48" i="40"/>
  <c r="G48" i="40" s="1"/>
  <c r="G61" i="40" s="1"/>
  <c r="E48" i="39"/>
  <c r="G48" i="39" s="1"/>
  <c r="G61" i="39" s="1"/>
  <c r="E48" i="33"/>
  <c r="G48" i="33" s="1"/>
  <c r="G61" i="33" s="1"/>
  <c r="E48" i="34"/>
  <c r="G48" i="34" s="1"/>
  <c r="G61" i="34" s="1"/>
  <c r="E48" i="27"/>
  <c r="G48" i="27" s="1"/>
  <c r="G61" i="27" s="1"/>
  <c r="E48" i="30"/>
  <c r="G48" i="30" s="1"/>
  <c r="G61" i="30" s="1"/>
  <c r="E48" i="25"/>
  <c r="G48" i="25" s="1"/>
  <c r="G61" i="25" s="1"/>
  <c r="E48" i="29"/>
  <c r="G48" i="29" s="1"/>
  <c r="G61" i="29" s="1"/>
  <c r="E48" i="36"/>
  <c r="G48" i="36" s="1"/>
  <c r="G61" i="36" s="1"/>
  <c r="E48" i="35"/>
  <c r="G48" i="35" s="1"/>
  <c r="G61" i="35" s="1"/>
  <c r="E48" i="37"/>
  <c r="G48" i="37" s="1"/>
  <c r="G61" i="37" s="1"/>
  <c r="E48" i="28"/>
  <c r="G48" i="28" s="1"/>
  <c r="G61" i="28" s="1"/>
  <c r="E48" i="31"/>
  <c r="G48" i="31" s="1"/>
  <c r="G61" i="31" s="1"/>
  <c r="E48" i="41"/>
  <c r="G48" i="41" s="1"/>
  <c r="G61" i="41" s="1"/>
  <c r="E48" i="26"/>
  <c r="G48" i="26" s="1"/>
  <c r="G61" i="26" s="1"/>
  <c r="G61" i="24"/>
  <c r="E51" i="25"/>
  <c r="G51" i="25" s="1"/>
  <c r="E51" i="29"/>
  <c r="E51" i="31"/>
  <c r="E51" i="30"/>
  <c r="E51" i="27"/>
  <c r="E51" i="28"/>
  <c r="E51" i="26"/>
  <c r="M49" i="25"/>
  <c r="O49" i="24"/>
  <c r="O51" i="24" s="1"/>
  <c r="M51" i="24"/>
  <c r="M49" i="40" l="1"/>
  <c r="O49" i="40" s="1"/>
  <c r="G51" i="40"/>
  <c r="M49" i="38"/>
  <c r="O49" i="38" s="1"/>
  <c r="G51" i="38"/>
  <c r="M49" i="36"/>
  <c r="O49" i="36" s="1"/>
  <c r="G51" i="36"/>
  <c r="M49" i="32"/>
  <c r="O49" i="32" s="1"/>
  <c r="G51" i="32"/>
  <c r="G51" i="33"/>
  <c r="M49" i="33"/>
  <c r="O49" i="33" s="1"/>
  <c r="M49" i="39"/>
  <c r="O49" i="39" s="1"/>
  <c r="G51" i="39"/>
  <c r="G51" i="35"/>
  <c r="M49" i="35"/>
  <c r="O49" i="35" s="1"/>
  <c r="M49" i="37"/>
  <c r="O49" i="37" s="1"/>
  <c r="G51" i="37"/>
  <c r="M49" i="34"/>
  <c r="O49" i="34" s="1"/>
  <c r="G51" i="34"/>
  <c r="M49" i="41"/>
  <c r="O49" i="41" s="1"/>
  <c r="G51" i="41"/>
  <c r="M44" i="41"/>
  <c r="O44" i="41" s="1"/>
  <c r="G44" i="41"/>
  <c r="M44" i="31"/>
  <c r="O44" i="31" s="1"/>
  <c r="G44" i="31"/>
  <c r="M44" i="32"/>
  <c r="O44" i="32" s="1"/>
  <c r="G44" i="32"/>
  <c r="M44" i="27"/>
  <c r="O44" i="27" s="1"/>
  <c r="G44" i="27"/>
  <c r="M44" i="39"/>
  <c r="O44" i="39" s="1"/>
  <c r="G44" i="39"/>
  <c r="M44" i="30"/>
  <c r="O44" i="30" s="1"/>
  <c r="G44" i="30"/>
  <c r="M44" i="29"/>
  <c r="O44" i="29" s="1"/>
  <c r="G44" i="29"/>
  <c r="G44" i="38"/>
  <c r="M44" i="38"/>
  <c r="O44" i="38" s="1"/>
  <c r="M44" i="28"/>
  <c r="O44" i="28" s="1"/>
  <c r="G44" i="28"/>
  <c r="M44" i="36"/>
  <c r="O44" i="36" s="1"/>
  <c r="G44" i="36"/>
  <c r="M44" i="34"/>
  <c r="O44" i="34" s="1"/>
  <c r="G44" i="34"/>
  <c r="M44" i="26"/>
  <c r="O44" i="26" s="1"/>
  <c r="G44" i="26"/>
  <c r="M44" i="25"/>
  <c r="O44" i="25" s="1"/>
  <c r="G44" i="25"/>
  <c r="M44" i="33"/>
  <c r="O44" i="33" s="1"/>
  <c r="G44" i="33"/>
  <c r="M44" i="40"/>
  <c r="O44" i="40" s="1"/>
  <c r="G44" i="40"/>
  <c r="M44" i="37"/>
  <c r="O44" i="37" s="1"/>
  <c r="G44" i="37"/>
  <c r="M44" i="35"/>
  <c r="O44" i="35" s="1"/>
  <c r="G44" i="35"/>
  <c r="O47" i="36"/>
  <c r="O51" i="36" s="1"/>
  <c r="M51" i="36"/>
  <c r="O47" i="35"/>
  <c r="O47" i="37"/>
  <c r="M51" i="37"/>
  <c r="O47" i="34"/>
  <c r="M51" i="34"/>
  <c r="O47" i="41"/>
  <c r="O47" i="39"/>
  <c r="O47" i="32"/>
  <c r="O47" i="38"/>
  <c r="O47" i="33"/>
  <c r="O47" i="40"/>
  <c r="E61" i="39"/>
  <c r="E61" i="37"/>
  <c r="E61" i="31"/>
  <c r="E61" i="26"/>
  <c r="E61" i="40"/>
  <c r="E61" i="41"/>
  <c r="E61" i="28"/>
  <c r="E61" i="36"/>
  <c r="E61" i="34"/>
  <c r="E61" i="38"/>
  <c r="E61" i="29"/>
  <c r="E61" i="30"/>
  <c r="E61" i="27"/>
  <c r="E61" i="35"/>
  <c r="E61" i="33"/>
  <c r="E61" i="32"/>
  <c r="E61" i="25"/>
  <c r="M49" i="28"/>
  <c r="G51" i="28"/>
  <c r="M49" i="26"/>
  <c r="G51" i="26"/>
  <c r="M49" i="30"/>
  <c r="G51" i="30"/>
  <c r="M49" i="31"/>
  <c r="G51" i="31"/>
  <c r="M49" i="29"/>
  <c r="G51" i="29"/>
  <c r="M49" i="27"/>
  <c r="G51" i="27"/>
  <c r="O49" i="25"/>
  <c r="M51" i="39" l="1"/>
  <c r="O51" i="25"/>
  <c r="O51" i="35"/>
  <c r="O51" i="39"/>
  <c r="M51" i="32"/>
  <c r="M51" i="41"/>
  <c r="O51" i="34"/>
  <c r="M51" i="40"/>
  <c r="M51" i="25"/>
  <c r="O51" i="32"/>
  <c r="O51" i="41"/>
  <c r="O51" i="40"/>
  <c r="M51" i="33"/>
  <c r="O51" i="33"/>
  <c r="O51" i="37"/>
  <c r="M51" i="38"/>
  <c r="M51" i="35"/>
  <c r="O51" i="38"/>
  <c r="M51" i="31"/>
  <c r="O49" i="31"/>
  <c r="O51" i="31" s="1"/>
  <c r="O49" i="30"/>
  <c r="O51" i="30" s="1"/>
  <c r="M51" i="30"/>
  <c r="M51" i="27"/>
  <c r="O49" i="27"/>
  <c r="O51" i="27" s="1"/>
  <c r="M51" i="26"/>
  <c r="O49" i="26"/>
  <c r="O51" i="26" s="1"/>
  <c r="M51" i="29"/>
  <c r="O49" i="29"/>
  <c r="O51" i="29" s="1"/>
  <c r="M51" i="28"/>
  <c r="O49" i="28"/>
  <c r="O51" i="28" s="1"/>
</calcChain>
</file>

<file path=xl/sharedStrings.xml><?xml version="1.0" encoding="utf-8"?>
<sst xmlns="http://schemas.openxmlformats.org/spreadsheetml/2006/main" count="1754" uniqueCount="68">
  <si>
    <t>Iman</t>
  </si>
  <si>
    <t>Ehsan</t>
  </si>
  <si>
    <t>Tabassum</t>
  </si>
  <si>
    <t>Total</t>
  </si>
  <si>
    <t>Cumulative</t>
  </si>
  <si>
    <t>Today</t>
  </si>
  <si>
    <t>Resource</t>
  </si>
  <si>
    <t>Md. Atiqul Islam</t>
  </si>
  <si>
    <t>Abu Sayem</t>
  </si>
  <si>
    <t>Rajibul Islam</t>
  </si>
  <si>
    <t>Iman Ali</t>
  </si>
  <si>
    <t>Tabassum Wazed</t>
  </si>
  <si>
    <t>Ehshanul Hasan</t>
  </si>
  <si>
    <t>Hasan Ahmed Khan</t>
  </si>
  <si>
    <t>Imran Hossain</t>
  </si>
  <si>
    <t>1. Requirement Analysis</t>
  </si>
  <si>
    <t>2. Estimation</t>
  </si>
  <si>
    <t>3. Design</t>
  </si>
  <si>
    <t>4. Front-End Development</t>
  </si>
  <si>
    <t>5. Development</t>
  </si>
  <si>
    <t>6. Testing</t>
  </si>
  <si>
    <t>7. Bug Fixings</t>
  </si>
  <si>
    <t>8. Code Review</t>
  </si>
  <si>
    <t>9. Research</t>
  </si>
  <si>
    <t>10. Internal Communication</t>
  </si>
  <si>
    <t>11. Client Communication</t>
  </si>
  <si>
    <t>12. PRM</t>
  </si>
  <si>
    <t>Project</t>
  </si>
  <si>
    <t>Reliveri</t>
  </si>
  <si>
    <t>Business Value (BV)</t>
  </si>
  <si>
    <t>ARP</t>
  </si>
  <si>
    <t>Phase/Version/Release</t>
  </si>
  <si>
    <t>Cumulative Report</t>
  </si>
  <si>
    <t>Total (Mins)</t>
  </si>
  <si>
    <t>Cumulative Total</t>
  </si>
  <si>
    <t>Grand Total</t>
  </si>
  <si>
    <t>Sl</t>
  </si>
  <si>
    <t>Name</t>
  </si>
  <si>
    <t>Business Value</t>
  </si>
  <si>
    <t>Hasan</t>
  </si>
  <si>
    <t>Resource(s)</t>
  </si>
  <si>
    <t>Project(s)</t>
  </si>
  <si>
    <t>Project Name</t>
  </si>
  <si>
    <t>Web Security Policy</t>
  </si>
  <si>
    <t>BV(Month)</t>
  </si>
  <si>
    <t>BV(Day)</t>
  </si>
  <si>
    <t>BV(Hourly)</t>
  </si>
  <si>
    <t>Front End Editor</t>
  </si>
  <si>
    <t>Staff Productivity Tracking</t>
  </si>
  <si>
    <t>Nafis</t>
  </si>
  <si>
    <t>Phase/Release</t>
  </si>
  <si>
    <t>Phase -2</t>
  </si>
  <si>
    <t>Phase -1</t>
  </si>
  <si>
    <t>Resources</t>
  </si>
  <si>
    <t>Total (mins)</t>
  </si>
  <si>
    <t>13. DevOps</t>
  </si>
  <si>
    <t>Atiqul Islam</t>
  </si>
  <si>
    <t>Resource (s)</t>
  </si>
  <si>
    <t>Daily Report - Resource wise BV</t>
  </si>
  <si>
    <t>Per Month</t>
  </si>
  <si>
    <t>WebCommander</t>
  </si>
  <si>
    <t>Mansur Mahamud</t>
  </si>
  <si>
    <t>Shahin Khaled</t>
  </si>
  <si>
    <t>Golam Saroar</t>
  </si>
  <si>
    <t>Richard Rozario</t>
  </si>
  <si>
    <t>Touhid Mia</t>
  </si>
  <si>
    <t>R &amp; D</t>
  </si>
  <si>
    <t>Torikul Alam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</si>
</sst>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20"/>
      <color rgb="FF00206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9C57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indexed="64"/>
      </top>
      <bottom style="thin">
        <color rgb="FFB2B2B2"/>
      </bottom>
      <diagonal/>
    </border>
    <border>
      <left/>
      <right/>
      <top style="thin">
        <color indexed="64"/>
      </top>
      <bottom style="thin">
        <color rgb="FFB2B2B2"/>
      </bottom>
      <diagonal/>
    </border>
    <border>
      <left/>
      <right style="thin">
        <color rgb="FFB2B2B2"/>
      </right>
      <top style="thin">
        <color indexed="64"/>
      </top>
      <bottom style="thin">
        <color rgb="FFB2B2B2"/>
      </bottom>
      <diagonal/>
    </border>
    <border>
      <left style="thin">
        <color rgb="FFB2B2B2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1" fillId="10" borderId="5" applyNumberFormat="0" applyFont="0" applyAlignment="0" applyProtection="0"/>
  </cellStyleXfs>
  <cellXfs count="52">
    <xf numFmtId="0" fontId="0" fillId="0" borderId="0" xfId="0"/>
    <xf numFmtId="0" fontId="0" fillId="4" borderId="0" xfId="0" applyFill="1"/>
    <xf numFmtId="0" fontId="0" fillId="4" borderId="0" xfId="0" applyFill="1" applyAlignment="1">
      <alignment vertic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0" fontId="1" fillId="5" borderId="1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2" fontId="0" fillId="4" borderId="1" xfId="0" applyNumberForma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 vertical="center"/>
    </xf>
    <xf numFmtId="0" fontId="1" fillId="4" borderId="0" xfId="0" applyFont="1" applyFill="1"/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/>
    <xf numFmtId="0" fontId="7" fillId="4" borderId="1" xfId="0" applyFont="1" applyFill="1" applyBorder="1"/>
    <xf numFmtId="0" fontId="1" fillId="4" borderId="0" xfId="0" applyFont="1" applyFill="1" applyBorder="1"/>
    <xf numFmtId="0" fontId="9" fillId="4" borderId="0" xfId="0" applyFont="1" applyFill="1" applyBorder="1"/>
    <xf numFmtId="0" fontId="7" fillId="4" borderId="0" xfId="0" applyFont="1" applyFill="1" applyBorder="1"/>
    <xf numFmtId="0" fontId="7" fillId="4" borderId="1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 vertical="center"/>
    </xf>
    <xf numFmtId="0" fontId="0" fillId="4" borderId="0" xfId="0" applyFill="1" applyBorder="1"/>
    <xf numFmtId="0" fontId="1" fillId="4" borderId="1" xfId="0" applyFont="1" applyFill="1" applyBorder="1" applyAlignment="1">
      <alignment horizontal="center"/>
    </xf>
    <xf numFmtId="0" fontId="7" fillId="7" borderId="1" xfId="0" applyFont="1" applyFill="1" applyBorder="1"/>
    <xf numFmtId="0" fontId="7" fillId="7" borderId="1" xfId="0" applyFont="1" applyFill="1" applyBorder="1" applyAlignment="1">
      <alignment horizontal="center"/>
    </xf>
    <xf numFmtId="0" fontId="9" fillId="7" borderId="1" xfId="0" applyFont="1" applyFill="1" applyBorder="1" applyAlignment="1">
      <alignment horizontal="center"/>
    </xf>
    <xf numFmtId="0" fontId="9" fillId="7" borderId="1" xfId="0" applyFont="1" applyFill="1" applyBorder="1"/>
    <xf numFmtId="0" fontId="0" fillId="4" borderId="1" xfId="0" applyFont="1" applyFill="1" applyBorder="1" applyAlignment="1"/>
    <xf numFmtId="0" fontId="0" fillId="4" borderId="0" xfId="0" applyFill="1" applyBorder="1" applyAlignment="1">
      <alignment horizontal="left"/>
    </xf>
    <xf numFmtId="0" fontId="0" fillId="4" borderId="0" xfId="0" applyNumberFormat="1" applyFill="1" applyBorder="1"/>
    <xf numFmtId="0" fontId="4" fillId="4" borderId="0" xfId="1" applyFont="1" applyFill="1" applyAlignment="1">
      <alignment horizontal="center" vertical="center" wrapText="1"/>
    </xf>
    <xf numFmtId="0" fontId="7" fillId="7" borderId="1" xfId="0" applyFont="1" applyFill="1" applyBorder="1" applyAlignment="1">
      <alignment horizontal="right"/>
    </xf>
    <xf numFmtId="0" fontId="8" fillId="7" borderId="1" xfId="0" applyFont="1" applyFill="1" applyBorder="1" applyAlignment="1">
      <alignment horizontal="right"/>
    </xf>
    <xf numFmtId="0" fontId="9" fillId="7" borderId="1" xfId="0" applyFont="1" applyFill="1" applyBorder="1" applyAlignment="1">
      <alignment horizontal="right"/>
    </xf>
    <xf numFmtId="0" fontId="0" fillId="4" borderId="0" xfId="0" applyFont="1" applyFill="1"/>
    <xf numFmtId="0" fontId="0" fillId="4" borderId="1" xfId="0" applyFont="1" applyFill="1" applyBorder="1" applyAlignment="1">
      <alignment horizontal="center"/>
    </xf>
    <xf numFmtId="0" fontId="3" fillId="4" borderId="0" xfId="2" applyFont="1" applyFill="1"/>
    <xf numFmtId="0" fontId="0" fillId="4" borderId="1" xfId="0" applyFont="1" applyFill="1" applyBorder="1" applyAlignment="1">
      <alignment horizontal="right"/>
    </xf>
    <xf numFmtId="0" fontId="0" fillId="7" borderId="1" xfId="0" applyFont="1" applyFill="1" applyBorder="1" applyAlignment="1">
      <alignment horizontal="right"/>
    </xf>
    <xf numFmtId="0" fontId="0" fillId="4" borderId="0" xfId="0" applyFont="1" applyFill="1" applyBorder="1"/>
    <xf numFmtId="16" fontId="1" fillId="4" borderId="1" xfId="0" applyNumberFormat="1" applyFont="1" applyFill="1" applyBorder="1" applyAlignment="1">
      <alignment horizontal="center" vertical="center"/>
    </xf>
    <xf numFmtId="0" fontId="5" fillId="6" borderId="0" xfId="0" applyFont="1" applyFill="1" applyAlignment="1">
      <alignment horizontal="center"/>
    </xf>
    <xf numFmtId="0" fontId="10" fillId="8" borderId="1" xfId="0" applyFont="1" applyFill="1" applyBorder="1" applyAlignment="1">
      <alignment horizontal="center" vertical="center"/>
    </xf>
    <xf numFmtId="0" fontId="12" fillId="10" borderId="9" xfId="3" applyFont="1" applyBorder="1" applyAlignment="1">
      <alignment horizontal="center" vertical="center" wrapText="1"/>
    </xf>
    <xf numFmtId="0" fontId="12" fillId="10" borderId="10" xfId="3" applyFont="1" applyBorder="1" applyAlignment="1">
      <alignment horizontal="center" vertical="center" wrapText="1"/>
    </xf>
    <xf numFmtId="0" fontId="6" fillId="4" borderId="3" xfId="1" applyFont="1" applyFill="1" applyBorder="1" applyAlignment="1">
      <alignment horizontal="center" vertical="center"/>
    </xf>
    <xf numFmtId="0" fontId="6" fillId="4" borderId="4" xfId="1" applyFont="1" applyFill="1" applyBorder="1" applyAlignment="1">
      <alignment horizontal="center" vertical="center"/>
    </xf>
    <xf numFmtId="0" fontId="6" fillId="4" borderId="2" xfId="1" applyFont="1" applyFill="1" applyBorder="1" applyAlignment="1">
      <alignment horizontal="center" vertical="center"/>
    </xf>
    <xf numFmtId="0" fontId="6" fillId="6" borderId="0" xfId="1" applyFont="1" applyFill="1" applyAlignment="1">
      <alignment horizontal="center" vertical="center" wrapText="1"/>
    </xf>
    <xf numFmtId="0" fontId="1" fillId="6" borderId="1" xfId="1" applyFont="1" applyFill="1" applyBorder="1" applyAlignment="1">
      <alignment horizontal="center" vertical="center" wrapText="1"/>
    </xf>
    <xf numFmtId="16" fontId="10" fillId="10" borderId="6" xfId="3" applyNumberFormat="1" applyFont="1" applyBorder="1" applyAlignment="1">
      <alignment horizontal="center" vertical="center" wrapText="1"/>
    </xf>
    <xf numFmtId="0" fontId="10" fillId="10" borderId="7" xfId="3" applyFont="1" applyBorder="1" applyAlignment="1">
      <alignment horizontal="center" vertical="center" wrapText="1"/>
    </xf>
    <xf numFmtId="0" fontId="10" fillId="10" borderId="8" xfId="3" applyFont="1" applyBorder="1" applyAlignment="1">
      <alignment horizontal="center" vertical="center" wrapText="1"/>
    </xf>
  </cellXfs>
  <cellStyles count="4">
    <cellStyle name="Good" xfId="1" builtinId="26"/>
    <cellStyle name="Neutral" xfId="2" builtinId="28"/>
    <cellStyle name="Normal" xfId="0" builtinId="0"/>
    <cellStyle name="Note" xfId="3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9"/>
  <sheetViews>
    <sheetView workbookViewId="0">
      <selection activeCell="K5" sqref="K5"/>
    </sheetView>
  </sheetViews>
  <sheetFormatPr defaultColWidth="9" defaultRowHeight="15" x14ac:dyDescent="0.25"/>
  <cols>
    <col min="1" max="1" width="5" style="1" customWidth="1" collapsed="1"/>
    <col min="2" max="2" width="19" style="1" customWidth="1" collapsed="1"/>
    <col min="3" max="3" width="18.7109375" style="1" bestFit="1" customWidth="1" collapsed="1"/>
    <col min="4" max="4" width="18.7109375" style="1" customWidth="1" collapsed="1"/>
    <col min="5" max="5" width="14.42578125" style="1" customWidth="1" collapsed="1"/>
    <col min="6" max="7" width="9" style="1" collapsed="1"/>
    <col min="8" max="8" width="7.42578125" style="1" customWidth="1" collapsed="1"/>
    <col min="9" max="9" width="27.42578125" style="1" customWidth="1" collapsed="1"/>
    <col min="10" max="10" width="20.7109375" style="1" customWidth="1" collapsed="1"/>
    <col min="11" max="11" width="19.5703125" style="1" customWidth="1" collapsed="1"/>
    <col min="12" max="12" width="28.5703125" style="1" customWidth="1" collapsed="1"/>
    <col min="13" max="13" width="24.28515625" style="1" customWidth="1" collapsed="1"/>
    <col min="14" max="16384" width="9" style="1" collapsed="1"/>
  </cols>
  <sheetData>
    <row r="2" spans="1:12" ht="18.75" x14ac:dyDescent="0.3">
      <c r="A2" s="40" t="s">
        <v>40</v>
      </c>
      <c r="B2" s="40"/>
      <c r="C2" s="40"/>
      <c r="D2" s="40"/>
      <c r="E2" s="40"/>
      <c r="H2" s="40" t="s">
        <v>41</v>
      </c>
      <c r="I2" s="40"/>
      <c r="J2" s="40"/>
      <c r="K2" s="40"/>
    </row>
    <row r="4" spans="1:12" x14ac:dyDescent="0.25">
      <c r="A4" s="5" t="s">
        <v>36</v>
      </c>
      <c r="B4" s="5" t="s">
        <v>37</v>
      </c>
      <c r="C4" s="5" t="s">
        <v>44</v>
      </c>
      <c r="D4" s="5" t="s">
        <v>45</v>
      </c>
      <c r="E4" s="5" t="s">
        <v>46</v>
      </c>
      <c r="H4" s="5" t="s">
        <v>36</v>
      </c>
      <c r="I4" s="5" t="s">
        <v>42</v>
      </c>
      <c r="J4" s="5" t="s">
        <v>50</v>
      </c>
      <c r="K4" s="5" t="s">
        <v>38</v>
      </c>
    </row>
    <row r="5" spans="1:12" x14ac:dyDescent="0.25">
      <c r="A5" s="3">
        <v>1</v>
      </c>
      <c r="B5" s="4" t="s">
        <v>0</v>
      </c>
      <c r="C5" s="3">
        <v>225</v>
      </c>
      <c r="D5" s="3">
        <f>(C5/20)</f>
        <v>11.25</v>
      </c>
      <c r="E5" s="8">
        <f>(D5/8)</f>
        <v>1.40625</v>
      </c>
      <c r="H5" s="3">
        <v>1</v>
      </c>
      <c r="I5" s="4" t="s">
        <v>28</v>
      </c>
      <c r="J5" s="3" t="s">
        <v>51</v>
      </c>
      <c r="K5" s="3">
        <v>225</v>
      </c>
    </row>
    <row r="6" spans="1:12" x14ac:dyDescent="0.25">
      <c r="A6" s="3"/>
      <c r="B6" s="4"/>
      <c r="C6" s="3"/>
      <c r="D6" s="3"/>
      <c r="E6" s="8"/>
      <c r="H6" s="3">
        <v>3</v>
      </c>
      <c r="I6" s="4" t="s">
        <v>43</v>
      </c>
      <c r="J6" s="3" t="s">
        <v>52</v>
      </c>
      <c r="K6" s="3">
        <v>175</v>
      </c>
    </row>
    <row r="7" spans="1:12" x14ac:dyDescent="0.25">
      <c r="A7" s="3">
        <v>4</v>
      </c>
      <c r="B7" s="4" t="s">
        <v>1</v>
      </c>
      <c r="C7" s="3">
        <v>175</v>
      </c>
      <c r="D7" s="3">
        <f t="shared" ref="D7:D10" si="0">(C7/20)</f>
        <v>8.75</v>
      </c>
      <c r="E7" s="8">
        <f t="shared" ref="E7:E10" si="1">(D7/8)</f>
        <v>1.09375</v>
      </c>
      <c r="H7" s="3">
        <v>4</v>
      </c>
      <c r="I7" s="4" t="s">
        <v>47</v>
      </c>
      <c r="J7" s="3" t="s">
        <v>52</v>
      </c>
      <c r="K7" s="3">
        <v>250</v>
      </c>
    </row>
    <row r="8" spans="1:12" x14ac:dyDescent="0.25">
      <c r="A8" s="3">
        <v>5</v>
      </c>
      <c r="B8" s="4" t="s">
        <v>39</v>
      </c>
      <c r="C8" s="3">
        <v>150</v>
      </c>
      <c r="D8" s="3">
        <f t="shared" si="0"/>
        <v>7.5</v>
      </c>
      <c r="E8" s="8">
        <f t="shared" si="1"/>
        <v>0.9375</v>
      </c>
      <c r="H8" s="3">
        <v>5</v>
      </c>
      <c r="I8" s="4" t="s">
        <v>30</v>
      </c>
      <c r="J8" s="3"/>
      <c r="K8" s="3">
        <v>250</v>
      </c>
      <c r="L8" s="1" t="s">
        <v>59</v>
      </c>
    </row>
    <row r="9" spans="1:12" x14ac:dyDescent="0.25">
      <c r="A9" s="3">
        <v>7</v>
      </c>
      <c r="B9" s="4" t="s">
        <v>2</v>
      </c>
      <c r="C9" s="3">
        <v>150</v>
      </c>
      <c r="D9" s="3">
        <f t="shared" si="0"/>
        <v>7.5</v>
      </c>
      <c r="E9" s="8">
        <f t="shared" si="1"/>
        <v>0.9375</v>
      </c>
    </row>
    <row r="10" spans="1:12" x14ac:dyDescent="0.25">
      <c r="A10" s="3">
        <v>8</v>
      </c>
      <c r="B10" s="4" t="s">
        <v>49</v>
      </c>
      <c r="C10" s="3">
        <v>150</v>
      </c>
      <c r="D10" s="3">
        <f t="shared" si="0"/>
        <v>7.5</v>
      </c>
      <c r="E10" s="8">
        <f t="shared" si="1"/>
        <v>0.9375</v>
      </c>
    </row>
    <row r="11" spans="1:12" x14ac:dyDescent="0.25">
      <c r="A11" s="3">
        <v>8</v>
      </c>
      <c r="B11" s="4" t="s">
        <v>56</v>
      </c>
      <c r="C11" s="3">
        <v>450</v>
      </c>
      <c r="D11" s="3">
        <f t="shared" ref="D11" si="2">(C11/20)</f>
        <v>22.5</v>
      </c>
      <c r="E11" s="8">
        <f t="shared" ref="E11" si="3">(D11/8)</f>
        <v>2.8125</v>
      </c>
    </row>
    <row r="15" spans="1:12" x14ac:dyDescent="0.25">
      <c r="D15" s="9"/>
      <c r="E15" s="6"/>
    </row>
    <row r="16" spans="1:12" x14ac:dyDescent="0.25">
      <c r="D16" s="7"/>
      <c r="E16" s="7"/>
    </row>
    <row r="17" spans="4:10" x14ac:dyDescent="0.25">
      <c r="D17" s="7"/>
      <c r="E17" s="7"/>
    </row>
    <row r="18" spans="4:10" x14ac:dyDescent="0.25">
      <c r="D18" s="7"/>
      <c r="E18" s="7"/>
    </row>
    <row r="24" spans="4:10" x14ac:dyDescent="0.25">
      <c r="I24" s="2"/>
      <c r="J24" s="2"/>
    </row>
    <row r="25" spans="4:10" x14ac:dyDescent="0.25">
      <c r="I25" s="2"/>
      <c r="J25" s="2"/>
    </row>
    <row r="26" spans="4:10" x14ac:dyDescent="0.25">
      <c r="I26" s="2"/>
      <c r="J26" s="2"/>
    </row>
    <row r="27" spans="4:10" x14ac:dyDescent="0.25">
      <c r="I27" s="2"/>
      <c r="J27" s="2"/>
    </row>
    <row r="28" spans="4:10" x14ac:dyDescent="0.25">
      <c r="I28" s="2"/>
      <c r="J28" s="2"/>
    </row>
    <row r="29" spans="4:10" x14ac:dyDescent="0.25">
      <c r="I29" s="2"/>
      <c r="J29" s="2"/>
    </row>
  </sheetData>
  <mergeCells count="2">
    <mergeCell ref="A2:E2"/>
    <mergeCell ref="H2:K2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2"/>
  <sheetViews>
    <sheetView zoomScale="90" zoomScaleNormal="90" workbookViewId="0">
      <pane ySplit="7" topLeftCell="A14" activePane="bottomLeft" state="frozen"/>
      <selection pane="bottomLeft" activeCell="A18" sqref="A18"/>
    </sheetView>
  </sheetViews>
  <sheetFormatPr defaultColWidth="9" defaultRowHeight="15" x14ac:dyDescent="0.25"/>
  <cols>
    <col min="1" max="1" width="19.5703125" style="11" customWidth="1" collapsed="1"/>
    <col min="2" max="2" width="21.7109375" style="1" customWidth="1" collapsed="1"/>
    <col min="3" max="3" width="16.42578125" style="1" bestFit="1" customWidth="1" collapsed="1"/>
    <col min="4" max="4" width="15.85546875" style="1" bestFit="1" customWidth="1" collapsed="1"/>
    <col min="5" max="5" width="23.140625" style="1" customWidth="1" collapsed="1"/>
    <col min="6" max="6" width="15" style="1" customWidth="1" collapsed="1"/>
    <col min="7" max="7" width="10.140625" style="1" bestFit="1" customWidth="1" collapsed="1"/>
    <col min="8" max="8" width="13.140625" style="1" customWidth="1" collapsed="1"/>
    <col min="9" max="9" width="14.140625" style="1" customWidth="1" collapsed="1"/>
    <col min="10" max="10" width="10.85546875" style="1" customWidth="1" collapsed="1"/>
    <col min="11" max="11" width="24.85546875" style="1" customWidth="1" collapsed="1"/>
    <col min="12" max="12" width="23.7109375" style="1" customWidth="1" collapsed="1"/>
    <col min="13" max="13" width="12.42578125" style="1" customWidth="1" collapsed="1"/>
    <col min="14" max="14" width="12" style="1" customWidth="1" collapsed="1"/>
    <col min="15" max="15" width="17.5703125" style="11" customWidth="1" collapsed="1"/>
    <col min="16" max="16384" width="9" style="1" collapsed="1"/>
  </cols>
  <sheetData>
    <row r="1" spans="1:15" x14ac:dyDescent="0.25">
      <c r="A1" s="41" t="s">
        <v>48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</row>
    <row r="2" spans="1:15" x14ac:dyDescent="0.25">
      <c r="A2" s="41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</row>
    <row r="3" spans="1:15" x14ac:dyDescent="0.25">
      <c r="A3" s="41"/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</row>
    <row r="4" spans="1:15" x14ac:dyDescent="0.25">
      <c r="A4" s="41"/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</row>
    <row r="5" spans="1:15" ht="26.25" x14ac:dyDescent="0.25">
      <c r="A5" s="49">
        <v>43034</v>
      </c>
      <c r="B5" s="50"/>
      <c r="C5" s="50"/>
      <c r="D5" s="50"/>
      <c r="E5" s="50"/>
      <c r="F5" s="50"/>
      <c r="G5" s="50"/>
      <c r="H5" s="50"/>
      <c r="I5" s="50"/>
      <c r="J5" s="50"/>
      <c r="K5" s="50"/>
      <c r="L5" s="50"/>
      <c r="M5" s="50"/>
      <c r="N5" s="50"/>
      <c r="O5" s="51"/>
    </row>
    <row r="6" spans="1:15" s="33" customFormat="1" x14ac:dyDescent="0.25">
      <c r="A6" s="11"/>
      <c r="O6" s="11"/>
    </row>
    <row r="7" spans="1:15" s="11" customFormat="1" ht="29.25" customHeight="1" x14ac:dyDescent="0.25">
      <c r="A7" s="10" t="s">
        <v>40</v>
      </c>
      <c r="B7" s="10" t="s">
        <v>15</v>
      </c>
      <c r="C7" s="10" t="s">
        <v>16</v>
      </c>
      <c r="D7" s="10" t="s">
        <v>17</v>
      </c>
      <c r="E7" s="10" t="s">
        <v>18</v>
      </c>
      <c r="F7" s="10" t="s">
        <v>19</v>
      </c>
      <c r="G7" s="10" t="s">
        <v>20</v>
      </c>
      <c r="H7" s="10" t="s">
        <v>21</v>
      </c>
      <c r="I7" s="10" t="s">
        <v>22</v>
      </c>
      <c r="J7" s="10" t="s">
        <v>23</v>
      </c>
      <c r="K7" s="10" t="s">
        <v>24</v>
      </c>
      <c r="L7" s="10" t="s">
        <v>25</v>
      </c>
      <c r="M7" s="10" t="s">
        <v>26</v>
      </c>
      <c r="N7" s="10" t="s">
        <v>55</v>
      </c>
      <c r="O7" s="10" t="s">
        <v>33</v>
      </c>
    </row>
    <row r="8" spans="1:15" s="33" customFormat="1" x14ac:dyDescent="0.25">
      <c r="A8" s="48" t="str">
        <f>CONCATENATE('01-Business_Value'!I8, " - ",'01-Business_Value'!J8)</f>
        <v xml:space="preserve">ARP - </v>
      </c>
      <c r="B8" s="48"/>
      <c r="C8" s="48"/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</row>
    <row r="9" spans="1:15" s="33" customFormat="1" x14ac:dyDescent="0.25">
      <c r="A9" s="13" t="s">
        <v>7</v>
      </c>
      <c r="B9" s="34"/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23">
        <f>SUM(B9:N9)</f>
        <v>0</v>
      </c>
    </row>
    <row r="10" spans="1:15" s="33" customFormat="1" x14ac:dyDescent="0.25">
      <c r="A10" s="13" t="s">
        <v>8</v>
      </c>
      <c r="B10" s="34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23">
        <f t="shared" ref="O10:O14" si="0">SUM(B10:N10)</f>
        <v>0</v>
      </c>
    </row>
    <row r="11" spans="1:15" s="33" customFormat="1" x14ac:dyDescent="0.25">
      <c r="A11" s="13" t="s">
        <v>11</v>
      </c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23">
        <f t="shared" si="0"/>
        <v>0</v>
      </c>
    </row>
    <row r="12" spans="1:15" s="33" customFormat="1" x14ac:dyDescent="0.25">
      <c r="A12" s="13" t="s">
        <v>12</v>
      </c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23">
        <f t="shared" si="0"/>
        <v>0</v>
      </c>
    </row>
    <row r="13" spans="1:15" s="33" customFormat="1" x14ac:dyDescent="0.25">
      <c r="A13" s="13" t="s">
        <v>13</v>
      </c>
      <c r="B13" s="34"/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23">
        <f t="shared" si="0"/>
        <v>0</v>
      </c>
    </row>
    <row r="14" spans="1:15" s="33" customFormat="1" x14ac:dyDescent="0.25">
      <c r="A14" s="13" t="s">
        <v>14</v>
      </c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23">
        <f t="shared" si="0"/>
        <v>0</v>
      </c>
    </row>
    <row r="15" spans="1:15" s="11" customFormat="1" x14ac:dyDescent="0.25">
      <c r="A15" s="22" t="s">
        <v>3</v>
      </c>
      <c r="B15" s="23">
        <f t="shared" ref="B15:M15" si="1">SUM(B9:B14)</f>
        <v>0</v>
      </c>
      <c r="C15" s="23">
        <f t="shared" si="1"/>
        <v>0</v>
      </c>
      <c r="D15" s="23">
        <f t="shared" si="1"/>
        <v>0</v>
      </c>
      <c r="E15" s="23">
        <f t="shared" si="1"/>
        <v>0</v>
      </c>
      <c r="F15" s="23">
        <f t="shared" si="1"/>
        <v>0</v>
      </c>
      <c r="G15" s="23">
        <f t="shared" si="1"/>
        <v>0</v>
      </c>
      <c r="H15" s="23">
        <f t="shared" si="1"/>
        <v>0</v>
      </c>
      <c r="I15" s="23">
        <f t="shared" si="1"/>
        <v>0</v>
      </c>
      <c r="J15" s="23">
        <f t="shared" si="1"/>
        <v>0</v>
      </c>
      <c r="K15" s="23">
        <f t="shared" si="1"/>
        <v>0</v>
      </c>
      <c r="L15" s="23">
        <f t="shared" si="1"/>
        <v>0</v>
      </c>
      <c r="M15" s="23">
        <f t="shared" si="1"/>
        <v>0</v>
      </c>
      <c r="N15" s="23">
        <f>SUM(N9:N14)</f>
        <v>0</v>
      </c>
      <c r="O15" s="23">
        <f>SUM(O9:O14)</f>
        <v>0</v>
      </c>
    </row>
    <row r="16" spans="1:15" s="11" customFormat="1" x14ac:dyDescent="0.25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</row>
    <row r="17" spans="1:15" s="33" customFormat="1" ht="15" customHeight="1" x14ac:dyDescent="0.25">
      <c r="A17" s="48" t="str">
        <f>CONCATENATE('01-Business_Value'!I7, " - ",'01-Business_Value'!J7)</f>
        <v>Front End Editor - Phase -1</v>
      </c>
      <c r="B17" s="48"/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</row>
    <row r="18" spans="1:15" s="33" customFormat="1" x14ac:dyDescent="0.25">
      <c r="A18" s="13" t="s">
        <v>7</v>
      </c>
      <c r="B18" s="34"/>
      <c r="C18" s="34"/>
      <c r="D18" s="34"/>
      <c r="E18" s="34"/>
      <c r="F18" s="34">
        <f>60+60+60</f>
        <v>180</v>
      </c>
      <c r="G18" s="34"/>
      <c r="H18" s="34"/>
      <c r="I18" s="34">
        <f>160+100</f>
        <v>260</v>
      </c>
      <c r="J18" s="34"/>
      <c r="K18" s="34">
        <f>20+10+30</f>
        <v>60</v>
      </c>
      <c r="L18" s="34"/>
      <c r="M18" s="34"/>
      <c r="N18" s="34"/>
      <c r="O18" s="23">
        <f>SUM(B18:N18)</f>
        <v>500</v>
      </c>
    </row>
    <row r="19" spans="1:15" s="33" customFormat="1" x14ac:dyDescent="0.25">
      <c r="A19" s="13" t="s">
        <v>9</v>
      </c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23">
        <f>SUM(B19:N19)</f>
        <v>0</v>
      </c>
    </row>
    <row r="20" spans="1:15" s="33" customFormat="1" x14ac:dyDescent="0.25">
      <c r="A20" s="13" t="s">
        <v>10</v>
      </c>
      <c r="B20" s="34"/>
      <c r="C20" s="34"/>
      <c r="D20" s="34"/>
      <c r="E20" s="34"/>
      <c r="F20" s="34">
        <f>30+90+60+45+30+120</f>
        <v>375</v>
      </c>
      <c r="G20" s="34"/>
      <c r="H20" s="34"/>
      <c r="I20" s="34"/>
      <c r="J20" s="34"/>
      <c r="K20" s="34">
        <f>60+15</f>
        <v>75</v>
      </c>
      <c r="L20" s="34"/>
      <c r="M20" s="34"/>
      <c r="N20" s="34"/>
      <c r="O20" s="23">
        <f>SUM(B20:N20)</f>
        <v>450</v>
      </c>
    </row>
    <row r="21" spans="1:15" s="11" customFormat="1" x14ac:dyDescent="0.25">
      <c r="A21" s="22" t="s">
        <v>3</v>
      </c>
      <c r="B21" s="23">
        <f>SUM(B18:B20)</f>
        <v>0</v>
      </c>
      <c r="C21" s="23">
        <f t="shared" ref="C21:N21" si="2">SUM(C18:C20)</f>
        <v>0</v>
      </c>
      <c r="D21" s="23">
        <f t="shared" si="2"/>
        <v>0</v>
      </c>
      <c r="E21" s="23">
        <f t="shared" si="2"/>
        <v>0</v>
      </c>
      <c r="F21" s="23">
        <f t="shared" si="2"/>
        <v>555</v>
      </c>
      <c r="G21" s="23">
        <f t="shared" si="2"/>
        <v>0</v>
      </c>
      <c r="H21" s="23">
        <f t="shared" si="2"/>
        <v>0</v>
      </c>
      <c r="I21" s="23">
        <f t="shared" si="2"/>
        <v>260</v>
      </c>
      <c r="J21" s="23">
        <f t="shared" si="2"/>
        <v>0</v>
      </c>
      <c r="K21" s="23">
        <f t="shared" si="2"/>
        <v>135</v>
      </c>
      <c r="L21" s="23">
        <f t="shared" si="2"/>
        <v>0</v>
      </c>
      <c r="M21" s="23">
        <f t="shared" si="2"/>
        <v>0</v>
      </c>
      <c r="N21" s="23">
        <f t="shared" si="2"/>
        <v>0</v>
      </c>
      <c r="O21" s="23">
        <f>SUM(O18:O20)</f>
        <v>950</v>
      </c>
    </row>
    <row r="22" spans="1:15" s="11" customFormat="1" x14ac:dyDescent="0.25">
      <c r="A22" s="17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7"/>
    </row>
    <row r="23" spans="1:15" s="11" customFormat="1" ht="15" customHeight="1" x14ac:dyDescent="0.25">
      <c r="A23" s="48" t="str">
        <f>CONCATENATE('01-Business_Value'!I6, " - ",'01-Business_Value'!J6)</f>
        <v>Web Security Policy - Phase -1</v>
      </c>
      <c r="B23" s="48"/>
      <c r="C23" s="48"/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48"/>
    </row>
    <row r="24" spans="1:15" s="11" customFormat="1" x14ac:dyDescent="0.25">
      <c r="A24" s="13" t="s">
        <v>7</v>
      </c>
      <c r="B24" s="34"/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23">
        <f>SUM(B24:N24)</f>
        <v>0</v>
      </c>
    </row>
    <row r="25" spans="1:15" s="11" customFormat="1" x14ac:dyDescent="0.25">
      <c r="A25" s="13" t="s">
        <v>49</v>
      </c>
      <c r="B25" s="34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23">
        <f t="shared" ref="O25:O26" si="3">SUM(B25:N25)</f>
        <v>0</v>
      </c>
    </row>
    <row r="26" spans="1:15" s="11" customFormat="1" x14ac:dyDescent="0.25">
      <c r="A26" s="13" t="s">
        <v>2</v>
      </c>
      <c r="B26" s="34"/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23">
        <f t="shared" si="3"/>
        <v>0</v>
      </c>
    </row>
    <row r="27" spans="1:15" s="11" customFormat="1" x14ac:dyDescent="0.25">
      <c r="A27" s="22" t="s">
        <v>3</v>
      </c>
      <c r="B27" s="23">
        <f>SUM(B24:B26)</f>
        <v>0</v>
      </c>
      <c r="C27" s="23">
        <f t="shared" ref="C27:N27" si="4">SUM(C24:C26)</f>
        <v>0</v>
      </c>
      <c r="D27" s="23">
        <f t="shared" si="4"/>
        <v>0</v>
      </c>
      <c r="E27" s="23">
        <f t="shared" si="4"/>
        <v>0</v>
      </c>
      <c r="F27" s="23">
        <f t="shared" si="4"/>
        <v>0</v>
      </c>
      <c r="G27" s="23">
        <f t="shared" si="4"/>
        <v>0</v>
      </c>
      <c r="H27" s="23">
        <f t="shared" si="4"/>
        <v>0</v>
      </c>
      <c r="I27" s="23">
        <f t="shared" si="4"/>
        <v>0</v>
      </c>
      <c r="J27" s="23">
        <f t="shared" si="4"/>
        <v>0</v>
      </c>
      <c r="K27" s="23">
        <f t="shared" si="4"/>
        <v>0</v>
      </c>
      <c r="L27" s="23">
        <f t="shared" si="4"/>
        <v>0</v>
      </c>
      <c r="M27" s="23">
        <f t="shared" si="4"/>
        <v>0</v>
      </c>
      <c r="N27" s="23">
        <f t="shared" si="4"/>
        <v>0</v>
      </c>
      <c r="O27" s="23">
        <f>SUM(O24:O26)</f>
        <v>0</v>
      </c>
    </row>
    <row r="28" spans="1:15" s="11" customFormat="1" x14ac:dyDescent="0.25">
      <c r="A28" s="17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7"/>
    </row>
    <row r="29" spans="1:15" s="11" customFormat="1" x14ac:dyDescent="0.25">
      <c r="A29" s="48" t="e">
        <f>CONCATENATE('01-Business_Value'!#REF!, " - ",'01-Business_Value'!#REF!)</f>
        <v>#REF!</v>
      </c>
      <c r="B29" s="48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</row>
    <row r="30" spans="1:15" s="11" customFormat="1" x14ac:dyDescent="0.25">
      <c r="A30" s="13" t="s">
        <v>7</v>
      </c>
      <c r="B30" s="34"/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23">
        <f t="shared" ref="O30" si="5">SUM(B30:N30)</f>
        <v>0</v>
      </c>
    </row>
    <row r="31" spans="1:15" s="11" customFormat="1" x14ac:dyDescent="0.25">
      <c r="A31" s="22" t="s">
        <v>3</v>
      </c>
      <c r="B31" s="23">
        <f>SUM(B30:B30)</f>
        <v>0</v>
      </c>
      <c r="C31" s="23">
        <f t="shared" ref="C31:N31" si="6">SUM(C30:C30)</f>
        <v>0</v>
      </c>
      <c r="D31" s="23">
        <f t="shared" si="6"/>
        <v>0</v>
      </c>
      <c r="E31" s="23">
        <f t="shared" si="6"/>
        <v>0</v>
      </c>
      <c r="F31" s="23">
        <f t="shared" si="6"/>
        <v>0</v>
      </c>
      <c r="G31" s="23">
        <f t="shared" si="6"/>
        <v>0</v>
      </c>
      <c r="H31" s="23">
        <f t="shared" si="6"/>
        <v>0</v>
      </c>
      <c r="I31" s="23">
        <f t="shared" si="6"/>
        <v>0</v>
      </c>
      <c r="J31" s="23">
        <f t="shared" si="6"/>
        <v>0</v>
      </c>
      <c r="K31" s="23">
        <f t="shared" si="6"/>
        <v>0</v>
      </c>
      <c r="L31" s="23">
        <f t="shared" si="6"/>
        <v>0</v>
      </c>
      <c r="M31" s="23">
        <f t="shared" si="6"/>
        <v>0</v>
      </c>
      <c r="N31" s="23">
        <f t="shared" si="6"/>
        <v>0</v>
      </c>
      <c r="O31" s="23">
        <f>SUM(O30:O30)</f>
        <v>0</v>
      </c>
    </row>
    <row r="32" spans="1:15" s="11" customFormat="1" x14ac:dyDescent="0.25">
      <c r="A32" s="17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7"/>
    </row>
    <row r="33" spans="1:15" s="11" customFormat="1" x14ac:dyDescent="0.25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</row>
    <row r="34" spans="1:15" s="33" customFormat="1" x14ac:dyDescent="0.25">
      <c r="A34" s="48" t="str">
        <f>CONCATENATE('01-Business_Value'!I5, " - ",'01-Business_Value'!J5)</f>
        <v>Reliveri - Phase -2</v>
      </c>
      <c r="B34" s="48"/>
      <c r="C34" s="48"/>
      <c r="D34" s="48"/>
      <c r="E34" s="48"/>
      <c r="F34" s="48"/>
      <c r="G34" s="48"/>
      <c r="H34" s="48"/>
      <c r="I34" s="48"/>
      <c r="J34" s="48"/>
      <c r="K34" s="48"/>
      <c r="L34" s="48"/>
      <c r="M34" s="48"/>
      <c r="N34" s="48"/>
      <c r="O34" s="48"/>
    </row>
    <row r="35" spans="1:15" s="33" customFormat="1" x14ac:dyDescent="0.25">
      <c r="A35" s="13" t="s">
        <v>7</v>
      </c>
      <c r="B35" s="34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23">
        <f>SUM(B35:N35)</f>
        <v>0</v>
      </c>
    </row>
    <row r="36" spans="1:15" s="11" customFormat="1" x14ac:dyDescent="0.25">
      <c r="A36" s="14" t="s">
        <v>3</v>
      </c>
      <c r="B36" s="18">
        <f>SUM(B35)</f>
        <v>0</v>
      </c>
      <c r="C36" s="18">
        <f t="shared" ref="C36:N36" si="7">SUM(C35)</f>
        <v>0</v>
      </c>
      <c r="D36" s="18">
        <f t="shared" si="7"/>
        <v>0</v>
      </c>
      <c r="E36" s="18">
        <f t="shared" si="7"/>
        <v>0</v>
      </c>
      <c r="F36" s="18">
        <f t="shared" si="7"/>
        <v>0</v>
      </c>
      <c r="G36" s="18">
        <f t="shared" si="7"/>
        <v>0</v>
      </c>
      <c r="H36" s="18">
        <f t="shared" si="7"/>
        <v>0</v>
      </c>
      <c r="I36" s="18">
        <f t="shared" si="7"/>
        <v>0</v>
      </c>
      <c r="J36" s="18">
        <f t="shared" si="7"/>
        <v>0</v>
      </c>
      <c r="K36" s="18">
        <f t="shared" si="7"/>
        <v>0</v>
      </c>
      <c r="L36" s="18">
        <f t="shared" si="7"/>
        <v>0</v>
      </c>
      <c r="M36" s="18">
        <f t="shared" si="7"/>
        <v>0</v>
      </c>
      <c r="N36" s="18">
        <f t="shared" si="7"/>
        <v>0</v>
      </c>
      <c r="O36" s="23">
        <f>SUM(O35:O35)</f>
        <v>0</v>
      </c>
    </row>
    <row r="37" spans="1:15" s="11" customFormat="1" x14ac:dyDescent="0.25">
      <c r="A37" s="25" t="s">
        <v>35</v>
      </c>
      <c r="B37" s="24">
        <f>SUM(B15,B21,B27,B31, B36)</f>
        <v>0</v>
      </c>
      <c r="C37" s="24">
        <f>SUM(C15,C21,C27,C31, C36)</f>
        <v>0</v>
      </c>
      <c r="D37" s="24">
        <f>SUM(D15,D21,D27,D31, D36)</f>
        <v>0</v>
      </c>
      <c r="E37" s="24">
        <f t="shared" ref="E37:N37" si="8">SUM(E15,E21,E27,E31, E36)</f>
        <v>0</v>
      </c>
      <c r="F37" s="24">
        <f t="shared" si="8"/>
        <v>555</v>
      </c>
      <c r="G37" s="24">
        <f t="shared" si="8"/>
        <v>0</v>
      </c>
      <c r="H37" s="24">
        <f t="shared" si="8"/>
        <v>0</v>
      </c>
      <c r="I37" s="24">
        <f t="shared" si="8"/>
        <v>260</v>
      </c>
      <c r="J37" s="24">
        <f t="shared" si="8"/>
        <v>0</v>
      </c>
      <c r="K37" s="24">
        <f t="shared" si="8"/>
        <v>135</v>
      </c>
      <c r="L37" s="24">
        <f t="shared" si="8"/>
        <v>0</v>
      </c>
      <c r="M37" s="24">
        <f t="shared" si="8"/>
        <v>0</v>
      </c>
      <c r="N37" s="24">
        <f t="shared" si="8"/>
        <v>0</v>
      </c>
      <c r="O37" s="24">
        <f>SUM(O15,O21,O27,O31,O36)</f>
        <v>950</v>
      </c>
    </row>
    <row r="38" spans="1:15" s="11" customFormat="1" x14ac:dyDescent="0.25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</row>
    <row r="39" spans="1:15" s="35" customFormat="1" x14ac:dyDescent="0.25"/>
    <row r="40" spans="1:15" s="33" customFormat="1" x14ac:dyDescent="0.25">
      <c r="A40" s="47" t="s">
        <v>32</v>
      </c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</row>
    <row r="41" spans="1:15" s="33" customFormat="1" x14ac:dyDescent="0.25">
      <c r="A41" s="12" t="s">
        <v>27</v>
      </c>
      <c r="B41" s="12" t="s">
        <v>31</v>
      </c>
      <c r="C41" s="12" t="s">
        <v>29</v>
      </c>
      <c r="D41" s="12" t="s">
        <v>53</v>
      </c>
      <c r="E41" s="12" t="s">
        <v>4</v>
      </c>
      <c r="F41" s="12" t="s">
        <v>5</v>
      </c>
      <c r="G41" s="12" t="s">
        <v>54</v>
      </c>
      <c r="H41" s="19"/>
      <c r="L41" s="12" t="s">
        <v>6</v>
      </c>
      <c r="M41" s="12" t="s">
        <v>4</v>
      </c>
      <c r="N41" s="21" t="s">
        <v>5</v>
      </c>
      <c r="O41" s="12" t="s">
        <v>34</v>
      </c>
    </row>
    <row r="42" spans="1:15" s="33" customFormat="1" x14ac:dyDescent="0.25">
      <c r="A42" s="46" t="str">
        <f>'01-Business_Value'!I8</f>
        <v>ARP</v>
      </c>
      <c r="B42" s="44">
        <f>'01-Business_Value'!J8</f>
        <v>0</v>
      </c>
      <c r="C42" s="44">
        <f>'01-Business_Value'!K8</f>
        <v>250</v>
      </c>
      <c r="D42" s="13" t="s">
        <v>7</v>
      </c>
      <c r="E42" s="36">
        <f>'07-Nov'!G42</f>
        <v>10</v>
      </c>
      <c r="F42" s="36">
        <f>O9</f>
        <v>0</v>
      </c>
      <c r="G42" s="37">
        <f t="shared" ref="G42:G60" si="9">E42+F42</f>
        <v>10</v>
      </c>
      <c r="H42" s="38"/>
      <c r="L42" s="13" t="s">
        <v>7</v>
      </c>
      <c r="M42" s="26">
        <f>E42+E49+E53+E55+E57</f>
        <v>1739</v>
      </c>
      <c r="N42" s="26">
        <f>SUM(F42,F49,F53,F55, F57)</f>
        <v>500</v>
      </c>
      <c r="O42" s="22">
        <f>M42+N42</f>
        <v>2239</v>
      </c>
    </row>
    <row r="43" spans="1:15" s="33" customFormat="1" x14ac:dyDescent="0.25">
      <c r="A43" s="44"/>
      <c r="B43" s="44"/>
      <c r="C43" s="44"/>
      <c r="D43" s="13" t="s">
        <v>8</v>
      </c>
      <c r="E43" s="36">
        <f>'07-Nov'!G43</f>
        <v>0</v>
      </c>
      <c r="F43" s="36">
        <f t="shared" ref="F43:F47" si="10">O10</f>
        <v>0</v>
      </c>
      <c r="G43" s="37">
        <f t="shared" si="9"/>
        <v>0</v>
      </c>
      <c r="H43" s="38"/>
      <c r="L43" s="13" t="s">
        <v>8</v>
      </c>
      <c r="M43" s="26">
        <f>E43</f>
        <v>0</v>
      </c>
      <c r="N43" s="26">
        <f>F43</f>
        <v>0</v>
      </c>
      <c r="O43" s="22">
        <f t="shared" ref="O43:O50" si="11">M43+N43</f>
        <v>0</v>
      </c>
    </row>
    <row r="44" spans="1:15" s="33" customFormat="1" x14ac:dyDescent="0.25">
      <c r="A44" s="44"/>
      <c r="B44" s="44"/>
      <c r="C44" s="44"/>
      <c r="D44" s="13" t="s">
        <v>11</v>
      </c>
      <c r="E44" s="36">
        <f>'07-Nov'!G44</f>
        <v>0</v>
      </c>
      <c r="F44" s="36">
        <f>O11</f>
        <v>0</v>
      </c>
      <c r="G44" s="37">
        <f t="shared" si="9"/>
        <v>0</v>
      </c>
      <c r="H44" s="38"/>
      <c r="L44" s="13" t="s">
        <v>11</v>
      </c>
      <c r="M44" s="26">
        <f>E44+E59</f>
        <v>0</v>
      </c>
      <c r="N44" s="26">
        <f>F44+F59</f>
        <v>0</v>
      </c>
      <c r="O44" s="22">
        <f t="shared" si="11"/>
        <v>0</v>
      </c>
    </row>
    <row r="45" spans="1:15" s="33" customFormat="1" x14ac:dyDescent="0.25">
      <c r="A45" s="44"/>
      <c r="B45" s="44"/>
      <c r="C45" s="44"/>
      <c r="D45" s="13" t="s">
        <v>12</v>
      </c>
      <c r="E45" s="36">
        <f>'07-Nov'!G45</f>
        <v>0</v>
      </c>
      <c r="F45" s="36">
        <f t="shared" si="10"/>
        <v>0</v>
      </c>
      <c r="G45" s="37">
        <f t="shared" si="9"/>
        <v>0</v>
      </c>
      <c r="H45" s="38"/>
      <c r="L45" s="13" t="s">
        <v>12</v>
      </c>
      <c r="M45" s="26">
        <f t="shared" ref="M45:N47" si="12">E45</f>
        <v>0</v>
      </c>
      <c r="N45" s="26">
        <f t="shared" si="12"/>
        <v>0</v>
      </c>
      <c r="O45" s="22">
        <f t="shared" si="11"/>
        <v>0</v>
      </c>
    </row>
    <row r="46" spans="1:15" s="33" customFormat="1" x14ac:dyDescent="0.25">
      <c r="A46" s="44"/>
      <c r="B46" s="44"/>
      <c r="C46" s="44"/>
      <c r="D46" s="13" t="s">
        <v>13</v>
      </c>
      <c r="E46" s="36">
        <f>'07-Nov'!G46</f>
        <v>0</v>
      </c>
      <c r="F46" s="36">
        <f t="shared" si="10"/>
        <v>0</v>
      </c>
      <c r="G46" s="37">
        <f t="shared" si="9"/>
        <v>0</v>
      </c>
      <c r="H46" s="38"/>
      <c r="L46" s="13" t="s">
        <v>13</v>
      </c>
      <c r="M46" s="26">
        <f t="shared" si="12"/>
        <v>0</v>
      </c>
      <c r="N46" s="26">
        <f t="shared" si="12"/>
        <v>0</v>
      </c>
      <c r="O46" s="22">
        <f t="shared" si="11"/>
        <v>0</v>
      </c>
    </row>
    <row r="47" spans="1:15" s="33" customFormat="1" x14ac:dyDescent="0.25">
      <c r="A47" s="44"/>
      <c r="B47" s="44"/>
      <c r="C47" s="44"/>
      <c r="D47" s="13" t="s">
        <v>14</v>
      </c>
      <c r="E47" s="36">
        <f>'07-Nov'!G47</f>
        <v>0</v>
      </c>
      <c r="F47" s="36">
        <f t="shared" si="10"/>
        <v>0</v>
      </c>
      <c r="G47" s="37">
        <f t="shared" si="9"/>
        <v>0</v>
      </c>
      <c r="H47" s="38"/>
      <c r="L47" s="13" t="s">
        <v>14</v>
      </c>
      <c r="M47" s="26">
        <f t="shared" si="12"/>
        <v>0</v>
      </c>
      <c r="N47" s="26">
        <f t="shared" si="12"/>
        <v>0</v>
      </c>
      <c r="O47" s="22">
        <f t="shared" si="11"/>
        <v>0</v>
      </c>
    </row>
    <row r="48" spans="1:15" s="33" customFormat="1" x14ac:dyDescent="0.25">
      <c r="A48" s="45"/>
      <c r="B48" s="45"/>
      <c r="C48" s="45"/>
      <c r="D48" s="22" t="s">
        <v>3</v>
      </c>
      <c r="E48" s="36">
        <f>'07-Nov'!G48</f>
        <v>10</v>
      </c>
      <c r="F48" s="30">
        <f>SUM(F42:F47)</f>
        <v>0</v>
      </c>
      <c r="G48" s="30">
        <f t="shared" si="9"/>
        <v>10</v>
      </c>
      <c r="H48" s="15"/>
      <c r="L48" s="13" t="s">
        <v>9</v>
      </c>
      <c r="M48" s="26">
        <f>E50</f>
        <v>0</v>
      </c>
      <c r="N48" s="26">
        <f>F50</f>
        <v>0</v>
      </c>
      <c r="O48" s="22">
        <f t="shared" si="11"/>
        <v>0</v>
      </c>
    </row>
    <row r="49" spans="1:15" s="33" customFormat="1" x14ac:dyDescent="0.25">
      <c r="A49" s="46" t="str">
        <f>'01-Business_Value'!I7</f>
        <v>Front End Editor</v>
      </c>
      <c r="B49" s="44" t="str">
        <f>'01-Business_Value'!J7</f>
        <v>Phase -1</v>
      </c>
      <c r="C49" s="44">
        <f>'01-Business_Value'!K7</f>
        <v>250</v>
      </c>
      <c r="D49" s="13" t="s">
        <v>7</v>
      </c>
      <c r="E49" s="36">
        <f>'07-Nov'!G49</f>
        <v>1619</v>
      </c>
      <c r="F49" s="36">
        <f>O18</f>
        <v>500</v>
      </c>
      <c r="G49" s="37">
        <f t="shared" si="9"/>
        <v>2119</v>
      </c>
      <c r="H49" s="38"/>
      <c r="L49" s="13" t="s">
        <v>10</v>
      </c>
      <c r="M49" s="26">
        <f>E51</f>
        <v>2035</v>
      </c>
      <c r="N49" s="26">
        <f>F51</f>
        <v>450</v>
      </c>
      <c r="O49" s="22">
        <f t="shared" si="11"/>
        <v>2485</v>
      </c>
    </row>
    <row r="50" spans="1:15" s="33" customFormat="1" x14ac:dyDescent="0.25">
      <c r="A50" s="44"/>
      <c r="B50" s="44"/>
      <c r="C50" s="44"/>
      <c r="D50" s="13" t="s">
        <v>9</v>
      </c>
      <c r="E50" s="36">
        <f>'07-Nov'!G50</f>
        <v>0</v>
      </c>
      <c r="F50" s="36">
        <f t="shared" ref="F50:F51" si="13">O19</f>
        <v>0</v>
      </c>
      <c r="G50" s="37">
        <f t="shared" si="9"/>
        <v>0</v>
      </c>
      <c r="H50" s="38"/>
      <c r="L50" s="13" t="s">
        <v>49</v>
      </c>
      <c r="M50" s="26">
        <f>E58</f>
        <v>0</v>
      </c>
      <c r="N50" s="26">
        <f>F58</f>
        <v>0</v>
      </c>
      <c r="O50" s="22">
        <f t="shared" si="11"/>
        <v>0</v>
      </c>
    </row>
    <row r="51" spans="1:15" s="33" customFormat="1" x14ac:dyDescent="0.25">
      <c r="A51" s="44"/>
      <c r="B51" s="44"/>
      <c r="C51" s="44"/>
      <c r="D51" s="13" t="s">
        <v>10</v>
      </c>
      <c r="E51" s="36">
        <f>'07-Nov'!G51</f>
        <v>2035</v>
      </c>
      <c r="F51" s="36">
        <f t="shared" si="13"/>
        <v>450</v>
      </c>
      <c r="G51" s="37">
        <f t="shared" si="9"/>
        <v>2485</v>
      </c>
      <c r="H51" s="38"/>
      <c r="L51" s="25" t="s">
        <v>35</v>
      </c>
      <c r="M51" s="25">
        <f>SUM(M42:M50)</f>
        <v>3774</v>
      </c>
      <c r="N51" s="25">
        <f>SUM(N42:N50)</f>
        <v>950</v>
      </c>
      <c r="O51" s="25">
        <f>SUM(O42:O50)</f>
        <v>4724</v>
      </c>
    </row>
    <row r="52" spans="1:15" s="33" customFormat="1" x14ac:dyDescent="0.25">
      <c r="A52" s="45"/>
      <c r="B52" s="45"/>
      <c r="C52" s="45"/>
      <c r="D52" s="22" t="s">
        <v>3</v>
      </c>
      <c r="E52" s="36">
        <f>'07-Nov'!G52</f>
        <v>3654</v>
      </c>
      <c r="F52" s="30">
        <f>SUM(F49:F51)</f>
        <v>950</v>
      </c>
      <c r="G52" s="30">
        <f t="shared" si="9"/>
        <v>4604</v>
      </c>
      <c r="H52" s="15"/>
      <c r="O52" s="11"/>
    </row>
    <row r="53" spans="1:15" s="33" customFormat="1" x14ac:dyDescent="0.25">
      <c r="A53" s="46" t="str">
        <f>'01-Business_Value'!I5</f>
        <v>Reliveri</v>
      </c>
      <c r="B53" s="44" t="str">
        <f>'01-Business_Value'!J5</f>
        <v>Phase -2</v>
      </c>
      <c r="C53" s="44">
        <f>'01-Business_Value'!K5</f>
        <v>225</v>
      </c>
      <c r="D53" s="13" t="s">
        <v>7</v>
      </c>
      <c r="E53" s="36">
        <f>'07-Nov'!G53</f>
        <v>110</v>
      </c>
      <c r="F53" s="36">
        <f>O35</f>
        <v>0</v>
      </c>
      <c r="G53" s="37">
        <f t="shared" si="9"/>
        <v>110</v>
      </c>
      <c r="H53" s="38"/>
      <c r="O53" s="11"/>
    </row>
    <row r="54" spans="1:15" s="33" customFormat="1" x14ac:dyDescent="0.25">
      <c r="A54" s="45"/>
      <c r="B54" s="45"/>
      <c r="C54" s="45"/>
      <c r="D54" s="22" t="s">
        <v>3</v>
      </c>
      <c r="E54" s="36">
        <f>'07-Nov'!G54</f>
        <v>110</v>
      </c>
      <c r="F54" s="37">
        <f>O36</f>
        <v>0</v>
      </c>
      <c r="G54" s="37">
        <f t="shared" si="9"/>
        <v>110</v>
      </c>
      <c r="H54" s="15"/>
      <c r="O54" s="11"/>
    </row>
    <row r="55" spans="1:15" s="33" customFormat="1" x14ac:dyDescent="0.25">
      <c r="A55" s="46" t="e">
        <f>'01-Business_Value'!#REF!</f>
        <v>#REF!</v>
      </c>
      <c r="B55" s="44" t="e">
        <f>'01-Business_Value'!#REF!</f>
        <v>#REF!</v>
      </c>
      <c r="C55" s="44" t="e">
        <f>'01-Business_Value'!#REF!</f>
        <v>#REF!</v>
      </c>
      <c r="D55" s="13" t="s">
        <v>7</v>
      </c>
      <c r="E55" s="36">
        <f>'07-Nov'!G55</f>
        <v>0</v>
      </c>
      <c r="F55" s="36">
        <f>O30</f>
        <v>0</v>
      </c>
      <c r="G55" s="37">
        <f t="shared" si="9"/>
        <v>0</v>
      </c>
      <c r="H55" s="35"/>
      <c r="O55" s="11"/>
    </row>
    <row r="56" spans="1:15" s="33" customFormat="1" x14ac:dyDescent="0.25">
      <c r="A56" s="45"/>
      <c r="B56" s="45"/>
      <c r="C56" s="45"/>
      <c r="D56" s="22" t="s">
        <v>3</v>
      </c>
      <c r="E56" s="36">
        <f>'07-Nov'!G56</f>
        <v>0</v>
      </c>
      <c r="F56" s="30">
        <f>SUM(F55:F55)</f>
        <v>0</v>
      </c>
      <c r="G56" s="31">
        <f t="shared" si="9"/>
        <v>0</v>
      </c>
      <c r="O56" s="11"/>
    </row>
    <row r="57" spans="1:15" s="33" customFormat="1" x14ac:dyDescent="0.25">
      <c r="A57" s="46" t="str">
        <f>'01-Business_Value'!I6</f>
        <v>Web Security Policy</v>
      </c>
      <c r="B57" s="44" t="str">
        <f>'01-Business_Value'!J6</f>
        <v>Phase -1</v>
      </c>
      <c r="C57" s="44">
        <f>'01-Business_Value'!K6</f>
        <v>175</v>
      </c>
      <c r="D57" s="13" t="s">
        <v>7</v>
      </c>
      <c r="E57" s="36">
        <f>'07-Nov'!G57</f>
        <v>0</v>
      </c>
      <c r="F57" s="36">
        <f>O24</f>
        <v>0</v>
      </c>
      <c r="G57" s="37">
        <f t="shared" si="9"/>
        <v>0</v>
      </c>
      <c r="O57" s="11"/>
    </row>
    <row r="58" spans="1:15" s="33" customFormat="1" x14ac:dyDescent="0.25">
      <c r="A58" s="44"/>
      <c r="B58" s="44"/>
      <c r="C58" s="44"/>
      <c r="D58" s="13" t="s">
        <v>49</v>
      </c>
      <c r="E58" s="36">
        <f>'07-Nov'!G58</f>
        <v>0</v>
      </c>
      <c r="F58" s="36">
        <f>O25</f>
        <v>0</v>
      </c>
      <c r="G58" s="37">
        <f t="shared" si="9"/>
        <v>0</v>
      </c>
      <c r="O58" s="11"/>
    </row>
    <row r="59" spans="1:15" s="33" customFormat="1" x14ac:dyDescent="0.25">
      <c r="A59" s="44"/>
      <c r="B59" s="44"/>
      <c r="C59" s="44"/>
      <c r="D59" s="13" t="s">
        <v>11</v>
      </c>
      <c r="E59" s="36">
        <f>'07-Nov'!G59</f>
        <v>0</v>
      </c>
      <c r="F59" s="36">
        <f>O26</f>
        <v>0</v>
      </c>
      <c r="G59" s="37">
        <f t="shared" si="9"/>
        <v>0</v>
      </c>
      <c r="O59" s="11"/>
    </row>
    <row r="60" spans="1:15" s="33" customFormat="1" x14ac:dyDescent="0.25">
      <c r="A60" s="45"/>
      <c r="B60" s="45"/>
      <c r="C60" s="45"/>
      <c r="D60" s="22" t="s">
        <v>3</v>
      </c>
      <c r="E60" s="36">
        <f>'07-Nov'!G60</f>
        <v>0</v>
      </c>
      <c r="F60" s="30">
        <f>SUM(F57:F59)</f>
        <v>0</v>
      </c>
      <c r="G60" s="30">
        <f t="shared" si="9"/>
        <v>0</v>
      </c>
      <c r="O60" s="11"/>
    </row>
    <row r="61" spans="1:15" s="33" customFormat="1" x14ac:dyDescent="0.25">
      <c r="A61" s="25"/>
      <c r="B61" s="25"/>
      <c r="C61" s="25"/>
      <c r="D61" s="25" t="s">
        <v>35</v>
      </c>
      <c r="E61" s="36">
        <f>'07-Nov'!G61</f>
        <v>3774</v>
      </c>
      <c r="F61" s="32">
        <f t="shared" ref="F61:G61" si="14">SUM(F48, F52, F54, F56, F60)</f>
        <v>950</v>
      </c>
      <c r="G61" s="32">
        <f t="shared" si="14"/>
        <v>4724</v>
      </c>
      <c r="O61" s="11"/>
    </row>
    <row r="62" spans="1:15" s="33" customFormat="1" x14ac:dyDescent="0.25">
      <c r="A62" s="11"/>
      <c r="O62" s="11"/>
    </row>
  </sheetData>
  <mergeCells count="23">
    <mergeCell ref="A57:A60"/>
    <mergeCell ref="B57:B60"/>
    <mergeCell ref="C57:C60"/>
    <mergeCell ref="A53:A54"/>
    <mergeCell ref="B53:B54"/>
    <mergeCell ref="C53:C54"/>
    <mergeCell ref="A55:A56"/>
    <mergeCell ref="B55:B56"/>
    <mergeCell ref="C55:C56"/>
    <mergeCell ref="A49:A52"/>
    <mergeCell ref="B49:B52"/>
    <mergeCell ref="C49:C52"/>
    <mergeCell ref="A1:O4"/>
    <mergeCell ref="A5:O5"/>
    <mergeCell ref="A8:O8"/>
    <mergeCell ref="A17:O17"/>
    <mergeCell ref="A23:O23"/>
    <mergeCell ref="A29:O29"/>
    <mergeCell ref="A34:O34"/>
    <mergeCell ref="A40:O40"/>
    <mergeCell ref="A42:A48"/>
    <mergeCell ref="B42:B48"/>
    <mergeCell ref="C42:C48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2"/>
  <sheetViews>
    <sheetView zoomScale="90" zoomScaleNormal="90" workbookViewId="0">
      <pane ySplit="7" topLeftCell="A8" activePane="bottomLeft" state="frozen"/>
      <selection pane="bottomLeft" activeCell="A36" sqref="A36"/>
    </sheetView>
  </sheetViews>
  <sheetFormatPr defaultColWidth="9" defaultRowHeight="15" x14ac:dyDescent="0.25"/>
  <cols>
    <col min="1" max="1" width="19.5703125" style="11" customWidth="1" collapsed="1"/>
    <col min="2" max="2" width="21.7109375" style="1" customWidth="1" collapsed="1"/>
    <col min="3" max="3" width="16.42578125" style="1" bestFit="1" customWidth="1" collapsed="1"/>
    <col min="4" max="4" width="15.85546875" style="1" bestFit="1" customWidth="1" collapsed="1"/>
    <col min="5" max="5" width="23.140625" style="1" customWidth="1" collapsed="1"/>
    <col min="6" max="6" width="15" style="1" customWidth="1" collapsed="1"/>
    <col min="7" max="7" width="10.140625" style="1" bestFit="1" customWidth="1" collapsed="1"/>
    <col min="8" max="8" width="13.140625" style="1" customWidth="1" collapsed="1"/>
    <col min="9" max="9" width="14.140625" style="1" customWidth="1" collapsed="1"/>
    <col min="10" max="10" width="10.85546875" style="1" customWidth="1" collapsed="1"/>
    <col min="11" max="11" width="24.85546875" style="1" customWidth="1" collapsed="1"/>
    <col min="12" max="12" width="23.7109375" style="1" customWidth="1" collapsed="1"/>
    <col min="13" max="13" width="12.42578125" style="1" customWidth="1" collapsed="1"/>
    <col min="14" max="14" width="12" style="1" customWidth="1" collapsed="1"/>
    <col min="15" max="15" width="17.5703125" style="11" customWidth="1" collapsed="1"/>
    <col min="16" max="16384" width="9" style="1" collapsed="1"/>
  </cols>
  <sheetData>
    <row r="1" spans="1:15" x14ac:dyDescent="0.25">
      <c r="A1" s="41" t="s">
        <v>48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</row>
    <row r="2" spans="1:15" x14ac:dyDescent="0.25">
      <c r="A2" s="41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</row>
    <row r="3" spans="1:15" x14ac:dyDescent="0.25">
      <c r="A3" s="41"/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</row>
    <row r="4" spans="1:15" x14ac:dyDescent="0.25">
      <c r="A4" s="41"/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</row>
    <row r="5" spans="1:15" ht="26.25" x14ac:dyDescent="0.25">
      <c r="A5" s="49">
        <v>43034</v>
      </c>
      <c r="B5" s="50"/>
      <c r="C5" s="50"/>
      <c r="D5" s="50"/>
      <c r="E5" s="50"/>
      <c r="F5" s="50"/>
      <c r="G5" s="50"/>
      <c r="H5" s="50"/>
      <c r="I5" s="50"/>
      <c r="J5" s="50"/>
      <c r="K5" s="50"/>
      <c r="L5" s="50"/>
      <c r="M5" s="50"/>
      <c r="N5" s="50"/>
      <c r="O5" s="51"/>
    </row>
    <row r="6" spans="1:15" s="33" customFormat="1" x14ac:dyDescent="0.25">
      <c r="A6" s="11"/>
      <c r="O6" s="11"/>
    </row>
    <row r="7" spans="1:15" s="11" customFormat="1" ht="29.25" customHeight="1" x14ac:dyDescent="0.25">
      <c r="A7" s="10" t="s">
        <v>40</v>
      </c>
      <c r="B7" s="10" t="s">
        <v>15</v>
      </c>
      <c r="C7" s="10" t="s">
        <v>16</v>
      </c>
      <c r="D7" s="10" t="s">
        <v>17</v>
      </c>
      <c r="E7" s="10" t="s">
        <v>18</v>
      </c>
      <c r="F7" s="10" t="s">
        <v>19</v>
      </c>
      <c r="G7" s="10" t="s">
        <v>20</v>
      </c>
      <c r="H7" s="10" t="s">
        <v>21</v>
      </c>
      <c r="I7" s="10" t="s">
        <v>22</v>
      </c>
      <c r="J7" s="10" t="s">
        <v>23</v>
      </c>
      <c r="K7" s="10" t="s">
        <v>24</v>
      </c>
      <c r="L7" s="10" t="s">
        <v>25</v>
      </c>
      <c r="M7" s="10" t="s">
        <v>26</v>
      </c>
      <c r="N7" s="10" t="s">
        <v>55</v>
      </c>
      <c r="O7" s="10" t="s">
        <v>33</v>
      </c>
    </row>
    <row r="8" spans="1:15" s="33" customFormat="1" x14ac:dyDescent="0.25">
      <c r="A8" s="48" t="str">
        <f>CONCATENATE('01-Business_Value'!I8, " - ",'01-Business_Value'!J8)</f>
        <v xml:space="preserve">ARP - </v>
      </c>
      <c r="B8" s="48"/>
      <c r="C8" s="48"/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</row>
    <row r="9" spans="1:15" s="33" customFormat="1" x14ac:dyDescent="0.25">
      <c r="A9" s="13" t="s">
        <v>7</v>
      </c>
      <c r="B9" s="34"/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23">
        <f>SUM(B9:N9)</f>
        <v>0</v>
      </c>
    </row>
    <row r="10" spans="1:15" s="33" customFormat="1" x14ac:dyDescent="0.25">
      <c r="A10" s="13" t="s">
        <v>8</v>
      </c>
      <c r="B10" s="34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23">
        <f t="shared" ref="O10:O14" si="0">SUM(B10:N10)</f>
        <v>0</v>
      </c>
    </row>
    <row r="11" spans="1:15" s="33" customFormat="1" x14ac:dyDescent="0.25">
      <c r="A11" s="13" t="s">
        <v>11</v>
      </c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23">
        <f t="shared" si="0"/>
        <v>0</v>
      </c>
    </row>
    <row r="12" spans="1:15" s="33" customFormat="1" x14ac:dyDescent="0.25">
      <c r="A12" s="13" t="s">
        <v>12</v>
      </c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23">
        <f t="shared" si="0"/>
        <v>0</v>
      </c>
    </row>
    <row r="13" spans="1:15" s="33" customFormat="1" x14ac:dyDescent="0.25">
      <c r="A13" s="13" t="s">
        <v>13</v>
      </c>
      <c r="B13" s="34"/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23">
        <f t="shared" si="0"/>
        <v>0</v>
      </c>
    </row>
    <row r="14" spans="1:15" s="33" customFormat="1" x14ac:dyDescent="0.25">
      <c r="A14" s="13" t="s">
        <v>14</v>
      </c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23">
        <f t="shared" si="0"/>
        <v>0</v>
      </c>
    </row>
    <row r="15" spans="1:15" s="11" customFormat="1" x14ac:dyDescent="0.25">
      <c r="A15" s="22" t="s">
        <v>3</v>
      </c>
      <c r="B15" s="23">
        <f t="shared" ref="B15:M15" si="1">SUM(B9:B14)</f>
        <v>0</v>
      </c>
      <c r="C15" s="23">
        <f t="shared" si="1"/>
        <v>0</v>
      </c>
      <c r="D15" s="23">
        <f t="shared" si="1"/>
        <v>0</v>
      </c>
      <c r="E15" s="23">
        <f t="shared" si="1"/>
        <v>0</v>
      </c>
      <c r="F15" s="23">
        <f t="shared" si="1"/>
        <v>0</v>
      </c>
      <c r="G15" s="23">
        <f t="shared" si="1"/>
        <v>0</v>
      </c>
      <c r="H15" s="23">
        <f t="shared" si="1"/>
        <v>0</v>
      </c>
      <c r="I15" s="23">
        <f t="shared" si="1"/>
        <v>0</v>
      </c>
      <c r="J15" s="23">
        <f t="shared" si="1"/>
        <v>0</v>
      </c>
      <c r="K15" s="23">
        <f t="shared" si="1"/>
        <v>0</v>
      </c>
      <c r="L15" s="23">
        <f t="shared" si="1"/>
        <v>0</v>
      </c>
      <c r="M15" s="23">
        <f t="shared" si="1"/>
        <v>0</v>
      </c>
      <c r="N15" s="23">
        <f>SUM(N9:N14)</f>
        <v>0</v>
      </c>
      <c r="O15" s="23">
        <f>SUM(O9:O14)</f>
        <v>0</v>
      </c>
    </row>
    <row r="16" spans="1:15" s="11" customFormat="1" x14ac:dyDescent="0.25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</row>
    <row r="17" spans="1:15" s="33" customFormat="1" ht="15" customHeight="1" x14ac:dyDescent="0.25">
      <c r="A17" s="48" t="str">
        <f>CONCATENATE('01-Business_Value'!I7, " - ",'01-Business_Value'!J7)</f>
        <v>Front End Editor - Phase -1</v>
      </c>
      <c r="B17" s="48"/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</row>
    <row r="18" spans="1:15" s="33" customFormat="1" x14ac:dyDescent="0.25">
      <c r="A18" s="13" t="s">
        <v>7</v>
      </c>
      <c r="B18" s="34"/>
      <c r="C18" s="34"/>
      <c r="D18" s="34"/>
      <c r="E18" s="34"/>
      <c r="F18" s="34">
        <f>30</f>
        <v>30</v>
      </c>
      <c r="G18" s="34"/>
      <c r="H18" s="34"/>
      <c r="I18" s="34">
        <f>160+75</f>
        <v>235</v>
      </c>
      <c r="J18" s="34">
        <v>120</v>
      </c>
      <c r="K18" s="34">
        <f>30+20+15</f>
        <v>65</v>
      </c>
      <c r="L18" s="34">
        <f>25</f>
        <v>25</v>
      </c>
      <c r="M18" s="34"/>
      <c r="N18" s="34"/>
      <c r="O18" s="23">
        <f>SUM(B18:N18)</f>
        <v>475</v>
      </c>
    </row>
    <row r="19" spans="1:15" s="33" customFormat="1" x14ac:dyDescent="0.25">
      <c r="A19" s="13" t="s">
        <v>9</v>
      </c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23">
        <f>SUM(B19:N19)</f>
        <v>0</v>
      </c>
    </row>
    <row r="20" spans="1:15" s="33" customFormat="1" x14ac:dyDescent="0.25">
      <c r="A20" s="13" t="s">
        <v>10</v>
      </c>
      <c r="B20" s="34"/>
      <c r="C20" s="34"/>
      <c r="D20" s="34"/>
      <c r="E20" s="34"/>
      <c r="F20" s="34">
        <f>70+90+60+45+75</f>
        <v>340</v>
      </c>
      <c r="G20" s="34"/>
      <c r="H20" s="34"/>
      <c r="I20" s="34"/>
      <c r="J20" s="34">
        <v>60</v>
      </c>
      <c r="K20" s="34">
        <f>40+90</f>
        <v>130</v>
      </c>
      <c r="L20" s="34"/>
      <c r="M20" s="34"/>
      <c r="N20" s="34"/>
      <c r="O20" s="23">
        <f>SUM(B20:N20)</f>
        <v>530</v>
      </c>
    </row>
    <row r="21" spans="1:15" s="11" customFormat="1" x14ac:dyDescent="0.25">
      <c r="A21" s="22" t="s">
        <v>3</v>
      </c>
      <c r="B21" s="23">
        <f>SUM(B18:B20)</f>
        <v>0</v>
      </c>
      <c r="C21" s="23">
        <f t="shared" ref="C21:N21" si="2">SUM(C18:C20)</f>
        <v>0</v>
      </c>
      <c r="D21" s="23">
        <f t="shared" si="2"/>
        <v>0</v>
      </c>
      <c r="E21" s="23">
        <f t="shared" si="2"/>
        <v>0</v>
      </c>
      <c r="F21" s="23">
        <f t="shared" si="2"/>
        <v>370</v>
      </c>
      <c r="G21" s="23">
        <f t="shared" si="2"/>
        <v>0</v>
      </c>
      <c r="H21" s="23">
        <f t="shared" si="2"/>
        <v>0</v>
      </c>
      <c r="I21" s="23">
        <f t="shared" si="2"/>
        <v>235</v>
      </c>
      <c r="J21" s="23">
        <f t="shared" si="2"/>
        <v>180</v>
      </c>
      <c r="K21" s="23">
        <f t="shared" si="2"/>
        <v>195</v>
      </c>
      <c r="L21" s="23">
        <f t="shared" si="2"/>
        <v>25</v>
      </c>
      <c r="M21" s="23">
        <f t="shared" si="2"/>
        <v>0</v>
      </c>
      <c r="N21" s="23">
        <f t="shared" si="2"/>
        <v>0</v>
      </c>
      <c r="O21" s="23">
        <f>SUM(O18:O20)</f>
        <v>1005</v>
      </c>
    </row>
    <row r="22" spans="1:15" s="11" customFormat="1" x14ac:dyDescent="0.25">
      <c r="A22" s="17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7"/>
    </row>
    <row r="23" spans="1:15" s="11" customFormat="1" ht="15" customHeight="1" x14ac:dyDescent="0.25">
      <c r="A23" s="48" t="str">
        <f>CONCATENATE('01-Business_Value'!I6, " - ",'01-Business_Value'!J6)</f>
        <v>Web Security Policy - Phase -1</v>
      </c>
      <c r="B23" s="48"/>
      <c r="C23" s="48"/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48"/>
    </row>
    <row r="24" spans="1:15" s="11" customFormat="1" x14ac:dyDescent="0.25">
      <c r="A24" s="13" t="s">
        <v>7</v>
      </c>
      <c r="B24" s="34"/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23">
        <f>SUM(B24:N24)</f>
        <v>0</v>
      </c>
    </row>
    <row r="25" spans="1:15" s="11" customFormat="1" x14ac:dyDescent="0.25">
      <c r="A25" s="13" t="s">
        <v>49</v>
      </c>
      <c r="B25" s="34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23">
        <f t="shared" ref="O25:O26" si="3">SUM(B25:N25)</f>
        <v>0</v>
      </c>
    </row>
    <row r="26" spans="1:15" s="11" customFormat="1" x14ac:dyDescent="0.25">
      <c r="A26" s="13" t="s">
        <v>2</v>
      </c>
      <c r="B26" s="34"/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23">
        <f t="shared" si="3"/>
        <v>0</v>
      </c>
    </row>
    <row r="27" spans="1:15" s="11" customFormat="1" x14ac:dyDescent="0.25">
      <c r="A27" s="22" t="s">
        <v>3</v>
      </c>
      <c r="B27" s="23">
        <f>SUM(B24:B26)</f>
        <v>0</v>
      </c>
      <c r="C27" s="23">
        <f t="shared" ref="C27:N27" si="4">SUM(C24:C26)</f>
        <v>0</v>
      </c>
      <c r="D27" s="23">
        <f t="shared" si="4"/>
        <v>0</v>
      </c>
      <c r="E27" s="23">
        <f t="shared" si="4"/>
        <v>0</v>
      </c>
      <c r="F27" s="23">
        <f t="shared" si="4"/>
        <v>0</v>
      </c>
      <c r="G27" s="23">
        <f t="shared" si="4"/>
        <v>0</v>
      </c>
      <c r="H27" s="23">
        <f t="shared" si="4"/>
        <v>0</v>
      </c>
      <c r="I27" s="23">
        <f t="shared" si="4"/>
        <v>0</v>
      </c>
      <c r="J27" s="23">
        <f t="shared" si="4"/>
        <v>0</v>
      </c>
      <c r="K27" s="23">
        <f t="shared" si="4"/>
        <v>0</v>
      </c>
      <c r="L27" s="23">
        <f t="shared" si="4"/>
        <v>0</v>
      </c>
      <c r="M27" s="23">
        <f t="shared" si="4"/>
        <v>0</v>
      </c>
      <c r="N27" s="23">
        <f t="shared" si="4"/>
        <v>0</v>
      </c>
      <c r="O27" s="23">
        <f>SUM(O24:O26)</f>
        <v>0</v>
      </c>
    </row>
    <row r="28" spans="1:15" s="11" customFormat="1" x14ac:dyDescent="0.25">
      <c r="A28" s="17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7"/>
    </row>
    <row r="29" spans="1:15" s="11" customFormat="1" x14ac:dyDescent="0.25">
      <c r="A29" s="48" t="e">
        <f>CONCATENATE('01-Business_Value'!#REF!, " - ",'01-Business_Value'!#REF!)</f>
        <v>#REF!</v>
      </c>
      <c r="B29" s="48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</row>
    <row r="30" spans="1:15" s="11" customFormat="1" x14ac:dyDescent="0.25">
      <c r="A30" s="13" t="s">
        <v>7</v>
      </c>
      <c r="B30" s="34"/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23">
        <f t="shared" ref="O30" si="5">SUM(B30:N30)</f>
        <v>0</v>
      </c>
    </row>
    <row r="31" spans="1:15" s="11" customFormat="1" x14ac:dyDescent="0.25">
      <c r="A31" s="22" t="s">
        <v>3</v>
      </c>
      <c r="B31" s="23">
        <f>SUM(B30:B30)</f>
        <v>0</v>
      </c>
      <c r="C31" s="23">
        <f t="shared" ref="C31:N31" si="6">SUM(C30:C30)</f>
        <v>0</v>
      </c>
      <c r="D31" s="23">
        <f t="shared" si="6"/>
        <v>0</v>
      </c>
      <c r="E31" s="23">
        <f t="shared" si="6"/>
        <v>0</v>
      </c>
      <c r="F31" s="23">
        <f t="shared" si="6"/>
        <v>0</v>
      </c>
      <c r="G31" s="23">
        <f t="shared" si="6"/>
        <v>0</v>
      </c>
      <c r="H31" s="23">
        <f t="shared" si="6"/>
        <v>0</v>
      </c>
      <c r="I31" s="23">
        <f t="shared" si="6"/>
        <v>0</v>
      </c>
      <c r="J31" s="23">
        <f t="shared" si="6"/>
        <v>0</v>
      </c>
      <c r="K31" s="23">
        <f t="shared" si="6"/>
        <v>0</v>
      </c>
      <c r="L31" s="23">
        <f t="shared" si="6"/>
        <v>0</v>
      </c>
      <c r="M31" s="23">
        <f t="shared" si="6"/>
        <v>0</v>
      </c>
      <c r="N31" s="23">
        <f t="shared" si="6"/>
        <v>0</v>
      </c>
      <c r="O31" s="23">
        <f>SUM(O30:O30)</f>
        <v>0</v>
      </c>
    </row>
    <row r="32" spans="1:15" s="11" customFormat="1" x14ac:dyDescent="0.25">
      <c r="A32" s="17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7"/>
    </row>
    <row r="33" spans="1:15" s="11" customFormat="1" x14ac:dyDescent="0.25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</row>
    <row r="34" spans="1:15" s="33" customFormat="1" x14ac:dyDescent="0.25">
      <c r="A34" s="48" t="str">
        <f>CONCATENATE('01-Business_Value'!I5, " - ",'01-Business_Value'!J5)</f>
        <v>Reliveri - Phase -2</v>
      </c>
      <c r="B34" s="48"/>
      <c r="C34" s="48"/>
      <c r="D34" s="48"/>
      <c r="E34" s="48"/>
      <c r="F34" s="48"/>
      <c r="G34" s="48"/>
      <c r="H34" s="48"/>
      <c r="I34" s="48"/>
      <c r="J34" s="48"/>
      <c r="K34" s="48"/>
      <c r="L34" s="48"/>
      <c r="M34" s="48"/>
      <c r="N34" s="48"/>
      <c r="O34" s="48"/>
    </row>
    <row r="35" spans="1:15" s="33" customFormat="1" x14ac:dyDescent="0.25">
      <c r="A35" s="13" t="s">
        <v>7</v>
      </c>
      <c r="B35" s="34"/>
      <c r="C35" s="34"/>
      <c r="D35" s="34"/>
      <c r="E35" s="34"/>
      <c r="F35" s="34">
        <v>120</v>
      </c>
      <c r="G35" s="34"/>
      <c r="H35" s="34"/>
      <c r="I35" s="34"/>
      <c r="J35" s="34"/>
      <c r="K35" s="34"/>
      <c r="L35" s="34">
        <v>10</v>
      </c>
      <c r="M35" s="34"/>
      <c r="N35" s="34"/>
      <c r="O35" s="23">
        <f>SUM(B35:N35)</f>
        <v>130</v>
      </c>
    </row>
    <row r="36" spans="1:15" s="11" customFormat="1" x14ac:dyDescent="0.25">
      <c r="A36" s="14" t="s">
        <v>3</v>
      </c>
      <c r="B36" s="18">
        <f>SUM(B35)</f>
        <v>0</v>
      </c>
      <c r="C36" s="18">
        <f t="shared" ref="C36:N36" si="7">SUM(C35)</f>
        <v>0</v>
      </c>
      <c r="D36" s="18">
        <f t="shared" si="7"/>
        <v>0</v>
      </c>
      <c r="E36" s="18">
        <f t="shared" si="7"/>
        <v>0</v>
      </c>
      <c r="F36" s="18">
        <f t="shared" si="7"/>
        <v>120</v>
      </c>
      <c r="G36" s="18">
        <f t="shared" si="7"/>
        <v>0</v>
      </c>
      <c r="H36" s="18">
        <f t="shared" si="7"/>
        <v>0</v>
      </c>
      <c r="I36" s="18">
        <f t="shared" si="7"/>
        <v>0</v>
      </c>
      <c r="J36" s="18">
        <f t="shared" si="7"/>
        <v>0</v>
      </c>
      <c r="K36" s="18">
        <f t="shared" si="7"/>
        <v>0</v>
      </c>
      <c r="L36" s="18">
        <f t="shared" si="7"/>
        <v>10</v>
      </c>
      <c r="M36" s="18">
        <f t="shared" si="7"/>
        <v>0</v>
      </c>
      <c r="N36" s="18">
        <f t="shared" si="7"/>
        <v>0</v>
      </c>
      <c r="O36" s="23">
        <f>SUM(O35:O35)</f>
        <v>130</v>
      </c>
    </row>
    <row r="37" spans="1:15" s="11" customFormat="1" x14ac:dyDescent="0.25">
      <c r="A37" s="25" t="s">
        <v>35</v>
      </c>
      <c r="B37" s="24">
        <f>SUM(B15,B21,B27,B31, B36)</f>
        <v>0</v>
      </c>
      <c r="C37" s="24">
        <f>SUM(C15,C21,C27,C31, C36)</f>
        <v>0</v>
      </c>
      <c r="D37" s="24">
        <f>SUM(D15,D21,D27,D31, D36)</f>
        <v>0</v>
      </c>
      <c r="E37" s="24">
        <f t="shared" ref="E37:N37" si="8">SUM(E15,E21,E27,E31, E36)</f>
        <v>0</v>
      </c>
      <c r="F37" s="24">
        <f t="shared" si="8"/>
        <v>490</v>
      </c>
      <c r="G37" s="24">
        <f t="shared" si="8"/>
        <v>0</v>
      </c>
      <c r="H37" s="24">
        <f t="shared" si="8"/>
        <v>0</v>
      </c>
      <c r="I37" s="24">
        <f t="shared" si="8"/>
        <v>235</v>
      </c>
      <c r="J37" s="24">
        <f t="shared" si="8"/>
        <v>180</v>
      </c>
      <c r="K37" s="24">
        <f t="shared" si="8"/>
        <v>195</v>
      </c>
      <c r="L37" s="24">
        <f t="shared" si="8"/>
        <v>35</v>
      </c>
      <c r="M37" s="24">
        <f t="shared" si="8"/>
        <v>0</v>
      </c>
      <c r="N37" s="24">
        <f t="shared" si="8"/>
        <v>0</v>
      </c>
      <c r="O37" s="24">
        <f>SUM(O15,O21,O27,O31,O36)</f>
        <v>1135</v>
      </c>
    </row>
    <row r="38" spans="1:15" s="11" customFormat="1" x14ac:dyDescent="0.25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</row>
    <row r="39" spans="1:15" s="35" customFormat="1" x14ac:dyDescent="0.25"/>
    <row r="40" spans="1:15" s="33" customFormat="1" x14ac:dyDescent="0.25">
      <c r="A40" s="47" t="s">
        <v>32</v>
      </c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</row>
    <row r="41" spans="1:15" s="33" customFormat="1" x14ac:dyDescent="0.25">
      <c r="A41" s="12" t="s">
        <v>27</v>
      </c>
      <c r="B41" s="12" t="s">
        <v>31</v>
      </c>
      <c r="C41" s="12" t="s">
        <v>29</v>
      </c>
      <c r="D41" s="12" t="s">
        <v>53</v>
      </c>
      <c r="E41" s="12" t="s">
        <v>4</v>
      </c>
      <c r="F41" s="12" t="s">
        <v>5</v>
      </c>
      <c r="G41" s="12" t="s">
        <v>54</v>
      </c>
      <c r="H41" s="19"/>
      <c r="L41" s="12" t="s">
        <v>6</v>
      </c>
      <c r="M41" s="12" t="s">
        <v>4</v>
      </c>
      <c r="N41" s="21" t="s">
        <v>5</v>
      </c>
      <c r="O41" s="12" t="s">
        <v>34</v>
      </c>
    </row>
    <row r="42" spans="1:15" s="33" customFormat="1" x14ac:dyDescent="0.25">
      <c r="A42" s="46" t="str">
        <f>'01-Business_Value'!I8</f>
        <v>ARP</v>
      </c>
      <c r="B42" s="44">
        <f>'01-Business_Value'!J8</f>
        <v>0</v>
      </c>
      <c r="C42" s="44">
        <f>'01-Business_Value'!K8</f>
        <v>250</v>
      </c>
      <c r="D42" s="13" t="s">
        <v>7</v>
      </c>
      <c r="E42" s="36">
        <f>'07-Nov'!G42</f>
        <v>10</v>
      </c>
      <c r="F42" s="36">
        <f>O9</f>
        <v>0</v>
      </c>
      <c r="G42" s="37">
        <f t="shared" ref="G42:G60" si="9">E42+F42</f>
        <v>10</v>
      </c>
      <c r="H42" s="38"/>
      <c r="L42" s="13" t="s">
        <v>7</v>
      </c>
      <c r="M42" s="26">
        <f>E42+E49+E53+E55+E57</f>
        <v>1739</v>
      </c>
      <c r="N42" s="26">
        <f>SUM(F42,F49,F53,F55, F57)</f>
        <v>605</v>
      </c>
      <c r="O42" s="22">
        <f>M42+N42</f>
        <v>2344</v>
      </c>
    </row>
    <row r="43" spans="1:15" s="33" customFormat="1" x14ac:dyDescent="0.25">
      <c r="A43" s="44"/>
      <c r="B43" s="44"/>
      <c r="C43" s="44"/>
      <c r="D43" s="13" t="s">
        <v>8</v>
      </c>
      <c r="E43" s="36">
        <f>'07-Nov'!G43</f>
        <v>0</v>
      </c>
      <c r="F43" s="36">
        <f t="shared" ref="F43:F47" si="10">O10</f>
        <v>0</v>
      </c>
      <c r="G43" s="37">
        <f t="shared" si="9"/>
        <v>0</v>
      </c>
      <c r="H43" s="38"/>
      <c r="L43" s="13" t="s">
        <v>8</v>
      </c>
      <c r="M43" s="26">
        <f>E43</f>
        <v>0</v>
      </c>
      <c r="N43" s="26">
        <f>F43</f>
        <v>0</v>
      </c>
      <c r="O43" s="22">
        <f t="shared" ref="O43:O50" si="11">M43+N43</f>
        <v>0</v>
      </c>
    </row>
    <row r="44" spans="1:15" s="33" customFormat="1" x14ac:dyDescent="0.25">
      <c r="A44" s="44"/>
      <c r="B44" s="44"/>
      <c r="C44" s="44"/>
      <c r="D44" s="13" t="s">
        <v>11</v>
      </c>
      <c r="E44" s="36">
        <f>'07-Nov'!G44</f>
        <v>0</v>
      </c>
      <c r="F44" s="36">
        <f>O11</f>
        <v>0</v>
      </c>
      <c r="G44" s="37">
        <f t="shared" si="9"/>
        <v>0</v>
      </c>
      <c r="H44" s="38"/>
      <c r="L44" s="13" t="s">
        <v>11</v>
      </c>
      <c r="M44" s="26">
        <f>E44+E59</f>
        <v>0</v>
      </c>
      <c r="N44" s="26">
        <f>F44+F59</f>
        <v>0</v>
      </c>
      <c r="O44" s="22">
        <f t="shared" si="11"/>
        <v>0</v>
      </c>
    </row>
    <row r="45" spans="1:15" s="33" customFormat="1" x14ac:dyDescent="0.25">
      <c r="A45" s="44"/>
      <c r="B45" s="44"/>
      <c r="C45" s="44"/>
      <c r="D45" s="13" t="s">
        <v>12</v>
      </c>
      <c r="E45" s="36">
        <f>'07-Nov'!G45</f>
        <v>0</v>
      </c>
      <c r="F45" s="36">
        <f t="shared" si="10"/>
        <v>0</v>
      </c>
      <c r="G45" s="37">
        <f t="shared" si="9"/>
        <v>0</v>
      </c>
      <c r="H45" s="38"/>
      <c r="L45" s="13" t="s">
        <v>12</v>
      </c>
      <c r="M45" s="26">
        <f t="shared" ref="M45:N47" si="12">E45</f>
        <v>0</v>
      </c>
      <c r="N45" s="26">
        <f t="shared" si="12"/>
        <v>0</v>
      </c>
      <c r="O45" s="22">
        <f t="shared" si="11"/>
        <v>0</v>
      </c>
    </row>
    <row r="46" spans="1:15" s="33" customFormat="1" x14ac:dyDescent="0.25">
      <c r="A46" s="44"/>
      <c r="B46" s="44"/>
      <c r="C46" s="44"/>
      <c r="D46" s="13" t="s">
        <v>13</v>
      </c>
      <c r="E46" s="36">
        <f>'07-Nov'!G46</f>
        <v>0</v>
      </c>
      <c r="F46" s="36">
        <f t="shared" si="10"/>
        <v>0</v>
      </c>
      <c r="G46" s="37">
        <f t="shared" si="9"/>
        <v>0</v>
      </c>
      <c r="H46" s="38"/>
      <c r="L46" s="13" t="s">
        <v>13</v>
      </c>
      <c r="M46" s="26">
        <f t="shared" si="12"/>
        <v>0</v>
      </c>
      <c r="N46" s="26">
        <f t="shared" si="12"/>
        <v>0</v>
      </c>
      <c r="O46" s="22">
        <f t="shared" si="11"/>
        <v>0</v>
      </c>
    </row>
    <row r="47" spans="1:15" s="33" customFormat="1" x14ac:dyDescent="0.25">
      <c r="A47" s="44"/>
      <c r="B47" s="44"/>
      <c r="C47" s="44"/>
      <c r="D47" s="13" t="s">
        <v>14</v>
      </c>
      <c r="E47" s="36">
        <f>'07-Nov'!G47</f>
        <v>0</v>
      </c>
      <c r="F47" s="36">
        <f t="shared" si="10"/>
        <v>0</v>
      </c>
      <c r="G47" s="37">
        <f t="shared" si="9"/>
        <v>0</v>
      </c>
      <c r="H47" s="38"/>
      <c r="L47" s="13" t="s">
        <v>14</v>
      </c>
      <c r="M47" s="26">
        <f t="shared" si="12"/>
        <v>0</v>
      </c>
      <c r="N47" s="26">
        <f t="shared" si="12"/>
        <v>0</v>
      </c>
      <c r="O47" s="22">
        <f t="shared" si="11"/>
        <v>0</v>
      </c>
    </row>
    <row r="48" spans="1:15" s="33" customFormat="1" x14ac:dyDescent="0.25">
      <c r="A48" s="45"/>
      <c r="B48" s="45"/>
      <c r="C48" s="45"/>
      <c r="D48" s="22" t="s">
        <v>3</v>
      </c>
      <c r="E48" s="36">
        <f>'07-Nov'!G48</f>
        <v>10</v>
      </c>
      <c r="F48" s="30">
        <f>SUM(F42:F47)</f>
        <v>0</v>
      </c>
      <c r="G48" s="30">
        <f t="shared" si="9"/>
        <v>10</v>
      </c>
      <c r="H48" s="15"/>
      <c r="L48" s="13" t="s">
        <v>9</v>
      </c>
      <c r="M48" s="26">
        <f>E50</f>
        <v>0</v>
      </c>
      <c r="N48" s="26">
        <f>F50</f>
        <v>0</v>
      </c>
      <c r="O48" s="22">
        <f t="shared" si="11"/>
        <v>0</v>
      </c>
    </row>
    <row r="49" spans="1:15" s="33" customFormat="1" x14ac:dyDescent="0.25">
      <c r="A49" s="46" t="str">
        <f>'01-Business_Value'!I7</f>
        <v>Front End Editor</v>
      </c>
      <c r="B49" s="44" t="str">
        <f>'01-Business_Value'!J7</f>
        <v>Phase -1</v>
      </c>
      <c r="C49" s="44">
        <f>'01-Business_Value'!K7</f>
        <v>250</v>
      </c>
      <c r="D49" s="13" t="s">
        <v>7</v>
      </c>
      <c r="E49" s="36">
        <f>'07-Nov'!G49</f>
        <v>1619</v>
      </c>
      <c r="F49" s="36">
        <f>O18</f>
        <v>475</v>
      </c>
      <c r="G49" s="37">
        <f t="shared" si="9"/>
        <v>2094</v>
      </c>
      <c r="H49" s="38"/>
      <c r="L49" s="13" t="s">
        <v>10</v>
      </c>
      <c r="M49" s="26">
        <f>E51</f>
        <v>2035</v>
      </c>
      <c r="N49" s="26">
        <f>F51</f>
        <v>530</v>
      </c>
      <c r="O49" s="22">
        <f t="shared" si="11"/>
        <v>2565</v>
      </c>
    </row>
    <row r="50" spans="1:15" s="33" customFormat="1" x14ac:dyDescent="0.25">
      <c r="A50" s="44"/>
      <c r="B50" s="44"/>
      <c r="C50" s="44"/>
      <c r="D50" s="13" t="s">
        <v>9</v>
      </c>
      <c r="E50" s="36">
        <f>'07-Nov'!G50</f>
        <v>0</v>
      </c>
      <c r="F50" s="36">
        <f t="shared" ref="F50:F51" si="13">O19</f>
        <v>0</v>
      </c>
      <c r="G50" s="37">
        <f t="shared" si="9"/>
        <v>0</v>
      </c>
      <c r="H50" s="38"/>
      <c r="L50" s="13" t="s">
        <v>49</v>
      </c>
      <c r="M50" s="26">
        <f>E58</f>
        <v>0</v>
      </c>
      <c r="N50" s="26">
        <f>F58</f>
        <v>0</v>
      </c>
      <c r="O50" s="22">
        <f t="shared" si="11"/>
        <v>0</v>
      </c>
    </row>
    <row r="51" spans="1:15" s="33" customFormat="1" x14ac:dyDescent="0.25">
      <c r="A51" s="44"/>
      <c r="B51" s="44"/>
      <c r="C51" s="44"/>
      <c r="D51" s="13" t="s">
        <v>10</v>
      </c>
      <c r="E51" s="36">
        <f>'07-Nov'!G51</f>
        <v>2035</v>
      </c>
      <c r="F51" s="36">
        <f t="shared" si="13"/>
        <v>530</v>
      </c>
      <c r="G51" s="37">
        <f t="shared" si="9"/>
        <v>2565</v>
      </c>
      <c r="H51" s="38"/>
      <c r="L51" s="25" t="s">
        <v>35</v>
      </c>
      <c r="M51" s="25">
        <f>SUM(M42:M50)</f>
        <v>3774</v>
      </c>
      <c r="N51" s="25">
        <f>SUM(N42:N50)</f>
        <v>1135</v>
      </c>
      <c r="O51" s="25">
        <f>SUM(O42:O50)</f>
        <v>4909</v>
      </c>
    </row>
    <row r="52" spans="1:15" s="33" customFormat="1" x14ac:dyDescent="0.25">
      <c r="A52" s="45"/>
      <c r="B52" s="45"/>
      <c r="C52" s="45"/>
      <c r="D52" s="22" t="s">
        <v>3</v>
      </c>
      <c r="E52" s="36">
        <f>'07-Nov'!G52</f>
        <v>3654</v>
      </c>
      <c r="F52" s="30">
        <f>SUM(F49:F51)</f>
        <v>1005</v>
      </c>
      <c r="G52" s="30">
        <f t="shared" si="9"/>
        <v>4659</v>
      </c>
      <c r="H52" s="15"/>
      <c r="O52" s="11"/>
    </row>
    <row r="53" spans="1:15" s="33" customFormat="1" x14ac:dyDescent="0.25">
      <c r="A53" s="46" t="str">
        <f>'01-Business_Value'!I5</f>
        <v>Reliveri</v>
      </c>
      <c r="B53" s="44" t="str">
        <f>'01-Business_Value'!J5</f>
        <v>Phase -2</v>
      </c>
      <c r="C53" s="44">
        <f>'01-Business_Value'!K5</f>
        <v>225</v>
      </c>
      <c r="D53" s="13" t="s">
        <v>7</v>
      </c>
      <c r="E53" s="36">
        <f>'07-Nov'!G53</f>
        <v>110</v>
      </c>
      <c r="F53" s="36">
        <f>O35</f>
        <v>130</v>
      </c>
      <c r="G53" s="37">
        <f t="shared" si="9"/>
        <v>240</v>
      </c>
      <c r="H53" s="38"/>
      <c r="O53" s="11"/>
    </row>
    <row r="54" spans="1:15" s="33" customFormat="1" x14ac:dyDescent="0.25">
      <c r="A54" s="45"/>
      <c r="B54" s="45"/>
      <c r="C54" s="45"/>
      <c r="D54" s="22" t="s">
        <v>3</v>
      </c>
      <c r="E54" s="36">
        <f>'07-Nov'!G54</f>
        <v>110</v>
      </c>
      <c r="F54" s="37">
        <f>O36</f>
        <v>130</v>
      </c>
      <c r="G54" s="37">
        <f t="shared" si="9"/>
        <v>240</v>
      </c>
      <c r="H54" s="15"/>
      <c r="O54" s="11"/>
    </row>
    <row r="55" spans="1:15" s="33" customFormat="1" x14ac:dyDescent="0.25">
      <c r="A55" s="46" t="e">
        <f>'01-Business_Value'!#REF!</f>
        <v>#REF!</v>
      </c>
      <c r="B55" s="44" t="e">
        <f>'01-Business_Value'!#REF!</f>
        <v>#REF!</v>
      </c>
      <c r="C55" s="44" t="e">
        <f>'01-Business_Value'!#REF!</f>
        <v>#REF!</v>
      </c>
      <c r="D55" s="13" t="s">
        <v>7</v>
      </c>
      <c r="E55" s="36">
        <f>'07-Nov'!G55</f>
        <v>0</v>
      </c>
      <c r="F55" s="36">
        <f>O30</f>
        <v>0</v>
      </c>
      <c r="G55" s="37">
        <f t="shared" si="9"/>
        <v>0</v>
      </c>
      <c r="H55" s="35"/>
      <c r="O55" s="11"/>
    </row>
    <row r="56" spans="1:15" s="33" customFormat="1" x14ac:dyDescent="0.25">
      <c r="A56" s="45"/>
      <c r="B56" s="45"/>
      <c r="C56" s="45"/>
      <c r="D56" s="22" t="s">
        <v>3</v>
      </c>
      <c r="E56" s="36">
        <f>'07-Nov'!G56</f>
        <v>0</v>
      </c>
      <c r="F56" s="30">
        <f>SUM(F55:F55)</f>
        <v>0</v>
      </c>
      <c r="G56" s="31">
        <f t="shared" si="9"/>
        <v>0</v>
      </c>
      <c r="O56" s="11"/>
    </row>
    <row r="57" spans="1:15" s="33" customFormat="1" x14ac:dyDescent="0.25">
      <c r="A57" s="46" t="str">
        <f>'01-Business_Value'!I6</f>
        <v>Web Security Policy</v>
      </c>
      <c r="B57" s="44" t="str">
        <f>'01-Business_Value'!J6</f>
        <v>Phase -1</v>
      </c>
      <c r="C57" s="44">
        <f>'01-Business_Value'!K6</f>
        <v>175</v>
      </c>
      <c r="D57" s="13" t="s">
        <v>7</v>
      </c>
      <c r="E57" s="36">
        <f>'07-Nov'!G57</f>
        <v>0</v>
      </c>
      <c r="F57" s="36">
        <f>O24</f>
        <v>0</v>
      </c>
      <c r="G57" s="37">
        <f t="shared" si="9"/>
        <v>0</v>
      </c>
      <c r="O57" s="11"/>
    </row>
    <row r="58" spans="1:15" s="33" customFormat="1" x14ac:dyDescent="0.25">
      <c r="A58" s="44"/>
      <c r="B58" s="44"/>
      <c r="C58" s="44"/>
      <c r="D58" s="13" t="s">
        <v>49</v>
      </c>
      <c r="E58" s="36">
        <f>'07-Nov'!G58</f>
        <v>0</v>
      </c>
      <c r="F58" s="36">
        <f>O25</f>
        <v>0</v>
      </c>
      <c r="G58" s="37">
        <f t="shared" si="9"/>
        <v>0</v>
      </c>
      <c r="O58" s="11"/>
    </row>
    <row r="59" spans="1:15" s="33" customFormat="1" x14ac:dyDescent="0.25">
      <c r="A59" s="44"/>
      <c r="B59" s="44"/>
      <c r="C59" s="44"/>
      <c r="D59" s="13" t="s">
        <v>11</v>
      </c>
      <c r="E59" s="36">
        <f>'07-Nov'!G59</f>
        <v>0</v>
      </c>
      <c r="F59" s="36">
        <f>O26</f>
        <v>0</v>
      </c>
      <c r="G59" s="37">
        <f t="shared" si="9"/>
        <v>0</v>
      </c>
      <c r="O59" s="11"/>
    </row>
    <row r="60" spans="1:15" s="33" customFormat="1" x14ac:dyDescent="0.25">
      <c r="A60" s="45"/>
      <c r="B60" s="45"/>
      <c r="C60" s="45"/>
      <c r="D60" s="22" t="s">
        <v>3</v>
      </c>
      <c r="E60" s="36">
        <f>'07-Nov'!G60</f>
        <v>0</v>
      </c>
      <c r="F60" s="30">
        <f>SUM(F57:F59)</f>
        <v>0</v>
      </c>
      <c r="G60" s="30">
        <f t="shared" si="9"/>
        <v>0</v>
      </c>
      <c r="O60" s="11"/>
    </row>
    <row r="61" spans="1:15" s="33" customFormat="1" x14ac:dyDescent="0.25">
      <c r="A61" s="25"/>
      <c r="B61" s="25"/>
      <c r="C61" s="25"/>
      <c r="D61" s="25" t="s">
        <v>35</v>
      </c>
      <c r="E61" s="36">
        <f>'07-Nov'!G61</f>
        <v>3774</v>
      </c>
      <c r="F61" s="32">
        <f t="shared" ref="F61:G61" si="14">SUM(F48, F52, F54, F56, F60)</f>
        <v>1135</v>
      </c>
      <c r="G61" s="32">
        <f t="shared" si="14"/>
        <v>4909</v>
      </c>
      <c r="O61" s="11"/>
    </row>
    <row r="62" spans="1:15" s="33" customFormat="1" x14ac:dyDescent="0.25">
      <c r="A62" s="11"/>
      <c r="O62" s="11"/>
    </row>
  </sheetData>
  <mergeCells count="23">
    <mergeCell ref="A57:A60"/>
    <mergeCell ref="B57:B60"/>
    <mergeCell ref="C57:C60"/>
    <mergeCell ref="A53:A54"/>
    <mergeCell ref="B53:B54"/>
    <mergeCell ref="C53:C54"/>
    <mergeCell ref="A55:A56"/>
    <mergeCell ref="B55:B56"/>
    <mergeCell ref="C55:C56"/>
    <mergeCell ref="A49:A52"/>
    <mergeCell ref="B49:B52"/>
    <mergeCell ref="C49:C52"/>
    <mergeCell ref="A1:O4"/>
    <mergeCell ref="A5:O5"/>
    <mergeCell ref="A8:O8"/>
    <mergeCell ref="A17:O17"/>
    <mergeCell ref="A23:O23"/>
    <mergeCell ref="A29:O29"/>
    <mergeCell ref="A34:O34"/>
    <mergeCell ref="A40:O40"/>
    <mergeCell ref="A42:A48"/>
    <mergeCell ref="B42:B48"/>
    <mergeCell ref="C42:C48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2"/>
  <sheetViews>
    <sheetView zoomScale="90" zoomScaleNormal="90" workbookViewId="0">
      <pane ySplit="7" topLeftCell="A11" activePane="bottomLeft" state="frozen"/>
      <selection pane="bottomLeft" activeCell="E12" sqref="E12"/>
    </sheetView>
  </sheetViews>
  <sheetFormatPr defaultColWidth="9" defaultRowHeight="15" x14ac:dyDescent="0.25"/>
  <cols>
    <col min="1" max="1" width="19.5703125" style="11" customWidth="1" collapsed="1"/>
    <col min="2" max="2" width="21.7109375" style="1" customWidth="1" collapsed="1"/>
    <col min="3" max="3" width="16.42578125" style="1" bestFit="1" customWidth="1" collapsed="1"/>
    <col min="4" max="4" width="15.85546875" style="1" bestFit="1" customWidth="1" collapsed="1"/>
    <col min="5" max="5" width="23.140625" style="1" customWidth="1" collapsed="1"/>
    <col min="6" max="6" width="15" style="1" customWidth="1" collapsed="1"/>
    <col min="7" max="7" width="10.140625" style="1" bestFit="1" customWidth="1" collapsed="1"/>
    <col min="8" max="8" width="13.140625" style="1" customWidth="1" collapsed="1"/>
    <col min="9" max="9" width="14.140625" style="1" customWidth="1" collapsed="1"/>
    <col min="10" max="10" width="10.85546875" style="1" customWidth="1" collapsed="1"/>
    <col min="11" max="11" width="24.85546875" style="1" customWidth="1" collapsed="1"/>
    <col min="12" max="12" width="23.7109375" style="1" customWidth="1" collapsed="1"/>
    <col min="13" max="13" width="12.42578125" style="1" customWidth="1" collapsed="1"/>
    <col min="14" max="14" width="12" style="1" customWidth="1" collapsed="1"/>
    <col min="15" max="15" width="17.5703125" style="11" customWidth="1" collapsed="1"/>
    <col min="16" max="16384" width="9" style="1" collapsed="1"/>
  </cols>
  <sheetData>
    <row r="1" spans="1:15" x14ac:dyDescent="0.25">
      <c r="A1" s="41" t="s">
        <v>48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</row>
    <row r="2" spans="1:15" x14ac:dyDescent="0.25">
      <c r="A2" s="41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</row>
    <row r="3" spans="1:15" x14ac:dyDescent="0.25">
      <c r="A3" s="41"/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</row>
    <row r="4" spans="1:15" x14ac:dyDescent="0.25">
      <c r="A4" s="41"/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</row>
    <row r="5" spans="1:15" ht="26.25" x14ac:dyDescent="0.25">
      <c r="A5" s="49">
        <v>43034</v>
      </c>
      <c r="B5" s="50"/>
      <c r="C5" s="50"/>
      <c r="D5" s="50"/>
      <c r="E5" s="50"/>
      <c r="F5" s="50"/>
      <c r="G5" s="50"/>
      <c r="H5" s="50"/>
      <c r="I5" s="50"/>
      <c r="J5" s="50"/>
      <c r="K5" s="50"/>
      <c r="L5" s="50"/>
      <c r="M5" s="50"/>
      <c r="N5" s="50"/>
      <c r="O5" s="51"/>
    </row>
    <row r="6" spans="1:15" s="33" customFormat="1" x14ac:dyDescent="0.25">
      <c r="A6" s="11"/>
      <c r="O6" s="11"/>
    </row>
    <row r="7" spans="1:15" s="11" customFormat="1" ht="29.25" customHeight="1" x14ac:dyDescent="0.25">
      <c r="A7" s="10" t="s">
        <v>40</v>
      </c>
      <c r="B7" s="10" t="s">
        <v>15</v>
      </c>
      <c r="C7" s="10" t="s">
        <v>16</v>
      </c>
      <c r="D7" s="10" t="s">
        <v>17</v>
      </c>
      <c r="E7" s="10" t="s">
        <v>18</v>
      </c>
      <c r="F7" s="10" t="s">
        <v>19</v>
      </c>
      <c r="G7" s="10" t="s">
        <v>20</v>
      </c>
      <c r="H7" s="10" t="s">
        <v>21</v>
      </c>
      <c r="I7" s="10" t="s">
        <v>22</v>
      </c>
      <c r="J7" s="10" t="s">
        <v>23</v>
      </c>
      <c r="K7" s="10" t="s">
        <v>24</v>
      </c>
      <c r="L7" s="10" t="s">
        <v>25</v>
      </c>
      <c r="M7" s="10" t="s">
        <v>26</v>
      </c>
      <c r="N7" s="10" t="s">
        <v>55</v>
      </c>
      <c r="O7" s="10" t="s">
        <v>33</v>
      </c>
    </row>
    <row r="8" spans="1:15" s="33" customFormat="1" x14ac:dyDescent="0.25">
      <c r="A8" s="48" t="str">
        <f>CONCATENATE('01-Business_Value'!I8, " - ",'01-Business_Value'!J8)</f>
        <v xml:space="preserve">ARP - </v>
      </c>
      <c r="B8" s="48"/>
      <c r="C8" s="48"/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</row>
    <row r="9" spans="1:15" s="33" customFormat="1" x14ac:dyDescent="0.25">
      <c r="A9" s="13" t="s">
        <v>7</v>
      </c>
      <c r="B9" s="34"/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23">
        <f>SUM(B9:N9)</f>
        <v>0</v>
      </c>
    </row>
    <row r="10" spans="1:15" s="33" customFormat="1" x14ac:dyDescent="0.25">
      <c r="A10" s="13" t="s">
        <v>8</v>
      </c>
      <c r="B10" s="34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23">
        <f t="shared" ref="O10:O14" si="0">SUM(B10:N10)</f>
        <v>0</v>
      </c>
    </row>
    <row r="11" spans="1:15" s="33" customFormat="1" x14ac:dyDescent="0.25">
      <c r="A11" s="13" t="s">
        <v>11</v>
      </c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23">
        <f t="shared" si="0"/>
        <v>0</v>
      </c>
    </row>
    <row r="12" spans="1:15" s="33" customFormat="1" x14ac:dyDescent="0.25">
      <c r="A12" s="13" t="s">
        <v>12</v>
      </c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23">
        <f t="shared" si="0"/>
        <v>0</v>
      </c>
    </row>
    <row r="13" spans="1:15" s="33" customFormat="1" x14ac:dyDescent="0.25">
      <c r="A13" s="13" t="s">
        <v>13</v>
      </c>
      <c r="B13" s="34"/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23">
        <f t="shared" si="0"/>
        <v>0</v>
      </c>
    </row>
    <row r="14" spans="1:15" s="33" customFormat="1" x14ac:dyDescent="0.25">
      <c r="A14" s="13" t="s">
        <v>14</v>
      </c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23">
        <f t="shared" si="0"/>
        <v>0</v>
      </c>
    </row>
    <row r="15" spans="1:15" s="11" customFormat="1" x14ac:dyDescent="0.25">
      <c r="A15" s="22" t="s">
        <v>3</v>
      </c>
      <c r="B15" s="23">
        <f t="shared" ref="B15:M15" si="1">SUM(B9:B14)</f>
        <v>0</v>
      </c>
      <c r="C15" s="23">
        <f t="shared" si="1"/>
        <v>0</v>
      </c>
      <c r="D15" s="23">
        <f t="shared" si="1"/>
        <v>0</v>
      </c>
      <c r="E15" s="23">
        <f t="shared" si="1"/>
        <v>0</v>
      </c>
      <c r="F15" s="23">
        <f t="shared" si="1"/>
        <v>0</v>
      </c>
      <c r="G15" s="23">
        <f t="shared" si="1"/>
        <v>0</v>
      </c>
      <c r="H15" s="23">
        <f t="shared" si="1"/>
        <v>0</v>
      </c>
      <c r="I15" s="23">
        <f t="shared" si="1"/>
        <v>0</v>
      </c>
      <c r="J15" s="23">
        <f t="shared" si="1"/>
        <v>0</v>
      </c>
      <c r="K15" s="23">
        <f t="shared" si="1"/>
        <v>0</v>
      </c>
      <c r="L15" s="23">
        <f t="shared" si="1"/>
        <v>0</v>
      </c>
      <c r="M15" s="23">
        <f t="shared" si="1"/>
        <v>0</v>
      </c>
      <c r="N15" s="23">
        <f>SUM(N9:N14)</f>
        <v>0</v>
      </c>
      <c r="O15" s="23">
        <f>SUM(O9:O14)</f>
        <v>0</v>
      </c>
    </row>
    <row r="16" spans="1:15" s="11" customFormat="1" x14ac:dyDescent="0.25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</row>
    <row r="17" spans="1:15" s="33" customFormat="1" ht="15" customHeight="1" x14ac:dyDescent="0.25">
      <c r="A17" s="48" t="str">
        <f>CONCATENATE('01-Business_Value'!I7, " - ",'01-Business_Value'!J7)</f>
        <v>Front End Editor - Phase -1</v>
      </c>
      <c r="B17" s="48"/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</row>
    <row r="18" spans="1:15" s="33" customFormat="1" x14ac:dyDescent="0.25">
      <c r="A18" s="13" t="s">
        <v>7</v>
      </c>
      <c r="B18" s="34">
        <v>30</v>
      </c>
      <c r="C18" s="34"/>
      <c r="D18" s="34"/>
      <c r="E18" s="34"/>
      <c r="F18" s="34">
        <f>120+160</f>
        <v>280</v>
      </c>
      <c r="G18" s="34"/>
      <c r="H18" s="34"/>
      <c r="I18" s="34">
        <f>120</f>
        <v>120</v>
      </c>
      <c r="J18" s="34">
        <f>80</f>
        <v>80</v>
      </c>
      <c r="K18" s="34">
        <v>30</v>
      </c>
      <c r="L18" s="34">
        <f>18+30</f>
        <v>48</v>
      </c>
      <c r="M18" s="34"/>
      <c r="N18" s="34"/>
      <c r="O18" s="23">
        <f>SUM(B18:N18)</f>
        <v>588</v>
      </c>
    </row>
    <row r="19" spans="1:15" s="33" customFormat="1" x14ac:dyDescent="0.25">
      <c r="A19" s="13" t="s">
        <v>9</v>
      </c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23">
        <f>SUM(B19:N19)</f>
        <v>0</v>
      </c>
    </row>
    <row r="20" spans="1:15" s="33" customFormat="1" x14ac:dyDescent="0.25">
      <c r="A20" s="13" t="s">
        <v>10</v>
      </c>
      <c r="B20" s="34"/>
      <c r="C20" s="34"/>
      <c r="D20" s="34"/>
      <c r="E20" s="34"/>
      <c r="F20" s="34">
        <f>150+30+30+30</f>
        <v>240</v>
      </c>
      <c r="G20" s="34"/>
      <c r="H20" s="34">
        <v>180</v>
      </c>
      <c r="I20" s="34"/>
      <c r="J20" s="34">
        <f>90+60</f>
        <v>150</v>
      </c>
      <c r="K20" s="34">
        <v>15</v>
      </c>
      <c r="L20" s="34"/>
      <c r="M20" s="34"/>
      <c r="N20" s="34"/>
      <c r="O20" s="23">
        <f>SUM(B20:N20)</f>
        <v>585</v>
      </c>
    </row>
    <row r="21" spans="1:15" s="11" customFormat="1" x14ac:dyDescent="0.25">
      <c r="A21" s="22" t="s">
        <v>3</v>
      </c>
      <c r="B21" s="23">
        <f>SUM(B18:B20)</f>
        <v>30</v>
      </c>
      <c r="C21" s="23">
        <f t="shared" ref="C21:N21" si="2">SUM(C18:C20)</f>
        <v>0</v>
      </c>
      <c r="D21" s="23">
        <f t="shared" si="2"/>
        <v>0</v>
      </c>
      <c r="E21" s="23">
        <f t="shared" si="2"/>
        <v>0</v>
      </c>
      <c r="F21" s="23">
        <f t="shared" si="2"/>
        <v>520</v>
      </c>
      <c r="G21" s="23">
        <f t="shared" si="2"/>
        <v>0</v>
      </c>
      <c r="H21" s="23">
        <f t="shared" si="2"/>
        <v>180</v>
      </c>
      <c r="I21" s="23">
        <f t="shared" si="2"/>
        <v>120</v>
      </c>
      <c r="J21" s="23">
        <f t="shared" si="2"/>
        <v>230</v>
      </c>
      <c r="K21" s="23">
        <f t="shared" si="2"/>
        <v>45</v>
      </c>
      <c r="L21" s="23">
        <f t="shared" si="2"/>
        <v>48</v>
      </c>
      <c r="M21" s="23">
        <f t="shared" si="2"/>
        <v>0</v>
      </c>
      <c r="N21" s="23">
        <f t="shared" si="2"/>
        <v>0</v>
      </c>
      <c r="O21" s="23">
        <f>SUM(O18:O20)</f>
        <v>1173</v>
      </c>
    </row>
    <row r="22" spans="1:15" s="11" customFormat="1" x14ac:dyDescent="0.25">
      <c r="A22" s="17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7"/>
    </row>
    <row r="23" spans="1:15" s="11" customFormat="1" ht="15" customHeight="1" x14ac:dyDescent="0.25">
      <c r="A23" s="48" t="str">
        <f>CONCATENATE('01-Business_Value'!I6, " - ",'01-Business_Value'!J6)</f>
        <v>Web Security Policy - Phase -1</v>
      </c>
      <c r="B23" s="48"/>
      <c r="C23" s="48"/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48"/>
    </row>
    <row r="24" spans="1:15" s="11" customFormat="1" x14ac:dyDescent="0.25">
      <c r="A24" s="13" t="s">
        <v>7</v>
      </c>
      <c r="B24" s="34"/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23">
        <f>SUM(B24:N24)</f>
        <v>0</v>
      </c>
    </row>
    <row r="25" spans="1:15" s="11" customFormat="1" x14ac:dyDescent="0.25">
      <c r="A25" s="13" t="s">
        <v>49</v>
      </c>
      <c r="B25" s="34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23">
        <f t="shared" ref="O25:O26" si="3">SUM(B25:N25)</f>
        <v>0</v>
      </c>
    </row>
    <row r="26" spans="1:15" s="11" customFormat="1" x14ac:dyDescent="0.25">
      <c r="A26" s="13" t="s">
        <v>2</v>
      </c>
      <c r="B26" s="34"/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23">
        <f t="shared" si="3"/>
        <v>0</v>
      </c>
    </row>
    <row r="27" spans="1:15" s="11" customFormat="1" x14ac:dyDescent="0.25">
      <c r="A27" s="22" t="s">
        <v>3</v>
      </c>
      <c r="B27" s="23">
        <f>SUM(B24:B26)</f>
        <v>0</v>
      </c>
      <c r="C27" s="23">
        <f t="shared" ref="C27:N27" si="4">SUM(C24:C26)</f>
        <v>0</v>
      </c>
      <c r="D27" s="23">
        <f t="shared" si="4"/>
        <v>0</v>
      </c>
      <c r="E27" s="23">
        <f t="shared" si="4"/>
        <v>0</v>
      </c>
      <c r="F27" s="23">
        <f t="shared" si="4"/>
        <v>0</v>
      </c>
      <c r="G27" s="23">
        <f t="shared" si="4"/>
        <v>0</v>
      </c>
      <c r="H27" s="23">
        <f t="shared" si="4"/>
        <v>0</v>
      </c>
      <c r="I27" s="23">
        <f t="shared" si="4"/>
        <v>0</v>
      </c>
      <c r="J27" s="23">
        <f t="shared" si="4"/>
        <v>0</v>
      </c>
      <c r="K27" s="23">
        <f t="shared" si="4"/>
        <v>0</v>
      </c>
      <c r="L27" s="23">
        <f t="shared" si="4"/>
        <v>0</v>
      </c>
      <c r="M27" s="23">
        <f t="shared" si="4"/>
        <v>0</v>
      </c>
      <c r="N27" s="23">
        <f t="shared" si="4"/>
        <v>0</v>
      </c>
      <c r="O27" s="23">
        <f>SUM(O24:O26)</f>
        <v>0</v>
      </c>
    </row>
    <row r="28" spans="1:15" s="11" customFormat="1" x14ac:dyDescent="0.25">
      <c r="A28" s="17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7"/>
    </row>
    <row r="29" spans="1:15" s="11" customFormat="1" x14ac:dyDescent="0.25">
      <c r="A29" s="48" t="e">
        <f>CONCATENATE('01-Business_Value'!#REF!, " - ",'01-Business_Value'!#REF!)</f>
        <v>#REF!</v>
      </c>
      <c r="B29" s="48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</row>
    <row r="30" spans="1:15" s="11" customFormat="1" x14ac:dyDescent="0.25">
      <c r="A30" s="13" t="s">
        <v>7</v>
      </c>
      <c r="B30" s="34"/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23">
        <f t="shared" ref="O30" si="5">SUM(B30:N30)</f>
        <v>0</v>
      </c>
    </row>
    <row r="31" spans="1:15" s="11" customFormat="1" x14ac:dyDescent="0.25">
      <c r="A31" s="22" t="s">
        <v>3</v>
      </c>
      <c r="B31" s="23">
        <f>SUM(B30:B30)</f>
        <v>0</v>
      </c>
      <c r="C31" s="23">
        <f t="shared" ref="C31:N31" si="6">SUM(C30:C30)</f>
        <v>0</v>
      </c>
      <c r="D31" s="23">
        <f t="shared" si="6"/>
        <v>0</v>
      </c>
      <c r="E31" s="23">
        <f t="shared" si="6"/>
        <v>0</v>
      </c>
      <c r="F31" s="23">
        <f t="shared" si="6"/>
        <v>0</v>
      </c>
      <c r="G31" s="23">
        <f t="shared" si="6"/>
        <v>0</v>
      </c>
      <c r="H31" s="23">
        <f t="shared" si="6"/>
        <v>0</v>
      </c>
      <c r="I31" s="23">
        <f t="shared" si="6"/>
        <v>0</v>
      </c>
      <c r="J31" s="23">
        <f t="shared" si="6"/>
        <v>0</v>
      </c>
      <c r="K31" s="23">
        <f t="shared" si="6"/>
        <v>0</v>
      </c>
      <c r="L31" s="23">
        <f t="shared" si="6"/>
        <v>0</v>
      </c>
      <c r="M31" s="23">
        <f t="shared" si="6"/>
        <v>0</v>
      </c>
      <c r="N31" s="23">
        <f t="shared" si="6"/>
        <v>0</v>
      </c>
      <c r="O31" s="23">
        <f>SUM(O30:O30)</f>
        <v>0</v>
      </c>
    </row>
    <row r="32" spans="1:15" s="11" customFormat="1" x14ac:dyDescent="0.25">
      <c r="A32" s="17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7"/>
    </row>
    <row r="33" spans="1:15" s="11" customFormat="1" x14ac:dyDescent="0.25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</row>
    <row r="34" spans="1:15" s="33" customFormat="1" x14ac:dyDescent="0.25">
      <c r="A34" s="48" t="str">
        <f>CONCATENATE('01-Business_Value'!I5, " - ",'01-Business_Value'!J5)</f>
        <v>Reliveri - Phase -2</v>
      </c>
      <c r="B34" s="48"/>
      <c r="C34" s="48"/>
      <c r="D34" s="48"/>
      <c r="E34" s="48"/>
      <c r="F34" s="48"/>
      <c r="G34" s="48"/>
      <c r="H34" s="48"/>
      <c r="I34" s="48"/>
      <c r="J34" s="48"/>
      <c r="K34" s="48"/>
      <c r="L34" s="48"/>
      <c r="M34" s="48"/>
      <c r="N34" s="48"/>
      <c r="O34" s="48"/>
    </row>
    <row r="35" spans="1:15" s="33" customFormat="1" x14ac:dyDescent="0.25">
      <c r="A35" s="13" t="s">
        <v>7</v>
      </c>
      <c r="B35" s="34"/>
      <c r="C35" s="34"/>
      <c r="D35" s="34"/>
      <c r="E35" s="34"/>
      <c r="F35" s="34"/>
      <c r="G35" s="34"/>
      <c r="H35" s="34"/>
      <c r="I35" s="34"/>
      <c r="J35" s="34"/>
      <c r="K35" s="34"/>
      <c r="L35" s="34">
        <v>20</v>
      </c>
      <c r="M35" s="34"/>
      <c r="N35" s="34"/>
      <c r="O35" s="23">
        <f>SUM(B35:N35)</f>
        <v>20</v>
      </c>
    </row>
    <row r="36" spans="1:15" s="11" customFormat="1" x14ac:dyDescent="0.25">
      <c r="A36" s="14" t="s">
        <v>3</v>
      </c>
      <c r="B36" s="18">
        <f>SUM(B35)</f>
        <v>0</v>
      </c>
      <c r="C36" s="18">
        <f t="shared" ref="C36:N36" si="7">SUM(C35)</f>
        <v>0</v>
      </c>
      <c r="D36" s="18">
        <f t="shared" si="7"/>
        <v>0</v>
      </c>
      <c r="E36" s="18">
        <f t="shared" si="7"/>
        <v>0</v>
      </c>
      <c r="F36" s="18">
        <f t="shared" si="7"/>
        <v>0</v>
      </c>
      <c r="G36" s="18">
        <f t="shared" si="7"/>
        <v>0</v>
      </c>
      <c r="H36" s="18">
        <f t="shared" si="7"/>
        <v>0</v>
      </c>
      <c r="I36" s="18">
        <f t="shared" si="7"/>
        <v>0</v>
      </c>
      <c r="J36" s="18">
        <f t="shared" si="7"/>
        <v>0</v>
      </c>
      <c r="K36" s="18">
        <f t="shared" si="7"/>
        <v>0</v>
      </c>
      <c r="L36" s="18">
        <f t="shared" si="7"/>
        <v>20</v>
      </c>
      <c r="M36" s="18">
        <f t="shared" si="7"/>
        <v>0</v>
      </c>
      <c r="N36" s="18">
        <f t="shared" si="7"/>
        <v>0</v>
      </c>
      <c r="O36" s="23">
        <f>SUM(O35:O35)</f>
        <v>20</v>
      </c>
    </row>
    <row r="37" spans="1:15" s="11" customFormat="1" x14ac:dyDescent="0.25">
      <c r="A37" s="25" t="s">
        <v>35</v>
      </c>
      <c r="B37" s="24">
        <f>SUM(B15,B21,B27,B31, B36)</f>
        <v>30</v>
      </c>
      <c r="C37" s="24">
        <f>SUM(C15,C21,C27,C31, C36)</f>
        <v>0</v>
      </c>
      <c r="D37" s="24">
        <f>SUM(D15,D21,D27,D31, D36)</f>
        <v>0</v>
      </c>
      <c r="E37" s="24">
        <f t="shared" ref="E37:N37" si="8">SUM(E15,E21,E27,E31, E36)</f>
        <v>0</v>
      </c>
      <c r="F37" s="24">
        <f t="shared" si="8"/>
        <v>520</v>
      </c>
      <c r="G37" s="24">
        <f t="shared" si="8"/>
        <v>0</v>
      </c>
      <c r="H37" s="24">
        <f t="shared" si="8"/>
        <v>180</v>
      </c>
      <c r="I37" s="24">
        <f t="shared" si="8"/>
        <v>120</v>
      </c>
      <c r="J37" s="24">
        <f t="shared" si="8"/>
        <v>230</v>
      </c>
      <c r="K37" s="24">
        <f t="shared" si="8"/>
        <v>45</v>
      </c>
      <c r="L37" s="24">
        <f t="shared" si="8"/>
        <v>68</v>
      </c>
      <c r="M37" s="24">
        <f t="shared" si="8"/>
        <v>0</v>
      </c>
      <c r="N37" s="24">
        <f t="shared" si="8"/>
        <v>0</v>
      </c>
      <c r="O37" s="24">
        <f>SUM(O15,O21,O27,O31,O36)</f>
        <v>1193</v>
      </c>
    </row>
    <row r="38" spans="1:15" s="11" customFormat="1" x14ac:dyDescent="0.25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</row>
    <row r="39" spans="1:15" s="35" customFormat="1" x14ac:dyDescent="0.25"/>
    <row r="40" spans="1:15" s="33" customFormat="1" x14ac:dyDescent="0.25">
      <c r="A40" s="47" t="s">
        <v>32</v>
      </c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</row>
    <row r="41" spans="1:15" s="33" customFormat="1" x14ac:dyDescent="0.25">
      <c r="A41" s="12" t="s">
        <v>27</v>
      </c>
      <c r="B41" s="12" t="s">
        <v>31</v>
      </c>
      <c r="C41" s="12" t="s">
        <v>29</v>
      </c>
      <c r="D41" s="12" t="s">
        <v>53</v>
      </c>
      <c r="E41" s="12" t="s">
        <v>4</v>
      </c>
      <c r="F41" s="12" t="s">
        <v>5</v>
      </c>
      <c r="G41" s="12" t="s">
        <v>54</v>
      </c>
      <c r="H41" s="19"/>
      <c r="L41" s="12" t="s">
        <v>6</v>
      </c>
      <c r="M41" s="12" t="s">
        <v>4</v>
      </c>
      <c r="N41" s="21" t="s">
        <v>5</v>
      </c>
      <c r="O41" s="12" t="s">
        <v>34</v>
      </c>
    </row>
    <row r="42" spans="1:15" s="33" customFormat="1" x14ac:dyDescent="0.25">
      <c r="A42" s="46" t="str">
        <f>'01-Business_Value'!I8</f>
        <v>ARP</v>
      </c>
      <c r="B42" s="44">
        <f>'01-Business_Value'!J8</f>
        <v>0</v>
      </c>
      <c r="C42" s="44">
        <f>'01-Business_Value'!K8</f>
        <v>250</v>
      </c>
      <c r="D42" s="13" t="s">
        <v>7</v>
      </c>
      <c r="E42" s="36">
        <f>'07-Nov'!G42</f>
        <v>10</v>
      </c>
      <c r="F42" s="36">
        <f>O9</f>
        <v>0</v>
      </c>
      <c r="G42" s="37">
        <f t="shared" ref="G42:G60" si="9">E42+F42</f>
        <v>10</v>
      </c>
      <c r="H42" s="38"/>
      <c r="L42" s="13" t="s">
        <v>7</v>
      </c>
      <c r="M42" s="26">
        <f>E42+E49+E53+E55+E57</f>
        <v>1739</v>
      </c>
      <c r="N42" s="26">
        <f>SUM(F42,F49,F53,F55, F57)</f>
        <v>608</v>
      </c>
      <c r="O42" s="22">
        <f>M42+N42</f>
        <v>2347</v>
      </c>
    </row>
    <row r="43" spans="1:15" s="33" customFormat="1" x14ac:dyDescent="0.25">
      <c r="A43" s="44"/>
      <c r="B43" s="44"/>
      <c r="C43" s="44"/>
      <c r="D43" s="13" t="s">
        <v>8</v>
      </c>
      <c r="E43" s="36">
        <f>'07-Nov'!G43</f>
        <v>0</v>
      </c>
      <c r="F43" s="36">
        <f t="shared" ref="F43:F47" si="10">O10</f>
        <v>0</v>
      </c>
      <c r="G43" s="37">
        <f t="shared" si="9"/>
        <v>0</v>
      </c>
      <c r="H43" s="38"/>
      <c r="L43" s="13" t="s">
        <v>8</v>
      </c>
      <c r="M43" s="26">
        <f>E43</f>
        <v>0</v>
      </c>
      <c r="N43" s="26">
        <f>F43</f>
        <v>0</v>
      </c>
      <c r="O43" s="22">
        <f t="shared" ref="O43:O50" si="11">M43+N43</f>
        <v>0</v>
      </c>
    </row>
    <row r="44" spans="1:15" s="33" customFormat="1" x14ac:dyDescent="0.25">
      <c r="A44" s="44"/>
      <c r="B44" s="44"/>
      <c r="C44" s="44"/>
      <c r="D44" s="13" t="s">
        <v>11</v>
      </c>
      <c r="E44" s="36">
        <f>'07-Nov'!G44</f>
        <v>0</v>
      </c>
      <c r="F44" s="36">
        <f>O11</f>
        <v>0</v>
      </c>
      <c r="G44" s="37">
        <f t="shared" si="9"/>
        <v>0</v>
      </c>
      <c r="H44" s="38"/>
      <c r="L44" s="13" t="s">
        <v>11</v>
      </c>
      <c r="M44" s="26">
        <f>E44+E59</f>
        <v>0</v>
      </c>
      <c r="N44" s="26">
        <f>F44+F59</f>
        <v>0</v>
      </c>
      <c r="O44" s="22">
        <f t="shared" si="11"/>
        <v>0</v>
      </c>
    </row>
    <row r="45" spans="1:15" s="33" customFormat="1" x14ac:dyDescent="0.25">
      <c r="A45" s="44"/>
      <c r="B45" s="44"/>
      <c r="C45" s="44"/>
      <c r="D45" s="13" t="s">
        <v>12</v>
      </c>
      <c r="E45" s="36">
        <f>'07-Nov'!G45</f>
        <v>0</v>
      </c>
      <c r="F45" s="36">
        <f t="shared" si="10"/>
        <v>0</v>
      </c>
      <c r="G45" s="37">
        <f t="shared" si="9"/>
        <v>0</v>
      </c>
      <c r="H45" s="38"/>
      <c r="L45" s="13" t="s">
        <v>12</v>
      </c>
      <c r="M45" s="26">
        <f t="shared" ref="M45:N47" si="12">E45</f>
        <v>0</v>
      </c>
      <c r="N45" s="26">
        <f t="shared" si="12"/>
        <v>0</v>
      </c>
      <c r="O45" s="22">
        <f t="shared" si="11"/>
        <v>0</v>
      </c>
    </row>
    <row r="46" spans="1:15" s="33" customFormat="1" x14ac:dyDescent="0.25">
      <c r="A46" s="44"/>
      <c r="B46" s="44"/>
      <c r="C46" s="44"/>
      <c r="D46" s="13" t="s">
        <v>13</v>
      </c>
      <c r="E46" s="36">
        <f>'07-Nov'!G46</f>
        <v>0</v>
      </c>
      <c r="F46" s="36">
        <f t="shared" si="10"/>
        <v>0</v>
      </c>
      <c r="G46" s="37">
        <f t="shared" si="9"/>
        <v>0</v>
      </c>
      <c r="H46" s="38"/>
      <c r="L46" s="13" t="s">
        <v>13</v>
      </c>
      <c r="M46" s="26">
        <f t="shared" si="12"/>
        <v>0</v>
      </c>
      <c r="N46" s="26">
        <f t="shared" si="12"/>
        <v>0</v>
      </c>
      <c r="O46" s="22">
        <f t="shared" si="11"/>
        <v>0</v>
      </c>
    </row>
    <row r="47" spans="1:15" s="33" customFormat="1" x14ac:dyDescent="0.25">
      <c r="A47" s="44"/>
      <c r="B47" s="44"/>
      <c r="C47" s="44"/>
      <c r="D47" s="13" t="s">
        <v>14</v>
      </c>
      <c r="E47" s="36">
        <f>'07-Nov'!G47</f>
        <v>0</v>
      </c>
      <c r="F47" s="36">
        <f t="shared" si="10"/>
        <v>0</v>
      </c>
      <c r="G47" s="37">
        <f t="shared" si="9"/>
        <v>0</v>
      </c>
      <c r="H47" s="38"/>
      <c r="L47" s="13" t="s">
        <v>14</v>
      </c>
      <c r="M47" s="26">
        <f t="shared" si="12"/>
        <v>0</v>
      </c>
      <c r="N47" s="26">
        <f t="shared" si="12"/>
        <v>0</v>
      </c>
      <c r="O47" s="22">
        <f t="shared" si="11"/>
        <v>0</v>
      </c>
    </row>
    <row r="48" spans="1:15" s="33" customFormat="1" x14ac:dyDescent="0.25">
      <c r="A48" s="45"/>
      <c r="B48" s="45"/>
      <c r="C48" s="45"/>
      <c r="D48" s="22" t="s">
        <v>3</v>
      </c>
      <c r="E48" s="36">
        <f>'07-Nov'!G48</f>
        <v>10</v>
      </c>
      <c r="F48" s="30">
        <f>SUM(F42:F47)</f>
        <v>0</v>
      </c>
      <c r="G48" s="30">
        <f t="shared" si="9"/>
        <v>10</v>
      </c>
      <c r="H48" s="15"/>
      <c r="L48" s="13" t="s">
        <v>9</v>
      </c>
      <c r="M48" s="26">
        <f>E50</f>
        <v>0</v>
      </c>
      <c r="N48" s="26">
        <f>F50</f>
        <v>0</v>
      </c>
      <c r="O48" s="22">
        <f t="shared" si="11"/>
        <v>0</v>
      </c>
    </row>
    <row r="49" spans="1:15" s="33" customFormat="1" x14ac:dyDescent="0.25">
      <c r="A49" s="46" t="str">
        <f>'01-Business_Value'!I7</f>
        <v>Front End Editor</v>
      </c>
      <c r="B49" s="44" t="str">
        <f>'01-Business_Value'!J7</f>
        <v>Phase -1</v>
      </c>
      <c r="C49" s="44">
        <f>'01-Business_Value'!K7</f>
        <v>250</v>
      </c>
      <c r="D49" s="13" t="s">
        <v>7</v>
      </c>
      <c r="E49" s="36">
        <f>'07-Nov'!G49</f>
        <v>1619</v>
      </c>
      <c r="F49" s="36">
        <f>O18</f>
        <v>588</v>
      </c>
      <c r="G49" s="37">
        <f t="shared" si="9"/>
        <v>2207</v>
      </c>
      <c r="H49" s="38"/>
      <c r="L49" s="13" t="s">
        <v>10</v>
      </c>
      <c r="M49" s="26">
        <f>E51</f>
        <v>2035</v>
      </c>
      <c r="N49" s="26">
        <f>F51</f>
        <v>585</v>
      </c>
      <c r="O49" s="22">
        <f t="shared" si="11"/>
        <v>2620</v>
      </c>
    </row>
    <row r="50" spans="1:15" s="33" customFormat="1" x14ac:dyDescent="0.25">
      <c r="A50" s="44"/>
      <c r="B50" s="44"/>
      <c r="C50" s="44"/>
      <c r="D50" s="13" t="s">
        <v>9</v>
      </c>
      <c r="E50" s="36">
        <f>'07-Nov'!G50</f>
        <v>0</v>
      </c>
      <c r="F50" s="36">
        <f t="shared" ref="F50:F51" si="13">O19</f>
        <v>0</v>
      </c>
      <c r="G50" s="37">
        <f t="shared" si="9"/>
        <v>0</v>
      </c>
      <c r="H50" s="38"/>
      <c r="L50" s="13" t="s">
        <v>49</v>
      </c>
      <c r="M50" s="26">
        <f>E58</f>
        <v>0</v>
      </c>
      <c r="N50" s="26">
        <f>F58</f>
        <v>0</v>
      </c>
      <c r="O50" s="22">
        <f t="shared" si="11"/>
        <v>0</v>
      </c>
    </row>
    <row r="51" spans="1:15" s="33" customFormat="1" x14ac:dyDescent="0.25">
      <c r="A51" s="44"/>
      <c r="B51" s="44"/>
      <c r="C51" s="44"/>
      <c r="D51" s="13" t="s">
        <v>10</v>
      </c>
      <c r="E51" s="36">
        <f>'07-Nov'!G51</f>
        <v>2035</v>
      </c>
      <c r="F51" s="36">
        <f t="shared" si="13"/>
        <v>585</v>
      </c>
      <c r="G51" s="37">
        <f t="shared" si="9"/>
        <v>2620</v>
      </c>
      <c r="H51" s="38"/>
      <c r="L51" s="25" t="s">
        <v>35</v>
      </c>
      <c r="M51" s="25">
        <f>SUM(M42:M50)</f>
        <v>3774</v>
      </c>
      <c r="N51" s="25">
        <f>SUM(N42:N50)</f>
        <v>1193</v>
      </c>
      <c r="O51" s="25">
        <f>SUM(O42:O50)</f>
        <v>4967</v>
      </c>
    </row>
    <row r="52" spans="1:15" s="33" customFormat="1" x14ac:dyDescent="0.25">
      <c r="A52" s="45"/>
      <c r="B52" s="45"/>
      <c r="C52" s="45"/>
      <c r="D52" s="22" t="s">
        <v>3</v>
      </c>
      <c r="E52" s="36">
        <f>'07-Nov'!G52</f>
        <v>3654</v>
      </c>
      <c r="F52" s="30">
        <f>SUM(F49:F51)</f>
        <v>1173</v>
      </c>
      <c r="G52" s="30">
        <f t="shared" si="9"/>
        <v>4827</v>
      </c>
      <c r="H52" s="15"/>
      <c r="O52" s="11"/>
    </row>
    <row r="53" spans="1:15" s="33" customFormat="1" x14ac:dyDescent="0.25">
      <c r="A53" s="46" t="str">
        <f>'01-Business_Value'!I5</f>
        <v>Reliveri</v>
      </c>
      <c r="B53" s="44" t="str">
        <f>'01-Business_Value'!J5</f>
        <v>Phase -2</v>
      </c>
      <c r="C53" s="44">
        <f>'01-Business_Value'!K5</f>
        <v>225</v>
      </c>
      <c r="D53" s="13" t="s">
        <v>7</v>
      </c>
      <c r="E53" s="36">
        <f>'07-Nov'!G53</f>
        <v>110</v>
      </c>
      <c r="F53" s="36">
        <f>O35</f>
        <v>20</v>
      </c>
      <c r="G53" s="37">
        <f t="shared" si="9"/>
        <v>130</v>
      </c>
      <c r="H53" s="38"/>
      <c r="O53" s="11"/>
    </row>
    <row r="54" spans="1:15" s="33" customFormat="1" x14ac:dyDescent="0.25">
      <c r="A54" s="45"/>
      <c r="B54" s="45"/>
      <c r="C54" s="45"/>
      <c r="D54" s="22" t="s">
        <v>3</v>
      </c>
      <c r="E54" s="36">
        <f>'07-Nov'!G54</f>
        <v>110</v>
      </c>
      <c r="F54" s="37">
        <f>O36</f>
        <v>20</v>
      </c>
      <c r="G54" s="37">
        <f t="shared" si="9"/>
        <v>130</v>
      </c>
      <c r="H54" s="15"/>
      <c r="O54" s="11"/>
    </row>
    <row r="55" spans="1:15" s="33" customFormat="1" x14ac:dyDescent="0.25">
      <c r="A55" s="46" t="e">
        <f>'01-Business_Value'!#REF!</f>
        <v>#REF!</v>
      </c>
      <c r="B55" s="44" t="e">
        <f>'01-Business_Value'!#REF!</f>
        <v>#REF!</v>
      </c>
      <c r="C55" s="44" t="e">
        <f>'01-Business_Value'!#REF!</f>
        <v>#REF!</v>
      </c>
      <c r="D55" s="13" t="s">
        <v>7</v>
      </c>
      <c r="E55" s="36">
        <f>'07-Nov'!G55</f>
        <v>0</v>
      </c>
      <c r="F55" s="36">
        <f>O30</f>
        <v>0</v>
      </c>
      <c r="G55" s="37">
        <f t="shared" si="9"/>
        <v>0</v>
      </c>
      <c r="H55" s="35"/>
      <c r="O55" s="11"/>
    </row>
    <row r="56" spans="1:15" s="33" customFormat="1" x14ac:dyDescent="0.25">
      <c r="A56" s="45"/>
      <c r="B56" s="45"/>
      <c r="C56" s="45"/>
      <c r="D56" s="22" t="s">
        <v>3</v>
      </c>
      <c r="E56" s="36">
        <f>'07-Nov'!G56</f>
        <v>0</v>
      </c>
      <c r="F56" s="30">
        <f>SUM(F55:F55)</f>
        <v>0</v>
      </c>
      <c r="G56" s="31">
        <f t="shared" si="9"/>
        <v>0</v>
      </c>
      <c r="O56" s="11"/>
    </row>
    <row r="57" spans="1:15" s="33" customFormat="1" x14ac:dyDescent="0.25">
      <c r="A57" s="46" t="str">
        <f>'01-Business_Value'!I6</f>
        <v>Web Security Policy</v>
      </c>
      <c r="B57" s="44" t="str">
        <f>'01-Business_Value'!J6</f>
        <v>Phase -1</v>
      </c>
      <c r="C57" s="44">
        <f>'01-Business_Value'!K6</f>
        <v>175</v>
      </c>
      <c r="D57" s="13" t="s">
        <v>7</v>
      </c>
      <c r="E57" s="36">
        <f>'07-Nov'!G57</f>
        <v>0</v>
      </c>
      <c r="F57" s="36">
        <f>O24</f>
        <v>0</v>
      </c>
      <c r="G57" s="37">
        <f t="shared" si="9"/>
        <v>0</v>
      </c>
      <c r="O57" s="11"/>
    </row>
    <row r="58" spans="1:15" s="33" customFormat="1" x14ac:dyDescent="0.25">
      <c r="A58" s="44"/>
      <c r="B58" s="44"/>
      <c r="C58" s="44"/>
      <c r="D58" s="13" t="s">
        <v>49</v>
      </c>
      <c r="E58" s="36">
        <f>'07-Nov'!G58</f>
        <v>0</v>
      </c>
      <c r="F58" s="36">
        <f>O25</f>
        <v>0</v>
      </c>
      <c r="G58" s="37">
        <f t="shared" si="9"/>
        <v>0</v>
      </c>
      <c r="O58" s="11"/>
    </row>
    <row r="59" spans="1:15" s="33" customFormat="1" x14ac:dyDescent="0.25">
      <c r="A59" s="44"/>
      <c r="B59" s="44"/>
      <c r="C59" s="44"/>
      <c r="D59" s="13" t="s">
        <v>11</v>
      </c>
      <c r="E59" s="36">
        <f>'07-Nov'!G59</f>
        <v>0</v>
      </c>
      <c r="F59" s="36">
        <f>O26</f>
        <v>0</v>
      </c>
      <c r="G59" s="37">
        <f t="shared" si="9"/>
        <v>0</v>
      </c>
      <c r="O59" s="11"/>
    </row>
    <row r="60" spans="1:15" s="33" customFormat="1" x14ac:dyDescent="0.25">
      <c r="A60" s="45"/>
      <c r="B60" s="45"/>
      <c r="C60" s="45"/>
      <c r="D60" s="22" t="s">
        <v>3</v>
      </c>
      <c r="E60" s="36">
        <f>'07-Nov'!G60</f>
        <v>0</v>
      </c>
      <c r="F60" s="30">
        <f>SUM(F57:F59)</f>
        <v>0</v>
      </c>
      <c r="G60" s="30">
        <f t="shared" si="9"/>
        <v>0</v>
      </c>
      <c r="O60" s="11"/>
    </row>
    <row r="61" spans="1:15" s="33" customFormat="1" x14ac:dyDescent="0.25">
      <c r="A61" s="25"/>
      <c r="B61" s="25"/>
      <c r="C61" s="25"/>
      <c r="D61" s="25" t="s">
        <v>35</v>
      </c>
      <c r="E61" s="36">
        <f>'07-Nov'!G61</f>
        <v>3774</v>
      </c>
      <c r="F61" s="32">
        <f t="shared" ref="F61:G61" si="14">SUM(F48, F52, F54, F56, F60)</f>
        <v>1193</v>
      </c>
      <c r="G61" s="32">
        <f t="shared" si="14"/>
        <v>4967</v>
      </c>
      <c r="O61" s="11"/>
    </row>
    <row r="62" spans="1:15" s="33" customFormat="1" x14ac:dyDescent="0.25">
      <c r="A62" s="11"/>
      <c r="O62" s="11"/>
    </row>
  </sheetData>
  <mergeCells count="23">
    <mergeCell ref="A57:A60"/>
    <mergeCell ref="B57:B60"/>
    <mergeCell ref="C57:C60"/>
    <mergeCell ref="A53:A54"/>
    <mergeCell ref="B53:B54"/>
    <mergeCell ref="C53:C54"/>
    <mergeCell ref="A55:A56"/>
    <mergeCell ref="B55:B56"/>
    <mergeCell ref="C55:C56"/>
    <mergeCell ref="A49:A52"/>
    <mergeCell ref="B49:B52"/>
    <mergeCell ref="C49:C52"/>
    <mergeCell ref="A1:O4"/>
    <mergeCell ref="A5:O5"/>
    <mergeCell ref="A8:O8"/>
    <mergeCell ref="A17:O17"/>
    <mergeCell ref="A23:O23"/>
    <mergeCell ref="A29:O29"/>
    <mergeCell ref="A34:O34"/>
    <mergeCell ref="A40:O40"/>
    <mergeCell ref="A42:A48"/>
    <mergeCell ref="B42:B48"/>
    <mergeCell ref="C42:C48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2"/>
  <sheetViews>
    <sheetView zoomScale="90" zoomScaleNormal="90" workbookViewId="0">
      <pane ySplit="7" topLeftCell="A8" activePane="bottomLeft" state="frozen"/>
      <selection pane="bottomLeft" activeCell="A20" sqref="A20"/>
    </sheetView>
  </sheetViews>
  <sheetFormatPr defaultColWidth="9" defaultRowHeight="15" x14ac:dyDescent="0.25"/>
  <cols>
    <col min="1" max="1" width="19.5703125" style="11" customWidth="1" collapsed="1"/>
    <col min="2" max="2" width="21.7109375" style="1" customWidth="1" collapsed="1"/>
    <col min="3" max="3" width="16.42578125" style="1" bestFit="1" customWidth="1" collapsed="1"/>
    <col min="4" max="4" width="15.85546875" style="1" bestFit="1" customWidth="1" collapsed="1"/>
    <col min="5" max="5" width="23.140625" style="1" customWidth="1" collapsed="1"/>
    <col min="6" max="6" width="15" style="1" customWidth="1" collapsed="1"/>
    <col min="7" max="7" width="10.140625" style="1" bestFit="1" customWidth="1" collapsed="1"/>
    <col min="8" max="8" width="13.140625" style="1" customWidth="1" collapsed="1"/>
    <col min="9" max="9" width="14.140625" style="1" customWidth="1" collapsed="1"/>
    <col min="10" max="10" width="10.85546875" style="1" customWidth="1" collapsed="1"/>
    <col min="11" max="11" width="24.85546875" style="1" customWidth="1" collapsed="1"/>
    <col min="12" max="12" width="23.7109375" style="1" customWidth="1" collapsed="1"/>
    <col min="13" max="13" width="12.42578125" style="1" customWidth="1" collapsed="1"/>
    <col min="14" max="14" width="12" style="1" customWidth="1" collapsed="1"/>
    <col min="15" max="15" width="17.5703125" style="11" customWidth="1" collapsed="1"/>
    <col min="16" max="16384" width="9" style="1" collapsed="1"/>
  </cols>
  <sheetData>
    <row r="1" spans="1:15" x14ac:dyDescent="0.25">
      <c r="A1" s="41" t="s">
        <v>48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</row>
    <row r="2" spans="1:15" x14ac:dyDescent="0.25">
      <c r="A2" s="41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</row>
    <row r="3" spans="1:15" x14ac:dyDescent="0.25">
      <c r="A3" s="41"/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</row>
    <row r="4" spans="1:15" x14ac:dyDescent="0.25">
      <c r="A4" s="41"/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</row>
    <row r="5" spans="1:15" ht="26.25" x14ac:dyDescent="0.25">
      <c r="A5" s="49">
        <v>43034</v>
      </c>
      <c r="B5" s="50"/>
      <c r="C5" s="50"/>
      <c r="D5" s="50"/>
      <c r="E5" s="50"/>
      <c r="F5" s="50"/>
      <c r="G5" s="50"/>
      <c r="H5" s="50"/>
      <c r="I5" s="50"/>
      <c r="J5" s="50"/>
      <c r="K5" s="50"/>
      <c r="L5" s="50"/>
      <c r="M5" s="50"/>
      <c r="N5" s="50"/>
      <c r="O5" s="51"/>
    </row>
    <row r="6" spans="1:15" s="33" customFormat="1" x14ac:dyDescent="0.25">
      <c r="A6" s="11"/>
      <c r="O6" s="11"/>
    </row>
    <row r="7" spans="1:15" s="11" customFormat="1" ht="29.25" customHeight="1" x14ac:dyDescent="0.25">
      <c r="A7" s="10" t="s">
        <v>40</v>
      </c>
      <c r="B7" s="10" t="s">
        <v>15</v>
      </c>
      <c r="C7" s="10" t="s">
        <v>16</v>
      </c>
      <c r="D7" s="10" t="s">
        <v>17</v>
      </c>
      <c r="E7" s="10" t="s">
        <v>18</v>
      </c>
      <c r="F7" s="10" t="s">
        <v>19</v>
      </c>
      <c r="G7" s="10" t="s">
        <v>20</v>
      </c>
      <c r="H7" s="10" t="s">
        <v>21</v>
      </c>
      <c r="I7" s="10" t="s">
        <v>22</v>
      </c>
      <c r="J7" s="10" t="s">
        <v>23</v>
      </c>
      <c r="K7" s="10" t="s">
        <v>24</v>
      </c>
      <c r="L7" s="10" t="s">
        <v>25</v>
      </c>
      <c r="M7" s="10" t="s">
        <v>26</v>
      </c>
      <c r="N7" s="10" t="s">
        <v>55</v>
      </c>
      <c r="O7" s="10" t="s">
        <v>33</v>
      </c>
    </row>
    <row r="8" spans="1:15" s="33" customFormat="1" x14ac:dyDescent="0.25">
      <c r="A8" s="48" t="str">
        <f>CONCATENATE('01-Business_Value'!I8, " - ",'01-Business_Value'!J8)</f>
        <v xml:space="preserve">ARP - </v>
      </c>
      <c r="B8" s="48"/>
      <c r="C8" s="48"/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</row>
    <row r="9" spans="1:15" s="33" customFormat="1" x14ac:dyDescent="0.25">
      <c r="A9" s="13" t="s">
        <v>7</v>
      </c>
      <c r="B9" s="34"/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23">
        <f>SUM(B9:N9)</f>
        <v>0</v>
      </c>
    </row>
    <row r="10" spans="1:15" s="33" customFormat="1" x14ac:dyDescent="0.25">
      <c r="A10" s="13" t="s">
        <v>8</v>
      </c>
      <c r="B10" s="34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23">
        <f t="shared" ref="O10:O14" si="0">SUM(B10:N10)</f>
        <v>0</v>
      </c>
    </row>
    <row r="11" spans="1:15" s="33" customFormat="1" x14ac:dyDescent="0.25">
      <c r="A11" s="13" t="s">
        <v>11</v>
      </c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23">
        <f t="shared" si="0"/>
        <v>0</v>
      </c>
    </row>
    <row r="12" spans="1:15" s="33" customFormat="1" x14ac:dyDescent="0.25">
      <c r="A12" s="13" t="s">
        <v>12</v>
      </c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23">
        <f t="shared" si="0"/>
        <v>0</v>
      </c>
    </row>
    <row r="13" spans="1:15" s="33" customFormat="1" x14ac:dyDescent="0.25">
      <c r="A13" s="13" t="s">
        <v>13</v>
      </c>
      <c r="B13" s="34"/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23">
        <f t="shared" si="0"/>
        <v>0</v>
      </c>
    </row>
    <row r="14" spans="1:15" s="33" customFormat="1" x14ac:dyDescent="0.25">
      <c r="A14" s="13" t="s">
        <v>14</v>
      </c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23">
        <f t="shared" si="0"/>
        <v>0</v>
      </c>
    </row>
    <row r="15" spans="1:15" s="11" customFormat="1" x14ac:dyDescent="0.25">
      <c r="A15" s="22" t="s">
        <v>3</v>
      </c>
      <c r="B15" s="23">
        <f t="shared" ref="B15:M15" si="1">SUM(B9:B14)</f>
        <v>0</v>
      </c>
      <c r="C15" s="23">
        <f t="shared" si="1"/>
        <v>0</v>
      </c>
      <c r="D15" s="23">
        <f t="shared" si="1"/>
        <v>0</v>
      </c>
      <c r="E15" s="23">
        <f t="shared" si="1"/>
        <v>0</v>
      </c>
      <c r="F15" s="23">
        <f t="shared" si="1"/>
        <v>0</v>
      </c>
      <c r="G15" s="23">
        <f t="shared" si="1"/>
        <v>0</v>
      </c>
      <c r="H15" s="23">
        <f t="shared" si="1"/>
        <v>0</v>
      </c>
      <c r="I15" s="23">
        <f t="shared" si="1"/>
        <v>0</v>
      </c>
      <c r="J15" s="23">
        <f t="shared" si="1"/>
        <v>0</v>
      </c>
      <c r="K15" s="23">
        <f t="shared" si="1"/>
        <v>0</v>
      </c>
      <c r="L15" s="23">
        <f t="shared" si="1"/>
        <v>0</v>
      </c>
      <c r="M15" s="23">
        <f t="shared" si="1"/>
        <v>0</v>
      </c>
      <c r="N15" s="23">
        <f>SUM(N9:N14)</f>
        <v>0</v>
      </c>
      <c r="O15" s="23">
        <f>SUM(O9:O14)</f>
        <v>0</v>
      </c>
    </row>
    <row r="16" spans="1:15" s="11" customFormat="1" x14ac:dyDescent="0.25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</row>
    <row r="17" spans="1:15" s="33" customFormat="1" ht="15" customHeight="1" x14ac:dyDescent="0.25">
      <c r="A17" s="48" t="str">
        <f>CONCATENATE('01-Business_Value'!I7, " - ",'01-Business_Value'!J7)</f>
        <v>Front End Editor - Phase -1</v>
      </c>
      <c r="B17" s="48"/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</row>
    <row r="18" spans="1:15" s="33" customFormat="1" x14ac:dyDescent="0.25">
      <c r="A18" s="13" t="s">
        <v>7</v>
      </c>
      <c r="B18" s="34"/>
      <c r="C18" s="34"/>
      <c r="D18" s="34"/>
      <c r="E18" s="34"/>
      <c r="F18" s="34">
        <f>60+60+90</f>
        <v>210</v>
      </c>
      <c r="G18" s="34"/>
      <c r="H18" s="34"/>
      <c r="I18" s="34">
        <f>60+120</f>
        <v>180</v>
      </c>
      <c r="J18" s="34">
        <f>60</f>
        <v>60</v>
      </c>
      <c r="K18" s="34">
        <f>40</f>
        <v>40</v>
      </c>
      <c r="L18" s="34"/>
      <c r="M18" s="34"/>
      <c r="N18" s="34"/>
      <c r="O18" s="23">
        <f>SUM(B18:N18)</f>
        <v>490</v>
      </c>
    </row>
    <row r="19" spans="1:15" s="33" customFormat="1" x14ac:dyDescent="0.25">
      <c r="A19" s="13" t="s">
        <v>9</v>
      </c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23">
        <f>SUM(B19:N19)</f>
        <v>0</v>
      </c>
    </row>
    <row r="20" spans="1:15" s="33" customFormat="1" x14ac:dyDescent="0.25">
      <c r="A20" s="13" t="s">
        <v>10</v>
      </c>
      <c r="B20" s="34"/>
      <c r="C20" s="34">
        <v>60</v>
      </c>
      <c r="D20" s="34">
        <v>30</v>
      </c>
      <c r="E20" s="34"/>
      <c r="F20" s="34">
        <f>150+60+120</f>
        <v>330</v>
      </c>
      <c r="G20" s="34"/>
      <c r="H20" s="34"/>
      <c r="I20" s="34"/>
      <c r="J20" s="34">
        <v>60</v>
      </c>
      <c r="K20" s="34">
        <v>45</v>
      </c>
      <c r="L20" s="34"/>
      <c r="M20" s="34"/>
      <c r="N20" s="34"/>
      <c r="O20" s="23">
        <f>SUM(B20:N20)</f>
        <v>525</v>
      </c>
    </row>
    <row r="21" spans="1:15" s="11" customFormat="1" x14ac:dyDescent="0.25">
      <c r="A21" s="22" t="s">
        <v>3</v>
      </c>
      <c r="B21" s="23">
        <f>SUM(B18:B20)</f>
        <v>0</v>
      </c>
      <c r="C21" s="23">
        <f t="shared" ref="C21:N21" si="2">SUM(C18:C20)</f>
        <v>60</v>
      </c>
      <c r="D21" s="23">
        <f t="shared" si="2"/>
        <v>30</v>
      </c>
      <c r="E21" s="23">
        <f t="shared" si="2"/>
        <v>0</v>
      </c>
      <c r="F21" s="23">
        <f t="shared" si="2"/>
        <v>540</v>
      </c>
      <c r="G21" s="23">
        <f t="shared" si="2"/>
        <v>0</v>
      </c>
      <c r="H21" s="23">
        <f t="shared" si="2"/>
        <v>0</v>
      </c>
      <c r="I21" s="23">
        <f t="shared" si="2"/>
        <v>180</v>
      </c>
      <c r="J21" s="23">
        <f t="shared" si="2"/>
        <v>120</v>
      </c>
      <c r="K21" s="23">
        <f t="shared" si="2"/>
        <v>85</v>
      </c>
      <c r="L21" s="23">
        <f t="shared" si="2"/>
        <v>0</v>
      </c>
      <c r="M21" s="23">
        <f t="shared" si="2"/>
        <v>0</v>
      </c>
      <c r="N21" s="23">
        <f t="shared" si="2"/>
        <v>0</v>
      </c>
      <c r="O21" s="23">
        <f>SUM(O18:O20)</f>
        <v>1015</v>
      </c>
    </row>
    <row r="22" spans="1:15" s="11" customFormat="1" x14ac:dyDescent="0.25">
      <c r="A22" s="17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7"/>
    </row>
    <row r="23" spans="1:15" s="11" customFormat="1" ht="15" customHeight="1" x14ac:dyDescent="0.25">
      <c r="A23" s="48" t="str">
        <f>CONCATENATE('01-Business_Value'!I6, " - ",'01-Business_Value'!J6)</f>
        <v>Web Security Policy - Phase -1</v>
      </c>
      <c r="B23" s="48"/>
      <c r="C23" s="48"/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48"/>
    </row>
    <row r="24" spans="1:15" s="11" customFormat="1" x14ac:dyDescent="0.25">
      <c r="A24" s="13" t="s">
        <v>7</v>
      </c>
      <c r="B24" s="34"/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23">
        <f>SUM(B24:N24)</f>
        <v>0</v>
      </c>
    </row>
    <row r="25" spans="1:15" s="11" customFormat="1" x14ac:dyDescent="0.25">
      <c r="A25" s="13" t="s">
        <v>49</v>
      </c>
      <c r="B25" s="34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23">
        <f t="shared" ref="O25:O26" si="3">SUM(B25:N25)</f>
        <v>0</v>
      </c>
    </row>
    <row r="26" spans="1:15" s="11" customFormat="1" x14ac:dyDescent="0.25">
      <c r="A26" s="13" t="s">
        <v>2</v>
      </c>
      <c r="B26" s="34"/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23">
        <f t="shared" si="3"/>
        <v>0</v>
      </c>
    </row>
    <row r="27" spans="1:15" s="11" customFormat="1" x14ac:dyDescent="0.25">
      <c r="A27" s="22" t="s">
        <v>3</v>
      </c>
      <c r="B27" s="23">
        <f>SUM(B24:B26)</f>
        <v>0</v>
      </c>
      <c r="C27" s="23">
        <f t="shared" ref="C27:N27" si="4">SUM(C24:C26)</f>
        <v>0</v>
      </c>
      <c r="D27" s="23">
        <f t="shared" si="4"/>
        <v>0</v>
      </c>
      <c r="E27" s="23">
        <f t="shared" si="4"/>
        <v>0</v>
      </c>
      <c r="F27" s="23">
        <f t="shared" si="4"/>
        <v>0</v>
      </c>
      <c r="G27" s="23">
        <f t="shared" si="4"/>
        <v>0</v>
      </c>
      <c r="H27" s="23">
        <f t="shared" si="4"/>
        <v>0</v>
      </c>
      <c r="I27" s="23">
        <f t="shared" si="4"/>
        <v>0</v>
      </c>
      <c r="J27" s="23">
        <f t="shared" si="4"/>
        <v>0</v>
      </c>
      <c r="K27" s="23">
        <f t="shared" si="4"/>
        <v>0</v>
      </c>
      <c r="L27" s="23">
        <f t="shared" si="4"/>
        <v>0</v>
      </c>
      <c r="M27" s="23">
        <f t="shared" si="4"/>
        <v>0</v>
      </c>
      <c r="N27" s="23">
        <f t="shared" si="4"/>
        <v>0</v>
      </c>
      <c r="O27" s="23">
        <f>SUM(O24:O26)</f>
        <v>0</v>
      </c>
    </row>
    <row r="28" spans="1:15" s="11" customFormat="1" x14ac:dyDescent="0.25">
      <c r="A28" s="17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7"/>
    </row>
    <row r="29" spans="1:15" s="11" customFormat="1" x14ac:dyDescent="0.25">
      <c r="A29" s="48" t="e">
        <f>CONCATENATE('01-Business_Value'!#REF!, " - ",'01-Business_Value'!#REF!)</f>
        <v>#REF!</v>
      </c>
      <c r="B29" s="48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</row>
    <row r="30" spans="1:15" s="11" customFormat="1" x14ac:dyDescent="0.25">
      <c r="A30" s="13" t="s">
        <v>7</v>
      </c>
      <c r="B30" s="34"/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23">
        <f t="shared" ref="O30" si="5">SUM(B30:N30)</f>
        <v>0</v>
      </c>
    </row>
    <row r="31" spans="1:15" s="11" customFormat="1" x14ac:dyDescent="0.25">
      <c r="A31" s="22" t="s">
        <v>3</v>
      </c>
      <c r="B31" s="23">
        <f>SUM(B30:B30)</f>
        <v>0</v>
      </c>
      <c r="C31" s="23">
        <f t="shared" ref="C31:N31" si="6">SUM(C30:C30)</f>
        <v>0</v>
      </c>
      <c r="D31" s="23">
        <f t="shared" si="6"/>
        <v>0</v>
      </c>
      <c r="E31" s="23">
        <f t="shared" si="6"/>
        <v>0</v>
      </c>
      <c r="F31" s="23">
        <f t="shared" si="6"/>
        <v>0</v>
      </c>
      <c r="G31" s="23">
        <f t="shared" si="6"/>
        <v>0</v>
      </c>
      <c r="H31" s="23">
        <f t="shared" si="6"/>
        <v>0</v>
      </c>
      <c r="I31" s="23">
        <f t="shared" si="6"/>
        <v>0</v>
      </c>
      <c r="J31" s="23">
        <f t="shared" si="6"/>
        <v>0</v>
      </c>
      <c r="K31" s="23">
        <f t="shared" si="6"/>
        <v>0</v>
      </c>
      <c r="L31" s="23">
        <f t="shared" si="6"/>
        <v>0</v>
      </c>
      <c r="M31" s="23">
        <f t="shared" si="6"/>
        <v>0</v>
      </c>
      <c r="N31" s="23">
        <f t="shared" si="6"/>
        <v>0</v>
      </c>
      <c r="O31" s="23">
        <f>SUM(O30:O30)</f>
        <v>0</v>
      </c>
    </row>
    <row r="32" spans="1:15" s="11" customFormat="1" x14ac:dyDescent="0.25">
      <c r="A32" s="17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7"/>
    </row>
    <row r="33" spans="1:15" s="11" customFormat="1" x14ac:dyDescent="0.25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</row>
    <row r="34" spans="1:15" s="33" customFormat="1" x14ac:dyDescent="0.25">
      <c r="A34" s="48" t="str">
        <f>CONCATENATE('01-Business_Value'!I5, " - ",'01-Business_Value'!J5)</f>
        <v>Reliveri - Phase -2</v>
      </c>
      <c r="B34" s="48"/>
      <c r="C34" s="48"/>
      <c r="D34" s="48"/>
      <c r="E34" s="48"/>
      <c r="F34" s="48"/>
      <c r="G34" s="48"/>
      <c r="H34" s="48"/>
      <c r="I34" s="48"/>
      <c r="J34" s="48"/>
      <c r="K34" s="48"/>
      <c r="L34" s="48"/>
      <c r="M34" s="48"/>
      <c r="N34" s="48"/>
      <c r="O34" s="48"/>
    </row>
    <row r="35" spans="1:15" s="33" customFormat="1" x14ac:dyDescent="0.25">
      <c r="A35" s="13" t="s">
        <v>7</v>
      </c>
      <c r="B35" s="34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23">
        <f>SUM(B35:N35)</f>
        <v>0</v>
      </c>
    </row>
    <row r="36" spans="1:15" s="11" customFormat="1" x14ac:dyDescent="0.25">
      <c r="A36" s="14" t="s">
        <v>3</v>
      </c>
      <c r="B36" s="18">
        <f>SUM(B35)</f>
        <v>0</v>
      </c>
      <c r="C36" s="18">
        <f t="shared" ref="C36:N36" si="7">SUM(C35)</f>
        <v>0</v>
      </c>
      <c r="D36" s="18">
        <f t="shared" si="7"/>
        <v>0</v>
      </c>
      <c r="E36" s="18">
        <f t="shared" si="7"/>
        <v>0</v>
      </c>
      <c r="F36" s="18">
        <f t="shared" si="7"/>
        <v>0</v>
      </c>
      <c r="G36" s="18">
        <f t="shared" si="7"/>
        <v>0</v>
      </c>
      <c r="H36" s="18">
        <f t="shared" si="7"/>
        <v>0</v>
      </c>
      <c r="I36" s="18">
        <f t="shared" si="7"/>
        <v>0</v>
      </c>
      <c r="J36" s="18">
        <f t="shared" si="7"/>
        <v>0</v>
      </c>
      <c r="K36" s="18">
        <f t="shared" si="7"/>
        <v>0</v>
      </c>
      <c r="L36" s="18">
        <f t="shared" si="7"/>
        <v>0</v>
      </c>
      <c r="M36" s="18">
        <f t="shared" si="7"/>
        <v>0</v>
      </c>
      <c r="N36" s="18">
        <f t="shared" si="7"/>
        <v>0</v>
      </c>
      <c r="O36" s="23">
        <f>SUM(O35:O35)</f>
        <v>0</v>
      </c>
    </row>
    <row r="37" spans="1:15" s="11" customFormat="1" x14ac:dyDescent="0.25">
      <c r="A37" s="25" t="s">
        <v>35</v>
      </c>
      <c r="B37" s="24">
        <f>SUM(B15,B21,B27,B31, B36)</f>
        <v>0</v>
      </c>
      <c r="C37" s="24">
        <f>SUM(C15,C21,C27,C31, C36)</f>
        <v>60</v>
      </c>
      <c r="D37" s="24">
        <f>SUM(D15,D21,D27,D31, D36)</f>
        <v>30</v>
      </c>
      <c r="E37" s="24">
        <f t="shared" ref="E37:N37" si="8">SUM(E15,E21,E27,E31, E36)</f>
        <v>0</v>
      </c>
      <c r="F37" s="24">
        <f t="shared" si="8"/>
        <v>540</v>
      </c>
      <c r="G37" s="24">
        <f t="shared" si="8"/>
        <v>0</v>
      </c>
      <c r="H37" s="24">
        <f t="shared" si="8"/>
        <v>0</v>
      </c>
      <c r="I37" s="24">
        <f t="shared" si="8"/>
        <v>180</v>
      </c>
      <c r="J37" s="24">
        <f t="shared" si="8"/>
        <v>120</v>
      </c>
      <c r="K37" s="24">
        <f t="shared" si="8"/>
        <v>85</v>
      </c>
      <c r="L37" s="24">
        <f t="shared" si="8"/>
        <v>0</v>
      </c>
      <c r="M37" s="24">
        <f t="shared" si="8"/>
        <v>0</v>
      </c>
      <c r="N37" s="24">
        <f t="shared" si="8"/>
        <v>0</v>
      </c>
      <c r="O37" s="24">
        <f>SUM(O15,O21,O27,O31,O36)</f>
        <v>1015</v>
      </c>
    </row>
    <row r="38" spans="1:15" s="11" customFormat="1" x14ac:dyDescent="0.25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</row>
    <row r="39" spans="1:15" s="35" customFormat="1" x14ac:dyDescent="0.25"/>
    <row r="40" spans="1:15" s="33" customFormat="1" x14ac:dyDescent="0.25">
      <c r="A40" s="47" t="s">
        <v>32</v>
      </c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</row>
    <row r="41" spans="1:15" s="33" customFormat="1" x14ac:dyDescent="0.25">
      <c r="A41" s="12" t="s">
        <v>27</v>
      </c>
      <c r="B41" s="12" t="s">
        <v>31</v>
      </c>
      <c r="C41" s="12" t="s">
        <v>29</v>
      </c>
      <c r="D41" s="12" t="s">
        <v>53</v>
      </c>
      <c r="E41" s="12" t="s">
        <v>4</v>
      </c>
      <c r="F41" s="12" t="s">
        <v>5</v>
      </c>
      <c r="G41" s="12" t="s">
        <v>54</v>
      </c>
      <c r="H41" s="19"/>
      <c r="L41" s="12" t="s">
        <v>6</v>
      </c>
      <c r="M41" s="12" t="s">
        <v>4</v>
      </c>
      <c r="N41" s="21" t="s">
        <v>5</v>
      </c>
      <c r="O41" s="12" t="s">
        <v>34</v>
      </c>
    </row>
    <row r="42" spans="1:15" s="33" customFormat="1" x14ac:dyDescent="0.25">
      <c r="A42" s="46" t="str">
        <f>'01-Business_Value'!I8</f>
        <v>ARP</v>
      </c>
      <c r="B42" s="44">
        <f>'01-Business_Value'!J8</f>
        <v>0</v>
      </c>
      <c r="C42" s="44">
        <f>'01-Business_Value'!K8</f>
        <v>250</v>
      </c>
      <c r="D42" s="13" t="s">
        <v>7</v>
      </c>
      <c r="E42" s="36">
        <f>'07-Nov'!G42</f>
        <v>10</v>
      </c>
      <c r="F42" s="36">
        <f>O9</f>
        <v>0</v>
      </c>
      <c r="G42" s="37">
        <f t="shared" ref="G42:G60" si="9">E42+F42</f>
        <v>10</v>
      </c>
      <c r="H42" s="38"/>
      <c r="L42" s="13" t="s">
        <v>7</v>
      </c>
      <c r="M42" s="26">
        <f>E42+E49+E53+E55+E57</f>
        <v>1739</v>
      </c>
      <c r="N42" s="26">
        <f>SUM(F42,F49,F53,F55, F57)</f>
        <v>490</v>
      </c>
      <c r="O42" s="22">
        <f>M42+N42</f>
        <v>2229</v>
      </c>
    </row>
    <row r="43" spans="1:15" s="33" customFormat="1" x14ac:dyDescent="0.25">
      <c r="A43" s="44"/>
      <c r="B43" s="44"/>
      <c r="C43" s="44"/>
      <c r="D43" s="13" t="s">
        <v>8</v>
      </c>
      <c r="E43" s="36">
        <f>'07-Nov'!G43</f>
        <v>0</v>
      </c>
      <c r="F43" s="36">
        <f t="shared" ref="F43:F47" si="10">O10</f>
        <v>0</v>
      </c>
      <c r="G43" s="37">
        <f t="shared" si="9"/>
        <v>0</v>
      </c>
      <c r="H43" s="38"/>
      <c r="L43" s="13" t="s">
        <v>8</v>
      </c>
      <c r="M43" s="26">
        <f>E43</f>
        <v>0</v>
      </c>
      <c r="N43" s="26">
        <f>F43</f>
        <v>0</v>
      </c>
      <c r="O43" s="22">
        <f t="shared" ref="O43:O50" si="11">M43+N43</f>
        <v>0</v>
      </c>
    </row>
    <row r="44" spans="1:15" s="33" customFormat="1" x14ac:dyDescent="0.25">
      <c r="A44" s="44"/>
      <c r="B44" s="44"/>
      <c r="C44" s="44"/>
      <c r="D44" s="13" t="s">
        <v>11</v>
      </c>
      <c r="E44" s="36">
        <f>'07-Nov'!G44</f>
        <v>0</v>
      </c>
      <c r="F44" s="36">
        <f>O11</f>
        <v>0</v>
      </c>
      <c r="G44" s="37">
        <f t="shared" si="9"/>
        <v>0</v>
      </c>
      <c r="H44" s="38"/>
      <c r="L44" s="13" t="s">
        <v>11</v>
      </c>
      <c r="M44" s="26">
        <f>E44+E59</f>
        <v>0</v>
      </c>
      <c r="N44" s="26">
        <f>F44+F59</f>
        <v>0</v>
      </c>
      <c r="O44" s="22">
        <f t="shared" si="11"/>
        <v>0</v>
      </c>
    </row>
    <row r="45" spans="1:15" s="33" customFormat="1" x14ac:dyDescent="0.25">
      <c r="A45" s="44"/>
      <c r="B45" s="44"/>
      <c r="C45" s="44"/>
      <c r="D45" s="13" t="s">
        <v>12</v>
      </c>
      <c r="E45" s="36">
        <f>'07-Nov'!G45</f>
        <v>0</v>
      </c>
      <c r="F45" s="36">
        <f t="shared" si="10"/>
        <v>0</v>
      </c>
      <c r="G45" s="37">
        <f t="shared" si="9"/>
        <v>0</v>
      </c>
      <c r="H45" s="38"/>
      <c r="L45" s="13" t="s">
        <v>12</v>
      </c>
      <c r="M45" s="26">
        <f t="shared" ref="M45:N47" si="12">E45</f>
        <v>0</v>
      </c>
      <c r="N45" s="26">
        <f t="shared" si="12"/>
        <v>0</v>
      </c>
      <c r="O45" s="22">
        <f t="shared" si="11"/>
        <v>0</v>
      </c>
    </row>
    <row r="46" spans="1:15" s="33" customFormat="1" x14ac:dyDescent="0.25">
      <c r="A46" s="44"/>
      <c r="B46" s="44"/>
      <c r="C46" s="44"/>
      <c r="D46" s="13" t="s">
        <v>13</v>
      </c>
      <c r="E46" s="36">
        <f>'07-Nov'!G46</f>
        <v>0</v>
      </c>
      <c r="F46" s="36">
        <f t="shared" si="10"/>
        <v>0</v>
      </c>
      <c r="G46" s="37">
        <f t="shared" si="9"/>
        <v>0</v>
      </c>
      <c r="H46" s="38"/>
      <c r="L46" s="13" t="s">
        <v>13</v>
      </c>
      <c r="M46" s="26">
        <f t="shared" si="12"/>
        <v>0</v>
      </c>
      <c r="N46" s="26">
        <f t="shared" si="12"/>
        <v>0</v>
      </c>
      <c r="O46" s="22">
        <f t="shared" si="11"/>
        <v>0</v>
      </c>
    </row>
    <row r="47" spans="1:15" s="33" customFormat="1" x14ac:dyDescent="0.25">
      <c r="A47" s="44"/>
      <c r="B47" s="44"/>
      <c r="C47" s="44"/>
      <c r="D47" s="13" t="s">
        <v>14</v>
      </c>
      <c r="E47" s="36">
        <f>'07-Nov'!G47</f>
        <v>0</v>
      </c>
      <c r="F47" s="36">
        <f t="shared" si="10"/>
        <v>0</v>
      </c>
      <c r="G47" s="37">
        <f t="shared" si="9"/>
        <v>0</v>
      </c>
      <c r="H47" s="38"/>
      <c r="L47" s="13" t="s">
        <v>14</v>
      </c>
      <c r="M47" s="26">
        <f t="shared" si="12"/>
        <v>0</v>
      </c>
      <c r="N47" s="26">
        <f t="shared" si="12"/>
        <v>0</v>
      </c>
      <c r="O47" s="22">
        <f t="shared" si="11"/>
        <v>0</v>
      </c>
    </row>
    <row r="48" spans="1:15" s="33" customFormat="1" x14ac:dyDescent="0.25">
      <c r="A48" s="45"/>
      <c r="B48" s="45"/>
      <c r="C48" s="45"/>
      <c r="D48" s="22" t="s">
        <v>3</v>
      </c>
      <c r="E48" s="36">
        <f>'07-Nov'!G48</f>
        <v>10</v>
      </c>
      <c r="F48" s="30">
        <f>SUM(F42:F47)</f>
        <v>0</v>
      </c>
      <c r="G48" s="30">
        <f t="shared" si="9"/>
        <v>10</v>
      </c>
      <c r="H48" s="15"/>
      <c r="L48" s="13" t="s">
        <v>9</v>
      </c>
      <c r="M48" s="26">
        <f>E50</f>
        <v>0</v>
      </c>
      <c r="N48" s="26">
        <f>F50</f>
        <v>0</v>
      </c>
      <c r="O48" s="22">
        <f t="shared" si="11"/>
        <v>0</v>
      </c>
    </row>
    <row r="49" spans="1:15" s="33" customFormat="1" x14ac:dyDescent="0.25">
      <c r="A49" s="46" t="str">
        <f>'01-Business_Value'!I7</f>
        <v>Front End Editor</v>
      </c>
      <c r="B49" s="44" t="str">
        <f>'01-Business_Value'!J7</f>
        <v>Phase -1</v>
      </c>
      <c r="C49" s="44">
        <f>'01-Business_Value'!K7</f>
        <v>250</v>
      </c>
      <c r="D49" s="13" t="s">
        <v>7</v>
      </c>
      <c r="E49" s="36">
        <f>'07-Nov'!G49</f>
        <v>1619</v>
      </c>
      <c r="F49" s="36">
        <f>O18</f>
        <v>490</v>
      </c>
      <c r="G49" s="37">
        <f t="shared" si="9"/>
        <v>2109</v>
      </c>
      <c r="H49" s="38"/>
      <c r="L49" s="13" t="s">
        <v>10</v>
      </c>
      <c r="M49" s="26">
        <f>E51</f>
        <v>2035</v>
      </c>
      <c r="N49" s="26">
        <f>F51</f>
        <v>525</v>
      </c>
      <c r="O49" s="22">
        <f t="shared" si="11"/>
        <v>2560</v>
      </c>
    </row>
    <row r="50" spans="1:15" s="33" customFormat="1" x14ac:dyDescent="0.25">
      <c r="A50" s="44"/>
      <c r="B50" s="44"/>
      <c r="C50" s="44"/>
      <c r="D50" s="13" t="s">
        <v>9</v>
      </c>
      <c r="E50" s="36">
        <f>'07-Nov'!G50</f>
        <v>0</v>
      </c>
      <c r="F50" s="36">
        <f t="shared" ref="F50:F51" si="13">O19</f>
        <v>0</v>
      </c>
      <c r="G50" s="37">
        <f t="shared" si="9"/>
        <v>0</v>
      </c>
      <c r="H50" s="38"/>
      <c r="L50" s="13" t="s">
        <v>49</v>
      </c>
      <c r="M50" s="26">
        <f>E58</f>
        <v>0</v>
      </c>
      <c r="N50" s="26">
        <f>F58</f>
        <v>0</v>
      </c>
      <c r="O50" s="22">
        <f t="shared" si="11"/>
        <v>0</v>
      </c>
    </row>
    <row r="51" spans="1:15" s="33" customFormat="1" x14ac:dyDescent="0.25">
      <c r="A51" s="44"/>
      <c r="B51" s="44"/>
      <c r="C51" s="44"/>
      <c r="D51" s="13" t="s">
        <v>10</v>
      </c>
      <c r="E51" s="36">
        <f>'07-Nov'!G51</f>
        <v>2035</v>
      </c>
      <c r="F51" s="36">
        <f t="shared" si="13"/>
        <v>525</v>
      </c>
      <c r="G51" s="37">
        <f t="shared" si="9"/>
        <v>2560</v>
      </c>
      <c r="H51" s="38"/>
      <c r="L51" s="25" t="s">
        <v>35</v>
      </c>
      <c r="M51" s="25">
        <f>SUM(M42:M50)</f>
        <v>3774</v>
      </c>
      <c r="N51" s="25">
        <f>SUM(N42:N50)</f>
        <v>1015</v>
      </c>
      <c r="O51" s="25">
        <f>SUM(O42:O50)</f>
        <v>4789</v>
      </c>
    </row>
    <row r="52" spans="1:15" s="33" customFormat="1" x14ac:dyDescent="0.25">
      <c r="A52" s="45"/>
      <c r="B52" s="45"/>
      <c r="C52" s="45"/>
      <c r="D52" s="22" t="s">
        <v>3</v>
      </c>
      <c r="E52" s="36">
        <f>'07-Nov'!G52</f>
        <v>3654</v>
      </c>
      <c r="F52" s="30">
        <f>SUM(F49:F51)</f>
        <v>1015</v>
      </c>
      <c r="G52" s="30">
        <f t="shared" si="9"/>
        <v>4669</v>
      </c>
      <c r="H52" s="15"/>
      <c r="O52" s="11"/>
    </row>
    <row r="53" spans="1:15" s="33" customFormat="1" x14ac:dyDescent="0.25">
      <c r="A53" s="46" t="str">
        <f>'01-Business_Value'!I5</f>
        <v>Reliveri</v>
      </c>
      <c r="B53" s="44" t="str">
        <f>'01-Business_Value'!J5</f>
        <v>Phase -2</v>
      </c>
      <c r="C53" s="44">
        <f>'01-Business_Value'!K5</f>
        <v>225</v>
      </c>
      <c r="D53" s="13" t="s">
        <v>7</v>
      </c>
      <c r="E53" s="36">
        <f>'07-Nov'!G53</f>
        <v>110</v>
      </c>
      <c r="F53" s="36">
        <f>O35</f>
        <v>0</v>
      </c>
      <c r="G53" s="37">
        <f t="shared" si="9"/>
        <v>110</v>
      </c>
      <c r="H53" s="38"/>
      <c r="O53" s="11"/>
    </row>
    <row r="54" spans="1:15" s="33" customFormat="1" x14ac:dyDescent="0.25">
      <c r="A54" s="45"/>
      <c r="B54" s="45"/>
      <c r="C54" s="45"/>
      <c r="D54" s="22" t="s">
        <v>3</v>
      </c>
      <c r="E54" s="36">
        <f>'07-Nov'!G54</f>
        <v>110</v>
      </c>
      <c r="F54" s="37">
        <f>O36</f>
        <v>0</v>
      </c>
      <c r="G54" s="37">
        <f t="shared" si="9"/>
        <v>110</v>
      </c>
      <c r="H54" s="15"/>
      <c r="O54" s="11"/>
    </row>
    <row r="55" spans="1:15" s="33" customFormat="1" x14ac:dyDescent="0.25">
      <c r="A55" s="46" t="e">
        <f>'01-Business_Value'!#REF!</f>
        <v>#REF!</v>
      </c>
      <c r="B55" s="44" t="e">
        <f>'01-Business_Value'!#REF!</f>
        <v>#REF!</v>
      </c>
      <c r="C55" s="44" t="e">
        <f>'01-Business_Value'!#REF!</f>
        <v>#REF!</v>
      </c>
      <c r="D55" s="13" t="s">
        <v>7</v>
      </c>
      <c r="E55" s="36">
        <f>'07-Nov'!G55</f>
        <v>0</v>
      </c>
      <c r="F55" s="36">
        <f>O30</f>
        <v>0</v>
      </c>
      <c r="G55" s="37">
        <f t="shared" si="9"/>
        <v>0</v>
      </c>
      <c r="H55" s="35"/>
      <c r="O55" s="11"/>
    </row>
    <row r="56" spans="1:15" s="33" customFormat="1" x14ac:dyDescent="0.25">
      <c r="A56" s="45"/>
      <c r="B56" s="45"/>
      <c r="C56" s="45"/>
      <c r="D56" s="22" t="s">
        <v>3</v>
      </c>
      <c r="E56" s="36">
        <f>'07-Nov'!G56</f>
        <v>0</v>
      </c>
      <c r="F56" s="30">
        <f>SUM(F55:F55)</f>
        <v>0</v>
      </c>
      <c r="G56" s="31">
        <f t="shared" si="9"/>
        <v>0</v>
      </c>
      <c r="O56" s="11"/>
    </row>
    <row r="57" spans="1:15" s="33" customFormat="1" x14ac:dyDescent="0.25">
      <c r="A57" s="46" t="str">
        <f>'01-Business_Value'!I6</f>
        <v>Web Security Policy</v>
      </c>
      <c r="B57" s="44" t="str">
        <f>'01-Business_Value'!J6</f>
        <v>Phase -1</v>
      </c>
      <c r="C57" s="44">
        <f>'01-Business_Value'!K6</f>
        <v>175</v>
      </c>
      <c r="D57" s="13" t="s">
        <v>7</v>
      </c>
      <c r="E57" s="36">
        <f>'07-Nov'!G57</f>
        <v>0</v>
      </c>
      <c r="F57" s="36">
        <f>O24</f>
        <v>0</v>
      </c>
      <c r="G57" s="37">
        <f t="shared" si="9"/>
        <v>0</v>
      </c>
      <c r="O57" s="11"/>
    </row>
    <row r="58" spans="1:15" s="33" customFormat="1" x14ac:dyDescent="0.25">
      <c r="A58" s="44"/>
      <c r="B58" s="44"/>
      <c r="C58" s="44"/>
      <c r="D58" s="13" t="s">
        <v>49</v>
      </c>
      <c r="E58" s="36">
        <f>'07-Nov'!G58</f>
        <v>0</v>
      </c>
      <c r="F58" s="36">
        <f>O25</f>
        <v>0</v>
      </c>
      <c r="G58" s="37">
        <f t="shared" si="9"/>
        <v>0</v>
      </c>
      <c r="O58" s="11"/>
    </row>
    <row r="59" spans="1:15" s="33" customFormat="1" x14ac:dyDescent="0.25">
      <c r="A59" s="44"/>
      <c r="B59" s="44"/>
      <c r="C59" s="44"/>
      <c r="D59" s="13" t="s">
        <v>11</v>
      </c>
      <c r="E59" s="36">
        <f>'07-Nov'!G59</f>
        <v>0</v>
      </c>
      <c r="F59" s="36">
        <f>O26</f>
        <v>0</v>
      </c>
      <c r="G59" s="37">
        <f t="shared" si="9"/>
        <v>0</v>
      </c>
      <c r="O59" s="11"/>
    </row>
    <row r="60" spans="1:15" s="33" customFormat="1" x14ac:dyDescent="0.25">
      <c r="A60" s="45"/>
      <c r="B60" s="45"/>
      <c r="C60" s="45"/>
      <c r="D60" s="22" t="s">
        <v>3</v>
      </c>
      <c r="E60" s="36">
        <f>'07-Nov'!G60</f>
        <v>0</v>
      </c>
      <c r="F60" s="30">
        <f>SUM(F57:F59)</f>
        <v>0</v>
      </c>
      <c r="G60" s="30">
        <f t="shared" si="9"/>
        <v>0</v>
      </c>
      <c r="O60" s="11"/>
    </row>
    <row r="61" spans="1:15" s="33" customFormat="1" x14ac:dyDescent="0.25">
      <c r="A61" s="25"/>
      <c r="B61" s="25"/>
      <c r="C61" s="25"/>
      <c r="D61" s="25" t="s">
        <v>35</v>
      </c>
      <c r="E61" s="36">
        <f>'07-Nov'!G61</f>
        <v>3774</v>
      </c>
      <c r="F61" s="32">
        <f t="shared" ref="F61:G61" si="14">SUM(F48, F52, F54, F56, F60)</f>
        <v>1015</v>
      </c>
      <c r="G61" s="32">
        <f t="shared" si="14"/>
        <v>4789</v>
      </c>
      <c r="O61" s="11"/>
    </row>
    <row r="62" spans="1:15" s="33" customFormat="1" x14ac:dyDescent="0.25">
      <c r="A62" s="11"/>
      <c r="O62" s="11"/>
    </row>
  </sheetData>
  <mergeCells count="23">
    <mergeCell ref="A57:A60"/>
    <mergeCell ref="B57:B60"/>
    <mergeCell ref="C57:C60"/>
    <mergeCell ref="A53:A54"/>
    <mergeCell ref="B53:B54"/>
    <mergeCell ref="C53:C54"/>
    <mergeCell ref="A55:A56"/>
    <mergeCell ref="B55:B56"/>
    <mergeCell ref="C55:C56"/>
    <mergeCell ref="A49:A52"/>
    <mergeCell ref="B49:B52"/>
    <mergeCell ref="C49:C52"/>
    <mergeCell ref="A1:O4"/>
    <mergeCell ref="A5:O5"/>
    <mergeCell ref="A8:O8"/>
    <mergeCell ref="A17:O17"/>
    <mergeCell ref="A23:O23"/>
    <mergeCell ref="A29:O29"/>
    <mergeCell ref="A34:O34"/>
    <mergeCell ref="A40:O40"/>
    <mergeCell ref="A42:A48"/>
    <mergeCell ref="B42:B48"/>
    <mergeCell ref="C42:C48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2"/>
  <sheetViews>
    <sheetView zoomScale="90" zoomScaleNormal="90" workbookViewId="0">
      <pane ySplit="7" topLeftCell="A8" activePane="bottomLeft" state="frozen"/>
      <selection pane="bottomLeft" activeCell="B18" sqref="B18:N20"/>
    </sheetView>
  </sheetViews>
  <sheetFormatPr defaultColWidth="9" defaultRowHeight="15" x14ac:dyDescent="0.25"/>
  <cols>
    <col min="1" max="1" width="19.5703125" style="11" customWidth="1" collapsed="1"/>
    <col min="2" max="2" width="21.7109375" style="1" customWidth="1" collapsed="1"/>
    <col min="3" max="3" width="16.42578125" style="1" bestFit="1" customWidth="1" collapsed="1"/>
    <col min="4" max="4" width="15.85546875" style="1" bestFit="1" customWidth="1" collapsed="1"/>
    <col min="5" max="5" width="23.140625" style="1" customWidth="1" collapsed="1"/>
    <col min="6" max="6" width="15" style="1" customWidth="1" collapsed="1"/>
    <col min="7" max="7" width="10.140625" style="1" bestFit="1" customWidth="1" collapsed="1"/>
    <col min="8" max="8" width="13.140625" style="1" customWidth="1" collapsed="1"/>
    <col min="9" max="9" width="14.140625" style="1" customWidth="1" collapsed="1"/>
    <col min="10" max="10" width="10.85546875" style="1" customWidth="1" collapsed="1"/>
    <col min="11" max="11" width="24.85546875" style="1" customWidth="1" collapsed="1"/>
    <col min="12" max="12" width="23.7109375" style="1" customWidth="1" collapsed="1"/>
    <col min="13" max="13" width="12.42578125" style="1" customWidth="1" collapsed="1"/>
    <col min="14" max="14" width="12" style="1" customWidth="1" collapsed="1"/>
    <col min="15" max="15" width="17.5703125" style="11" customWidth="1" collapsed="1"/>
    <col min="16" max="16384" width="9" style="1" collapsed="1"/>
  </cols>
  <sheetData>
    <row r="1" spans="1:15" x14ac:dyDescent="0.25">
      <c r="A1" s="41" t="s">
        <v>48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</row>
    <row r="2" spans="1:15" x14ac:dyDescent="0.25">
      <c r="A2" s="41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</row>
    <row r="3" spans="1:15" x14ac:dyDescent="0.25">
      <c r="A3" s="41"/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</row>
    <row r="4" spans="1:15" x14ac:dyDescent="0.25">
      <c r="A4" s="41"/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</row>
    <row r="5" spans="1:15" ht="26.25" x14ac:dyDescent="0.25">
      <c r="A5" s="49">
        <v>43034</v>
      </c>
      <c r="B5" s="50"/>
      <c r="C5" s="50"/>
      <c r="D5" s="50"/>
      <c r="E5" s="50"/>
      <c r="F5" s="50"/>
      <c r="G5" s="50"/>
      <c r="H5" s="50"/>
      <c r="I5" s="50"/>
      <c r="J5" s="50"/>
      <c r="K5" s="50"/>
      <c r="L5" s="50"/>
      <c r="M5" s="50"/>
      <c r="N5" s="50"/>
      <c r="O5" s="51"/>
    </row>
    <row r="6" spans="1:15" s="33" customFormat="1" x14ac:dyDescent="0.25">
      <c r="A6" s="11"/>
      <c r="O6" s="11"/>
    </row>
    <row r="7" spans="1:15" s="11" customFormat="1" ht="29.25" customHeight="1" x14ac:dyDescent="0.25">
      <c r="A7" s="10" t="s">
        <v>40</v>
      </c>
      <c r="B7" s="10" t="s">
        <v>15</v>
      </c>
      <c r="C7" s="10" t="s">
        <v>16</v>
      </c>
      <c r="D7" s="10" t="s">
        <v>17</v>
      </c>
      <c r="E7" s="10" t="s">
        <v>18</v>
      </c>
      <c r="F7" s="10" t="s">
        <v>19</v>
      </c>
      <c r="G7" s="10" t="s">
        <v>20</v>
      </c>
      <c r="H7" s="10" t="s">
        <v>21</v>
      </c>
      <c r="I7" s="10" t="s">
        <v>22</v>
      </c>
      <c r="J7" s="10" t="s">
        <v>23</v>
      </c>
      <c r="K7" s="10" t="s">
        <v>24</v>
      </c>
      <c r="L7" s="10" t="s">
        <v>25</v>
      </c>
      <c r="M7" s="10" t="s">
        <v>26</v>
      </c>
      <c r="N7" s="10" t="s">
        <v>55</v>
      </c>
      <c r="O7" s="10" t="s">
        <v>33</v>
      </c>
    </row>
    <row r="8" spans="1:15" s="33" customFormat="1" x14ac:dyDescent="0.25">
      <c r="A8" s="48" t="str">
        <f>CONCATENATE('01-Business_Value'!I8, " - ",'01-Business_Value'!J8)</f>
        <v xml:space="preserve">ARP - </v>
      </c>
      <c r="B8" s="48"/>
      <c r="C8" s="48"/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</row>
    <row r="9" spans="1:15" s="33" customFormat="1" x14ac:dyDescent="0.25">
      <c r="A9" s="13" t="s">
        <v>7</v>
      </c>
      <c r="B9" s="34"/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23">
        <f>SUM(B9:N9)</f>
        <v>0</v>
      </c>
    </row>
    <row r="10" spans="1:15" s="33" customFormat="1" x14ac:dyDescent="0.25">
      <c r="A10" s="13" t="s">
        <v>8</v>
      </c>
      <c r="B10" s="34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23">
        <f t="shared" ref="O10:O14" si="0">SUM(B10:N10)</f>
        <v>0</v>
      </c>
    </row>
    <row r="11" spans="1:15" s="33" customFormat="1" x14ac:dyDescent="0.25">
      <c r="A11" s="13" t="s">
        <v>11</v>
      </c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23">
        <f t="shared" si="0"/>
        <v>0</v>
      </c>
    </row>
    <row r="12" spans="1:15" s="33" customFormat="1" x14ac:dyDescent="0.25">
      <c r="A12" s="13" t="s">
        <v>12</v>
      </c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23">
        <f t="shared" si="0"/>
        <v>0</v>
      </c>
    </row>
    <row r="13" spans="1:15" s="33" customFormat="1" x14ac:dyDescent="0.25">
      <c r="A13" s="13" t="s">
        <v>13</v>
      </c>
      <c r="B13" s="34"/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23">
        <f t="shared" si="0"/>
        <v>0</v>
      </c>
    </row>
    <row r="14" spans="1:15" s="33" customFormat="1" x14ac:dyDescent="0.25">
      <c r="A14" s="13" t="s">
        <v>14</v>
      </c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23">
        <f t="shared" si="0"/>
        <v>0</v>
      </c>
    </row>
    <row r="15" spans="1:15" s="11" customFormat="1" x14ac:dyDescent="0.25">
      <c r="A15" s="22" t="s">
        <v>3</v>
      </c>
      <c r="B15" s="23">
        <f t="shared" ref="B15:M15" si="1">SUM(B9:B14)</f>
        <v>0</v>
      </c>
      <c r="C15" s="23">
        <f t="shared" si="1"/>
        <v>0</v>
      </c>
      <c r="D15" s="23">
        <f t="shared" si="1"/>
        <v>0</v>
      </c>
      <c r="E15" s="23">
        <f t="shared" si="1"/>
        <v>0</v>
      </c>
      <c r="F15" s="23">
        <f t="shared" si="1"/>
        <v>0</v>
      </c>
      <c r="G15" s="23">
        <f t="shared" si="1"/>
        <v>0</v>
      </c>
      <c r="H15" s="23">
        <f t="shared" si="1"/>
        <v>0</v>
      </c>
      <c r="I15" s="23">
        <f t="shared" si="1"/>
        <v>0</v>
      </c>
      <c r="J15" s="23">
        <f t="shared" si="1"/>
        <v>0</v>
      </c>
      <c r="K15" s="23">
        <f t="shared" si="1"/>
        <v>0</v>
      </c>
      <c r="L15" s="23">
        <f t="shared" si="1"/>
        <v>0</v>
      </c>
      <c r="M15" s="23">
        <f t="shared" si="1"/>
        <v>0</v>
      </c>
      <c r="N15" s="23">
        <f>SUM(N9:N14)</f>
        <v>0</v>
      </c>
      <c r="O15" s="23">
        <f>SUM(O9:O14)</f>
        <v>0</v>
      </c>
    </row>
    <row r="16" spans="1:15" s="11" customFormat="1" x14ac:dyDescent="0.25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</row>
    <row r="17" spans="1:15" s="33" customFormat="1" ht="15" customHeight="1" x14ac:dyDescent="0.25">
      <c r="A17" s="48" t="str">
        <f>CONCATENATE('01-Business_Value'!I7, " - ",'01-Business_Value'!J7)</f>
        <v>Front End Editor - Phase -1</v>
      </c>
      <c r="B17" s="48"/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</row>
    <row r="18" spans="1:15" s="33" customFormat="1" x14ac:dyDescent="0.25">
      <c r="A18" s="13" t="s">
        <v>7</v>
      </c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23">
        <f>SUM(B18:N18)</f>
        <v>0</v>
      </c>
    </row>
    <row r="19" spans="1:15" s="33" customFormat="1" x14ac:dyDescent="0.25">
      <c r="A19" s="13" t="s">
        <v>9</v>
      </c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23">
        <f>SUM(B19:N19)</f>
        <v>0</v>
      </c>
    </row>
    <row r="20" spans="1:15" s="33" customFormat="1" x14ac:dyDescent="0.25">
      <c r="A20" s="13" t="s">
        <v>10</v>
      </c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23">
        <f>SUM(B20:N20)</f>
        <v>0</v>
      </c>
    </row>
    <row r="21" spans="1:15" s="11" customFormat="1" x14ac:dyDescent="0.25">
      <c r="A21" s="22" t="s">
        <v>3</v>
      </c>
      <c r="B21" s="23">
        <f>SUM(B18:B20)</f>
        <v>0</v>
      </c>
      <c r="C21" s="23">
        <f t="shared" ref="C21:N21" si="2">SUM(C18:C20)</f>
        <v>0</v>
      </c>
      <c r="D21" s="23">
        <f t="shared" si="2"/>
        <v>0</v>
      </c>
      <c r="E21" s="23">
        <f t="shared" si="2"/>
        <v>0</v>
      </c>
      <c r="F21" s="23">
        <f t="shared" si="2"/>
        <v>0</v>
      </c>
      <c r="G21" s="23">
        <f t="shared" si="2"/>
        <v>0</v>
      </c>
      <c r="H21" s="23">
        <f t="shared" si="2"/>
        <v>0</v>
      </c>
      <c r="I21" s="23">
        <f t="shared" si="2"/>
        <v>0</v>
      </c>
      <c r="J21" s="23">
        <f t="shared" si="2"/>
        <v>0</v>
      </c>
      <c r="K21" s="23">
        <f t="shared" si="2"/>
        <v>0</v>
      </c>
      <c r="L21" s="23">
        <f t="shared" si="2"/>
        <v>0</v>
      </c>
      <c r="M21" s="23">
        <f t="shared" si="2"/>
        <v>0</v>
      </c>
      <c r="N21" s="23">
        <f t="shared" si="2"/>
        <v>0</v>
      </c>
      <c r="O21" s="23">
        <f>SUM(O18:O20)</f>
        <v>0</v>
      </c>
    </row>
    <row r="22" spans="1:15" s="11" customFormat="1" x14ac:dyDescent="0.25">
      <c r="A22" s="17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7"/>
    </row>
    <row r="23" spans="1:15" s="11" customFormat="1" ht="15" customHeight="1" x14ac:dyDescent="0.25">
      <c r="A23" s="48" t="str">
        <f>CONCATENATE('01-Business_Value'!I6, " - ",'01-Business_Value'!J6)</f>
        <v>Web Security Policy - Phase -1</v>
      </c>
      <c r="B23" s="48"/>
      <c r="C23" s="48"/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48"/>
    </row>
    <row r="24" spans="1:15" s="11" customFormat="1" x14ac:dyDescent="0.25">
      <c r="A24" s="13" t="s">
        <v>7</v>
      </c>
      <c r="B24" s="34"/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23">
        <f>SUM(B24:N24)</f>
        <v>0</v>
      </c>
    </row>
    <row r="25" spans="1:15" s="11" customFormat="1" x14ac:dyDescent="0.25">
      <c r="A25" s="13" t="s">
        <v>49</v>
      </c>
      <c r="B25" s="34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23">
        <f t="shared" ref="O25:O26" si="3">SUM(B25:N25)</f>
        <v>0</v>
      </c>
    </row>
    <row r="26" spans="1:15" s="11" customFormat="1" x14ac:dyDescent="0.25">
      <c r="A26" s="13" t="s">
        <v>2</v>
      </c>
      <c r="B26" s="34"/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23">
        <f t="shared" si="3"/>
        <v>0</v>
      </c>
    </row>
    <row r="27" spans="1:15" s="11" customFormat="1" x14ac:dyDescent="0.25">
      <c r="A27" s="22" t="s">
        <v>3</v>
      </c>
      <c r="B27" s="23">
        <f>SUM(B24:B26)</f>
        <v>0</v>
      </c>
      <c r="C27" s="23">
        <f t="shared" ref="C27:N27" si="4">SUM(C24:C26)</f>
        <v>0</v>
      </c>
      <c r="D27" s="23">
        <f t="shared" si="4"/>
        <v>0</v>
      </c>
      <c r="E27" s="23">
        <f t="shared" si="4"/>
        <v>0</v>
      </c>
      <c r="F27" s="23">
        <f t="shared" si="4"/>
        <v>0</v>
      </c>
      <c r="G27" s="23">
        <f t="shared" si="4"/>
        <v>0</v>
      </c>
      <c r="H27" s="23">
        <f t="shared" si="4"/>
        <v>0</v>
      </c>
      <c r="I27" s="23">
        <f t="shared" si="4"/>
        <v>0</v>
      </c>
      <c r="J27" s="23">
        <f t="shared" si="4"/>
        <v>0</v>
      </c>
      <c r="K27" s="23">
        <f t="shared" si="4"/>
        <v>0</v>
      </c>
      <c r="L27" s="23">
        <f t="shared" si="4"/>
        <v>0</v>
      </c>
      <c r="M27" s="23">
        <f t="shared" si="4"/>
        <v>0</v>
      </c>
      <c r="N27" s="23">
        <f t="shared" si="4"/>
        <v>0</v>
      </c>
      <c r="O27" s="23">
        <f>SUM(O24:O26)</f>
        <v>0</v>
      </c>
    </row>
    <row r="28" spans="1:15" s="11" customFormat="1" x14ac:dyDescent="0.25">
      <c r="A28" s="17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7"/>
    </row>
    <row r="29" spans="1:15" s="11" customFormat="1" x14ac:dyDescent="0.25">
      <c r="A29" s="48" t="e">
        <f>CONCATENATE('01-Business_Value'!#REF!, " - ",'01-Business_Value'!#REF!)</f>
        <v>#REF!</v>
      </c>
      <c r="B29" s="48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</row>
    <row r="30" spans="1:15" s="11" customFormat="1" x14ac:dyDescent="0.25">
      <c r="A30" s="13" t="s">
        <v>7</v>
      </c>
      <c r="B30" s="34"/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23">
        <f t="shared" ref="O30" si="5">SUM(B30:N30)</f>
        <v>0</v>
      </c>
    </row>
    <row r="31" spans="1:15" s="11" customFormat="1" x14ac:dyDescent="0.25">
      <c r="A31" s="22" t="s">
        <v>3</v>
      </c>
      <c r="B31" s="23">
        <f>SUM(B30:B30)</f>
        <v>0</v>
      </c>
      <c r="C31" s="23">
        <f t="shared" ref="C31:N31" si="6">SUM(C30:C30)</f>
        <v>0</v>
      </c>
      <c r="D31" s="23">
        <f t="shared" si="6"/>
        <v>0</v>
      </c>
      <c r="E31" s="23">
        <f t="shared" si="6"/>
        <v>0</v>
      </c>
      <c r="F31" s="23">
        <f t="shared" si="6"/>
        <v>0</v>
      </c>
      <c r="G31" s="23">
        <f t="shared" si="6"/>
        <v>0</v>
      </c>
      <c r="H31" s="23">
        <f t="shared" si="6"/>
        <v>0</v>
      </c>
      <c r="I31" s="23">
        <f t="shared" si="6"/>
        <v>0</v>
      </c>
      <c r="J31" s="23">
        <f t="shared" si="6"/>
        <v>0</v>
      </c>
      <c r="K31" s="23">
        <f t="shared" si="6"/>
        <v>0</v>
      </c>
      <c r="L31" s="23">
        <f t="shared" si="6"/>
        <v>0</v>
      </c>
      <c r="M31" s="23">
        <f t="shared" si="6"/>
        <v>0</v>
      </c>
      <c r="N31" s="23">
        <f t="shared" si="6"/>
        <v>0</v>
      </c>
      <c r="O31" s="23">
        <f>SUM(O30:O30)</f>
        <v>0</v>
      </c>
    </row>
    <row r="32" spans="1:15" s="11" customFormat="1" x14ac:dyDescent="0.25">
      <c r="A32" s="17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7"/>
    </row>
    <row r="33" spans="1:15" s="11" customFormat="1" x14ac:dyDescent="0.25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</row>
    <row r="34" spans="1:15" s="33" customFormat="1" x14ac:dyDescent="0.25">
      <c r="A34" s="48" t="str">
        <f>CONCATENATE('01-Business_Value'!I5, " - ",'01-Business_Value'!J5)</f>
        <v>Reliveri - Phase -2</v>
      </c>
      <c r="B34" s="48"/>
      <c r="C34" s="48"/>
      <c r="D34" s="48"/>
      <c r="E34" s="48"/>
      <c r="F34" s="48"/>
      <c r="G34" s="48"/>
      <c r="H34" s="48"/>
      <c r="I34" s="48"/>
      <c r="J34" s="48"/>
      <c r="K34" s="48"/>
      <c r="L34" s="48"/>
      <c r="M34" s="48"/>
      <c r="N34" s="48"/>
      <c r="O34" s="48"/>
    </row>
    <row r="35" spans="1:15" s="33" customFormat="1" x14ac:dyDescent="0.25">
      <c r="A35" s="13" t="s">
        <v>7</v>
      </c>
      <c r="B35" s="34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23">
        <f>SUM(B35:N35)</f>
        <v>0</v>
      </c>
    </row>
    <row r="36" spans="1:15" s="11" customFormat="1" x14ac:dyDescent="0.25">
      <c r="A36" s="14" t="s">
        <v>3</v>
      </c>
      <c r="B36" s="18">
        <f>SUM(B35)</f>
        <v>0</v>
      </c>
      <c r="C36" s="18">
        <f t="shared" ref="C36:N36" si="7">SUM(C35)</f>
        <v>0</v>
      </c>
      <c r="D36" s="18">
        <f t="shared" si="7"/>
        <v>0</v>
      </c>
      <c r="E36" s="18">
        <f t="shared" si="7"/>
        <v>0</v>
      </c>
      <c r="F36" s="18">
        <f t="shared" si="7"/>
        <v>0</v>
      </c>
      <c r="G36" s="18">
        <f t="shared" si="7"/>
        <v>0</v>
      </c>
      <c r="H36" s="18">
        <f t="shared" si="7"/>
        <v>0</v>
      </c>
      <c r="I36" s="18">
        <f t="shared" si="7"/>
        <v>0</v>
      </c>
      <c r="J36" s="18">
        <f t="shared" si="7"/>
        <v>0</v>
      </c>
      <c r="K36" s="18">
        <f t="shared" si="7"/>
        <v>0</v>
      </c>
      <c r="L36" s="18">
        <f t="shared" si="7"/>
        <v>0</v>
      </c>
      <c r="M36" s="18">
        <f t="shared" si="7"/>
        <v>0</v>
      </c>
      <c r="N36" s="18">
        <f t="shared" si="7"/>
        <v>0</v>
      </c>
      <c r="O36" s="23">
        <f>SUM(O35:O35)</f>
        <v>0</v>
      </c>
    </row>
    <row r="37" spans="1:15" s="11" customFormat="1" x14ac:dyDescent="0.25">
      <c r="A37" s="25" t="s">
        <v>35</v>
      </c>
      <c r="B37" s="24">
        <f>SUM(B15,B21,B27,B31, B36)</f>
        <v>0</v>
      </c>
      <c r="C37" s="24">
        <f>SUM(C15,C21,C27,C31, C36)</f>
        <v>0</v>
      </c>
      <c r="D37" s="24">
        <f>SUM(D15,D21,D27,D31, D36)</f>
        <v>0</v>
      </c>
      <c r="E37" s="24">
        <f t="shared" ref="E37:N37" si="8">SUM(E15,E21,E27,E31, E36)</f>
        <v>0</v>
      </c>
      <c r="F37" s="24">
        <f t="shared" si="8"/>
        <v>0</v>
      </c>
      <c r="G37" s="24">
        <f t="shared" si="8"/>
        <v>0</v>
      </c>
      <c r="H37" s="24">
        <f t="shared" si="8"/>
        <v>0</v>
      </c>
      <c r="I37" s="24">
        <f t="shared" si="8"/>
        <v>0</v>
      </c>
      <c r="J37" s="24">
        <f t="shared" si="8"/>
        <v>0</v>
      </c>
      <c r="K37" s="24">
        <f t="shared" si="8"/>
        <v>0</v>
      </c>
      <c r="L37" s="24">
        <f t="shared" si="8"/>
        <v>0</v>
      </c>
      <c r="M37" s="24">
        <f t="shared" si="8"/>
        <v>0</v>
      </c>
      <c r="N37" s="24">
        <f t="shared" si="8"/>
        <v>0</v>
      </c>
      <c r="O37" s="24">
        <f>SUM(O15,O21,O27,O31,O36)</f>
        <v>0</v>
      </c>
    </row>
    <row r="38" spans="1:15" s="11" customFormat="1" x14ac:dyDescent="0.25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</row>
    <row r="39" spans="1:15" s="35" customFormat="1" x14ac:dyDescent="0.25"/>
    <row r="40" spans="1:15" s="33" customFormat="1" x14ac:dyDescent="0.25">
      <c r="A40" s="47" t="s">
        <v>32</v>
      </c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</row>
    <row r="41" spans="1:15" s="33" customFormat="1" x14ac:dyDescent="0.25">
      <c r="A41" s="12" t="s">
        <v>27</v>
      </c>
      <c r="B41" s="12" t="s">
        <v>31</v>
      </c>
      <c r="C41" s="12" t="s">
        <v>29</v>
      </c>
      <c r="D41" s="12" t="s">
        <v>53</v>
      </c>
      <c r="E41" s="12" t="s">
        <v>4</v>
      </c>
      <c r="F41" s="12" t="s">
        <v>5</v>
      </c>
      <c r="G41" s="12" t="s">
        <v>54</v>
      </c>
      <c r="H41" s="19"/>
      <c r="L41" s="12" t="s">
        <v>6</v>
      </c>
      <c r="M41" s="12" t="s">
        <v>4</v>
      </c>
      <c r="N41" s="21" t="s">
        <v>5</v>
      </c>
      <c r="O41" s="12" t="s">
        <v>34</v>
      </c>
    </row>
    <row r="42" spans="1:15" s="33" customFormat="1" x14ac:dyDescent="0.25">
      <c r="A42" s="46" t="str">
        <f>'01-Business_Value'!I8</f>
        <v>ARP</v>
      </c>
      <c r="B42" s="44">
        <f>'01-Business_Value'!J8</f>
        <v>0</v>
      </c>
      <c r="C42" s="44">
        <f>'01-Business_Value'!K8</f>
        <v>250</v>
      </c>
      <c r="D42" s="13" t="s">
        <v>7</v>
      </c>
      <c r="E42" s="36">
        <f>'07-Nov'!G42</f>
        <v>10</v>
      </c>
      <c r="F42" s="36">
        <f>O9</f>
        <v>0</v>
      </c>
      <c r="G42" s="37">
        <f t="shared" ref="G42:G60" si="9">E42+F42</f>
        <v>10</v>
      </c>
      <c r="H42" s="38"/>
      <c r="L42" s="13" t="s">
        <v>7</v>
      </c>
      <c r="M42" s="26">
        <f>E42+E49+E53+E55+E57</f>
        <v>1739</v>
      </c>
      <c r="N42" s="26">
        <f>SUM(F42,F49,F53,F55, F57)</f>
        <v>0</v>
      </c>
      <c r="O42" s="22">
        <f>M42+N42</f>
        <v>1739</v>
      </c>
    </row>
    <row r="43" spans="1:15" s="33" customFormat="1" x14ac:dyDescent="0.25">
      <c r="A43" s="44"/>
      <c r="B43" s="44"/>
      <c r="C43" s="44"/>
      <c r="D43" s="13" t="s">
        <v>8</v>
      </c>
      <c r="E43" s="36">
        <f>'07-Nov'!G43</f>
        <v>0</v>
      </c>
      <c r="F43" s="36">
        <f t="shared" ref="F43:F47" si="10">O10</f>
        <v>0</v>
      </c>
      <c r="G43" s="37">
        <f t="shared" si="9"/>
        <v>0</v>
      </c>
      <c r="H43" s="38"/>
      <c r="L43" s="13" t="s">
        <v>8</v>
      </c>
      <c r="M43" s="26">
        <f>E43</f>
        <v>0</v>
      </c>
      <c r="N43" s="26">
        <f>F43</f>
        <v>0</v>
      </c>
      <c r="O43" s="22">
        <f t="shared" ref="O43:O50" si="11">M43+N43</f>
        <v>0</v>
      </c>
    </row>
    <row r="44" spans="1:15" s="33" customFormat="1" x14ac:dyDescent="0.25">
      <c r="A44" s="44"/>
      <c r="B44" s="44"/>
      <c r="C44" s="44"/>
      <c r="D44" s="13" t="s">
        <v>11</v>
      </c>
      <c r="E44" s="36">
        <f>'07-Nov'!G44</f>
        <v>0</v>
      </c>
      <c r="F44" s="36">
        <f>O11</f>
        <v>0</v>
      </c>
      <c r="G44" s="37">
        <f t="shared" si="9"/>
        <v>0</v>
      </c>
      <c r="H44" s="38"/>
      <c r="L44" s="13" t="s">
        <v>11</v>
      </c>
      <c r="M44" s="26">
        <f>E44+E59</f>
        <v>0</v>
      </c>
      <c r="N44" s="26">
        <f>F44+F59</f>
        <v>0</v>
      </c>
      <c r="O44" s="22">
        <f t="shared" si="11"/>
        <v>0</v>
      </c>
    </row>
    <row r="45" spans="1:15" s="33" customFormat="1" x14ac:dyDescent="0.25">
      <c r="A45" s="44"/>
      <c r="B45" s="44"/>
      <c r="C45" s="44"/>
      <c r="D45" s="13" t="s">
        <v>12</v>
      </c>
      <c r="E45" s="36">
        <f>'07-Nov'!G45</f>
        <v>0</v>
      </c>
      <c r="F45" s="36">
        <f t="shared" si="10"/>
        <v>0</v>
      </c>
      <c r="G45" s="37">
        <f t="shared" si="9"/>
        <v>0</v>
      </c>
      <c r="H45" s="38"/>
      <c r="L45" s="13" t="s">
        <v>12</v>
      </c>
      <c r="M45" s="26">
        <f t="shared" ref="M45:N47" si="12">E45</f>
        <v>0</v>
      </c>
      <c r="N45" s="26">
        <f t="shared" si="12"/>
        <v>0</v>
      </c>
      <c r="O45" s="22">
        <f t="shared" si="11"/>
        <v>0</v>
      </c>
    </row>
    <row r="46" spans="1:15" s="33" customFormat="1" x14ac:dyDescent="0.25">
      <c r="A46" s="44"/>
      <c r="B46" s="44"/>
      <c r="C46" s="44"/>
      <c r="D46" s="13" t="s">
        <v>13</v>
      </c>
      <c r="E46" s="36">
        <f>'07-Nov'!G46</f>
        <v>0</v>
      </c>
      <c r="F46" s="36">
        <f t="shared" si="10"/>
        <v>0</v>
      </c>
      <c r="G46" s="37">
        <f t="shared" si="9"/>
        <v>0</v>
      </c>
      <c r="H46" s="38"/>
      <c r="L46" s="13" t="s">
        <v>13</v>
      </c>
      <c r="M46" s="26">
        <f t="shared" si="12"/>
        <v>0</v>
      </c>
      <c r="N46" s="26">
        <f t="shared" si="12"/>
        <v>0</v>
      </c>
      <c r="O46" s="22">
        <f t="shared" si="11"/>
        <v>0</v>
      </c>
    </row>
    <row r="47" spans="1:15" s="33" customFormat="1" x14ac:dyDescent="0.25">
      <c r="A47" s="44"/>
      <c r="B47" s="44"/>
      <c r="C47" s="44"/>
      <c r="D47" s="13" t="s">
        <v>14</v>
      </c>
      <c r="E47" s="36">
        <f>'07-Nov'!G47</f>
        <v>0</v>
      </c>
      <c r="F47" s="36">
        <f t="shared" si="10"/>
        <v>0</v>
      </c>
      <c r="G47" s="37">
        <f t="shared" si="9"/>
        <v>0</v>
      </c>
      <c r="H47" s="38"/>
      <c r="L47" s="13" t="s">
        <v>14</v>
      </c>
      <c r="M47" s="26">
        <f t="shared" si="12"/>
        <v>0</v>
      </c>
      <c r="N47" s="26">
        <f t="shared" si="12"/>
        <v>0</v>
      </c>
      <c r="O47" s="22">
        <f t="shared" si="11"/>
        <v>0</v>
      </c>
    </row>
    <row r="48" spans="1:15" s="33" customFormat="1" x14ac:dyDescent="0.25">
      <c r="A48" s="45"/>
      <c r="B48" s="45"/>
      <c r="C48" s="45"/>
      <c r="D48" s="22" t="s">
        <v>3</v>
      </c>
      <c r="E48" s="36">
        <f>'07-Nov'!G48</f>
        <v>10</v>
      </c>
      <c r="F48" s="30">
        <f>SUM(F42:F47)</f>
        <v>0</v>
      </c>
      <c r="G48" s="30">
        <f t="shared" si="9"/>
        <v>10</v>
      </c>
      <c r="H48" s="15"/>
      <c r="L48" s="13" t="s">
        <v>9</v>
      </c>
      <c r="M48" s="26">
        <f>E50</f>
        <v>0</v>
      </c>
      <c r="N48" s="26">
        <f>F50</f>
        <v>0</v>
      </c>
      <c r="O48" s="22">
        <f t="shared" si="11"/>
        <v>0</v>
      </c>
    </row>
    <row r="49" spans="1:15" s="33" customFormat="1" x14ac:dyDescent="0.25">
      <c r="A49" s="46" t="str">
        <f>'01-Business_Value'!I7</f>
        <v>Front End Editor</v>
      </c>
      <c r="B49" s="44" t="str">
        <f>'01-Business_Value'!J7</f>
        <v>Phase -1</v>
      </c>
      <c r="C49" s="44">
        <f>'01-Business_Value'!K7</f>
        <v>250</v>
      </c>
      <c r="D49" s="13" t="s">
        <v>7</v>
      </c>
      <c r="E49" s="36">
        <f>'07-Nov'!G49</f>
        <v>1619</v>
      </c>
      <c r="F49" s="36">
        <f>O18</f>
        <v>0</v>
      </c>
      <c r="G49" s="37">
        <f t="shared" si="9"/>
        <v>1619</v>
      </c>
      <c r="H49" s="38"/>
      <c r="L49" s="13" t="s">
        <v>10</v>
      </c>
      <c r="M49" s="26">
        <f>E51</f>
        <v>2035</v>
      </c>
      <c r="N49" s="26">
        <f>F51</f>
        <v>0</v>
      </c>
      <c r="O49" s="22">
        <f t="shared" si="11"/>
        <v>2035</v>
      </c>
    </row>
    <row r="50" spans="1:15" s="33" customFormat="1" x14ac:dyDescent="0.25">
      <c r="A50" s="44"/>
      <c r="B50" s="44"/>
      <c r="C50" s="44"/>
      <c r="D50" s="13" t="s">
        <v>9</v>
      </c>
      <c r="E50" s="36">
        <f>'07-Nov'!G50</f>
        <v>0</v>
      </c>
      <c r="F50" s="36">
        <f t="shared" ref="F50:F51" si="13">O19</f>
        <v>0</v>
      </c>
      <c r="G50" s="37">
        <f t="shared" si="9"/>
        <v>0</v>
      </c>
      <c r="H50" s="38"/>
      <c r="L50" s="13" t="s">
        <v>49</v>
      </c>
      <c r="M50" s="26">
        <f>E58</f>
        <v>0</v>
      </c>
      <c r="N50" s="26">
        <f>F58</f>
        <v>0</v>
      </c>
      <c r="O50" s="22">
        <f t="shared" si="11"/>
        <v>0</v>
      </c>
    </row>
    <row r="51" spans="1:15" s="33" customFormat="1" x14ac:dyDescent="0.25">
      <c r="A51" s="44"/>
      <c r="B51" s="44"/>
      <c r="C51" s="44"/>
      <c r="D51" s="13" t="s">
        <v>10</v>
      </c>
      <c r="E51" s="36">
        <f>'07-Nov'!G51</f>
        <v>2035</v>
      </c>
      <c r="F51" s="36">
        <f t="shared" si="13"/>
        <v>0</v>
      </c>
      <c r="G51" s="37">
        <f t="shared" si="9"/>
        <v>2035</v>
      </c>
      <c r="H51" s="38"/>
      <c r="L51" s="25" t="s">
        <v>35</v>
      </c>
      <c r="M51" s="25">
        <f>SUM(M42:M50)</f>
        <v>3774</v>
      </c>
      <c r="N51" s="25">
        <f>SUM(N42:N50)</f>
        <v>0</v>
      </c>
      <c r="O51" s="25">
        <f>SUM(O42:O50)</f>
        <v>3774</v>
      </c>
    </row>
    <row r="52" spans="1:15" s="33" customFormat="1" x14ac:dyDescent="0.25">
      <c r="A52" s="45"/>
      <c r="B52" s="45"/>
      <c r="C52" s="45"/>
      <c r="D52" s="22" t="s">
        <v>3</v>
      </c>
      <c r="E52" s="36">
        <f>'07-Nov'!G52</f>
        <v>3654</v>
      </c>
      <c r="F52" s="30">
        <f>SUM(F49:F51)</f>
        <v>0</v>
      </c>
      <c r="G52" s="30">
        <f t="shared" si="9"/>
        <v>3654</v>
      </c>
      <c r="H52" s="15"/>
      <c r="O52" s="11"/>
    </row>
    <row r="53" spans="1:15" s="33" customFormat="1" x14ac:dyDescent="0.25">
      <c r="A53" s="46" t="str">
        <f>'01-Business_Value'!I5</f>
        <v>Reliveri</v>
      </c>
      <c r="B53" s="44" t="str">
        <f>'01-Business_Value'!J5</f>
        <v>Phase -2</v>
      </c>
      <c r="C53" s="44">
        <f>'01-Business_Value'!K5</f>
        <v>225</v>
      </c>
      <c r="D53" s="13" t="s">
        <v>7</v>
      </c>
      <c r="E53" s="36">
        <f>'07-Nov'!G53</f>
        <v>110</v>
      </c>
      <c r="F53" s="36">
        <f>O35</f>
        <v>0</v>
      </c>
      <c r="G53" s="37">
        <f t="shared" si="9"/>
        <v>110</v>
      </c>
      <c r="H53" s="38"/>
      <c r="O53" s="11"/>
    </row>
    <row r="54" spans="1:15" s="33" customFormat="1" x14ac:dyDescent="0.25">
      <c r="A54" s="45"/>
      <c r="B54" s="45"/>
      <c r="C54" s="45"/>
      <c r="D54" s="22" t="s">
        <v>3</v>
      </c>
      <c r="E54" s="36">
        <f>'07-Nov'!G54</f>
        <v>110</v>
      </c>
      <c r="F54" s="37">
        <f>O36</f>
        <v>0</v>
      </c>
      <c r="G54" s="37">
        <f t="shared" si="9"/>
        <v>110</v>
      </c>
      <c r="H54" s="15"/>
      <c r="O54" s="11"/>
    </row>
    <row r="55" spans="1:15" s="33" customFormat="1" x14ac:dyDescent="0.25">
      <c r="A55" s="46" t="e">
        <f>'01-Business_Value'!#REF!</f>
        <v>#REF!</v>
      </c>
      <c r="B55" s="44" t="e">
        <f>'01-Business_Value'!#REF!</f>
        <v>#REF!</v>
      </c>
      <c r="C55" s="44" t="e">
        <f>'01-Business_Value'!#REF!</f>
        <v>#REF!</v>
      </c>
      <c r="D55" s="13" t="s">
        <v>7</v>
      </c>
      <c r="E55" s="36">
        <f>'07-Nov'!G55</f>
        <v>0</v>
      </c>
      <c r="F55" s="36">
        <f>O30</f>
        <v>0</v>
      </c>
      <c r="G55" s="37">
        <f t="shared" si="9"/>
        <v>0</v>
      </c>
      <c r="H55" s="35"/>
      <c r="O55" s="11"/>
    </row>
    <row r="56" spans="1:15" s="33" customFormat="1" x14ac:dyDescent="0.25">
      <c r="A56" s="45"/>
      <c r="B56" s="45"/>
      <c r="C56" s="45"/>
      <c r="D56" s="22" t="s">
        <v>3</v>
      </c>
      <c r="E56" s="36">
        <f>'07-Nov'!G56</f>
        <v>0</v>
      </c>
      <c r="F56" s="30">
        <f>SUM(F55:F55)</f>
        <v>0</v>
      </c>
      <c r="G56" s="31">
        <f t="shared" si="9"/>
        <v>0</v>
      </c>
      <c r="O56" s="11"/>
    </row>
    <row r="57" spans="1:15" s="33" customFormat="1" x14ac:dyDescent="0.25">
      <c r="A57" s="46" t="str">
        <f>'01-Business_Value'!I6</f>
        <v>Web Security Policy</v>
      </c>
      <c r="B57" s="44" t="str">
        <f>'01-Business_Value'!J6</f>
        <v>Phase -1</v>
      </c>
      <c r="C57" s="44">
        <f>'01-Business_Value'!K6</f>
        <v>175</v>
      </c>
      <c r="D57" s="13" t="s">
        <v>7</v>
      </c>
      <c r="E57" s="36">
        <f>'07-Nov'!G57</f>
        <v>0</v>
      </c>
      <c r="F57" s="36">
        <f>O24</f>
        <v>0</v>
      </c>
      <c r="G57" s="37">
        <f t="shared" si="9"/>
        <v>0</v>
      </c>
      <c r="O57" s="11"/>
    </row>
    <row r="58" spans="1:15" s="33" customFormat="1" x14ac:dyDescent="0.25">
      <c r="A58" s="44"/>
      <c r="B58" s="44"/>
      <c r="C58" s="44"/>
      <c r="D58" s="13" t="s">
        <v>49</v>
      </c>
      <c r="E58" s="36">
        <f>'07-Nov'!G58</f>
        <v>0</v>
      </c>
      <c r="F58" s="36">
        <f>O25</f>
        <v>0</v>
      </c>
      <c r="G58" s="37">
        <f t="shared" si="9"/>
        <v>0</v>
      </c>
      <c r="O58" s="11"/>
    </row>
    <row r="59" spans="1:15" s="33" customFormat="1" x14ac:dyDescent="0.25">
      <c r="A59" s="44"/>
      <c r="B59" s="44"/>
      <c r="C59" s="44"/>
      <c r="D59" s="13" t="s">
        <v>11</v>
      </c>
      <c r="E59" s="36">
        <f>'07-Nov'!G59</f>
        <v>0</v>
      </c>
      <c r="F59" s="36">
        <f>O26</f>
        <v>0</v>
      </c>
      <c r="G59" s="37">
        <f t="shared" si="9"/>
        <v>0</v>
      </c>
      <c r="O59" s="11"/>
    </row>
    <row r="60" spans="1:15" s="33" customFormat="1" x14ac:dyDescent="0.25">
      <c r="A60" s="45"/>
      <c r="B60" s="45"/>
      <c r="C60" s="45"/>
      <c r="D60" s="22" t="s">
        <v>3</v>
      </c>
      <c r="E60" s="36">
        <f>'07-Nov'!G60</f>
        <v>0</v>
      </c>
      <c r="F60" s="30">
        <f>SUM(F57:F59)</f>
        <v>0</v>
      </c>
      <c r="G60" s="30">
        <f t="shared" si="9"/>
        <v>0</v>
      </c>
      <c r="O60" s="11"/>
    </row>
    <row r="61" spans="1:15" s="33" customFormat="1" x14ac:dyDescent="0.25">
      <c r="A61" s="25"/>
      <c r="B61" s="25"/>
      <c r="C61" s="25"/>
      <c r="D61" s="25" t="s">
        <v>35</v>
      </c>
      <c r="E61" s="36">
        <f>'07-Nov'!G61</f>
        <v>3774</v>
      </c>
      <c r="F61" s="32">
        <f t="shared" ref="F61:G61" si="14">SUM(F48, F52, F54, F56, F60)</f>
        <v>0</v>
      </c>
      <c r="G61" s="32">
        <f t="shared" si="14"/>
        <v>3774</v>
      </c>
      <c r="O61" s="11"/>
    </row>
    <row r="62" spans="1:15" s="33" customFormat="1" x14ac:dyDescent="0.25">
      <c r="A62" s="11"/>
      <c r="O62" s="11"/>
    </row>
  </sheetData>
  <mergeCells count="23">
    <mergeCell ref="A57:A60"/>
    <mergeCell ref="B57:B60"/>
    <mergeCell ref="C57:C60"/>
    <mergeCell ref="A53:A54"/>
    <mergeCell ref="B53:B54"/>
    <mergeCell ref="C53:C54"/>
    <mergeCell ref="A55:A56"/>
    <mergeCell ref="B55:B56"/>
    <mergeCell ref="C55:C56"/>
    <mergeCell ref="A49:A52"/>
    <mergeCell ref="B49:B52"/>
    <mergeCell ref="C49:C52"/>
    <mergeCell ref="A1:O4"/>
    <mergeCell ref="A5:O5"/>
    <mergeCell ref="A8:O8"/>
    <mergeCell ref="A17:O17"/>
    <mergeCell ref="A23:O23"/>
    <mergeCell ref="A29:O29"/>
    <mergeCell ref="A34:O34"/>
    <mergeCell ref="A40:O40"/>
    <mergeCell ref="A42:A48"/>
    <mergeCell ref="B42:B48"/>
    <mergeCell ref="C42:C48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2"/>
  <sheetViews>
    <sheetView zoomScale="90" zoomScaleNormal="90" workbookViewId="0">
      <pane ySplit="7" topLeftCell="A8" activePane="bottomLeft" state="frozen"/>
      <selection pane="bottomLeft" activeCell="B18" sqref="B18:N20"/>
    </sheetView>
  </sheetViews>
  <sheetFormatPr defaultColWidth="9" defaultRowHeight="15" x14ac:dyDescent="0.25"/>
  <cols>
    <col min="1" max="1" width="19.5703125" style="11" customWidth="1" collapsed="1"/>
    <col min="2" max="2" width="21.7109375" style="1" customWidth="1" collapsed="1"/>
    <col min="3" max="3" width="16.42578125" style="1" bestFit="1" customWidth="1" collapsed="1"/>
    <col min="4" max="4" width="15.85546875" style="1" bestFit="1" customWidth="1" collapsed="1"/>
    <col min="5" max="5" width="23.140625" style="1" customWidth="1" collapsed="1"/>
    <col min="6" max="6" width="15" style="1" customWidth="1" collapsed="1"/>
    <col min="7" max="7" width="10.140625" style="1" bestFit="1" customWidth="1" collapsed="1"/>
    <col min="8" max="8" width="13.140625" style="1" customWidth="1" collapsed="1"/>
    <col min="9" max="9" width="14.140625" style="1" customWidth="1" collapsed="1"/>
    <col min="10" max="10" width="10.85546875" style="1" customWidth="1" collapsed="1"/>
    <col min="11" max="11" width="24.85546875" style="1" customWidth="1" collapsed="1"/>
    <col min="12" max="12" width="23.7109375" style="1" customWidth="1" collapsed="1"/>
    <col min="13" max="13" width="12.42578125" style="1" customWidth="1" collapsed="1"/>
    <col min="14" max="14" width="12" style="1" customWidth="1" collapsed="1"/>
    <col min="15" max="15" width="17.5703125" style="11" customWidth="1" collapsed="1"/>
    <col min="16" max="16384" width="9" style="1" collapsed="1"/>
  </cols>
  <sheetData>
    <row r="1" spans="1:15" x14ac:dyDescent="0.25">
      <c r="A1" s="41" t="s">
        <v>48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</row>
    <row r="2" spans="1:15" x14ac:dyDescent="0.25">
      <c r="A2" s="41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</row>
    <row r="3" spans="1:15" x14ac:dyDescent="0.25">
      <c r="A3" s="41"/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</row>
    <row r="4" spans="1:15" x14ac:dyDescent="0.25">
      <c r="A4" s="41"/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</row>
    <row r="5" spans="1:15" ht="26.25" x14ac:dyDescent="0.25">
      <c r="A5" s="49">
        <v>43034</v>
      </c>
      <c r="B5" s="50"/>
      <c r="C5" s="50"/>
      <c r="D5" s="50"/>
      <c r="E5" s="50"/>
      <c r="F5" s="50"/>
      <c r="G5" s="50"/>
      <c r="H5" s="50"/>
      <c r="I5" s="50"/>
      <c r="J5" s="50"/>
      <c r="K5" s="50"/>
      <c r="L5" s="50"/>
      <c r="M5" s="50"/>
      <c r="N5" s="50"/>
      <c r="O5" s="51"/>
    </row>
    <row r="6" spans="1:15" s="33" customFormat="1" x14ac:dyDescent="0.25">
      <c r="A6" s="11"/>
      <c r="O6" s="11"/>
    </row>
    <row r="7" spans="1:15" s="11" customFormat="1" ht="29.25" customHeight="1" x14ac:dyDescent="0.25">
      <c r="A7" s="10" t="s">
        <v>40</v>
      </c>
      <c r="B7" s="10" t="s">
        <v>15</v>
      </c>
      <c r="C7" s="10" t="s">
        <v>16</v>
      </c>
      <c r="D7" s="10" t="s">
        <v>17</v>
      </c>
      <c r="E7" s="10" t="s">
        <v>18</v>
      </c>
      <c r="F7" s="10" t="s">
        <v>19</v>
      </c>
      <c r="G7" s="10" t="s">
        <v>20</v>
      </c>
      <c r="H7" s="10" t="s">
        <v>21</v>
      </c>
      <c r="I7" s="10" t="s">
        <v>22</v>
      </c>
      <c r="J7" s="10" t="s">
        <v>23</v>
      </c>
      <c r="K7" s="10" t="s">
        <v>24</v>
      </c>
      <c r="L7" s="10" t="s">
        <v>25</v>
      </c>
      <c r="M7" s="10" t="s">
        <v>26</v>
      </c>
      <c r="N7" s="10" t="s">
        <v>55</v>
      </c>
      <c r="O7" s="10" t="s">
        <v>33</v>
      </c>
    </row>
    <row r="8" spans="1:15" s="33" customFormat="1" x14ac:dyDescent="0.25">
      <c r="A8" s="48" t="str">
        <f>CONCATENATE('01-Business_Value'!I8, " - ",'01-Business_Value'!J8)</f>
        <v xml:space="preserve">ARP - </v>
      </c>
      <c r="B8" s="48"/>
      <c r="C8" s="48"/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</row>
    <row r="9" spans="1:15" s="33" customFormat="1" x14ac:dyDescent="0.25">
      <c r="A9" s="13" t="s">
        <v>7</v>
      </c>
      <c r="B9" s="34"/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23">
        <f>SUM(B9:N9)</f>
        <v>0</v>
      </c>
    </row>
    <row r="10" spans="1:15" s="33" customFormat="1" x14ac:dyDescent="0.25">
      <c r="A10" s="13" t="s">
        <v>8</v>
      </c>
      <c r="B10" s="34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23">
        <f t="shared" ref="O10:O14" si="0">SUM(B10:N10)</f>
        <v>0</v>
      </c>
    </row>
    <row r="11" spans="1:15" s="33" customFormat="1" x14ac:dyDescent="0.25">
      <c r="A11" s="13" t="s">
        <v>11</v>
      </c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23">
        <f t="shared" si="0"/>
        <v>0</v>
      </c>
    </row>
    <row r="12" spans="1:15" s="33" customFormat="1" x14ac:dyDescent="0.25">
      <c r="A12" s="13" t="s">
        <v>12</v>
      </c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23">
        <f t="shared" si="0"/>
        <v>0</v>
      </c>
    </row>
    <row r="13" spans="1:15" s="33" customFormat="1" x14ac:dyDescent="0.25">
      <c r="A13" s="13" t="s">
        <v>13</v>
      </c>
      <c r="B13" s="34"/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23">
        <f t="shared" si="0"/>
        <v>0</v>
      </c>
    </row>
    <row r="14" spans="1:15" s="33" customFormat="1" x14ac:dyDescent="0.25">
      <c r="A14" s="13" t="s">
        <v>14</v>
      </c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23">
        <f t="shared" si="0"/>
        <v>0</v>
      </c>
    </row>
    <row r="15" spans="1:15" s="11" customFormat="1" x14ac:dyDescent="0.25">
      <c r="A15" s="22" t="s">
        <v>3</v>
      </c>
      <c r="B15" s="23">
        <f t="shared" ref="B15:M15" si="1">SUM(B9:B14)</f>
        <v>0</v>
      </c>
      <c r="C15" s="23">
        <f t="shared" si="1"/>
        <v>0</v>
      </c>
      <c r="D15" s="23">
        <f t="shared" si="1"/>
        <v>0</v>
      </c>
      <c r="E15" s="23">
        <f t="shared" si="1"/>
        <v>0</v>
      </c>
      <c r="F15" s="23">
        <f t="shared" si="1"/>
        <v>0</v>
      </c>
      <c r="G15" s="23">
        <f t="shared" si="1"/>
        <v>0</v>
      </c>
      <c r="H15" s="23">
        <f t="shared" si="1"/>
        <v>0</v>
      </c>
      <c r="I15" s="23">
        <f t="shared" si="1"/>
        <v>0</v>
      </c>
      <c r="J15" s="23">
        <f t="shared" si="1"/>
        <v>0</v>
      </c>
      <c r="K15" s="23">
        <f t="shared" si="1"/>
        <v>0</v>
      </c>
      <c r="L15" s="23">
        <f t="shared" si="1"/>
        <v>0</v>
      </c>
      <c r="M15" s="23">
        <f t="shared" si="1"/>
        <v>0</v>
      </c>
      <c r="N15" s="23">
        <f>SUM(N9:N14)</f>
        <v>0</v>
      </c>
      <c r="O15" s="23">
        <f>SUM(O9:O14)</f>
        <v>0</v>
      </c>
    </row>
    <row r="16" spans="1:15" s="11" customFormat="1" x14ac:dyDescent="0.25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</row>
    <row r="17" spans="1:15" s="33" customFormat="1" ht="15" customHeight="1" x14ac:dyDescent="0.25">
      <c r="A17" s="48" t="str">
        <f>CONCATENATE('01-Business_Value'!I7, " - ",'01-Business_Value'!J7)</f>
        <v>Front End Editor - Phase -1</v>
      </c>
      <c r="B17" s="48"/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</row>
    <row r="18" spans="1:15" s="33" customFormat="1" x14ac:dyDescent="0.25">
      <c r="A18" s="13" t="s">
        <v>7</v>
      </c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23">
        <f>SUM(B18:N18)</f>
        <v>0</v>
      </c>
    </row>
    <row r="19" spans="1:15" s="33" customFormat="1" x14ac:dyDescent="0.25">
      <c r="A19" s="13" t="s">
        <v>9</v>
      </c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23">
        <f>SUM(B19:N19)</f>
        <v>0</v>
      </c>
    </row>
    <row r="20" spans="1:15" s="33" customFormat="1" x14ac:dyDescent="0.25">
      <c r="A20" s="13" t="s">
        <v>10</v>
      </c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23">
        <f>SUM(B20:N20)</f>
        <v>0</v>
      </c>
    </row>
    <row r="21" spans="1:15" s="11" customFormat="1" x14ac:dyDescent="0.25">
      <c r="A21" s="22" t="s">
        <v>3</v>
      </c>
      <c r="B21" s="23">
        <f>SUM(B18:B20)</f>
        <v>0</v>
      </c>
      <c r="C21" s="23">
        <f t="shared" ref="C21:N21" si="2">SUM(C18:C20)</f>
        <v>0</v>
      </c>
      <c r="D21" s="23">
        <f t="shared" si="2"/>
        <v>0</v>
      </c>
      <c r="E21" s="23">
        <f t="shared" si="2"/>
        <v>0</v>
      </c>
      <c r="F21" s="23">
        <f t="shared" si="2"/>
        <v>0</v>
      </c>
      <c r="G21" s="23">
        <f t="shared" si="2"/>
        <v>0</v>
      </c>
      <c r="H21" s="23">
        <f t="shared" si="2"/>
        <v>0</v>
      </c>
      <c r="I21" s="23">
        <f t="shared" si="2"/>
        <v>0</v>
      </c>
      <c r="J21" s="23">
        <f t="shared" si="2"/>
        <v>0</v>
      </c>
      <c r="K21" s="23">
        <f t="shared" si="2"/>
        <v>0</v>
      </c>
      <c r="L21" s="23">
        <f t="shared" si="2"/>
        <v>0</v>
      </c>
      <c r="M21" s="23">
        <f t="shared" si="2"/>
        <v>0</v>
      </c>
      <c r="N21" s="23">
        <f t="shared" si="2"/>
        <v>0</v>
      </c>
      <c r="O21" s="23">
        <f>SUM(O18:O20)</f>
        <v>0</v>
      </c>
    </row>
    <row r="22" spans="1:15" s="11" customFormat="1" x14ac:dyDescent="0.25">
      <c r="A22" s="17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7"/>
    </row>
    <row r="23" spans="1:15" s="11" customFormat="1" ht="15" customHeight="1" x14ac:dyDescent="0.25">
      <c r="A23" s="48" t="str">
        <f>CONCATENATE('01-Business_Value'!I6, " - ",'01-Business_Value'!J6)</f>
        <v>Web Security Policy - Phase -1</v>
      </c>
      <c r="B23" s="48"/>
      <c r="C23" s="48"/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48"/>
    </row>
    <row r="24" spans="1:15" s="11" customFormat="1" x14ac:dyDescent="0.25">
      <c r="A24" s="13" t="s">
        <v>7</v>
      </c>
      <c r="B24" s="34"/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23">
        <f>SUM(B24:N24)</f>
        <v>0</v>
      </c>
    </row>
    <row r="25" spans="1:15" s="11" customFormat="1" x14ac:dyDescent="0.25">
      <c r="A25" s="13" t="s">
        <v>49</v>
      </c>
      <c r="B25" s="34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23">
        <f t="shared" ref="O25:O26" si="3">SUM(B25:N25)</f>
        <v>0</v>
      </c>
    </row>
    <row r="26" spans="1:15" s="11" customFormat="1" x14ac:dyDescent="0.25">
      <c r="A26" s="13" t="s">
        <v>2</v>
      </c>
      <c r="B26" s="34"/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23">
        <f t="shared" si="3"/>
        <v>0</v>
      </c>
    </row>
    <row r="27" spans="1:15" s="11" customFormat="1" x14ac:dyDescent="0.25">
      <c r="A27" s="22" t="s">
        <v>3</v>
      </c>
      <c r="B27" s="23">
        <f>SUM(B24:B26)</f>
        <v>0</v>
      </c>
      <c r="C27" s="23">
        <f t="shared" ref="C27:N27" si="4">SUM(C24:C26)</f>
        <v>0</v>
      </c>
      <c r="D27" s="23">
        <f t="shared" si="4"/>
        <v>0</v>
      </c>
      <c r="E27" s="23">
        <f t="shared" si="4"/>
        <v>0</v>
      </c>
      <c r="F27" s="23">
        <f t="shared" si="4"/>
        <v>0</v>
      </c>
      <c r="G27" s="23">
        <f t="shared" si="4"/>
        <v>0</v>
      </c>
      <c r="H27" s="23">
        <f t="shared" si="4"/>
        <v>0</v>
      </c>
      <c r="I27" s="23">
        <f t="shared" si="4"/>
        <v>0</v>
      </c>
      <c r="J27" s="23">
        <f t="shared" si="4"/>
        <v>0</v>
      </c>
      <c r="K27" s="23">
        <f t="shared" si="4"/>
        <v>0</v>
      </c>
      <c r="L27" s="23">
        <f t="shared" si="4"/>
        <v>0</v>
      </c>
      <c r="M27" s="23">
        <f t="shared" si="4"/>
        <v>0</v>
      </c>
      <c r="N27" s="23">
        <f t="shared" si="4"/>
        <v>0</v>
      </c>
      <c r="O27" s="23">
        <f>SUM(O24:O26)</f>
        <v>0</v>
      </c>
    </row>
    <row r="28" spans="1:15" s="11" customFormat="1" x14ac:dyDescent="0.25">
      <c r="A28" s="17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7"/>
    </row>
    <row r="29" spans="1:15" s="11" customFormat="1" x14ac:dyDescent="0.25">
      <c r="A29" s="48" t="e">
        <f>CONCATENATE('01-Business_Value'!#REF!, " - ",'01-Business_Value'!#REF!)</f>
        <v>#REF!</v>
      </c>
      <c r="B29" s="48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</row>
    <row r="30" spans="1:15" s="11" customFormat="1" x14ac:dyDescent="0.25">
      <c r="A30" s="13" t="s">
        <v>7</v>
      </c>
      <c r="B30" s="34"/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23">
        <f t="shared" ref="O30" si="5">SUM(B30:N30)</f>
        <v>0</v>
      </c>
    </row>
    <row r="31" spans="1:15" s="11" customFormat="1" x14ac:dyDescent="0.25">
      <c r="A31" s="22" t="s">
        <v>3</v>
      </c>
      <c r="B31" s="23">
        <f>SUM(B30:B30)</f>
        <v>0</v>
      </c>
      <c r="C31" s="23">
        <f t="shared" ref="C31:N31" si="6">SUM(C30:C30)</f>
        <v>0</v>
      </c>
      <c r="D31" s="23">
        <f t="shared" si="6"/>
        <v>0</v>
      </c>
      <c r="E31" s="23">
        <f t="shared" si="6"/>
        <v>0</v>
      </c>
      <c r="F31" s="23">
        <f t="shared" si="6"/>
        <v>0</v>
      </c>
      <c r="G31" s="23">
        <f t="shared" si="6"/>
        <v>0</v>
      </c>
      <c r="H31" s="23">
        <f t="shared" si="6"/>
        <v>0</v>
      </c>
      <c r="I31" s="23">
        <f t="shared" si="6"/>
        <v>0</v>
      </c>
      <c r="J31" s="23">
        <f t="shared" si="6"/>
        <v>0</v>
      </c>
      <c r="K31" s="23">
        <f t="shared" si="6"/>
        <v>0</v>
      </c>
      <c r="L31" s="23">
        <f t="shared" si="6"/>
        <v>0</v>
      </c>
      <c r="M31" s="23">
        <f t="shared" si="6"/>
        <v>0</v>
      </c>
      <c r="N31" s="23">
        <f t="shared" si="6"/>
        <v>0</v>
      </c>
      <c r="O31" s="23">
        <f>SUM(O30:O30)</f>
        <v>0</v>
      </c>
    </row>
    <row r="32" spans="1:15" s="11" customFormat="1" x14ac:dyDescent="0.25">
      <c r="A32" s="17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7"/>
    </row>
    <row r="33" spans="1:15" s="11" customFormat="1" x14ac:dyDescent="0.25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</row>
    <row r="34" spans="1:15" s="33" customFormat="1" x14ac:dyDescent="0.25">
      <c r="A34" s="48" t="str">
        <f>CONCATENATE('01-Business_Value'!I5, " - ",'01-Business_Value'!J5)</f>
        <v>Reliveri - Phase -2</v>
      </c>
      <c r="B34" s="48"/>
      <c r="C34" s="48"/>
      <c r="D34" s="48"/>
      <c r="E34" s="48"/>
      <c r="F34" s="48"/>
      <c r="G34" s="48"/>
      <c r="H34" s="48"/>
      <c r="I34" s="48"/>
      <c r="J34" s="48"/>
      <c r="K34" s="48"/>
      <c r="L34" s="48"/>
      <c r="M34" s="48"/>
      <c r="N34" s="48"/>
      <c r="O34" s="48"/>
    </row>
    <row r="35" spans="1:15" s="33" customFormat="1" x14ac:dyDescent="0.25">
      <c r="A35" s="13" t="s">
        <v>7</v>
      </c>
      <c r="B35" s="34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23">
        <f>SUM(B35:N35)</f>
        <v>0</v>
      </c>
    </row>
    <row r="36" spans="1:15" s="11" customFormat="1" x14ac:dyDescent="0.25">
      <c r="A36" s="14" t="s">
        <v>3</v>
      </c>
      <c r="B36" s="18">
        <f>SUM(B35)</f>
        <v>0</v>
      </c>
      <c r="C36" s="18">
        <f t="shared" ref="C36:N36" si="7">SUM(C35)</f>
        <v>0</v>
      </c>
      <c r="D36" s="18">
        <f t="shared" si="7"/>
        <v>0</v>
      </c>
      <c r="E36" s="18">
        <f t="shared" si="7"/>
        <v>0</v>
      </c>
      <c r="F36" s="18">
        <f t="shared" si="7"/>
        <v>0</v>
      </c>
      <c r="G36" s="18">
        <f t="shared" si="7"/>
        <v>0</v>
      </c>
      <c r="H36" s="18">
        <f t="shared" si="7"/>
        <v>0</v>
      </c>
      <c r="I36" s="18">
        <f t="shared" si="7"/>
        <v>0</v>
      </c>
      <c r="J36" s="18">
        <f t="shared" si="7"/>
        <v>0</v>
      </c>
      <c r="K36" s="18">
        <f t="shared" si="7"/>
        <v>0</v>
      </c>
      <c r="L36" s="18">
        <f t="shared" si="7"/>
        <v>0</v>
      </c>
      <c r="M36" s="18">
        <f t="shared" si="7"/>
        <v>0</v>
      </c>
      <c r="N36" s="18">
        <f t="shared" si="7"/>
        <v>0</v>
      </c>
      <c r="O36" s="23">
        <f>SUM(O35:O35)</f>
        <v>0</v>
      </c>
    </row>
    <row r="37" spans="1:15" s="11" customFormat="1" x14ac:dyDescent="0.25">
      <c r="A37" s="25" t="s">
        <v>35</v>
      </c>
      <c r="B37" s="24">
        <f>SUM(B15,B21,B27,B31, B36)</f>
        <v>0</v>
      </c>
      <c r="C37" s="24">
        <f>SUM(C15,C21,C27,C31, C36)</f>
        <v>0</v>
      </c>
      <c r="D37" s="24">
        <f>SUM(D15,D21,D27,D31, D36)</f>
        <v>0</v>
      </c>
      <c r="E37" s="24">
        <f t="shared" ref="E37:N37" si="8">SUM(E15,E21,E27,E31, E36)</f>
        <v>0</v>
      </c>
      <c r="F37" s="24">
        <f t="shared" si="8"/>
        <v>0</v>
      </c>
      <c r="G37" s="24">
        <f t="shared" si="8"/>
        <v>0</v>
      </c>
      <c r="H37" s="24">
        <f t="shared" si="8"/>
        <v>0</v>
      </c>
      <c r="I37" s="24">
        <f t="shared" si="8"/>
        <v>0</v>
      </c>
      <c r="J37" s="24">
        <f t="shared" si="8"/>
        <v>0</v>
      </c>
      <c r="K37" s="24">
        <f t="shared" si="8"/>
        <v>0</v>
      </c>
      <c r="L37" s="24">
        <f t="shared" si="8"/>
        <v>0</v>
      </c>
      <c r="M37" s="24">
        <f t="shared" si="8"/>
        <v>0</v>
      </c>
      <c r="N37" s="24">
        <f t="shared" si="8"/>
        <v>0</v>
      </c>
      <c r="O37" s="24">
        <f>SUM(O15,O21,O27,O31,O36)</f>
        <v>0</v>
      </c>
    </row>
    <row r="38" spans="1:15" s="11" customFormat="1" x14ac:dyDescent="0.25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</row>
    <row r="39" spans="1:15" s="35" customFormat="1" x14ac:dyDescent="0.25"/>
    <row r="40" spans="1:15" s="33" customFormat="1" x14ac:dyDescent="0.25">
      <c r="A40" s="47" t="s">
        <v>32</v>
      </c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</row>
    <row r="41" spans="1:15" s="33" customFormat="1" x14ac:dyDescent="0.25">
      <c r="A41" s="12" t="s">
        <v>27</v>
      </c>
      <c r="B41" s="12" t="s">
        <v>31</v>
      </c>
      <c r="C41" s="12" t="s">
        <v>29</v>
      </c>
      <c r="D41" s="12" t="s">
        <v>53</v>
      </c>
      <c r="E41" s="12" t="s">
        <v>4</v>
      </c>
      <c r="F41" s="12" t="s">
        <v>5</v>
      </c>
      <c r="G41" s="12" t="s">
        <v>54</v>
      </c>
      <c r="H41" s="19"/>
      <c r="L41" s="12" t="s">
        <v>6</v>
      </c>
      <c r="M41" s="12" t="s">
        <v>4</v>
      </c>
      <c r="N41" s="21" t="s">
        <v>5</v>
      </c>
      <c r="O41" s="12" t="s">
        <v>34</v>
      </c>
    </row>
    <row r="42" spans="1:15" s="33" customFormat="1" x14ac:dyDescent="0.25">
      <c r="A42" s="46" t="str">
        <f>'01-Business_Value'!I8</f>
        <v>ARP</v>
      </c>
      <c r="B42" s="44">
        <f>'01-Business_Value'!J8</f>
        <v>0</v>
      </c>
      <c r="C42" s="44">
        <f>'01-Business_Value'!K8</f>
        <v>250</v>
      </c>
      <c r="D42" s="13" t="s">
        <v>7</v>
      </c>
      <c r="E42" s="36">
        <f>'07-Nov'!G42</f>
        <v>10</v>
      </c>
      <c r="F42" s="36">
        <f>O9</f>
        <v>0</v>
      </c>
      <c r="G42" s="37">
        <f t="shared" ref="G42:G60" si="9">E42+F42</f>
        <v>10</v>
      </c>
      <c r="H42" s="38"/>
      <c r="L42" s="13" t="s">
        <v>7</v>
      </c>
      <c r="M42" s="26">
        <f>E42+E49+E53+E55+E57</f>
        <v>1739</v>
      </c>
      <c r="N42" s="26">
        <f>SUM(F42,F49,F53,F55, F57)</f>
        <v>0</v>
      </c>
      <c r="O42" s="22">
        <f>M42+N42</f>
        <v>1739</v>
      </c>
    </row>
    <row r="43" spans="1:15" s="33" customFormat="1" x14ac:dyDescent="0.25">
      <c r="A43" s="44"/>
      <c r="B43" s="44"/>
      <c r="C43" s="44"/>
      <c r="D43" s="13" t="s">
        <v>8</v>
      </c>
      <c r="E43" s="36">
        <f>'07-Nov'!G43</f>
        <v>0</v>
      </c>
      <c r="F43" s="36">
        <f t="shared" ref="F43:F47" si="10">O10</f>
        <v>0</v>
      </c>
      <c r="G43" s="37">
        <f t="shared" si="9"/>
        <v>0</v>
      </c>
      <c r="H43" s="38"/>
      <c r="L43" s="13" t="s">
        <v>8</v>
      </c>
      <c r="M43" s="26">
        <f>E43</f>
        <v>0</v>
      </c>
      <c r="N43" s="26">
        <f>F43</f>
        <v>0</v>
      </c>
      <c r="O43" s="22">
        <f t="shared" ref="O43:O50" si="11">M43+N43</f>
        <v>0</v>
      </c>
    </row>
    <row r="44" spans="1:15" s="33" customFormat="1" x14ac:dyDescent="0.25">
      <c r="A44" s="44"/>
      <c r="B44" s="44"/>
      <c r="C44" s="44"/>
      <c r="D44" s="13" t="s">
        <v>11</v>
      </c>
      <c r="E44" s="36">
        <f>'07-Nov'!G44</f>
        <v>0</v>
      </c>
      <c r="F44" s="36">
        <f>O11</f>
        <v>0</v>
      </c>
      <c r="G44" s="37">
        <f t="shared" si="9"/>
        <v>0</v>
      </c>
      <c r="H44" s="38"/>
      <c r="L44" s="13" t="s">
        <v>11</v>
      </c>
      <c r="M44" s="26">
        <f>E44+E59</f>
        <v>0</v>
      </c>
      <c r="N44" s="26">
        <f>F44+F59</f>
        <v>0</v>
      </c>
      <c r="O44" s="22">
        <f t="shared" si="11"/>
        <v>0</v>
      </c>
    </row>
    <row r="45" spans="1:15" s="33" customFormat="1" x14ac:dyDescent="0.25">
      <c r="A45" s="44"/>
      <c r="B45" s="44"/>
      <c r="C45" s="44"/>
      <c r="D45" s="13" t="s">
        <v>12</v>
      </c>
      <c r="E45" s="36">
        <f>'07-Nov'!G45</f>
        <v>0</v>
      </c>
      <c r="F45" s="36">
        <f t="shared" si="10"/>
        <v>0</v>
      </c>
      <c r="G45" s="37">
        <f t="shared" si="9"/>
        <v>0</v>
      </c>
      <c r="H45" s="38"/>
      <c r="L45" s="13" t="s">
        <v>12</v>
      </c>
      <c r="M45" s="26">
        <f t="shared" ref="M45:N47" si="12">E45</f>
        <v>0</v>
      </c>
      <c r="N45" s="26">
        <f t="shared" si="12"/>
        <v>0</v>
      </c>
      <c r="O45" s="22">
        <f t="shared" si="11"/>
        <v>0</v>
      </c>
    </row>
    <row r="46" spans="1:15" s="33" customFormat="1" x14ac:dyDescent="0.25">
      <c r="A46" s="44"/>
      <c r="B46" s="44"/>
      <c r="C46" s="44"/>
      <c r="D46" s="13" t="s">
        <v>13</v>
      </c>
      <c r="E46" s="36">
        <f>'07-Nov'!G46</f>
        <v>0</v>
      </c>
      <c r="F46" s="36">
        <f t="shared" si="10"/>
        <v>0</v>
      </c>
      <c r="G46" s="37">
        <f t="shared" si="9"/>
        <v>0</v>
      </c>
      <c r="H46" s="38"/>
      <c r="L46" s="13" t="s">
        <v>13</v>
      </c>
      <c r="M46" s="26">
        <f t="shared" si="12"/>
        <v>0</v>
      </c>
      <c r="N46" s="26">
        <f t="shared" si="12"/>
        <v>0</v>
      </c>
      <c r="O46" s="22">
        <f t="shared" si="11"/>
        <v>0</v>
      </c>
    </row>
    <row r="47" spans="1:15" s="33" customFormat="1" x14ac:dyDescent="0.25">
      <c r="A47" s="44"/>
      <c r="B47" s="44"/>
      <c r="C47" s="44"/>
      <c r="D47" s="13" t="s">
        <v>14</v>
      </c>
      <c r="E47" s="36">
        <f>'07-Nov'!G47</f>
        <v>0</v>
      </c>
      <c r="F47" s="36">
        <f t="shared" si="10"/>
        <v>0</v>
      </c>
      <c r="G47" s="37">
        <f t="shared" si="9"/>
        <v>0</v>
      </c>
      <c r="H47" s="38"/>
      <c r="L47" s="13" t="s">
        <v>14</v>
      </c>
      <c r="M47" s="26">
        <f t="shared" si="12"/>
        <v>0</v>
      </c>
      <c r="N47" s="26">
        <f t="shared" si="12"/>
        <v>0</v>
      </c>
      <c r="O47" s="22">
        <f t="shared" si="11"/>
        <v>0</v>
      </c>
    </row>
    <row r="48" spans="1:15" s="33" customFormat="1" x14ac:dyDescent="0.25">
      <c r="A48" s="45"/>
      <c r="B48" s="45"/>
      <c r="C48" s="45"/>
      <c r="D48" s="22" t="s">
        <v>3</v>
      </c>
      <c r="E48" s="36">
        <f>'07-Nov'!G48</f>
        <v>10</v>
      </c>
      <c r="F48" s="30">
        <f>SUM(F42:F47)</f>
        <v>0</v>
      </c>
      <c r="G48" s="30">
        <f t="shared" si="9"/>
        <v>10</v>
      </c>
      <c r="H48" s="15"/>
      <c r="L48" s="13" t="s">
        <v>9</v>
      </c>
      <c r="M48" s="26">
        <f>E50</f>
        <v>0</v>
      </c>
      <c r="N48" s="26">
        <f>F50</f>
        <v>0</v>
      </c>
      <c r="O48" s="22">
        <f t="shared" si="11"/>
        <v>0</v>
      </c>
    </row>
    <row r="49" spans="1:15" s="33" customFormat="1" x14ac:dyDescent="0.25">
      <c r="A49" s="46" t="str">
        <f>'01-Business_Value'!I7</f>
        <v>Front End Editor</v>
      </c>
      <c r="B49" s="44" t="str">
        <f>'01-Business_Value'!J7</f>
        <v>Phase -1</v>
      </c>
      <c r="C49" s="44">
        <f>'01-Business_Value'!K7</f>
        <v>250</v>
      </c>
      <c r="D49" s="13" t="s">
        <v>7</v>
      </c>
      <c r="E49" s="36">
        <f>'07-Nov'!G49</f>
        <v>1619</v>
      </c>
      <c r="F49" s="36">
        <f>O18</f>
        <v>0</v>
      </c>
      <c r="G49" s="37">
        <f t="shared" si="9"/>
        <v>1619</v>
      </c>
      <c r="H49" s="38"/>
      <c r="L49" s="13" t="s">
        <v>10</v>
      </c>
      <c r="M49" s="26">
        <f>E51</f>
        <v>2035</v>
      </c>
      <c r="N49" s="26">
        <f>F51</f>
        <v>0</v>
      </c>
      <c r="O49" s="22">
        <f t="shared" si="11"/>
        <v>2035</v>
      </c>
    </row>
    <row r="50" spans="1:15" s="33" customFormat="1" x14ac:dyDescent="0.25">
      <c r="A50" s="44"/>
      <c r="B50" s="44"/>
      <c r="C50" s="44"/>
      <c r="D50" s="13" t="s">
        <v>9</v>
      </c>
      <c r="E50" s="36">
        <f>'07-Nov'!G50</f>
        <v>0</v>
      </c>
      <c r="F50" s="36">
        <f t="shared" ref="F50:F51" si="13">O19</f>
        <v>0</v>
      </c>
      <c r="G50" s="37">
        <f t="shared" si="9"/>
        <v>0</v>
      </c>
      <c r="H50" s="38"/>
      <c r="L50" s="13" t="s">
        <v>49</v>
      </c>
      <c r="M50" s="26">
        <f>E58</f>
        <v>0</v>
      </c>
      <c r="N50" s="26">
        <f>F58</f>
        <v>0</v>
      </c>
      <c r="O50" s="22">
        <f t="shared" si="11"/>
        <v>0</v>
      </c>
    </row>
    <row r="51" spans="1:15" s="33" customFormat="1" x14ac:dyDescent="0.25">
      <c r="A51" s="44"/>
      <c r="B51" s="44"/>
      <c r="C51" s="44"/>
      <c r="D51" s="13" t="s">
        <v>10</v>
      </c>
      <c r="E51" s="36">
        <f>'07-Nov'!G51</f>
        <v>2035</v>
      </c>
      <c r="F51" s="36">
        <f t="shared" si="13"/>
        <v>0</v>
      </c>
      <c r="G51" s="37">
        <f t="shared" si="9"/>
        <v>2035</v>
      </c>
      <c r="H51" s="38"/>
      <c r="L51" s="25" t="s">
        <v>35</v>
      </c>
      <c r="M51" s="25">
        <f>SUM(M42:M50)</f>
        <v>3774</v>
      </c>
      <c r="N51" s="25">
        <f>SUM(N42:N50)</f>
        <v>0</v>
      </c>
      <c r="O51" s="25">
        <f>SUM(O42:O50)</f>
        <v>3774</v>
      </c>
    </row>
    <row r="52" spans="1:15" s="33" customFormat="1" x14ac:dyDescent="0.25">
      <c r="A52" s="45"/>
      <c r="B52" s="45"/>
      <c r="C52" s="45"/>
      <c r="D52" s="22" t="s">
        <v>3</v>
      </c>
      <c r="E52" s="36">
        <f>'07-Nov'!G52</f>
        <v>3654</v>
      </c>
      <c r="F52" s="30">
        <f>SUM(F49:F51)</f>
        <v>0</v>
      </c>
      <c r="G52" s="30">
        <f t="shared" si="9"/>
        <v>3654</v>
      </c>
      <c r="H52" s="15"/>
      <c r="O52" s="11"/>
    </row>
    <row r="53" spans="1:15" s="33" customFormat="1" x14ac:dyDescent="0.25">
      <c r="A53" s="46" t="str">
        <f>'01-Business_Value'!I5</f>
        <v>Reliveri</v>
      </c>
      <c r="B53" s="44" t="str">
        <f>'01-Business_Value'!J5</f>
        <v>Phase -2</v>
      </c>
      <c r="C53" s="44">
        <f>'01-Business_Value'!K5</f>
        <v>225</v>
      </c>
      <c r="D53" s="13" t="s">
        <v>7</v>
      </c>
      <c r="E53" s="36">
        <f>'07-Nov'!G53</f>
        <v>110</v>
      </c>
      <c r="F53" s="36">
        <f>O35</f>
        <v>0</v>
      </c>
      <c r="G53" s="37">
        <f t="shared" si="9"/>
        <v>110</v>
      </c>
      <c r="H53" s="38"/>
      <c r="O53" s="11"/>
    </row>
    <row r="54" spans="1:15" s="33" customFormat="1" x14ac:dyDescent="0.25">
      <c r="A54" s="45"/>
      <c r="B54" s="45"/>
      <c r="C54" s="45"/>
      <c r="D54" s="22" t="s">
        <v>3</v>
      </c>
      <c r="E54" s="36">
        <f>'07-Nov'!G54</f>
        <v>110</v>
      </c>
      <c r="F54" s="37">
        <f>O36</f>
        <v>0</v>
      </c>
      <c r="G54" s="37">
        <f t="shared" si="9"/>
        <v>110</v>
      </c>
      <c r="H54" s="15"/>
      <c r="O54" s="11"/>
    </row>
    <row r="55" spans="1:15" s="33" customFormat="1" x14ac:dyDescent="0.25">
      <c r="A55" s="46" t="e">
        <f>'01-Business_Value'!#REF!</f>
        <v>#REF!</v>
      </c>
      <c r="B55" s="44" t="e">
        <f>'01-Business_Value'!#REF!</f>
        <v>#REF!</v>
      </c>
      <c r="C55" s="44" t="e">
        <f>'01-Business_Value'!#REF!</f>
        <v>#REF!</v>
      </c>
      <c r="D55" s="13" t="s">
        <v>7</v>
      </c>
      <c r="E55" s="36">
        <f>'07-Nov'!G55</f>
        <v>0</v>
      </c>
      <c r="F55" s="36">
        <f>O30</f>
        <v>0</v>
      </c>
      <c r="G55" s="37">
        <f t="shared" si="9"/>
        <v>0</v>
      </c>
      <c r="H55" s="35"/>
      <c r="O55" s="11"/>
    </row>
    <row r="56" spans="1:15" s="33" customFormat="1" x14ac:dyDescent="0.25">
      <c r="A56" s="45"/>
      <c r="B56" s="45"/>
      <c r="C56" s="45"/>
      <c r="D56" s="22" t="s">
        <v>3</v>
      </c>
      <c r="E56" s="36">
        <f>'07-Nov'!G56</f>
        <v>0</v>
      </c>
      <c r="F56" s="30">
        <f>SUM(F55:F55)</f>
        <v>0</v>
      </c>
      <c r="G56" s="31">
        <f t="shared" si="9"/>
        <v>0</v>
      </c>
      <c r="O56" s="11"/>
    </row>
    <row r="57" spans="1:15" s="33" customFormat="1" x14ac:dyDescent="0.25">
      <c r="A57" s="46" t="str">
        <f>'01-Business_Value'!I6</f>
        <v>Web Security Policy</v>
      </c>
      <c r="B57" s="44" t="str">
        <f>'01-Business_Value'!J6</f>
        <v>Phase -1</v>
      </c>
      <c r="C57" s="44">
        <f>'01-Business_Value'!K6</f>
        <v>175</v>
      </c>
      <c r="D57" s="13" t="s">
        <v>7</v>
      </c>
      <c r="E57" s="36">
        <f>'07-Nov'!G57</f>
        <v>0</v>
      </c>
      <c r="F57" s="36">
        <f>O24</f>
        <v>0</v>
      </c>
      <c r="G57" s="37">
        <f t="shared" si="9"/>
        <v>0</v>
      </c>
      <c r="O57" s="11"/>
    </row>
    <row r="58" spans="1:15" s="33" customFormat="1" x14ac:dyDescent="0.25">
      <c r="A58" s="44"/>
      <c r="B58" s="44"/>
      <c r="C58" s="44"/>
      <c r="D58" s="13" t="s">
        <v>49</v>
      </c>
      <c r="E58" s="36">
        <f>'07-Nov'!G58</f>
        <v>0</v>
      </c>
      <c r="F58" s="36">
        <f>O25</f>
        <v>0</v>
      </c>
      <c r="G58" s="37">
        <f t="shared" si="9"/>
        <v>0</v>
      </c>
      <c r="O58" s="11"/>
    </row>
    <row r="59" spans="1:15" s="33" customFormat="1" x14ac:dyDescent="0.25">
      <c r="A59" s="44"/>
      <c r="B59" s="44"/>
      <c r="C59" s="44"/>
      <c r="D59" s="13" t="s">
        <v>11</v>
      </c>
      <c r="E59" s="36">
        <f>'07-Nov'!G59</f>
        <v>0</v>
      </c>
      <c r="F59" s="36">
        <f>O26</f>
        <v>0</v>
      </c>
      <c r="G59" s="37">
        <f t="shared" si="9"/>
        <v>0</v>
      </c>
      <c r="O59" s="11"/>
    </row>
    <row r="60" spans="1:15" s="33" customFormat="1" x14ac:dyDescent="0.25">
      <c r="A60" s="45"/>
      <c r="B60" s="45"/>
      <c r="C60" s="45"/>
      <c r="D60" s="22" t="s">
        <v>3</v>
      </c>
      <c r="E60" s="36">
        <f>'07-Nov'!G60</f>
        <v>0</v>
      </c>
      <c r="F60" s="30">
        <f>SUM(F57:F59)</f>
        <v>0</v>
      </c>
      <c r="G60" s="30">
        <f t="shared" si="9"/>
        <v>0</v>
      </c>
      <c r="O60" s="11"/>
    </row>
    <row r="61" spans="1:15" s="33" customFormat="1" x14ac:dyDescent="0.25">
      <c r="A61" s="25"/>
      <c r="B61" s="25"/>
      <c r="C61" s="25"/>
      <c r="D61" s="25" t="s">
        <v>35</v>
      </c>
      <c r="E61" s="36">
        <f>'07-Nov'!G61</f>
        <v>3774</v>
      </c>
      <c r="F61" s="32">
        <f t="shared" ref="F61:G61" si="14">SUM(F48, F52, F54, F56, F60)</f>
        <v>0</v>
      </c>
      <c r="G61" s="32">
        <f t="shared" si="14"/>
        <v>3774</v>
      </c>
      <c r="O61" s="11"/>
    </row>
    <row r="62" spans="1:15" s="33" customFormat="1" x14ac:dyDescent="0.25">
      <c r="A62" s="11"/>
      <c r="O62" s="11"/>
    </row>
  </sheetData>
  <mergeCells count="23">
    <mergeCell ref="A57:A60"/>
    <mergeCell ref="B57:B60"/>
    <mergeCell ref="C57:C60"/>
    <mergeCell ref="A53:A54"/>
    <mergeCell ref="B53:B54"/>
    <mergeCell ref="C53:C54"/>
    <mergeCell ref="A55:A56"/>
    <mergeCell ref="B55:B56"/>
    <mergeCell ref="C55:C56"/>
    <mergeCell ref="A49:A52"/>
    <mergeCell ref="B49:B52"/>
    <mergeCell ref="C49:C52"/>
    <mergeCell ref="A1:O4"/>
    <mergeCell ref="A5:O5"/>
    <mergeCell ref="A8:O8"/>
    <mergeCell ref="A17:O17"/>
    <mergeCell ref="A23:O23"/>
    <mergeCell ref="A29:O29"/>
    <mergeCell ref="A34:O34"/>
    <mergeCell ref="A40:O40"/>
    <mergeCell ref="A42:A48"/>
    <mergeCell ref="B42:B48"/>
    <mergeCell ref="C42:C48"/>
  </mergeCell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2"/>
  <sheetViews>
    <sheetView zoomScale="90" zoomScaleNormal="90" workbookViewId="0">
      <pane ySplit="7" topLeftCell="A8" activePane="bottomLeft" state="frozen"/>
      <selection pane="bottomLeft" activeCell="B18" sqref="B18:N20"/>
    </sheetView>
  </sheetViews>
  <sheetFormatPr defaultColWidth="9" defaultRowHeight="15" x14ac:dyDescent="0.25"/>
  <cols>
    <col min="1" max="1" width="19.5703125" style="11" customWidth="1" collapsed="1"/>
    <col min="2" max="2" width="21.7109375" style="1" customWidth="1" collapsed="1"/>
    <col min="3" max="3" width="16.42578125" style="1" bestFit="1" customWidth="1" collapsed="1"/>
    <col min="4" max="4" width="15.85546875" style="1" bestFit="1" customWidth="1" collapsed="1"/>
    <col min="5" max="5" width="23.140625" style="1" customWidth="1" collapsed="1"/>
    <col min="6" max="6" width="15" style="1" customWidth="1" collapsed="1"/>
    <col min="7" max="7" width="10.140625" style="1" bestFit="1" customWidth="1" collapsed="1"/>
    <col min="8" max="8" width="13.140625" style="1" customWidth="1" collapsed="1"/>
    <col min="9" max="9" width="14.140625" style="1" customWidth="1" collapsed="1"/>
    <col min="10" max="10" width="10.85546875" style="1" customWidth="1" collapsed="1"/>
    <col min="11" max="11" width="24.85546875" style="1" customWidth="1" collapsed="1"/>
    <col min="12" max="12" width="23.7109375" style="1" customWidth="1" collapsed="1"/>
    <col min="13" max="13" width="12.42578125" style="1" customWidth="1" collapsed="1"/>
    <col min="14" max="14" width="12" style="1" customWidth="1" collapsed="1"/>
    <col min="15" max="15" width="17.5703125" style="11" customWidth="1" collapsed="1"/>
    <col min="16" max="16384" width="9" style="1" collapsed="1"/>
  </cols>
  <sheetData>
    <row r="1" spans="1:15" x14ac:dyDescent="0.25">
      <c r="A1" s="41" t="s">
        <v>48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</row>
    <row r="2" spans="1:15" x14ac:dyDescent="0.25">
      <c r="A2" s="41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</row>
    <row r="3" spans="1:15" x14ac:dyDescent="0.25">
      <c r="A3" s="41"/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</row>
    <row r="4" spans="1:15" x14ac:dyDescent="0.25">
      <c r="A4" s="41"/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</row>
    <row r="5" spans="1:15" ht="26.25" x14ac:dyDescent="0.25">
      <c r="A5" s="49">
        <v>43034</v>
      </c>
      <c r="B5" s="50"/>
      <c r="C5" s="50"/>
      <c r="D5" s="50"/>
      <c r="E5" s="50"/>
      <c r="F5" s="50"/>
      <c r="G5" s="50"/>
      <c r="H5" s="50"/>
      <c r="I5" s="50"/>
      <c r="J5" s="50"/>
      <c r="K5" s="50"/>
      <c r="L5" s="50"/>
      <c r="M5" s="50"/>
      <c r="N5" s="50"/>
      <c r="O5" s="51"/>
    </row>
    <row r="6" spans="1:15" s="33" customFormat="1" x14ac:dyDescent="0.25">
      <c r="A6" s="11"/>
      <c r="O6" s="11"/>
    </row>
    <row r="7" spans="1:15" s="11" customFormat="1" ht="29.25" customHeight="1" x14ac:dyDescent="0.25">
      <c r="A7" s="10" t="s">
        <v>40</v>
      </c>
      <c r="B7" s="10" t="s">
        <v>15</v>
      </c>
      <c r="C7" s="10" t="s">
        <v>16</v>
      </c>
      <c r="D7" s="10" t="s">
        <v>17</v>
      </c>
      <c r="E7" s="10" t="s">
        <v>18</v>
      </c>
      <c r="F7" s="10" t="s">
        <v>19</v>
      </c>
      <c r="G7" s="10" t="s">
        <v>20</v>
      </c>
      <c r="H7" s="10" t="s">
        <v>21</v>
      </c>
      <c r="I7" s="10" t="s">
        <v>22</v>
      </c>
      <c r="J7" s="10" t="s">
        <v>23</v>
      </c>
      <c r="K7" s="10" t="s">
        <v>24</v>
      </c>
      <c r="L7" s="10" t="s">
        <v>25</v>
      </c>
      <c r="M7" s="10" t="s">
        <v>26</v>
      </c>
      <c r="N7" s="10" t="s">
        <v>55</v>
      </c>
      <c r="O7" s="10" t="s">
        <v>33</v>
      </c>
    </row>
    <row r="8" spans="1:15" s="33" customFormat="1" x14ac:dyDescent="0.25">
      <c r="A8" s="48" t="str">
        <f>CONCATENATE('01-Business_Value'!I8, " - ",'01-Business_Value'!J8)</f>
        <v xml:space="preserve">ARP - </v>
      </c>
      <c r="B8" s="48"/>
      <c r="C8" s="48"/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</row>
    <row r="9" spans="1:15" s="33" customFormat="1" x14ac:dyDescent="0.25">
      <c r="A9" s="13" t="s">
        <v>7</v>
      </c>
      <c r="B9" s="34"/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23">
        <f>SUM(B9:N9)</f>
        <v>0</v>
      </c>
    </row>
    <row r="10" spans="1:15" s="33" customFormat="1" x14ac:dyDescent="0.25">
      <c r="A10" s="13" t="s">
        <v>8</v>
      </c>
      <c r="B10" s="34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23">
        <f t="shared" ref="O10:O14" si="0">SUM(B10:N10)</f>
        <v>0</v>
      </c>
    </row>
    <row r="11" spans="1:15" s="33" customFormat="1" x14ac:dyDescent="0.25">
      <c r="A11" s="13" t="s">
        <v>11</v>
      </c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23">
        <f t="shared" si="0"/>
        <v>0</v>
      </c>
    </row>
    <row r="12" spans="1:15" s="33" customFormat="1" x14ac:dyDescent="0.25">
      <c r="A12" s="13" t="s">
        <v>12</v>
      </c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23">
        <f t="shared" si="0"/>
        <v>0</v>
      </c>
    </row>
    <row r="13" spans="1:15" s="33" customFormat="1" x14ac:dyDescent="0.25">
      <c r="A13" s="13" t="s">
        <v>13</v>
      </c>
      <c r="B13" s="34"/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23">
        <f t="shared" si="0"/>
        <v>0</v>
      </c>
    </row>
    <row r="14" spans="1:15" s="33" customFormat="1" x14ac:dyDescent="0.25">
      <c r="A14" s="13" t="s">
        <v>14</v>
      </c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23">
        <f t="shared" si="0"/>
        <v>0</v>
      </c>
    </row>
    <row r="15" spans="1:15" s="11" customFormat="1" x14ac:dyDescent="0.25">
      <c r="A15" s="22" t="s">
        <v>3</v>
      </c>
      <c r="B15" s="23">
        <f t="shared" ref="B15:M15" si="1">SUM(B9:B14)</f>
        <v>0</v>
      </c>
      <c r="C15" s="23">
        <f t="shared" si="1"/>
        <v>0</v>
      </c>
      <c r="D15" s="23">
        <f t="shared" si="1"/>
        <v>0</v>
      </c>
      <c r="E15" s="23">
        <f t="shared" si="1"/>
        <v>0</v>
      </c>
      <c r="F15" s="23">
        <f t="shared" si="1"/>
        <v>0</v>
      </c>
      <c r="G15" s="23">
        <f t="shared" si="1"/>
        <v>0</v>
      </c>
      <c r="H15" s="23">
        <f t="shared" si="1"/>
        <v>0</v>
      </c>
      <c r="I15" s="23">
        <f t="shared" si="1"/>
        <v>0</v>
      </c>
      <c r="J15" s="23">
        <f t="shared" si="1"/>
        <v>0</v>
      </c>
      <c r="K15" s="23">
        <f t="shared" si="1"/>
        <v>0</v>
      </c>
      <c r="L15" s="23">
        <f t="shared" si="1"/>
        <v>0</v>
      </c>
      <c r="M15" s="23">
        <f t="shared" si="1"/>
        <v>0</v>
      </c>
      <c r="N15" s="23">
        <f>SUM(N9:N14)</f>
        <v>0</v>
      </c>
      <c r="O15" s="23">
        <f>SUM(O9:O14)</f>
        <v>0</v>
      </c>
    </row>
    <row r="16" spans="1:15" s="11" customFormat="1" x14ac:dyDescent="0.25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</row>
    <row r="17" spans="1:15" s="33" customFormat="1" ht="15" customHeight="1" x14ac:dyDescent="0.25">
      <c r="A17" s="48" t="str">
        <f>CONCATENATE('01-Business_Value'!I7, " - ",'01-Business_Value'!J7)</f>
        <v>Front End Editor - Phase -1</v>
      </c>
      <c r="B17" s="48"/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</row>
    <row r="18" spans="1:15" s="33" customFormat="1" x14ac:dyDescent="0.25">
      <c r="A18" s="13" t="s">
        <v>7</v>
      </c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23">
        <f>SUM(B18:N18)</f>
        <v>0</v>
      </c>
    </row>
    <row r="19" spans="1:15" s="33" customFormat="1" x14ac:dyDescent="0.25">
      <c r="A19" s="13" t="s">
        <v>9</v>
      </c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23">
        <f>SUM(B19:N19)</f>
        <v>0</v>
      </c>
    </row>
    <row r="20" spans="1:15" s="33" customFormat="1" x14ac:dyDescent="0.25">
      <c r="A20" s="13" t="s">
        <v>10</v>
      </c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23">
        <f>SUM(B20:N20)</f>
        <v>0</v>
      </c>
    </row>
    <row r="21" spans="1:15" s="11" customFormat="1" x14ac:dyDescent="0.25">
      <c r="A21" s="22" t="s">
        <v>3</v>
      </c>
      <c r="B21" s="23">
        <f>SUM(B18:B20)</f>
        <v>0</v>
      </c>
      <c r="C21" s="23">
        <f t="shared" ref="C21:N21" si="2">SUM(C18:C20)</f>
        <v>0</v>
      </c>
      <c r="D21" s="23">
        <f t="shared" si="2"/>
        <v>0</v>
      </c>
      <c r="E21" s="23">
        <f t="shared" si="2"/>
        <v>0</v>
      </c>
      <c r="F21" s="23">
        <f t="shared" si="2"/>
        <v>0</v>
      </c>
      <c r="G21" s="23">
        <f t="shared" si="2"/>
        <v>0</v>
      </c>
      <c r="H21" s="23">
        <f t="shared" si="2"/>
        <v>0</v>
      </c>
      <c r="I21" s="23">
        <f t="shared" si="2"/>
        <v>0</v>
      </c>
      <c r="J21" s="23">
        <f t="shared" si="2"/>
        <v>0</v>
      </c>
      <c r="K21" s="23">
        <f t="shared" si="2"/>
        <v>0</v>
      </c>
      <c r="L21" s="23">
        <f t="shared" si="2"/>
        <v>0</v>
      </c>
      <c r="M21" s="23">
        <f t="shared" si="2"/>
        <v>0</v>
      </c>
      <c r="N21" s="23">
        <f t="shared" si="2"/>
        <v>0</v>
      </c>
      <c r="O21" s="23">
        <f>SUM(O18:O20)</f>
        <v>0</v>
      </c>
    </row>
    <row r="22" spans="1:15" s="11" customFormat="1" x14ac:dyDescent="0.25">
      <c r="A22" s="17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7"/>
    </row>
    <row r="23" spans="1:15" s="11" customFormat="1" ht="15" customHeight="1" x14ac:dyDescent="0.25">
      <c r="A23" s="48" t="str">
        <f>CONCATENATE('01-Business_Value'!I6, " - ",'01-Business_Value'!J6)</f>
        <v>Web Security Policy - Phase -1</v>
      </c>
      <c r="B23" s="48"/>
      <c r="C23" s="48"/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48"/>
    </row>
    <row r="24" spans="1:15" s="11" customFormat="1" x14ac:dyDescent="0.25">
      <c r="A24" s="13" t="s">
        <v>7</v>
      </c>
      <c r="B24" s="34"/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23">
        <f>SUM(B24:N24)</f>
        <v>0</v>
      </c>
    </row>
    <row r="25" spans="1:15" s="11" customFormat="1" x14ac:dyDescent="0.25">
      <c r="A25" s="13" t="s">
        <v>49</v>
      </c>
      <c r="B25" s="34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23">
        <f t="shared" ref="O25:O26" si="3">SUM(B25:N25)</f>
        <v>0</v>
      </c>
    </row>
    <row r="26" spans="1:15" s="11" customFormat="1" x14ac:dyDescent="0.25">
      <c r="A26" s="13" t="s">
        <v>2</v>
      </c>
      <c r="B26" s="34"/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23">
        <f t="shared" si="3"/>
        <v>0</v>
      </c>
    </row>
    <row r="27" spans="1:15" s="11" customFormat="1" x14ac:dyDescent="0.25">
      <c r="A27" s="22" t="s">
        <v>3</v>
      </c>
      <c r="B27" s="23">
        <f>SUM(B24:B26)</f>
        <v>0</v>
      </c>
      <c r="C27" s="23">
        <f t="shared" ref="C27:N27" si="4">SUM(C24:C26)</f>
        <v>0</v>
      </c>
      <c r="D27" s="23">
        <f t="shared" si="4"/>
        <v>0</v>
      </c>
      <c r="E27" s="23">
        <f t="shared" si="4"/>
        <v>0</v>
      </c>
      <c r="F27" s="23">
        <f t="shared" si="4"/>
        <v>0</v>
      </c>
      <c r="G27" s="23">
        <f t="shared" si="4"/>
        <v>0</v>
      </c>
      <c r="H27" s="23">
        <f t="shared" si="4"/>
        <v>0</v>
      </c>
      <c r="I27" s="23">
        <f t="shared" si="4"/>
        <v>0</v>
      </c>
      <c r="J27" s="23">
        <f t="shared" si="4"/>
        <v>0</v>
      </c>
      <c r="K27" s="23">
        <f t="shared" si="4"/>
        <v>0</v>
      </c>
      <c r="L27" s="23">
        <f t="shared" si="4"/>
        <v>0</v>
      </c>
      <c r="M27" s="23">
        <f t="shared" si="4"/>
        <v>0</v>
      </c>
      <c r="N27" s="23">
        <f t="shared" si="4"/>
        <v>0</v>
      </c>
      <c r="O27" s="23">
        <f>SUM(O24:O26)</f>
        <v>0</v>
      </c>
    </row>
    <row r="28" spans="1:15" s="11" customFormat="1" x14ac:dyDescent="0.25">
      <c r="A28" s="17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7"/>
    </row>
    <row r="29" spans="1:15" s="11" customFormat="1" x14ac:dyDescent="0.25">
      <c r="A29" s="48" t="e">
        <f>CONCATENATE('01-Business_Value'!#REF!, " - ",'01-Business_Value'!#REF!)</f>
        <v>#REF!</v>
      </c>
      <c r="B29" s="48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</row>
    <row r="30" spans="1:15" s="11" customFormat="1" x14ac:dyDescent="0.25">
      <c r="A30" s="13" t="s">
        <v>7</v>
      </c>
      <c r="B30" s="34"/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23">
        <f t="shared" ref="O30" si="5">SUM(B30:N30)</f>
        <v>0</v>
      </c>
    </row>
    <row r="31" spans="1:15" s="11" customFormat="1" x14ac:dyDescent="0.25">
      <c r="A31" s="22" t="s">
        <v>3</v>
      </c>
      <c r="B31" s="23">
        <f>SUM(B30:B30)</f>
        <v>0</v>
      </c>
      <c r="C31" s="23">
        <f t="shared" ref="C31:N31" si="6">SUM(C30:C30)</f>
        <v>0</v>
      </c>
      <c r="D31" s="23">
        <f t="shared" si="6"/>
        <v>0</v>
      </c>
      <c r="E31" s="23">
        <f t="shared" si="6"/>
        <v>0</v>
      </c>
      <c r="F31" s="23">
        <f t="shared" si="6"/>
        <v>0</v>
      </c>
      <c r="G31" s="23">
        <f t="shared" si="6"/>
        <v>0</v>
      </c>
      <c r="H31" s="23">
        <f t="shared" si="6"/>
        <v>0</v>
      </c>
      <c r="I31" s="23">
        <f t="shared" si="6"/>
        <v>0</v>
      </c>
      <c r="J31" s="23">
        <f t="shared" si="6"/>
        <v>0</v>
      </c>
      <c r="K31" s="23">
        <f t="shared" si="6"/>
        <v>0</v>
      </c>
      <c r="L31" s="23">
        <f t="shared" si="6"/>
        <v>0</v>
      </c>
      <c r="M31" s="23">
        <f t="shared" si="6"/>
        <v>0</v>
      </c>
      <c r="N31" s="23">
        <f t="shared" si="6"/>
        <v>0</v>
      </c>
      <c r="O31" s="23">
        <f>SUM(O30:O30)</f>
        <v>0</v>
      </c>
    </row>
    <row r="32" spans="1:15" s="11" customFormat="1" x14ac:dyDescent="0.25">
      <c r="A32" s="17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7"/>
    </row>
    <row r="33" spans="1:15" s="11" customFormat="1" x14ac:dyDescent="0.25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</row>
    <row r="34" spans="1:15" s="33" customFormat="1" x14ac:dyDescent="0.25">
      <c r="A34" s="48" t="str">
        <f>CONCATENATE('01-Business_Value'!I5, " - ",'01-Business_Value'!J5)</f>
        <v>Reliveri - Phase -2</v>
      </c>
      <c r="B34" s="48"/>
      <c r="C34" s="48"/>
      <c r="D34" s="48"/>
      <c r="E34" s="48"/>
      <c r="F34" s="48"/>
      <c r="G34" s="48"/>
      <c r="H34" s="48"/>
      <c r="I34" s="48"/>
      <c r="J34" s="48"/>
      <c r="K34" s="48"/>
      <c r="L34" s="48"/>
      <c r="M34" s="48"/>
      <c r="N34" s="48"/>
      <c r="O34" s="48"/>
    </row>
    <row r="35" spans="1:15" s="33" customFormat="1" x14ac:dyDescent="0.25">
      <c r="A35" s="13" t="s">
        <v>7</v>
      </c>
      <c r="B35" s="34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23">
        <f>SUM(B35:N35)</f>
        <v>0</v>
      </c>
    </row>
    <row r="36" spans="1:15" s="11" customFormat="1" x14ac:dyDescent="0.25">
      <c r="A36" s="14" t="s">
        <v>3</v>
      </c>
      <c r="B36" s="18">
        <f>SUM(B35)</f>
        <v>0</v>
      </c>
      <c r="C36" s="18">
        <f t="shared" ref="C36:N36" si="7">SUM(C35)</f>
        <v>0</v>
      </c>
      <c r="D36" s="18">
        <f t="shared" si="7"/>
        <v>0</v>
      </c>
      <c r="E36" s="18">
        <f t="shared" si="7"/>
        <v>0</v>
      </c>
      <c r="F36" s="18">
        <f t="shared" si="7"/>
        <v>0</v>
      </c>
      <c r="G36" s="18">
        <f t="shared" si="7"/>
        <v>0</v>
      </c>
      <c r="H36" s="18">
        <f t="shared" si="7"/>
        <v>0</v>
      </c>
      <c r="I36" s="18">
        <f t="shared" si="7"/>
        <v>0</v>
      </c>
      <c r="J36" s="18">
        <f t="shared" si="7"/>
        <v>0</v>
      </c>
      <c r="K36" s="18">
        <f t="shared" si="7"/>
        <v>0</v>
      </c>
      <c r="L36" s="18">
        <f t="shared" si="7"/>
        <v>0</v>
      </c>
      <c r="M36" s="18">
        <f t="shared" si="7"/>
        <v>0</v>
      </c>
      <c r="N36" s="18">
        <f t="shared" si="7"/>
        <v>0</v>
      </c>
      <c r="O36" s="23">
        <f>SUM(O35:O35)</f>
        <v>0</v>
      </c>
    </row>
    <row r="37" spans="1:15" s="11" customFormat="1" x14ac:dyDescent="0.25">
      <c r="A37" s="25" t="s">
        <v>35</v>
      </c>
      <c r="B37" s="24">
        <f>SUM(B15,B21,B27,B31, B36)</f>
        <v>0</v>
      </c>
      <c r="C37" s="24">
        <f>SUM(C15,C21,C27,C31, C36)</f>
        <v>0</v>
      </c>
      <c r="D37" s="24">
        <f>SUM(D15,D21,D27,D31, D36)</f>
        <v>0</v>
      </c>
      <c r="E37" s="24">
        <f t="shared" ref="E37:N37" si="8">SUM(E15,E21,E27,E31, E36)</f>
        <v>0</v>
      </c>
      <c r="F37" s="24">
        <f t="shared" si="8"/>
        <v>0</v>
      </c>
      <c r="G37" s="24">
        <f t="shared" si="8"/>
        <v>0</v>
      </c>
      <c r="H37" s="24">
        <f t="shared" si="8"/>
        <v>0</v>
      </c>
      <c r="I37" s="24">
        <f t="shared" si="8"/>
        <v>0</v>
      </c>
      <c r="J37" s="24">
        <f t="shared" si="8"/>
        <v>0</v>
      </c>
      <c r="K37" s="24">
        <f t="shared" si="8"/>
        <v>0</v>
      </c>
      <c r="L37" s="24">
        <f t="shared" si="8"/>
        <v>0</v>
      </c>
      <c r="M37" s="24">
        <f t="shared" si="8"/>
        <v>0</v>
      </c>
      <c r="N37" s="24">
        <f t="shared" si="8"/>
        <v>0</v>
      </c>
      <c r="O37" s="24">
        <f>SUM(O15,O21,O27,O31,O36)</f>
        <v>0</v>
      </c>
    </row>
    <row r="38" spans="1:15" s="11" customFormat="1" x14ac:dyDescent="0.25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</row>
    <row r="39" spans="1:15" s="35" customFormat="1" x14ac:dyDescent="0.25"/>
    <row r="40" spans="1:15" s="33" customFormat="1" x14ac:dyDescent="0.25">
      <c r="A40" s="47" t="s">
        <v>32</v>
      </c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</row>
    <row r="41" spans="1:15" s="33" customFormat="1" x14ac:dyDescent="0.25">
      <c r="A41" s="12" t="s">
        <v>27</v>
      </c>
      <c r="B41" s="12" t="s">
        <v>31</v>
      </c>
      <c r="C41" s="12" t="s">
        <v>29</v>
      </c>
      <c r="D41" s="12" t="s">
        <v>53</v>
      </c>
      <c r="E41" s="12" t="s">
        <v>4</v>
      </c>
      <c r="F41" s="12" t="s">
        <v>5</v>
      </c>
      <c r="G41" s="12" t="s">
        <v>54</v>
      </c>
      <c r="H41" s="19"/>
      <c r="L41" s="12" t="s">
        <v>6</v>
      </c>
      <c r="M41" s="12" t="s">
        <v>4</v>
      </c>
      <c r="N41" s="21" t="s">
        <v>5</v>
      </c>
      <c r="O41" s="12" t="s">
        <v>34</v>
      </c>
    </row>
    <row r="42" spans="1:15" s="33" customFormat="1" x14ac:dyDescent="0.25">
      <c r="A42" s="46" t="str">
        <f>'01-Business_Value'!I8</f>
        <v>ARP</v>
      </c>
      <c r="B42" s="44">
        <f>'01-Business_Value'!J8</f>
        <v>0</v>
      </c>
      <c r="C42" s="44">
        <f>'01-Business_Value'!K8</f>
        <v>250</v>
      </c>
      <c r="D42" s="13" t="s">
        <v>7</v>
      </c>
      <c r="E42" s="36">
        <f>'07-Nov'!G42</f>
        <v>10</v>
      </c>
      <c r="F42" s="36">
        <f>O9</f>
        <v>0</v>
      </c>
      <c r="G42" s="37">
        <f t="shared" ref="G42:G60" si="9">E42+F42</f>
        <v>10</v>
      </c>
      <c r="H42" s="38"/>
      <c r="L42" s="13" t="s">
        <v>7</v>
      </c>
      <c r="M42" s="26">
        <f>E42+E49+E53+E55+E57</f>
        <v>1739</v>
      </c>
      <c r="N42" s="26">
        <f>SUM(F42,F49,F53,F55, F57)</f>
        <v>0</v>
      </c>
      <c r="O42" s="22">
        <f>M42+N42</f>
        <v>1739</v>
      </c>
    </row>
    <row r="43" spans="1:15" s="33" customFormat="1" x14ac:dyDescent="0.25">
      <c r="A43" s="44"/>
      <c r="B43" s="44"/>
      <c r="C43" s="44"/>
      <c r="D43" s="13" t="s">
        <v>8</v>
      </c>
      <c r="E43" s="36">
        <f>'07-Nov'!G43</f>
        <v>0</v>
      </c>
      <c r="F43" s="36">
        <f t="shared" ref="F43:F47" si="10">O10</f>
        <v>0</v>
      </c>
      <c r="G43" s="37">
        <f t="shared" si="9"/>
        <v>0</v>
      </c>
      <c r="H43" s="38"/>
      <c r="L43" s="13" t="s">
        <v>8</v>
      </c>
      <c r="M43" s="26">
        <f>E43</f>
        <v>0</v>
      </c>
      <c r="N43" s="26">
        <f>F43</f>
        <v>0</v>
      </c>
      <c r="O43" s="22">
        <f t="shared" ref="O43:O50" si="11">M43+N43</f>
        <v>0</v>
      </c>
    </row>
    <row r="44" spans="1:15" s="33" customFormat="1" x14ac:dyDescent="0.25">
      <c r="A44" s="44"/>
      <c r="B44" s="44"/>
      <c r="C44" s="44"/>
      <c r="D44" s="13" t="s">
        <v>11</v>
      </c>
      <c r="E44" s="36">
        <f>'07-Nov'!G44</f>
        <v>0</v>
      </c>
      <c r="F44" s="36">
        <f>O11</f>
        <v>0</v>
      </c>
      <c r="G44" s="37">
        <f t="shared" si="9"/>
        <v>0</v>
      </c>
      <c r="H44" s="38"/>
      <c r="L44" s="13" t="s">
        <v>11</v>
      </c>
      <c r="M44" s="26">
        <f>E44+E59</f>
        <v>0</v>
      </c>
      <c r="N44" s="26">
        <f>F44+F59</f>
        <v>0</v>
      </c>
      <c r="O44" s="22">
        <f t="shared" si="11"/>
        <v>0</v>
      </c>
    </row>
    <row r="45" spans="1:15" s="33" customFormat="1" x14ac:dyDescent="0.25">
      <c r="A45" s="44"/>
      <c r="B45" s="44"/>
      <c r="C45" s="44"/>
      <c r="D45" s="13" t="s">
        <v>12</v>
      </c>
      <c r="E45" s="36">
        <f>'07-Nov'!G45</f>
        <v>0</v>
      </c>
      <c r="F45" s="36">
        <f t="shared" si="10"/>
        <v>0</v>
      </c>
      <c r="G45" s="37">
        <f t="shared" si="9"/>
        <v>0</v>
      </c>
      <c r="H45" s="38"/>
      <c r="L45" s="13" t="s">
        <v>12</v>
      </c>
      <c r="M45" s="26">
        <f t="shared" ref="M45:N47" si="12">E45</f>
        <v>0</v>
      </c>
      <c r="N45" s="26">
        <f t="shared" si="12"/>
        <v>0</v>
      </c>
      <c r="O45" s="22">
        <f t="shared" si="11"/>
        <v>0</v>
      </c>
    </row>
    <row r="46" spans="1:15" s="33" customFormat="1" x14ac:dyDescent="0.25">
      <c r="A46" s="44"/>
      <c r="B46" s="44"/>
      <c r="C46" s="44"/>
      <c r="D46" s="13" t="s">
        <v>13</v>
      </c>
      <c r="E46" s="36">
        <f>'07-Nov'!G46</f>
        <v>0</v>
      </c>
      <c r="F46" s="36">
        <f t="shared" si="10"/>
        <v>0</v>
      </c>
      <c r="G46" s="37">
        <f t="shared" si="9"/>
        <v>0</v>
      </c>
      <c r="H46" s="38"/>
      <c r="L46" s="13" t="s">
        <v>13</v>
      </c>
      <c r="M46" s="26">
        <f t="shared" si="12"/>
        <v>0</v>
      </c>
      <c r="N46" s="26">
        <f t="shared" si="12"/>
        <v>0</v>
      </c>
      <c r="O46" s="22">
        <f t="shared" si="11"/>
        <v>0</v>
      </c>
    </row>
    <row r="47" spans="1:15" s="33" customFormat="1" x14ac:dyDescent="0.25">
      <c r="A47" s="44"/>
      <c r="B47" s="44"/>
      <c r="C47" s="44"/>
      <c r="D47" s="13" t="s">
        <v>14</v>
      </c>
      <c r="E47" s="36">
        <f>'07-Nov'!G47</f>
        <v>0</v>
      </c>
      <c r="F47" s="36">
        <f t="shared" si="10"/>
        <v>0</v>
      </c>
      <c r="G47" s="37">
        <f t="shared" si="9"/>
        <v>0</v>
      </c>
      <c r="H47" s="38"/>
      <c r="L47" s="13" t="s">
        <v>14</v>
      </c>
      <c r="M47" s="26">
        <f t="shared" si="12"/>
        <v>0</v>
      </c>
      <c r="N47" s="26">
        <f t="shared" si="12"/>
        <v>0</v>
      </c>
      <c r="O47" s="22">
        <f t="shared" si="11"/>
        <v>0</v>
      </c>
    </row>
    <row r="48" spans="1:15" s="33" customFormat="1" x14ac:dyDescent="0.25">
      <c r="A48" s="45"/>
      <c r="B48" s="45"/>
      <c r="C48" s="45"/>
      <c r="D48" s="22" t="s">
        <v>3</v>
      </c>
      <c r="E48" s="36">
        <f>'07-Nov'!G48</f>
        <v>10</v>
      </c>
      <c r="F48" s="30">
        <f>SUM(F42:F47)</f>
        <v>0</v>
      </c>
      <c r="G48" s="30">
        <f t="shared" si="9"/>
        <v>10</v>
      </c>
      <c r="H48" s="15"/>
      <c r="L48" s="13" t="s">
        <v>9</v>
      </c>
      <c r="M48" s="26">
        <f>E50</f>
        <v>0</v>
      </c>
      <c r="N48" s="26">
        <f>F50</f>
        <v>0</v>
      </c>
      <c r="O48" s="22">
        <f t="shared" si="11"/>
        <v>0</v>
      </c>
    </row>
    <row r="49" spans="1:15" s="33" customFormat="1" x14ac:dyDescent="0.25">
      <c r="A49" s="46" t="str">
        <f>'01-Business_Value'!I7</f>
        <v>Front End Editor</v>
      </c>
      <c r="B49" s="44" t="str">
        <f>'01-Business_Value'!J7</f>
        <v>Phase -1</v>
      </c>
      <c r="C49" s="44">
        <f>'01-Business_Value'!K7</f>
        <v>250</v>
      </c>
      <c r="D49" s="13" t="s">
        <v>7</v>
      </c>
      <c r="E49" s="36">
        <f>'07-Nov'!G49</f>
        <v>1619</v>
      </c>
      <c r="F49" s="36">
        <f>O18</f>
        <v>0</v>
      </c>
      <c r="G49" s="37">
        <f t="shared" si="9"/>
        <v>1619</v>
      </c>
      <c r="H49" s="38"/>
      <c r="L49" s="13" t="s">
        <v>10</v>
      </c>
      <c r="M49" s="26">
        <f>E51</f>
        <v>2035</v>
      </c>
      <c r="N49" s="26">
        <f>F51</f>
        <v>0</v>
      </c>
      <c r="O49" s="22">
        <f t="shared" si="11"/>
        <v>2035</v>
      </c>
    </row>
    <row r="50" spans="1:15" s="33" customFormat="1" x14ac:dyDescent="0.25">
      <c r="A50" s="44"/>
      <c r="B50" s="44"/>
      <c r="C50" s="44"/>
      <c r="D50" s="13" t="s">
        <v>9</v>
      </c>
      <c r="E50" s="36">
        <f>'07-Nov'!G50</f>
        <v>0</v>
      </c>
      <c r="F50" s="36">
        <f t="shared" ref="F50:F51" si="13">O19</f>
        <v>0</v>
      </c>
      <c r="G50" s="37">
        <f t="shared" si="9"/>
        <v>0</v>
      </c>
      <c r="H50" s="38"/>
      <c r="L50" s="13" t="s">
        <v>49</v>
      </c>
      <c r="M50" s="26">
        <f>E58</f>
        <v>0</v>
      </c>
      <c r="N50" s="26">
        <f>F58</f>
        <v>0</v>
      </c>
      <c r="O50" s="22">
        <f t="shared" si="11"/>
        <v>0</v>
      </c>
    </row>
    <row r="51" spans="1:15" s="33" customFormat="1" x14ac:dyDescent="0.25">
      <c r="A51" s="44"/>
      <c r="B51" s="44"/>
      <c r="C51" s="44"/>
      <c r="D51" s="13" t="s">
        <v>10</v>
      </c>
      <c r="E51" s="36">
        <f>'07-Nov'!G51</f>
        <v>2035</v>
      </c>
      <c r="F51" s="36">
        <f t="shared" si="13"/>
        <v>0</v>
      </c>
      <c r="G51" s="37">
        <f t="shared" si="9"/>
        <v>2035</v>
      </c>
      <c r="H51" s="38"/>
      <c r="L51" s="25" t="s">
        <v>35</v>
      </c>
      <c r="M51" s="25">
        <f>SUM(M42:M50)</f>
        <v>3774</v>
      </c>
      <c r="N51" s="25">
        <f>SUM(N42:N50)</f>
        <v>0</v>
      </c>
      <c r="O51" s="25">
        <f>SUM(O42:O50)</f>
        <v>3774</v>
      </c>
    </row>
    <row r="52" spans="1:15" s="33" customFormat="1" x14ac:dyDescent="0.25">
      <c r="A52" s="45"/>
      <c r="B52" s="45"/>
      <c r="C52" s="45"/>
      <c r="D52" s="22" t="s">
        <v>3</v>
      </c>
      <c r="E52" s="36">
        <f>'07-Nov'!G52</f>
        <v>3654</v>
      </c>
      <c r="F52" s="30">
        <f>SUM(F49:F51)</f>
        <v>0</v>
      </c>
      <c r="G52" s="30">
        <f t="shared" si="9"/>
        <v>3654</v>
      </c>
      <c r="H52" s="15"/>
      <c r="O52" s="11"/>
    </row>
    <row r="53" spans="1:15" s="33" customFormat="1" x14ac:dyDescent="0.25">
      <c r="A53" s="46" t="str">
        <f>'01-Business_Value'!I5</f>
        <v>Reliveri</v>
      </c>
      <c r="B53" s="44" t="str">
        <f>'01-Business_Value'!J5</f>
        <v>Phase -2</v>
      </c>
      <c r="C53" s="44">
        <f>'01-Business_Value'!K5</f>
        <v>225</v>
      </c>
      <c r="D53" s="13" t="s">
        <v>7</v>
      </c>
      <c r="E53" s="36">
        <f>'07-Nov'!G53</f>
        <v>110</v>
      </c>
      <c r="F53" s="36">
        <f>O35</f>
        <v>0</v>
      </c>
      <c r="G53" s="37">
        <f t="shared" si="9"/>
        <v>110</v>
      </c>
      <c r="H53" s="38"/>
      <c r="O53" s="11"/>
    </row>
    <row r="54" spans="1:15" s="33" customFormat="1" x14ac:dyDescent="0.25">
      <c r="A54" s="45"/>
      <c r="B54" s="45"/>
      <c r="C54" s="45"/>
      <c r="D54" s="22" t="s">
        <v>3</v>
      </c>
      <c r="E54" s="36">
        <f>'07-Nov'!G54</f>
        <v>110</v>
      </c>
      <c r="F54" s="37">
        <f>O36</f>
        <v>0</v>
      </c>
      <c r="G54" s="37">
        <f t="shared" si="9"/>
        <v>110</v>
      </c>
      <c r="H54" s="15"/>
      <c r="O54" s="11"/>
    </row>
    <row r="55" spans="1:15" s="33" customFormat="1" x14ac:dyDescent="0.25">
      <c r="A55" s="46" t="e">
        <f>'01-Business_Value'!#REF!</f>
        <v>#REF!</v>
      </c>
      <c r="B55" s="44" t="e">
        <f>'01-Business_Value'!#REF!</f>
        <v>#REF!</v>
      </c>
      <c r="C55" s="44" t="e">
        <f>'01-Business_Value'!#REF!</f>
        <v>#REF!</v>
      </c>
      <c r="D55" s="13" t="s">
        <v>7</v>
      </c>
      <c r="E55" s="36">
        <f>'07-Nov'!G55</f>
        <v>0</v>
      </c>
      <c r="F55" s="36">
        <f>O30</f>
        <v>0</v>
      </c>
      <c r="G55" s="37">
        <f t="shared" si="9"/>
        <v>0</v>
      </c>
      <c r="H55" s="35"/>
      <c r="O55" s="11"/>
    </row>
    <row r="56" spans="1:15" s="33" customFormat="1" x14ac:dyDescent="0.25">
      <c r="A56" s="45"/>
      <c r="B56" s="45"/>
      <c r="C56" s="45"/>
      <c r="D56" s="22" t="s">
        <v>3</v>
      </c>
      <c r="E56" s="36">
        <f>'07-Nov'!G56</f>
        <v>0</v>
      </c>
      <c r="F56" s="30">
        <f>SUM(F55:F55)</f>
        <v>0</v>
      </c>
      <c r="G56" s="31">
        <f t="shared" si="9"/>
        <v>0</v>
      </c>
      <c r="O56" s="11"/>
    </row>
    <row r="57" spans="1:15" s="33" customFormat="1" x14ac:dyDescent="0.25">
      <c r="A57" s="46" t="str">
        <f>'01-Business_Value'!I6</f>
        <v>Web Security Policy</v>
      </c>
      <c r="B57" s="44" t="str">
        <f>'01-Business_Value'!J6</f>
        <v>Phase -1</v>
      </c>
      <c r="C57" s="44">
        <f>'01-Business_Value'!K6</f>
        <v>175</v>
      </c>
      <c r="D57" s="13" t="s">
        <v>7</v>
      </c>
      <c r="E57" s="36">
        <f>'07-Nov'!G57</f>
        <v>0</v>
      </c>
      <c r="F57" s="36">
        <f>O24</f>
        <v>0</v>
      </c>
      <c r="G57" s="37">
        <f t="shared" si="9"/>
        <v>0</v>
      </c>
      <c r="O57" s="11"/>
    </row>
    <row r="58" spans="1:15" s="33" customFormat="1" x14ac:dyDescent="0.25">
      <c r="A58" s="44"/>
      <c r="B58" s="44"/>
      <c r="C58" s="44"/>
      <c r="D58" s="13" t="s">
        <v>49</v>
      </c>
      <c r="E58" s="36">
        <f>'07-Nov'!G58</f>
        <v>0</v>
      </c>
      <c r="F58" s="36">
        <f>O25</f>
        <v>0</v>
      </c>
      <c r="G58" s="37">
        <f t="shared" si="9"/>
        <v>0</v>
      </c>
      <c r="O58" s="11"/>
    </row>
    <row r="59" spans="1:15" s="33" customFormat="1" x14ac:dyDescent="0.25">
      <c r="A59" s="44"/>
      <c r="B59" s="44"/>
      <c r="C59" s="44"/>
      <c r="D59" s="13" t="s">
        <v>11</v>
      </c>
      <c r="E59" s="36">
        <f>'07-Nov'!G59</f>
        <v>0</v>
      </c>
      <c r="F59" s="36">
        <f>O26</f>
        <v>0</v>
      </c>
      <c r="G59" s="37">
        <f t="shared" si="9"/>
        <v>0</v>
      </c>
      <c r="O59" s="11"/>
    </row>
    <row r="60" spans="1:15" s="33" customFormat="1" x14ac:dyDescent="0.25">
      <c r="A60" s="45"/>
      <c r="B60" s="45"/>
      <c r="C60" s="45"/>
      <c r="D60" s="22" t="s">
        <v>3</v>
      </c>
      <c r="E60" s="36">
        <f>'07-Nov'!G60</f>
        <v>0</v>
      </c>
      <c r="F60" s="30">
        <f>SUM(F57:F59)</f>
        <v>0</v>
      </c>
      <c r="G60" s="30">
        <f t="shared" si="9"/>
        <v>0</v>
      </c>
      <c r="O60" s="11"/>
    </row>
    <row r="61" spans="1:15" s="33" customFormat="1" x14ac:dyDescent="0.25">
      <c r="A61" s="25"/>
      <c r="B61" s="25"/>
      <c r="C61" s="25"/>
      <c r="D61" s="25" t="s">
        <v>35</v>
      </c>
      <c r="E61" s="36">
        <f>'07-Nov'!G61</f>
        <v>3774</v>
      </c>
      <c r="F61" s="32">
        <f t="shared" ref="F61:G61" si="14">SUM(F48, F52, F54, F56, F60)</f>
        <v>0</v>
      </c>
      <c r="G61" s="32">
        <f t="shared" si="14"/>
        <v>3774</v>
      </c>
      <c r="O61" s="11"/>
    </row>
    <row r="62" spans="1:15" s="33" customFormat="1" x14ac:dyDescent="0.25">
      <c r="A62" s="11"/>
      <c r="O62" s="11"/>
    </row>
  </sheetData>
  <mergeCells count="23">
    <mergeCell ref="A57:A60"/>
    <mergeCell ref="B57:B60"/>
    <mergeCell ref="C57:C60"/>
    <mergeCell ref="A53:A54"/>
    <mergeCell ref="B53:B54"/>
    <mergeCell ref="C53:C54"/>
    <mergeCell ref="A55:A56"/>
    <mergeCell ref="B55:B56"/>
    <mergeCell ref="C55:C56"/>
    <mergeCell ref="A49:A52"/>
    <mergeCell ref="B49:B52"/>
    <mergeCell ref="C49:C52"/>
    <mergeCell ref="A1:O4"/>
    <mergeCell ref="A5:O5"/>
    <mergeCell ref="A8:O8"/>
    <mergeCell ref="A17:O17"/>
    <mergeCell ref="A23:O23"/>
    <mergeCell ref="A29:O29"/>
    <mergeCell ref="A34:O34"/>
    <mergeCell ref="A40:O40"/>
    <mergeCell ref="A42:A48"/>
    <mergeCell ref="B42:B48"/>
    <mergeCell ref="C42:C48"/>
  </mergeCell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2"/>
  <sheetViews>
    <sheetView zoomScale="90" zoomScaleNormal="90" workbookViewId="0">
      <pane ySplit="7" topLeftCell="A8" activePane="bottomLeft" state="frozen"/>
      <selection pane="bottomLeft" activeCell="B18" sqref="B18:N20"/>
    </sheetView>
  </sheetViews>
  <sheetFormatPr defaultColWidth="9" defaultRowHeight="15" x14ac:dyDescent="0.25"/>
  <cols>
    <col min="1" max="1" width="19.5703125" style="11" customWidth="1" collapsed="1"/>
    <col min="2" max="2" width="21.7109375" style="1" customWidth="1" collapsed="1"/>
    <col min="3" max="3" width="16.42578125" style="1" bestFit="1" customWidth="1" collapsed="1"/>
    <col min="4" max="4" width="15.85546875" style="1" bestFit="1" customWidth="1" collapsed="1"/>
    <col min="5" max="5" width="23.140625" style="1" customWidth="1" collapsed="1"/>
    <col min="6" max="6" width="15" style="1" customWidth="1" collapsed="1"/>
    <col min="7" max="7" width="10.140625" style="1" bestFit="1" customWidth="1" collapsed="1"/>
    <col min="8" max="8" width="13.140625" style="1" customWidth="1" collapsed="1"/>
    <col min="9" max="9" width="14.140625" style="1" customWidth="1" collapsed="1"/>
    <col min="10" max="10" width="10.85546875" style="1" customWidth="1" collapsed="1"/>
    <col min="11" max="11" width="24.85546875" style="1" customWidth="1" collapsed="1"/>
    <col min="12" max="12" width="23.7109375" style="1" customWidth="1" collapsed="1"/>
    <col min="13" max="13" width="12.42578125" style="1" customWidth="1" collapsed="1"/>
    <col min="14" max="14" width="12" style="1" customWidth="1" collapsed="1"/>
    <col min="15" max="15" width="17.5703125" style="11" customWidth="1" collapsed="1"/>
    <col min="16" max="16384" width="9" style="1" collapsed="1"/>
  </cols>
  <sheetData>
    <row r="1" spans="1:15" x14ac:dyDescent="0.25">
      <c r="A1" s="41" t="s">
        <v>48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</row>
    <row r="2" spans="1:15" x14ac:dyDescent="0.25">
      <c r="A2" s="41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</row>
    <row r="3" spans="1:15" x14ac:dyDescent="0.25">
      <c r="A3" s="41"/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</row>
    <row r="4" spans="1:15" x14ac:dyDescent="0.25">
      <c r="A4" s="41"/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</row>
    <row r="5" spans="1:15" ht="26.25" x14ac:dyDescent="0.25">
      <c r="A5" s="49">
        <v>43034</v>
      </c>
      <c r="B5" s="50"/>
      <c r="C5" s="50"/>
      <c r="D5" s="50"/>
      <c r="E5" s="50"/>
      <c r="F5" s="50"/>
      <c r="G5" s="50"/>
      <c r="H5" s="50"/>
      <c r="I5" s="50"/>
      <c r="J5" s="50"/>
      <c r="K5" s="50"/>
      <c r="L5" s="50"/>
      <c r="M5" s="50"/>
      <c r="N5" s="50"/>
      <c r="O5" s="51"/>
    </row>
    <row r="6" spans="1:15" s="33" customFormat="1" x14ac:dyDescent="0.25">
      <c r="A6" s="11"/>
      <c r="O6" s="11"/>
    </row>
    <row r="7" spans="1:15" s="11" customFormat="1" ht="29.25" customHeight="1" x14ac:dyDescent="0.25">
      <c r="A7" s="10" t="s">
        <v>40</v>
      </c>
      <c r="B7" s="10" t="s">
        <v>15</v>
      </c>
      <c r="C7" s="10" t="s">
        <v>16</v>
      </c>
      <c r="D7" s="10" t="s">
        <v>17</v>
      </c>
      <c r="E7" s="10" t="s">
        <v>18</v>
      </c>
      <c r="F7" s="10" t="s">
        <v>19</v>
      </c>
      <c r="G7" s="10" t="s">
        <v>20</v>
      </c>
      <c r="H7" s="10" t="s">
        <v>21</v>
      </c>
      <c r="I7" s="10" t="s">
        <v>22</v>
      </c>
      <c r="J7" s="10" t="s">
        <v>23</v>
      </c>
      <c r="K7" s="10" t="s">
        <v>24</v>
      </c>
      <c r="L7" s="10" t="s">
        <v>25</v>
      </c>
      <c r="M7" s="10" t="s">
        <v>26</v>
      </c>
      <c r="N7" s="10" t="s">
        <v>55</v>
      </c>
      <c r="O7" s="10" t="s">
        <v>33</v>
      </c>
    </row>
    <row r="8" spans="1:15" s="33" customFormat="1" x14ac:dyDescent="0.25">
      <c r="A8" s="48" t="str">
        <f>CONCATENATE('01-Business_Value'!I8, " - ",'01-Business_Value'!J8)</f>
        <v xml:space="preserve">ARP - </v>
      </c>
      <c r="B8" s="48"/>
      <c r="C8" s="48"/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</row>
    <row r="9" spans="1:15" s="33" customFormat="1" x14ac:dyDescent="0.25">
      <c r="A9" s="13" t="s">
        <v>7</v>
      </c>
      <c r="B9" s="34"/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23">
        <f>SUM(B9:N9)</f>
        <v>0</v>
      </c>
    </row>
    <row r="10" spans="1:15" s="33" customFormat="1" x14ac:dyDescent="0.25">
      <c r="A10" s="13" t="s">
        <v>8</v>
      </c>
      <c r="B10" s="34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23">
        <f t="shared" ref="O10:O14" si="0">SUM(B10:N10)</f>
        <v>0</v>
      </c>
    </row>
    <row r="11" spans="1:15" s="33" customFormat="1" x14ac:dyDescent="0.25">
      <c r="A11" s="13" t="s">
        <v>11</v>
      </c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23">
        <f t="shared" si="0"/>
        <v>0</v>
      </c>
    </row>
    <row r="12" spans="1:15" s="33" customFormat="1" x14ac:dyDescent="0.25">
      <c r="A12" s="13" t="s">
        <v>12</v>
      </c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23">
        <f t="shared" si="0"/>
        <v>0</v>
      </c>
    </row>
    <row r="13" spans="1:15" s="33" customFormat="1" x14ac:dyDescent="0.25">
      <c r="A13" s="13" t="s">
        <v>13</v>
      </c>
      <c r="B13" s="34"/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23">
        <f t="shared" si="0"/>
        <v>0</v>
      </c>
    </row>
    <row r="14" spans="1:15" s="33" customFormat="1" x14ac:dyDescent="0.25">
      <c r="A14" s="13" t="s">
        <v>14</v>
      </c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23">
        <f t="shared" si="0"/>
        <v>0</v>
      </c>
    </row>
    <row r="15" spans="1:15" s="11" customFormat="1" x14ac:dyDescent="0.25">
      <c r="A15" s="22" t="s">
        <v>3</v>
      </c>
      <c r="B15" s="23">
        <f t="shared" ref="B15:M15" si="1">SUM(B9:B14)</f>
        <v>0</v>
      </c>
      <c r="C15" s="23">
        <f t="shared" si="1"/>
        <v>0</v>
      </c>
      <c r="D15" s="23">
        <f t="shared" si="1"/>
        <v>0</v>
      </c>
      <c r="E15" s="23">
        <f t="shared" si="1"/>
        <v>0</v>
      </c>
      <c r="F15" s="23">
        <f t="shared" si="1"/>
        <v>0</v>
      </c>
      <c r="G15" s="23">
        <f t="shared" si="1"/>
        <v>0</v>
      </c>
      <c r="H15" s="23">
        <f t="shared" si="1"/>
        <v>0</v>
      </c>
      <c r="I15" s="23">
        <f t="shared" si="1"/>
        <v>0</v>
      </c>
      <c r="J15" s="23">
        <f t="shared" si="1"/>
        <v>0</v>
      </c>
      <c r="K15" s="23">
        <f t="shared" si="1"/>
        <v>0</v>
      </c>
      <c r="L15" s="23">
        <f t="shared" si="1"/>
        <v>0</v>
      </c>
      <c r="M15" s="23">
        <f t="shared" si="1"/>
        <v>0</v>
      </c>
      <c r="N15" s="23">
        <f>SUM(N9:N14)</f>
        <v>0</v>
      </c>
      <c r="O15" s="23">
        <f>SUM(O9:O14)</f>
        <v>0</v>
      </c>
    </row>
    <row r="16" spans="1:15" s="11" customFormat="1" x14ac:dyDescent="0.25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</row>
    <row r="17" spans="1:15" s="33" customFormat="1" ht="15" customHeight="1" x14ac:dyDescent="0.25">
      <c r="A17" s="48" t="str">
        <f>CONCATENATE('01-Business_Value'!I7, " - ",'01-Business_Value'!J7)</f>
        <v>Front End Editor - Phase -1</v>
      </c>
      <c r="B17" s="48"/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</row>
    <row r="18" spans="1:15" s="33" customFormat="1" x14ac:dyDescent="0.25">
      <c r="A18" s="13" t="s">
        <v>7</v>
      </c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23">
        <f>SUM(B18:N18)</f>
        <v>0</v>
      </c>
    </row>
    <row r="19" spans="1:15" s="33" customFormat="1" x14ac:dyDescent="0.25">
      <c r="A19" s="13" t="s">
        <v>9</v>
      </c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23">
        <f>SUM(B19:N19)</f>
        <v>0</v>
      </c>
    </row>
    <row r="20" spans="1:15" s="33" customFormat="1" x14ac:dyDescent="0.25">
      <c r="A20" s="13" t="s">
        <v>10</v>
      </c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23">
        <f>SUM(B20:N20)</f>
        <v>0</v>
      </c>
    </row>
    <row r="21" spans="1:15" s="11" customFormat="1" x14ac:dyDescent="0.25">
      <c r="A21" s="22" t="s">
        <v>3</v>
      </c>
      <c r="B21" s="23">
        <f>SUM(B18:B20)</f>
        <v>0</v>
      </c>
      <c r="C21" s="23">
        <f t="shared" ref="C21:N21" si="2">SUM(C18:C20)</f>
        <v>0</v>
      </c>
      <c r="D21" s="23">
        <f t="shared" si="2"/>
        <v>0</v>
      </c>
      <c r="E21" s="23">
        <f t="shared" si="2"/>
        <v>0</v>
      </c>
      <c r="F21" s="23">
        <f t="shared" si="2"/>
        <v>0</v>
      </c>
      <c r="G21" s="23">
        <f t="shared" si="2"/>
        <v>0</v>
      </c>
      <c r="H21" s="23">
        <f t="shared" si="2"/>
        <v>0</v>
      </c>
      <c r="I21" s="23">
        <f t="shared" si="2"/>
        <v>0</v>
      </c>
      <c r="J21" s="23">
        <f t="shared" si="2"/>
        <v>0</v>
      </c>
      <c r="K21" s="23">
        <f t="shared" si="2"/>
        <v>0</v>
      </c>
      <c r="L21" s="23">
        <f t="shared" si="2"/>
        <v>0</v>
      </c>
      <c r="M21" s="23">
        <f t="shared" si="2"/>
        <v>0</v>
      </c>
      <c r="N21" s="23">
        <f t="shared" si="2"/>
        <v>0</v>
      </c>
      <c r="O21" s="23">
        <f>SUM(O18:O20)</f>
        <v>0</v>
      </c>
    </row>
    <row r="22" spans="1:15" s="11" customFormat="1" x14ac:dyDescent="0.25">
      <c r="A22" s="17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7"/>
    </row>
    <row r="23" spans="1:15" s="11" customFormat="1" ht="15" customHeight="1" x14ac:dyDescent="0.25">
      <c r="A23" s="48" t="str">
        <f>CONCATENATE('01-Business_Value'!I6, " - ",'01-Business_Value'!J6)</f>
        <v>Web Security Policy - Phase -1</v>
      </c>
      <c r="B23" s="48"/>
      <c r="C23" s="48"/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48"/>
    </row>
    <row r="24" spans="1:15" s="11" customFormat="1" x14ac:dyDescent="0.25">
      <c r="A24" s="13" t="s">
        <v>7</v>
      </c>
      <c r="B24" s="34"/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23">
        <f>SUM(B24:N24)</f>
        <v>0</v>
      </c>
    </row>
    <row r="25" spans="1:15" s="11" customFormat="1" x14ac:dyDescent="0.25">
      <c r="A25" s="13" t="s">
        <v>49</v>
      </c>
      <c r="B25" s="34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23">
        <f t="shared" ref="O25:O26" si="3">SUM(B25:N25)</f>
        <v>0</v>
      </c>
    </row>
    <row r="26" spans="1:15" s="11" customFormat="1" x14ac:dyDescent="0.25">
      <c r="A26" s="13" t="s">
        <v>2</v>
      </c>
      <c r="B26" s="34"/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23">
        <f t="shared" si="3"/>
        <v>0</v>
      </c>
    </row>
    <row r="27" spans="1:15" s="11" customFormat="1" x14ac:dyDescent="0.25">
      <c r="A27" s="22" t="s">
        <v>3</v>
      </c>
      <c r="B27" s="23">
        <f>SUM(B24:B26)</f>
        <v>0</v>
      </c>
      <c r="C27" s="23">
        <f t="shared" ref="C27:N27" si="4">SUM(C24:C26)</f>
        <v>0</v>
      </c>
      <c r="D27" s="23">
        <f t="shared" si="4"/>
        <v>0</v>
      </c>
      <c r="E27" s="23">
        <f t="shared" si="4"/>
        <v>0</v>
      </c>
      <c r="F27" s="23">
        <f t="shared" si="4"/>
        <v>0</v>
      </c>
      <c r="G27" s="23">
        <f t="shared" si="4"/>
        <v>0</v>
      </c>
      <c r="H27" s="23">
        <f t="shared" si="4"/>
        <v>0</v>
      </c>
      <c r="I27" s="23">
        <f t="shared" si="4"/>
        <v>0</v>
      </c>
      <c r="J27" s="23">
        <f t="shared" si="4"/>
        <v>0</v>
      </c>
      <c r="K27" s="23">
        <f t="shared" si="4"/>
        <v>0</v>
      </c>
      <c r="L27" s="23">
        <f t="shared" si="4"/>
        <v>0</v>
      </c>
      <c r="M27" s="23">
        <f t="shared" si="4"/>
        <v>0</v>
      </c>
      <c r="N27" s="23">
        <f t="shared" si="4"/>
        <v>0</v>
      </c>
      <c r="O27" s="23">
        <f>SUM(O24:O26)</f>
        <v>0</v>
      </c>
    </row>
    <row r="28" spans="1:15" s="11" customFormat="1" x14ac:dyDescent="0.25">
      <c r="A28" s="17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7"/>
    </row>
    <row r="29" spans="1:15" s="11" customFormat="1" x14ac:dyDescent="0.25">
      <c r="A29" s="48" t="e">
        <f>CONCATENATE('01-Business_Value'!#REF!, " - ",'01-Business_Value'!#REF!)</f>
        <v>#REF!</v>
      </c>
      <c r="B29" s="48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</row>
    <row r="30" spans="1:15" s="11" customFormat="1" x14ac:dyDescent="0.25">
      <c r="A30" s="13" t="s">
        <v>7</v>
      </c>
      <c r="B30" s="34"/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23">
        <f t="shared" ref="O30" si="5">SUM(B30:N30)</f>
        <v>0</v>
      </c>
    </row>
    <row r="31" spans="1:15" s="11" customFormat="1" x14ac:dyDescent="0.25">
      <c r="A31" s="22" t="s">
        <v>3</v>
      </c>
      <c r="B31" s="23">
        <f>SUM(B30:B30)</f>
        <v>0</v>
      </c>
      <c r="C31" s="23">
        <f t="shared" ref="C31:N31" si="6">SUM(C30:C30)</f>
        <v>0</v>
      </c>
      <c r="D31" s="23">
        <f t="shared" si="6"/>
        <v>0</v>
      </c>
      <c r="E31" s="23">
        <f t="shared" si="6"/>
        <v>0</v>
      </c>
      <c r="F31" s="23">
        <f t="shared" si="6"/>
        <v>0</v>
      </c>
      <c r="G31" s="23">
        <f t="shared" si="6"/>
        <v>0</v>
      </c>
      <c r="H31" s="23">
        <f t="shared" si="6"/>
        <v>0</v>
      </c>
      <c r="I31" s="23">
        <f t="shared" si="6"/>
        <v>0</v>
      </c>
      <c r="J31" s="23">
        <f t="shared" si="6"/>
        <v>0</v>
      </c>
      <c r="K31" s="23">
        <f t="shared" si="6"/>
        <v>0</v>
      </c>
      <c r="L31" s="23">
        <f t="shared" si="6"/>
        <v>0</v>
      </c>
      <c r="M31" s="23">
        <f t="shared" si="6"/>
        <v>0</v>
      </c>
      <c r="N31" s="23">
        <f t="shared" si="6"/>
        <v>0</v>
      </c>
      <c r="O31" s="23">
        <f>SUM(O30:O30)</f>
        <v>0</v>
      </c>
    </row>
    <row r="32" spans="1:15" s="11" customFormat="1" x14ac:dyDescent="0.25">
      <c r="A32" s="17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7"/>
    </row>
    <row r="33" spans="1:15" s="11" customFormat="1" x14ac:dyDescent="0.25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</row>
    <row r="34" spans="1:15" s="33" customFormat="1" x14ac:dyDescent="0.25">
      <c r="A34" s="48" t="str">
        <f>CONCATENATE('01-Business_Value'!I5, " - ",'01-Business_Value'!J5)</f>
        <v>Reliveri - Phase -2</v>
      </c>
      <c r="B34" s="48"/>
      <c r="C34" s="48"/>
      <c r="D34" s="48"/>
      <c r="E34" s="48"/>
      <c r="F34" s="48"/>
      <c r="G34" s="48"/>
      <c r="H34" s="48"/>
      <c r="I34" s="48"/>
      <c r="J34" s="48"/>
      <c r="K34" s="48"/>
      <c r="L34" s="48"/>
      <c r="M34" s="48"/>
      <c r="N34" s="48"/>
      <c r="O34" s="48"/>
    </row>
    <row r="35" spans="1:15" s="33" customFormat="1" x14ac:dyDescent="0.25">
      <c r="A35" s="13" t="s">
        <v>7</v>
      </c>
      <c r="B35" s="34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23">
        <f>SUM(B35:N35)</f>
        <v>0</v>
      </c>
    </row>
    <row r="36" spans="1:15" s="11" customFormat="1" x14ac:dyDescent="0.25">
      <c r="A36" s="14" t="s">
        <v>3</v>
      </c>
      <c r="B36" s="18">
        <f>SUM(B35)</f>
        <v>0</v>
      </c>
      <c r="C36" s="18">
        <f t="shared" ref="C36:N36" si="7">SUM(C35)</f>
        <v>0</v>
      </c>
      <c r="D36" s="18">
        <f t="shared" si="7"/>
        <v>0</v>
      </c>
      <c r="E36" s="18">
        <f t="shared" si="7"/>
        <v>0</v>
      </c>
      <c r="F36" s="18">
        <f t="shared" si="7"/>
        <v>0</v>
      </c>
      <c r="G36" s="18">
        <f t="shared" si="7"/>
        <v>0</v>
      </c>
      <c r="H36" s="18">
        <f t="shared" si="7"/>
        <v>0</v>
      </c>
      <c r="I36" s="18">
        <f t="shared" si="7"/>
        <v>0</v>
      </c>
      <c r="J36" s="18">
        <f t="shared" si="7"/>
        <v>0</v>
      </c>
      <c r="K36" s="18">
        <f t="shared" si="7"/>
        <v>0</v>
      </c>
      <c r="L36" s="18">
        <f t="shared" si="7"/>
        <v>0</v>
      </c>
      <c r="M36" s="18">
        <f t="shared" si="7"/>
        <v>0</v>
      </c>
      <c r="N36" s="18">
        <f t="shared" si="7"/>
        <v>0</v>
      </c>
      <c r="O36" s="23">
        <f>SUM(O35:O35)</f>
        <v>0</v>
      </c>
    </row>
    <row r="37" spans="1:15" s="11" customFormat="1" x14ac:dyDescent="0.25">
      <c r="A37" s="25" t="s">
        <v>35</v>
      </c>
      <c r="B37" s="24">
        <f>SUM(B15,B21,B27,B31, B36)</f>
        <v>0</v>
      </c>
      <c r="C37" s="24">
        <f>SUM(C15,C21,C27,C31, C36)</f>
        <v>0</v>
      </c>
      <c r="D37" s="24">
        <f>SUM(D15,D21,D27,D31, D36)</f>
        <v>0</v>
      </c>
      <c r="E37" s="24">
        <f t="shared" ref="E37:N37" si="8">SUM(E15,E21,E27,E31, E36)</f>
        <v>0</v>
      </c>
      <c r="F37" s="24">
        <f t="shared" si="8"/>
        <v>0</v>
      </c>
      <c r="G37" s="24">
        <f t="shared" si="8"/>
        <v>0</v>
      </c>
      <c r="H37" s="24">
        <f t="shared" si="8"/>
        <v>0</v>
      </c>
      <c r="I37" s="24">
        <f t="shared" si="8"/>
        <v>0</v>
      </c>
      <c r="J37" s="24">
        <f t="shared" si="8"/>
        <v>0</v>
      </c>
      <c r="K37" s="24">
        <f t="shared" si="8"/>
        <v>0</v>
      </c>
      <c r="L37" s="24">
        <f t="shared" si="8"/>
        <v>0</v>
      </c>
      <c r="M37" s="24">
        <f t="shared" si="8"/>
        <v>0</v>
      </c>
      <c r="N37" s="24">
        <f t="shared" si="8"/>
        <v>0</v>
      </c>
      <c r="O37" s="24">
        <f>SUM(O15,O21,O27,O31,O36)</f>
        <v>0</v>
      </c>
    </row>
    <row r="38" spans="1:15" s="11" customFormat="1" x14ac:dyDescent="0.25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</row>
    <row r="39" spans="1:15" s="35" customFormat="1" x14ac:dyDescent="0.25"/>
    <row r="40" spans="1:15" s="33" customFormat="1" x14ac:dyDescent="0.25">
      <c r="A40" s="47" t="s">
        <v>32</v>
      </c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</row>
    <row r="41" spans="1:15" s="33" customFormat="1" x14ac:dyDescent="0.25">
      <c r="A41" s="12" t="s">
        <v>27</v>
      </c>
      <c r="B41" s="12" t="s">
        <v>31</v>
      </c>
      <c r="C41" s="12" t="s">
        <v>29</v>
      </c>
      <c r="D41" s="12" t="s">
        <v>53</v>
      </c>
      <c r="E41" s="12" t="s">
        <v>4</v>
      </c>
      <c r="F41" s="12" t="s">
        <v>5</v>
      </c>
      <c r="G41" s="12" t="s">
        <v>54</v>
      </c>
      <c r="H41" s="19"/>
      <c r="L41" s="12" t="s">
        <v>6</v>
      </c>
      <c r="M41" s="12" t="s">
        <v>4</v>
      </c>
      <c r="N41" s="21" t="s">
        <v>5</v>
      </c>
      <c r="O41" s="12" t="s">
        <v>34</v>
      </c>
    </row>
    <row r="42" spans="1:15" s="33" customFormat="1" x14ac:dyDescent="0.25">
      <c r="A42" s="46" t="str">
        <f>'01-Business_Value'!I8</f>
        <v>ARP</v>
      </c>
      <c r="B42" s="44">
        <f>'01-Business_Value'!J8</f>
        <v>0</v>
      </c>
      <c r="C42" s="44">
        <f>'01-Business_Value'!K8</f>
        <v>250</v>
      </c>
      <c r="D42" s="13" t="s">
        <v>7</v>
      </c>
      <c r="E42" s="36">
        <f>'07-Nov'!G42</f>
        <v>10</v>
      </c>
      <c r="F42" s="36">
        <f>O9</f>
        <v>0</v>
      </c>
      <c r="G42" s="37">
        <f t="shared" ref="G42:G60" si="9">E42+F42</f>
        <v>10</v>
      </c>
      <c r="H42" s="38"/>
      <c r="L42" s="13" t="s">
        <v>7</v>
      </c>
      <c r="M42" s="26">
        <f>E42+E49+E53+E55+E57</f>
        <v>1739</v>
      </c>
      <c r="N42" s="26">
        <f>SUM(F42,F49,F53,F55, F57)</f>
        <v>0</v>
      </c>
      <c r="O42" s="22">
        <f>M42+N42</f>
        <v>1739</v>
      </c>
    </row>
    <row r="43" spans="1:15" s="33" customFormat="1" x14ac:dyDescent="0.25">
      <c r="A43" s="44"/>
      <c r="B43" s="44"/>
      <c r="C43" s="44"/>
      <c r="D43" s="13" t="s">
        <v>8</v>
      </c>
      <c r="E43" s="36">
        <f>'07-Nov'!G43</f>
        <v>0</v>
      </c>
      <c r="F43" s="36">
        <f t="shared" ref="F43:F47" si="10">O10</f>
        <v>0</v>
      </c>
      <c r="G43" s="37">
        <f t="shared" si="9"/>
        <v>0</v>
      </c>
      <c r="H43" s="38"/>
      <c r="L43" s="13" t="s">
        <v>8</v>
      </c>
      <c r="M43" s="26">
        <f>E43</f>
        <v>0</v>
      </c>
      <c r="N43" s="26">
        <f>F43</f>
        <v>0</v>
      </c>
      <c r="O43" s="22">
        <f t="shared" ref="O43:O50" si="11">M43+N43</f>
        <v>0</v>
      </c>
    </row>
    <row r="44" spans="1:15" s="33" customFormat="1" x14ac:dyDescent="0.25">
      <c r="A44" s="44"/>
      <c r="B44" s="44"/>
      <c r="C44" s="44"/>
      <c r="D44" s="13" t="s">
        <v>11</v>
      </c>
      <c r="E44" s="36">
        <f>'07-Nov'!G44</f>
        <v>0</v>
      </c>
      <c r="F44" s="36">
        <f>O11</f>
        <v>0</v>
      </c>
      <c r="G44" s="37">
        <f t="shared" si="9"/>
        <v>0</v>
      </c>
      <c r="H44" s="38"/>
      <c r="L44" s="13" t="s">
        <v>11</v>
      </c>
      <c r="M44" s="26">
        <f>E44+E59</f>
        <v>0</v>
      </c>
      <c r="N44" s="26">
        <f>F44+F59</f>
        <v>0</v>
      </c>
      <c r="O44" s="22">
        <f t="shared" si="11"/>
        <v>0</v>
      </c>
    </row>
    <row r="45" spans="1:15" s="33" customFormat="1" x14ac:dyDescent="0.25">
      <c r="A45" s="44"/>
      <c r="B45" s="44"/>
      <c r="C45" s="44"/>
      <c r="D45" s="13" t="s">
        <v>12</v>
      </c>
      <c r="E45" s="36">
        <f>'07-Nov'!G45</f>
        <v>0</v>
      </c>
      <c r="F45" s="36">
        <f t="shared" si="10"/>
        <v>0</v>
      </c>
      <c r="G45" s="37">
        <f t="shared" si="9"/>
        <v>0</v>
      </c>
      <c r="H45" s="38"/>
      <c r="L45" s="13" t="s">
        <v>12</v>
      </c>
      <c r="M45" s="26">
        <f t="shared" ref="M45:N47" si="12">E45</f>
        <v>0</v>
      </c>
      <c r="N45" s="26">
        <f t="shared" si="12"/>
        <v>0</v>
      </c>
      <c r="O45" s="22">
        <f t="shared" si="11"/>
        <v>0</v>
      </c>
    </row>
    <row r="46" spans="1:15" s="33" customFormat="1" x14ac:dyDescent="0.25">
      <c r="A46" s="44"/>
      <c r="B46" s="44"/>
      <c r="C46" s="44"/>
      <c r="D46" s="13" t="s">
        <v>13</v>
      </c>
      <c r="E46" s="36">
        <f>'07-Nov'!G46</f>
        <v>0</v>
      </c>
      <c r="F46" s="36">
        <f t="shared" si="10"/>
        <v>0</v>
      </c>
      <c r="G46" s="37">
        <f t="shared" si="9"/>
        <v>0</v>
      </c>
      <c r="H46" s="38"/>
      <c r="L46" s="13" t="s">
        <v>13</v>
      </c>
      <c r="M46" s="26">
        <f t="shared" si="12"/>
        <v>0</v>
      </c>
      <c r="N46" s="26">
        <f t="shared" si="12"/>
        <v>0</v>
      </c>
      <c r="O46" s="22">
        <f t="shared" si="11"/>
        <v>0</v>
      </c>
    </row>
    <row r="47" spans="1:15" s="33" customFormat="1" x14ac:dyDescent="0.25">
      <c r="A47" s="44"/>
      <c r="B47" s="44"/>
      <c r="C47" s="44"/>
      <c r="D47" s="13" t="s">
        <v>14</v>
      </c>
      <c r="E47" s="36">
        <f>'07-Nov'!G47</f>
        <v>0</v>
      </c>
      <c r="F47" s="36">
        <f t="shared" si="10"/>
        <v>0</v>
      </c>
      <c r="G47" s="37">
        <f t="shared" si="9"/>
        <v>0</v>
      </c>
      <c r="H47" s="38"/>
      <c r="L47" s="13" t="s">
        <v>14</v>
      </c>
      <c r="M47" s="26">
        <f t="shared" si="12"/>
        <v>0</v>
      </c>
      <c r="N47" s="26">
        <f t="shared" si="12"/>
        <v>0</v>
      </c>
      <c r="O47" s="22">
        <f t="shared" si="11"/>
        <v>0</v>
      </c>
    </row>
    <row r="48" spans="1:15" s="33" customFormat="1" x14ac:dyDescent="0.25">
      <c r="A48" s="45"/>
      <c r="B48" s="45"/>
      <c r="C48" s="45"/>
      <c r="D48" s="22" t="s">
        <v>3</v>
      </c>
      <c r="E48" s="36">
        <f>'07-Nov'!G48</f>
        <v>10</v>
      </c>
      <c r="F48" s="30">
        <f>SUM(F42:F47)</f>
        <v>0</v>
      </c>
      <c r="G48" s="30">
        <f t="shared" si="9"/>
        <v>10</v>
      </c>
      <c r="H48" s="15"/>
      <c r="L48" s="13" t="s">
        <v>9</v>
      </c>
      <c r="M48" s="26">
        <f>E50</f>
        <v>0</v>
      </c>
      <c r="N48" s="26">
        <f>F50</f>
        <v>0</v>
      </c>
      <c r="O48" s="22">
        <f t="shared" si="11"/>
        <v>0</v>
      </c>
    </row>
    <row r="49" spans="1:15" s="33" customFormat="1" x14ac:dyDescent="0.25">
      <c r="A49" s="46" t="str">
        <f>'01-Business_Value'!I7</f>
        <v>Front End Editor</v>
      </c>
      <c r="B49" s="44" t="str">
        <f>'01-Business_Value'!J7</f>
        <v>Phase -1</v>
      </c>
      <c r="C49" s="44">
        <f>'01-Business_Value'!K7</f>
        <v>250</v>
      </c>
      <c r="D49" s="13" t="s">
        <v>7</v>
      </c>
      <c r="E49" s="36">
        <f>'07-Nov'!G49</f>
        <v>1619</v>
      </c>
      <c r="F49" s="36">
        <f>O18</f>
        <v>0</v>
      </c>
      <c r="G49" s="37">
        <f t="shared" si="9"/>
        <v>1619</v>
      </c>
      <c r="H49" s="38"/>
      <c r="L49" s="13" t="s">
        <v>10</v>
      </c>
      <c r="M49" s="26">
        <f>E51</f>
        <v>2035</v>
      </c>
      <c r="N49" s="26">
        <f>F51</f>
        <v>0</v>
      </c>
      <c r="O49" s="22">
        <f t="shared" si="11"/>
        <v>2035</v>
      </c>
    </row>
    <row r="50" spans="1:15" s="33" customFormat="1" x14ac:dyDescent="0.25">
      <c r="A50" s="44"/>
      <c r="B50" s="44"/>
      <c r="C50" s="44"/>
      <c r="D50" s="13" t="s">
        <v>9</v>
      </c>
      <c r="E50" s="36">
        <f>'07-Nov'!G50</f>
        <v>0</v>
      </c>
      <c r="F50" s="36">
        <f t="shared" ref="F50:F51" si="13">O19</f>
        <v>0</v>
      </c>
      <c r="G50" s="37">
        <f t="shared" si="9"/>
        <v>0</v>
      </c>
      <c r="H50" s="38"/>
      <c r="L50" s="13" t="s">
        <v>49</v>
      </c>
      <c r="M50" s="26">
        <f>E58</f>
        <v>0</v>
      </c>
      <c r="N50" s="26">
        <f>F58</f>
        <v>0</v>
      </c>
      <c r="O50" s="22">
        <f t="shared" si="11"/>
        <v>0</v>
      </c>
    </row>
    <row r="51" spans="1:15" s="33" customFormat="1" x14ac:dyDescent="0.25">
      <c r="A51" s="44"/>
      <c r="B51" s="44"/>
      <c r="C51" s="44"/>
      <c r="D51" s="13" t="s">
        <v>10</v>
      </c>
      <c r="E51" s="36">
        <f>'07-Nov'!G51</f>
        <v>2035</v>
      </c>
      <c r="F51" s="36">
        <f t="shared" si="13"/>
        <v>0</v>
      </c>
      <c r="G51" s="37">
        <f t="shared" si="9"/>
        <v>2035</v>
      </c>
      <c r="H51" s="38"/>
      <c r="L51" s="25" t="s">
        <v>35</v>
      </c>
      <c r="M51" s="25">
        <f>SUM(M42:M50)</f>
        <v>3774</v>
      </c>
      <c r="N51" s="25">
        <f>SUM(N42:N50)</f>
        <v>0</v>
      </c>
      <c r="O51" s="25">
        <f>SUM(O42:O50)</f>
        <v>3774</v>
      </c>
    </row>
    <row r="52" spans="1:15" s="33" customFormat="1" x14ac:dyDescent="0.25">
      <c r="A52" s="45"/>
      <c r="B52" s="45"/>
      <c r="C52" s="45"/>
      <c r="D52" s="22" t="s">
        <v>3</v>
      </c>
      <c r="E52" s="36">
        <f>'07-Nov'!G52</f>
        <v>3654</v>
      </c>
      <c r="F52" s="30">
        <f>SUM(F49:F51)</f>
        <v>0</v>
      </c>
      <c r="G52" s="30">
        <f t="shared" si="9"/>
        <v>3654</v>
      </c>
      <c r="H52" s="15"/>
      <c r="O52" s="11"/>
    </row>
    <row r="53" spans="1:15" s="33" customFormat="1" x14ac:dyDescent="0.25">
      <c r="A53" s="46" t="str">
        <f>'01-Business_Value'!I5</f>
        <v>Reliveri</v>
      </c>
      <c r="B53" s="44" t="str">
        <f>'01-Business_Value'!J5</f>
        <v>Phase -2</v>
      </c>
      <c r="C53" s="44">
        <f>'01-Business_Value'!K5</f>
        <v>225</v>
      </c>
      <c r="D53" s="13" t="s">
        <v>7</v>
      </c>
      <c r="E53" s="36">
        <f>'07-Nov'!G53</f>
        <v>110</v>
      </c>
      <c r="F53" s="36">
        <f>O35</f>
        <v>0</v>
      </c>
      <c r="G53" s="37">
        <f t="shared" si="9"/>
        <v>110</v>
      </c>
      <c r="H53" s="38"/>
      <c r="O53" s="11"/>
    </row>
    <row r="54" spans="1:15" s="33" customFormat="1" x14ac:dyDescent="0.25">
      <c r="A54" s="45"/>
      <c r="B54" s="45"/>
      <c r="C54" s="45"/>
      <c r="D54" s="22" t="s">
        <v>3</v>
      </c>
      <c r="E54" s="36">
        <f>'07-Nov'!G54</f>
        <v>110</v>
      </c>
      <c r="F54" s="37">
        <f>O36</f>
        <v>0</v>
      </c>
      <c r="G54" s="37">
        <f t="shared" si="9"/>
        <v>110</v>
      </c>
      <c r="H54" s="15"/>
      <c r="O54" s="11"/>
    </row>
    <row r="55" spans="1:15" s="33" customFormat="1" x14ac:dyDescent="0.25">
      <c r="A55" s="46" t="e">
        <f>'01-Business_Value'!#REF!</f>
        <v>#REF!</v>
      </c>
      <c r="B55" s="44" t="e">
        <f>'01-Business_Value'!#REF!</f>
        <v>#REF!</v>
      </c>
      <c r="C55" s="44" t="e">
        <f>'01-Business_Value'!#REF!</f>
        <v>#REF!</v>
      </c>
      <c r="D55" s="13" t="s">
        <v>7</v>
      </c>
      <c r="E55" s="36">
        <f>'07-Nov'!G55</f>
        <v>0</v>
      </c>
      <c r="F55" s="36">
        <f>O30</f>
        <v>0</v>
      </c>
      <c r="G55" s="37">
        <f t="shared" si="9"/>
        <v>0</v>
      </c>
      <c r="H55" s="35"/>
      <c r="O55" s="11"/>
    </row>
    <row r="56" spans="1:15" s="33" customFormat="1" x14ac:dyDescent="0.25">
      <c r="A56" s="45"/>
      <c r="B56" s="45"/>
      <c r="C56" s="45"/>
      <c r="D56" s="22" t="s">
        <v>3</v>
      </c>
      <c r="E56" s="36">
        <f>'07-Nov'!G56</f>
        <v>0</v>
      </c>
      <c r="F56" s="30">
        <f>SUM(F55:F55)</f>
        <v>0</v>
      </c>
      <c r="G56" s="31">
        <f t="shared" si="9"/>
        <v>0</v>
      </c>
      <c r="O56" s="11"/>
    </row>
    <row r="57" spans="1:15" s="33" customFormat="1" x14ac:dyDescent="0.25">
      <c r="A57" s="46" t="str">
        <f>'01-Business_Value'!I6</f>
        <v>Web Security Policy</v>
      </c>
      <c r="B57" s="44" t="str">
        <f>'01-Business_Value'!J6</f>
        <v>Phase -1</v>
      </c>
      <c r="C57" s="44">
        <f>'01-Business_Value'!K6</f>
        <v>175</v>
      </c>
      <c r="D57" s="13" t="s">
        <v>7</v>
      </c>
      <c r="E57" s="36">
        <f>'07-Nov'!G57</f>
        <v>0</v>
      </c>
      <c r="F57" s="36">
        <f>O24</f>
        <v>0</v>
      </c>
      <c r="G57" s="37">
        <f t="shared" si="9"/>
        <v>0</v>
      </c>
      <c r="O57" s="11"/>
    </row>
    <row r="58" spans="1:15" s="33" customFormat="1" x14ac:dyDescent="0.25">
      <c r="A58" s="44"/>
      <c r="B58" s="44"/>
      <c r="C58" s="44"/>
      <c r="D58" s="13" t="s">
        <v>49</v>
      </c>
      <c r="E58" s="36">
        <f>'07-Nov'!G58</f>
        <v>0</v>
      </c>
      <c r="F58" s="36">
        <f>O25</f>
        <v>0</v>
      </c>
      <c r="G58" s="37">
        <f t="shared" si="9"/>
        <v>0</v>
      </c>
      <c r="O58" s="11"/>
    </row>
    <row r="59" spans="1:15" s="33" customFormat="1" x14ac:dyDescent="0.25">
      <c r="A59" s="44"/>
      <c r="B59" s="44"/>
      <c r="C59" s="44"/>
      <c r="D59" s="13" t="s">
        <v>11</v>
      </c>
      <c r="E59" s="36">
        <f>'07-Nov'!G59</f>
        <v>0</v>
      </c>
      <c r="F59" s="36">
        <f>O26</f>
        <v>0</v>
      </c>
      <c r="G59" s="37">
        <f t="shared" si="9"/>
        <v>0</v>
      </c>
      <c r="O59" s="11"/>
    </row>
    <row r="60" spans="1:15" s="33" customFormat="1" x14ac:dyDescent="0.25">
      <c r="A60" s="45"/>
      <c r="B60" s="45"/>
      <c r="C60" s="45"/>
      <c r="D60" s="22" t="s">
        <v>3</v>
      </c>
      <c r="E60" s="36">
        <f>'07-Nov'!G60</f>
        <v>0</v>
      </c>
      <c r="F60" s="30">
        <f>SUM(F57:F59)</f>
        <v>0</v>
      </c>
      <c r="G60" s="30">
        <f t="shared" si="9"/>
        <v>0</v>
      </c>
      <c r="O60" s="11"/>
    </row>
    <row r="61" spans="1:15" s="33" customFormat="1" x14ac:dyDescent="0.25">
      <c r="A61" s="25"/>
      <c r="B61" s="25"/>
      <c r="C61" s="25"/>
      <c r="D61" s="25" t="s">
        <v>35</v>
      </c>
      <c r="E61" s="36">
        <f>'07-Nov'!G61</f>
        <v>3774</v>
      </c>
      <c r="F61" s="32">
        <f t="shared" ref="F61:G61" si="14">SUM(F48, F52, F54, F56, F60)</f>
        <v>0</v>
      </c>
      <c r="G61" s="32">
        <f t="shared" si="14"/>
        <v>3774</v>
      </c>
      <c r="O61" s="11"/>
    </row>
    <row r="62" spans="1:15" s="33" customFormat="1" x14ac:dyDescent="0.25">
      <c r="A62" s="11"/>
      <c r="O62" s="11"/>
    </row>
  </sheetData>
  <mergeCells count="23">
    <mergeCell ref="A57:A60"/>
    <mergeCell ref="B57:B60"/>
    <mergeCell ref="C57:C60"/>
    <mergeCell ref="A53:A54"/>
    <mergeCell ref="B53:B54"/>
    <mergeCell ref="C53:C54"/>
    <mergeCell ref="A55:A56"/>
    <mergeCell ref="B55:B56"/>
    <mergeCell ref="C55:C56"/>
    <mergeCell ref="A49:A52"/>
    <mergeCell ref="B49:B52"/>
    <mergeCell ref="C49:C52"/>
    <mergeCell ref="A1:O4"/>
    <mergeCell ref="A5:O5"/>
    <mergeCell ref="A8:O8"/>
    <mergeCell ref="A17:O17"/>
    <mergeCell ref="A23:O23"/>
    <mergeCell ref="A29:O29"/>
    <mergeCell ref="A34:O34"/>
    <mergeCell ref="A40:O40"/>
    <mergeCell ref="A42:A48"/>
    <mergeCell ref="B42:B48"/>
    <mergeCell ref="C42:C48"/>
  </mergeCell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2"/>
  <sheetViews>
    <sheetView zoomScale="90" zoomScaleNormal="90" workbookViewId="0">
      <pane ySplit="7" topLeftCell="A8" activePane="bottomLeft" state="frozen"/>
      <selection pane="bottomLeft" activeCell="B18" sqref="B18:N20"/>
    </sheetView>
  </sheetViews>
  <sheetFormatPr defaultColWidth="9" defaultRowHeight="15" x14ac:dyDescent="0.25"/>
  <cols>
    <col min="1" max="1" width="19.5703125" style="11" customWidth="1" collapsed="1"/>
    <col min="2" max="2" width="21.7109375" style="1" customWidth="1" collapsed="1"/>
    <col min="3" max="3" width="16.42578125" style="1" bestFit="1" customWidth="1" collapsed="1"/>
    <col min="4" max="4" width="15.85546875" style="1" bestFit="1" customWidth="1" collapsed="1"/>
    <col min="5" max="5" width="23.140625" style="1" customWidth="1" collapsed="1"/>
    <col min="6" max="6" width="15" style="1" customWidth="1" collapsed="1"/>
    <col min="7" max="7" width="10.140625" style="1" bestFit="1" customWidth="1" collapsed="1"/>
    <col min="8" max="8" width="13.140625" style="1" customWidth="1" collapsed="1"/>
    <col min="9" max="9" width="14.140625" style="1" customWidth="1" collapsed="1"/>
    <col min="10" max="10" width="10.85546875" style="1" customWidth="1" collapsed="1"/>
    <col min="11" max="11" width="24.85546875" style="1" customWidth="1" collapsed="1"/>
    <col min="12" max="12" width="23.7109375" style="1" customWidth="1" collapsed="1"/>
    <col min="13" max="13" width="12.42578125" style="1" customWidth="1" collapsed="1"/>
    <col min="14" max="14" width="12" style="1" customWidth="1" collapsed="1"/>
    <col min="15" max="15" width="17.5703125" style="11" customWidth="1" collapsed="1"/>
    <col min="16" max="16384" width="9" style="1" collapsed="1"/>
  </cols>
  <sheetData>
    <row r="1" spans="1:15" x14ac:dyDescent="0.25">
      <c r="A1" s="41" t="s">
        <v>48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</row>
    <row r="2" spans="1:15" x14ac:dyDescent="0.25">
      <c r="A2" s="41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</row>
    <row r="3" spans="1:15" x14ac:dyDescent="0.25">
      <c r="A3" s="41"/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</row>
    <row r="4" spans="1:15" x14ac:dyDescent="0.25">
      <c r="A4" s="41"/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</row>
    <row r="5" spans="1:15" ht="26.25" x14ac:dyDescent="0.25">
      <c r="A5" s="49">
        <v>43034</v>
      </c>
      <c r="B5" s="50"/>
      <c r="C5" s="50"/>
      <c r="D5" s="50"/>
      <c r="E5" s="50"/>
      <c r="F5" s="50"/>
      <c r="G5" s="50"/>
      <c r="H5" s="50"/>
      <c r="I5" s="50"/>
      <c r="J5" s="50"/>
      <c r="K5" s="50"/>
      <c r="L5" s="50"/>
      <c r="M5" s="50"/>
      <c r="N5" s="50"/>
      <c r="O5" s="51"/>
    </row>
    <row r="6" spans="1:15" s="33" customFormat="1" x14ac:dyDescent="0.25">
      <c r="A6" s="11"/>
      <c r="O6" s="11"/>
    </row>
    <row r="7" spans="1:15" s="11" customFormat="1" ht="29.25" customHeight="1" x14ac:dyDescent="0.25">
      <c r="A7" s="10" t="s">
        <v>40</v>
      </c>
      <c r="B7" s="10" t="s">
        <v>15</v>
      </c>
      <c r="C7" s="10" t="s">
        <v>16</v>
      </c>
      <c r="D7" s="10" t="s">
        <v>17</v>
      </c>
      <c r="E7" s="10" t="s">
        <v>18</v>
      </c>
      <c r="F7" s="10" t="s">
        <v>19</v>
      </c>
      <c r="G7" s="10" t="s">
        <v>20</v>
      </c>
      <c r="H7" s="10" t="s">
        <v>21</v>
      </c>
      <c r="I7" s="10" t="s">
        <v>22</v>
      </c>
      <c r="J7" s="10" t="s">
        <v>23</v>
      </c>
      <c r="K7" s="10" t="s">
        <v>24</v>
      </c>
      <c r="L7" s="10" t="s">
        <v>25</v>
      </c>
      <c r="M7" s="10" t="s">
        <v>26</v>
      </c>
      <c r="N7" s="10" t="s">
        <v>55</v>
      </c>
      <c r="O7" s="10" t="s">
        <v>33</v>
      </c>
    </row>
    <row r="8" spans="1:15" s="33" customFormat="1" x14ac:dyDescent="0.25">
      <c r="A8" s="48" t="str">
        <f>CONCATENATE('01-Business_Value'!I8, " - ",'01-Business_Value'!J8)</f>
        <v xml:space="preserve">ARP - </v>
      </c>
      <c r="B8" s="48"/>
      <c r="C8" s="48"/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</row>
    <row r="9" spans="1:15" s="33" customFormat="1" x14ac:dyDescent="0.25">
      <c r="A9" s="13" t="s">
        <v>7</v>
      </c>
      <c r="B9" s="34"/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23">
        <f>SUM(B9:N9)</f>
        <v>0</v>
      </c>
    </row>
    <row r="10" spans="1:15" s="33" customFormat="1" x14ac:dyDescent="0.25">
      <c r="A10" s="13" t="s">
        <v>8</v>
      </c>
      <c r="B10" s="34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23">
        <f t="shared" ref="O10:O14" si="0">SUM(B10:N10)</f>
        <v>0</v>
      </c>
    </row>
    <row r="11" spans="1:15" s="33" customFormat="1" x14ac:dyDescent="0.25">
      <c r="A11" s="13" t="s">
        <v>11</v>
      </c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23">
        <f t="shared" si="0"/>
        <v>0</v>
      </c>
    </row>
    <row r="12" spans="1:15" s="33" customFormat="1" x14ac:dyDescent="0.25">
      <c r="A12" s="13" t="s">
        <v>12</v>
      </c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23">
        <f t="shared" si="0"/>
        <v>0</v>
      </c>
    </row>
    <row r="13" spans="1:15" s="33" customFormat="1" x14ac:dyDescent="0.25">
      <c r="A13" s="13" t="s">
        <v>13</v>
      </c>
      <c r="B13" s="34"/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23">
        <f t="shared" si="0"/>
        <v>0</v>
      </c>
    </row>
    <row r="14" spans="1:15" s="33" customFormat="1" x14ac:dyDescent="0.25">
      <c r="A14" s="13" t="s">
        <v>14</v>
      </c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23">
        <f t="shared" si="0"/>
        <v>0</v>
      </c>
    </row>
    <row r="15" spans="1:15" s="11" customFormat="1" x14ac:dyDescent="0.25">
      <c r="A15" s="22" t="s">
        <v>3</v>
      </c>
      <c r="B15" s="23">
        <f t="shared" ref="B15:M15" si="1">SUM(B9:B14)</f>
        <v>0</v>
      </c>
      <c r="C15" s="23">
        <f t="shared" si="1"/>
        <v>0</v>
      </c>
      <c r="D15" s="23">
        <f t="shared" si="1"/>
        <v>0</v>
      </c>
      <c r="E15" s="23">
        <f t="shared" si="1"/>
        <v>0</v>
      </c>
      <c r="F15" s="23">
        <f t="shared" si="1"/>
        <v>0</v>
      </c>
      <c r="G15" s="23">
        <f t="shared" si="1"/>
        <v>0</v>
      </c>
      <c r="H15" s="23">
        <f t="shared" si="1"/>
        <v>0</v>
      </c>
      <c r="I15" s="23">
        <f t="shared" si="1"/>
        <v>0</v>
      </c>
      <c r="J15" s="23">
        <f t="shared" si="1"/>
        <v>0</v>
      </c>
      <c r="K15" s="23">
        <f t="shared" si="1"/>
        <v>0</v>
      </c>
      <c r="L15" s="23">
        <f t="shared" si="1"/>
        <v>0</v>
      </c>
      <c r="M15" s="23">
        <f t="shared" si="1"/>
        <v>0</v>
      </c>
      <c r="N15" s="23">
        <f>SUM(N9:N14)</f>
        <v>0</v>
      </c>
      <c r="O15" s="23">
        <f>SUM(O9:O14)</f>
        <v>0</v>
      </c>
    </row>
    <row r="16" spans="1:15" s="11" customFormat="1" x14ac:dyDescent="0.25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</row>
    <row r="17" spans="1:15" s="33" customFormat="1" ht="15" customHeight="1" x14ac:dyDescent="0.25">
      <c r="A17" s="48" t="str">
        <f>CONCATENATE('01-Business_Value'!I7, " - ",'01-Business_Value'!J7)</f>
        <v>Front End Editor - Phase -1</v>
      </c>
      <c r="B17" s="48"/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</row>
    <row r="18" spans="1:15" s="33" customFormat="1" x14ac:dyDescent="0.25">
      <c r="A18" s="13" t="s">
        <v>7</v>
      </c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23">
        <f>SUM(B18:N18)</f>
        <v>0</v>
      </c>
    </row>
    <row r="19" spans="1:15" s="33" customFormat="1" x14ac:dyDescent="0.25">
      <c r="A19" s="13" t="s">
        <v>9</v>
      </c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23">
        <f>SUM(B19:N19)</f>
        <v>0</v>
      </c>
    </row>
    <row r="20" spans="1:15" s="33" customFormat="1" x14ac:dyDescent="0.25">
      <c r="A20" s="13" t="s">
        <v>10</v>
      </c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23">
        <f>SUM(B20:N20)</f>
        <v>0</v>
      </c>
    </row>
    <row r="21" spans="1:15" s="11" customFormat="1" x14ac:dyDescent="0.25">
      <c r="A21" s="22" t="s">
        <v>3</v>
      </c>
      <c r="B21" s="23">
        <f>SUM(B18:B20)</f>
        <v>0</v>
      </c>
      <c r="C21" s="23">
        <f t="shared" ref="C21:N21" si="2">SUM(C18:C20)</f>
        <v>0</v>
      </c>
      <c r="D21" s="23">
        <f t="shared" si="2"/>
        <v>0</v>
      </c>
      <c r="E21" s="23">
        <f t="shared" si="2"/>
        <v>0</v>
      </c>
      <c r="F21" s="23">
        <f t="shared" si="2"/>
        <v>0</v>
      </c>
      <c r="G21" s="23">
        <f t="shared" si="2"/>
        <v>0</v>
      </c>
      <c r="H21" s="23">
        <f t="shared" si="2"/>
        <v>0</v>
      </c>
      <c r="I21" s="23">
        <f t="shared" si="2"/>
        <v>0</v>
      </c>
      <c r="J21" s="23">
        <f t="shared" si="2"/>
        <v>0</v>
      </c>
      <c r="K21" s="23">
        <f t="shared" si="2"/>
        <v>0</v>
      </c>
      <c r="L21" s="23">
        <f t="shared" si="2"/>
        <v>0</v>
      </c>
      <c r="M21" s="23">
        <f t="shared" si="2"/>
        <v>0</v>
      </c>
      <c r="N21" s="23">
        <f t="shared" si="2"/>
        <v>0</v>
      </c>
      <c r="O21" s="23">
        <f>SUM(O18:O20)</f>
        <v>0</v>
      </c>
    </row>
    <row r="22" spans="1:15" s="11" customFormat="1" x14ac:dyDescent="0.25">
      <c r="A22" s="17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7"/>
    </row>
    <row r="23" spans="1:15" s="11" customFormat="1" ht="15" customHeight="1" x14ac:dyDescent="0.25">
      <c r="A23" s="48" t="str">
        <f>CONCATENATE('01-Business_Value'!I6, " - ",'01-Business_Value'!J6)</f>
        <v>Web Security Policy - Phase -1</v>
      </c>
      <c r="B23" s="48"/>
      <c r="C23" s="48"/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48"/>
    </row>
    <row r="24" spans="1:15" s="11" customFormat="1" x14ac:dyDescent="0.25">
      <c r="A24" s="13" t="s">
        <v>7</v>
      </c>
      <c r="B24" s="34"/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23">
        <f>SUM(B24:N24)</f>
        <v>0</v>
      </c>
    </row>
    <row r="25" spans="1:15" s="11" customFormat="1" x14ac:dyDescent="0.25">
      <c r="A25" s="13" t="s">
        <v>49</v>
      </c>
      <c r="B25" s="34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23">
        <f t="shared" ref="O25:O26" si="3">SUM(B25:N25)</f>
        <v>0</v>
      </c>
    </row>
    <row r="26" spans="1:15" s="11" customFormat="1" x14ac:dyDescent="0.25">
      <c r="A26" s="13" t="s">
        <v>2</v>
      </c>
      <c r="B26" s="34"/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23">
        <f t="shared" si="3"/>
        <v>0</v>
      </c>
    </row>
    <row r="27" spans="1:15" s="11" customFormat="1" x14ac:dyDescent="0.25">
      <c r="A27" s="22" t="s">
        <v>3</v>
      </c>
      <c r="B27" s="23">
        <f>SUM(B24:B26)</f>
        <v>0</v>
      </c>
      <c r="C27" s="23">
        <f t="shared" ref="C27:N27" si="4">SUM(C24:C26)</f>
        <v>0</v>
      </c>
      <c r="D27" s="23">
        <f t="shared" si="4"/>
        <v>0</v>
      </c>
      <c r="E27" s="23">
        <f t="shared" si="4"/>
        <v>0</v>
      </c>
      <c r="F27" s="23">
        <f t="shared" si="4"/>
        <v>0</v>
      </c>
      <c r="G27" s="23">
        <f t="shared" si="4"/>
        <v>0</v>
      </c>
      <c r="H27" s="23">
        <f t="shared" si="4"/>
        <v>0</v>
      </c>
      <c r="I27" s="23">
        <f t="shared" si="4"/>
        <v>0</v>
      </c>
      <c r="J27" s="23">
        <f t="shared" si="4"/>
        <v>0</v>
      </c>
      <c r="K27" s="23">
        <f t="shared" si="4"/>
        <v>0</v>
      </c>
      <c r="L27" s="23">
        <f t="shared" si="4"/>
        <v>0</v>
      </c>
      <c r="M27" s="23">
        <f t="shared" si="4"/>
        <v>0</v>
      </c>
      <c r="N27" s="23">
        <f t="shared" si="4"/>
        <v>0</v>
      </c>
      <c r="O27" s="23">
        <f>SUM(O24:O26)</f>
        <v>0</v>
      </c>
    </row>
    <row r="28" spans="1:15" s="11" customFormat="1" x14ac:dyDescent="0.25">
      <c r="A28" s="17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7"/>
    </row>
    <row r="29" spans="1:15" s="11" customFormat="1" x14ac:dyDescent="0.25">
      <c r="A29" s="48" t="e">
        <f>CONCATENATE('01-Business_Value'!#REF!, " - ",'01-Business_Value'!#REF!)</f>
        <v>#REF!</v>
      </c>
      <c r="B29" s="48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</row>
    <row r="30" spans="1:15" s="11" customFormat="1" x14ac:dyDescent="0.25">
      <c r="A30" s="13" t="s">
        <v>7</v>
      </c>
      <c r="B30" s="34"/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23">
        <f t="shared" ref="O30" si="5">SUM(B30:N30)</f>
        <v>0</v>
      </c>
    </row>
    <row r="31" spans="1:15" s="11" customFormat="1" x14ac:dyDescent="0.25">
      <c r="A31" s="22" t="s">
        <v>3</v>
      </c>
      <c r="B31" s="23">
        <f>SUM(B30:B30)</f>
        <v>0</v>
      </c>
      <c r="C31" s="23">
        <f t="shared" ref="C31:N31" si="6">SUM(C30:C30)</f>
        <v>0</v>
      </c>
      <c r="D31" s="23">
        <f t="shared" si="6"/>
        <v>0</v>
      </c>
      <c r="E31" s="23">
        <f t="shared" si="6"/>
        <v>0</v>
      </c>
      <c r="F31" s="23">
        <f t="shared" si="6"/>
        <v>0</v>
      </c>
      <c r="G31" s="23">
        <f t="shared" si="6"/>
        <v>0</v>
      </c>
      <c r="H31" s="23">
        <f t="shared" si="6"/>
        <v>0</v>
      </c>
      <c r="I31" s="23">
        <f t="shared" si="6"/>
        <v>0</v>
      </c>
      <c r="J31" s="23">
        <f t="shared" si="6"/>
        <v>0</v>
      </c>
      <c r="K31" s="23">
        <f t="shared" si="6"/>
        <v>0</v>
      </c>
      <c r="L31" s="23">
        <f t="shared" si="6"/>
        <v>0</v>
      </c>
      <c r="M31" s="23">
        <f t="shared" si="6"/>
        <v>0</v>
      </c>
      <c r="N31" s="23">
        <f t="shared" si="6"/>
        <v>0</v>
      </c>
      <c r="O31" s="23">
        <f>SUM(O30:O30)</f>
        <v>0</v>
      </c>
    </row>
    <row r="32" spans="1:15" s="11" customFormat="1" x14ac:dyDescent="0.25">
      <c r="A32" s="17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7"/>
    </row>
    <row r="33" spans="1:15" s="11" customFormat="1" x14ac:dyDescent="0.25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</row>
    <row r="34" spans="1:15" s="33" customFormat="1" x14ac:dyDescent="0.25">
      <c r="A34" s="48" t="str">
        <f>CONCATENATE('01-Business_Value'!I5, " - ",'01-Business_Value'!J5)</f>
        <v>Reliveri - Phase -2</v>
      </c>
      <c r="B34" s="48"/>
      <c r="C34" s="48"/>
      <c r="D34" s="48"/>
      <c r="E34" s="48"/>
      <c r="F34" s="48"/>
      <c r="G34" s="48"/>
      <c r="H34" s="48"/>
      <c r="I34" s="48"/>
      <c r="J34" s="48"/>
      <c r="K34" s="48"/>
      <c r="L34" s="48"/>
      <c r="M34" s="48"/>
      <c r="N34" s="48"/>
      <c r="O34" s="48"/>
    </row>
    <row r="35" spans="1:15" s="33" customFormat="1" x14ac:dyDescent="0.25">
      <c r="A35" s="13" t="s">
        <v>7</v>
      </c>
      <c r="B35" s="34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23">
        <f>SUM(B35:N35)</f>
        <v>0</v>
      </c>
    </row>
    <row r="36" spans="1:15" s="11" customFormat="1" x14ac:dyDescent="0.25">
      <c r="A36" s="14" t="s">
        <v>3</v>
      </c>
      <c r="B36" s="18">
        <f>SUM(B35)</f>
        <v>0</v>
      </c>
      <c r="C36" s="18">
        <f t="shared" ref="C36:N36" si="7">SUM(C35)</f>
        <v>0</v>
      </c>
      <c r="D36" s="18">
        <f t="shared" si="7"/>
        <v>0</v>
      </c>
      <c r="E36" s="18">
        <f t="shared" si="7"/>
        <v>0</v>
      </c>
      <c r="F36" s="18">
        <f t="shared" si="7"/>
        <v>0</v>
      </c>
      <c r="G36" s="18">
        <f t="shared" si="7"/>
        <v>0</v>
      </c>
      <c r="H36" s="18">
        <f t="shared" si="7"/>
        <v>0</v>
      </c>
      <c r="I36" s="18">
        <f t="shared" si="7"/>
        <v>0</v>
      </c>
      <c r="J36" s="18">
        <f t="shared" si="7"/>
        <v>0</v>
      </c>
      <c r="K36" s="18">
        <f t="shared" si="7"/>
        <v>0</v>
      </c>
      <c r="L36" s="18">
        <f t="shared" si="7"/>
        <v>0</v>
      </c>
      <c r="M36" s="18">
        <f t="shared" si="7"/>
        <v>0</v>
      </c>
      <c r="N36" s="18">
        <f t="shared" si="7"/>
        <v>0</v>
      </c>
      <c r="O36" s="23">
        <f>SUM(O35:O35)</f>
        <v>0</v>
      </c>
    </row>
    <row r="37" spans="1:15" s="11" customFormat="1" x14ac:dyDescent="0.25">
      <c r="A37" s="25" t="s">
        <v>35</v>
      </c>
      <c r="B37" s="24">
        <f>SUM(B15,B21,B27,B31, B36)</f>
        <v>0</v>
      </c>
      <c r="C37" s="24">
        <f>SUM(C15,C21,C27,C31, C36)</f>
        <v>0</v>
      </c>
      <c r="D37" s="24">
        <f>SUM(D15,D21,D27,D31, D36)</f>
        <v>0</v>
      </c>
      <c r="E37" s="24">
        <f t="shared" ref="E37:N37" si="8">SUM(E15,E21,E27,E31, E36)</f>
        <v>0</v>
      </c>
      <c r="F37" s="24">
        <f t="shared" si="8"/>
        <v>0</v>
      </c>
      <c r="G37" s="24">
        <f t="shared" si="8"/>
        <v>0</v>
      </c>
      <c r="H37" s="24">
        <f t="shared" si="8"/>
        <v>0</v>
      </c>
      <c r="I37" s="24">
        <f t="shared" si="8"/>
        <v>0</v>
      </c>
      <c r="J37" s="24">
        <f t="shared" si="8"/>
        <v>0</v>
      </c>
      <c r="K37" s="24">
        <f t="shared" si="8"/>
        <v>0</v>
      </c>
      <c r="L37" s="24">
        <f t="shared" si="8"/>
        <v>0</v>
      </c>
      <c r="M37" s="24">
        <f t="shared" si="8"/>
        <v>0</v>
      </c>
      <c r="N37" s="24">
        <f t="shared" si="8"/>
        <v>0</v>
      </c>
      <c r="O37" s="24">
        <f>SUM(O15,O21,O27,O31,O36)</f>
        <v>0</v>
      </c>
    </row>
    <row r="38" spans="1:15" s="11" customFormat="1" x14ac:dyDescent="0.25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</row>
    <row r="39" spans="1:15" s="35" customFormat="1" x14ac:dyDescent="0.25"/>
    <row r="40" spans="1:15" s="33" customFormat="1" x14ac:dyDescent="0.25">
      <c r="A40" s="47" t="s">
        <v>32</v>
      </c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</row>
    <row r="41" spans="1:15" s="33" customFormat="1" x14ac:dyDescent="0.25">
      <c r="A41" s="12" t="s">
        <v>27</v>
      </c>
      <c r="B41" s="12" t="s">
        <v>31</v>
      </c>
      <c r="C41" s="12" t="s">
        <v>29</v>
      </c>
      <c r="D41" s="12" t="s">
        <v>53</v>
      </c>
      <c r="E41" s="12" t="s">
        <v>4</v>
      </c>
      <c r="F41" s="12" t="s">
        <v>5</v>
      </c>
      <c r="G41" s="12" t="s">
        <v>54</v>
      </c>
      <c r="H41" s="19"/>
      <c r="L41" s="12" t="s">
        <v>6</v>
      </c>
      <c r="M41" s="12" t="s">
        <v>4</v>
      </c>
      <c r="N41" s="21" t="s">
        <v>5</v>
      </c>
      <c r="O41" s="12" t="s">
        <v>34</v>
      </c>
    </row>
    <row r="42" spans="1:15" s="33" customFormat="1" x14ac:dyDescent="0.25">
      <c r="A42" s="46" t="str">
        <f>'01-Business_Value'!I8</f>
        <v>ARP</v>
      </c>
      <c r="B42" s="44">
        <f>'01-Business_Value'!J8</f>
        <v>0</v>
      </c>
      <c r="C42" s="44">
        <f>'01-Business_Value'!K8</f>
        <v>250</v>
      </c>
      <c r="D42" s="13" t="s">
        <v>7</v>
      </c>
      <c r="E42" s="36">
        <f>'07-Nov'!G42</f>
        <v>10</v>
      </c>
      <c r="F42" s="36">
        <f>O9</f>
        <v>0</v>
      </c>
      <c r="G42" s="37">
        <f t="shared" ref="G42:G60" si="9">E42+F42</f>
        <v>10</v>
      </c>
      <c r="H42" s="38"/>
      <c r="L42" s="13" t="s">
        <v>7</v>
      </c>
      <c r="M42" s="26">
        <f>E42+E49+E53+E55+E57</f>
        <v>1739</v>
      </c>
      <c r="N42" s="26">
        <f>SUM(F42,F49,F53,F55, F57)</f>
        <v>0</v>
      </c>
      <c r="O42" s="22">
        <f>M42+N42</f>
        <v>1739</v>
      </c>
    </row>
    <row r="43" spans="1:15" s="33" customFormat="1" x14ac:dyDescent="0.25">
      <c r="A43" s="44"/>
      <c r="B43" s="44"/>
      <c r="C43" s="44"/>
      <c r="D43" s="13" t="s">
        <v>8</v>
      </c>
      <c r="E43" s="36">
        <f>'07-Nov'!G43</f>
        <v>0</v>
      </c>
      <c r="F43" s="36">
        <f t="shared" ref="F43:F47" si="10">O10</f>
        <v>0</v>
      </c>
      <c r="G43" s="37">
        <f t="shared" si="9"/>
        <v>0</v>
      </c>
      <c r="H43" s="38"/>
      <c r="L43" s="13" t="s">
        <v>8</v>
      </c>
      <c r="M43" s="26">
        <f>E43</f>
        <v>0</v>
      </c>
      <c r="N43" s="26">
        <f>F43</f>
        <v>0</v>
      </c>
      <c r="O43" s="22">
        <f t="shared" ref="O43:O50" si="11">M43+N43</f>
        <v>0</v>
      </c>
    </row>
    <row r="44" spans="1:15" s="33" customFormat="1" x14ac:dyDescent="0.25">
      <c r="A44" s="44"/>
      <c r="B44" s="44"/>
      <c r="C44" s="44"/>
      <c r="D44" s="13" t="s">
        <v>11</v>
      </c>
      <c r="E44" s="36">
        <f>'07-Nov'!G44</f>
        <v>0</v>
      </c>
      <c r="F44" s="36">
        <f>O11</f>
        <v>0</v>
      </c>
      <c r="G44" s="37">
        <f t="shared" si="9"/>
        <v>0</v>
      </c>
      <c r="H44" s="38"/>
      <c r="L44" s="13" t="s">
        <v>11</v>
      </c>
      <c r="M44" s="26">
        <f>E44+E59</f>
        <v>0</v>
      </c>
      <c r="N44" s="26">
        <f>F44+F59</f>
        <v>0</v>
      </c>
      <c r="O44" s="22">
        <f t="shared" si="11"/>
        <v>0</v>
      </c>
    </row>
    <row r="45" spans="1:15" s="33" customFormat="1" x14ac:dyDescent="0.25">
      <c r="A45" s="44"/>
      <c r="B45" s="44"/>
      <c r="C45" s="44"/>
      <c r="D45" s="13" t="s">
        <v>12</v>
      </c>
      <c r="E45" s="36">
        <f>'07-Nov'!G45</f>
        <v>0</v>
      </c>
      <c r="F45" s="36">
        <f t="shared" si="10"/>
        <v>0</v>
      </c>
      <c r="G45" s="37">
        <f t="shared" si="9"/>
        <v>0</v>
      </c>
      <c r="H45" s="38"/>
      <c r="L45" s="13" t="s">
        <v>12</v>
      </c>
      <c r="M45" s="26">
        <f t="shared" ref="M45:N47" si="12">E45</f>
        <v>0</v>
      </c>
      <c r="N45" s="26">
        <f t="shared" si="12"/>
        <v>0</v>
      </c>
      <c r="O45" s="22">
        <f t="shared" si="11"/>
        <v>0</v>
      </c>
    </row>
    <row r="46" spans="1:15" s="33" customFormat="1" x14ac:dyDescent="0.25">
      <c r="A46" s="44"/>
      <c r="B46" s="44"/>
      <c r="C46" s="44"/>
      <c r="D46" s="13" t="s">
        <v>13</v>
      </c>
      <c r="E46" s="36">
        <f>'07-Nov'!G46</f>
        <v>0</v>
      </c>
      <c r="F46" s="36">
        <f t="shared" si="10"/>
        <v>0</v>
      </c>
      <c r="G46" s="37">
        <f t="shared" si="9"/>
        <v>0</v>
      </c>
      <c r="H46" s="38"/>
      <c r="L46" s="13" t="s">
        <v>13</v>
      </c>
      <c r="M46" s="26">
        <f t="shared" si="12"/>
        <v>0</v>
      </c>
      <c r="N46" s="26">
        <f t="shared" si="12"/>
        <v>0</v>
      </c>
      <c r="O46" s="22">
        <f t="shared" si="11"/>
        <v>0</v>
      </c>
    </row>
    <row r="47" spans="1:15" s="33" customFormat="1" x14ac:dyDescent="0.25">
      <c r="A47" s="44"/>
      <c r="B47" s="44"/>
      <c r="C47" s="44"/>
      <c r="D47" s="13" t="s">
        <v>14</v>
      </c>
      <c r="E47" s="36">
        <f>'07-Nov'!G47</f>
        <v>0</v>
      </c>
      <c r="F47" s="36">
        <f t="shared" si="10"/>
        <v>0</v>
      </c>
      <c r="G47" s="37">
        <f t="shared" si="9"/>
        <v>0</v>
      </c>
      <c r="H47" s="38"/>
      <c r="L47" s="13" t="s">
        <v>14</v>
      </c>
      <c r="M47" s="26">
        <f t="shared" si="12"/>
        <v>0</v>
      </c>
      <c r="N47" s="26">
        <f t="shared" si="12"/>
        <v>0</v>
      </c>
      <c r="O47" s="22">
        <f t="shared" si="11"/>
        <v>0</v>
      </c>
    </row>
    <row r="48" spans="1:15" s="33" customFormat="1" x14ac:dyDescent="0.25">
      <c r="A48" s="45"/>
      <c r="B48" s="45"/>
      <c r="C48" s="45"/>
      <c r="D48" s="22" t="s">
        <v>3</v>
      </c>
      <c r="E48" s="36">
        <f>'07-Nov'!G48</f>
        <v>10</v>
      </c>
      <c r="F48" s="30">
        <f>SUM(F42:F47)</f>
        <v>0</v>
      </c>
      <c r="G48" s="30">
        <f t="shared" si="9"/>
        <v>10</v>
      </c>
      <c r="H48" s="15"/>
      <c r="L48" s="13" t="s">
        <v>9</v>
      </c>
      <c r="M48" s="26">
        <f>E50</f>
        <v>0</v>
      </c>
      <c r="N48" s="26">
        <f>F50</f>
        <v>0</v>
      </c>
      <c r="O48" s="22">
        <f t="shared" si="11"/>
        <v>0</v>
      </c>
    </row>
    <row r="49" spans="1:15" s="33" customFormat="1" x14ac:dyDescent="0.25">
      <c r="A49" s="46" t="str">
        <f>'01-Business_Value'!I7</f>
        <v>Front End Editor</v>
      </c>
      <c r="B49" s="44" t="str">
        <f>'01-Business_Value'!J7</f>
        <v>Phase -1</v>
      </c>
      <c r="C49" s="44">
        <f>'01-Business_Value'!K7</f>
        <v>250</v>
      </c>
      <c r="D49" s="13" t="s">
        <v>7</v>
      </c>
      <c r="E49" s="36">
        <f>'07-Nov'!G49</f>
        <v>1619</v>
      </c>
      <c r="F49" s="36">
        <f>O18</f>
        <v>0</v>
      </c>
      <c r="G49" s="37">
        <f t="shared" si="9"/>
        <v>1619</v>
      </c>
      <c r="H49" s="38"/>
      <c r="L49" s="13" t="s">
        <v>10</v>
      </c>
      <c r="M49" s="26">
        <f>E51</f>
        <v>2035</v>
      </c>
      <c r="N49" s="26">
        <f>F51</f>
        <v>0</v>
      </c>
      <c r="O49" s="22">
        <f t="shared" si="11"/>
        <v>2035</v>
      </c>
    </row>
    <row r="50" spans="1:15" s="33" customFormat="1" x14ac:dyDescent="0.25">
      <c r="A50" s="44"/>
      <c r="B50" s="44"/>
      <c r="C50" s="44"/>
      <c r="D50" s="13" t="s">
        <v>9</v>
      </c>
      <c r="E50" s="36">
        <f>'07-Nov'!G50</f>
        <v>0</v>
      </c>
      <c r="F50" s="36">
        <f t="shared" ref="F50:F51" si="13">O19</f>
        <v>0</v>
      </c>
      <c r="G50" s="37">
        <f t="shared" si="9"/>
        <v>0</v>
      </c>
      <c r="H50" s="38"/>
      <c r="L50" s="13" t="s">
        <v>49</v>
      </c>
      <c r="M50" s="26">
        <f>E58</f>
        <v>0</v>
      </c>
      <c r="N50" s="26">
        <f>F58</f>
        <v>0</v>
      </c>
      <c r="O50" s="22">
        <f t="shared" si="11"/>
        <v>0</v>
      </c>
    </row>
    <row r="51" spans="1:15" s="33" customFormat="1" x14ac:dyDescent="0.25">
      <c r="A51" s="44"/>
      <c r="B51" s="44"/>
      <c r="C51" s="44"/>
      <c r="D51" s="13" t="s">
        <v>10</v>
      </c>
      <c r="E51" s="36">
        <f>'07-Nov'!G51</f>
        <v>2035</v>
      </c>
      <c r="F51" s="36">
        <f t="shared" si="13"/>
        <v>0</v>
      </c>
      <c r="G51" s="37">
        <f t="shared" si="9"/>
        <v>2035</v>
      </c>
      <c r="H51" s="38"/>
      <c r="L51" s="25" t="s">
        <v>35</v>
      </c>
      <c r="M51" s="25">
        <f>SUM(M42:M50)</f>
        <v>3774</v>
      </c>
      <c r="N51" s="25">
        <f>SUM(N42:N50)</f>
        <v>0</v>
      </c>
      <c r="O51" s="25">
        <f>SUM(O42:O50)</f>
        <v>3774</v>
      </c>
    </row>
    <row r="52" spans="1:15" s="33" customFormat="1" x14ac:dyDescent="0.25">
      <c r="A52" s="45"/>
      <c r="B52" s="45"/>
      <c r="C52" s="45"/>
      <c r="D52" s="22" t="s">
        <v>3</v>
      </c>
      <c r="E52" s="36">
        <f>'07-Nov'!G52</f>
        <v>3654</v>
      </c>
      <c r="F52" s="30">
        <f>SUM(F49:F51)</f>
        <v>0</v>
      </c>
      <c r="G52" s="30">
        <f t="shared" si="9"/>
        <v>3654</v>
      </c>
      <c r="H52" s="15"/>
      <c r="O52" s="11"/>
    </row>
    <row r="53" spans="1:15" s="33" customFormat="1" x14ac:dyDescent="0.25">
      <c r="A53" s="46" t="str">
        <f>'01-Business_Value'!I5</f>
        <v>Reliveri</v>
      </c>
      <c r="B53" s="44" t="str">
        <f>'01-Business_Value'!J5</f>
        <v>Phase -2</v>
      </c>
      <c r="C53" s="44">
        <f>'01-Business_Value'!K5</f>
        <v>225</v>
      </c>
      <c r="D53" s="13" t="s">
        <v>7</v>
      </c>
      <c r="E53" s="36">
        <f>'07-Nov'!G53</f>
        <v>110</v>
      </c>
      <c r="F53" s="36">
        <f>O35</f>
        <v>0</v>
      </c>
      <c r="G53" s="37">
        <f t="shared" si="9"/>
        <v>110</v>
      </c>
      <c r="H53" s="38"/>
      <c r="O53" s="11"/>
    </row>
    <row r="54" spans="1:15" s="33" customFormat="1" x14ac:dyDescent="0.25">
      <c r="A54" s="45"/>
      <c r="B54" s="45"/>
      <c r="C54" s="45"/>
      <c r="D54" s="22" t="s">
        <v>3</v>
      </c>
      <c r="E54" s="36">
        <f>'07-Nov'!G54</f>
        <v>110</v>
      </c>
      <c r="F54" s="37">
        <f>O36</f>
        <v>0</v>
      </c>
      <c r="G54" s="37">
        <f t="shared" si="9"/>
        <v>110</v>
      </c>
      <c r="H54" s="15"/>
      <c r="O54" s="11"/>
    </row>
    <row r="55" spans="1:15" s="33" customFormat="1" x14ac:dyDescent="0.25">
      <c r="A55" s="46" t="e">
        <f>'01-Business_Value'!#REF!</f>
        <v>#REF!</v>
      </c>
      <c r="B55" s="44" t="e">
        <f>'01-Business_Value'!#REF!</f>
        <v>#REF!</v>
      </c>
      <c r="C55" s="44" t="e">
        <f>'01-Business_Value'!#REF!</f>
        <v>#REF!</v>
      </c>
      <c r="D55" s="13" t="s">
        <v>7</v>
      </c>
      <c r="E55" s="36">
        <f>'07-Nov'!G55</f>
        <v>0</v>
      </c>
      <c r="F55" s="36">
        <f>O30</f>
        <v>0</v>
      </c>
      <c r="G55" s="37">
        <f t="shared" si="9"/>
        <v>0</v>
      </c>
      <c r="H55" s="35"/>
      <c r="O55" s="11"/>
    </row>
    <row r="56" spans="1:15" s="33" customFormat="1" x14ac:dyDescent="0.25">
      <c r="A56" s="45"/>
      <c r="B56" s="45"/>
      <c r="C56" s="45"/>
      <c r="D56" s="22" t="s">
        <v>3</v>
      </c>
      <c r="E56" s="36">
        <f>'07-Nov'!G56</f>
        <v>0</v>
      </c>
      <c r="F56" s="30">
        <f>SUM(F55:F55)</f>
        <v>0</v>
      </c>
      <c r="G56" s="31">
        <f t="shared" si="9"/>
        <v>0</v>
      </c>
      <c r="O56" s="11"/>
    </row>
    <row r="57" spans="1:15" s="33" customFormat="1" x14ac:dyDescent="0.25">
      <c r="A57" s="46" t="str">
        <f>'01-Business_Value'!I6</f>
        <v>Web Security Policy</v>
      </c>
      <c r="B57" s="44" t="str">
        <f>'01-Business_Value'!J6</f>
        <v>Phase -1</v>
      </c>
      <c r="C57" s="44">
        <f>'01-Business_Value'!K6</f>
        <v>175</v>
      </c>
      <c r="D57" s="13" t="s">
        <v>7</v>
      </c>
      <c r="E57" s="36">
        <f>'07-Nov'!G57</f>
        <v>0</v>
      </c>
      <c r="F57" s="36">
        <f>O24</f>
        <v>0</v>
      </c>
      <c r="G57" s="37">
        <f t="shared" si="9"/>
        <v>0</v>
      </c>
      <c r="O57" s="11"/>
    </row>
    <row r="58" spans="1:15" s="33" customFormat="1" x14ac:dyDescent="0.25">
      <c r="A58" s="44"/>
      <c r="B58" s="44"/>
      <c r="C58" s="44"/>
      <c r="D58" s="13" t="s">
        <v>49</v>
      </c>
      <c r="E58" s="36">
        <f>'07-Nov'!G58</f>
        <v>0</v>
      </c>
      <c r="F58" s="36">
        <f>O25</f>
        <v>0</v>
      </c>
      <c r="G58" s="37">
        <f t="shared" si="9"/>
        <v>0</v>
      </c>
      <c r="O58" s="11"/>
    </row>
    <row r="59" spans="1:15" s="33" customFormat="1" x14ac:dyDescent="0.25">
      <c r="A59" s="44"/>
      <c r="B59" s="44"/>
      <c r="C59" s="44"/>
      <c r="D59" s="13" t="s">
        <v>11</v>
      </c>
      <c r="E59" s="36">
        <f>'07-Nov'!G59</f>
        <v>0</v>
      </c>
      <c r="F59" s="36">
        <f>O26</f>
        <v>0</v>
      </c>
      <c r="G59" s="37">
        <f t="shared" si="9"/>
        <v>0</v>
      </c>
      <c r="O59" s="11"/>
    </row>
    <row r="60" spans="1:15" s="33" customFormat="1" x14ac:dyDescent="0.25">
      <c r="A60" s="45"/>
      <c r="B60" s="45"/>
      <c r="C60" s="45"/>
      <c r="D60" s="22" t="s">
        <v>3</v>
      </c>
      <c r="E60" s="36">
        <f>'07-Nov'!G60</f>
        <v>0</v>
      </c>
      <c r="F60" s="30">
        <f>SUM(F57:F59)</f>
        <v>0</v>
      </c>
      <c r="G60" s="30">
        <f t="shared" si="9"/>
        <v>0</v>
      </c>
      <c r="O60" s="11"/>
    </row>
    <row r="61" spans="1:15" s="33" customFormat="1" x14ac:dyDescent="0.25">
      <c r="A61" s="25"/>
      <c r="B61" s="25"/>
      <c r="C61" s="25"/>
      <c r="D61" s="25" t="s">
        <v>35</v>
      </c>
      <c r="E61" s="36">
        <f>'07-Nov'!G61</f>
        <v>3774</v>
      </c>
      <c r="F61" s="32">
        <f t="shared" ref="F61:G61" si="14">SUM(F48, F52, F54, F56, F60)</f>
        <v>0</v>
      </c>
      <c r="G61" s="32">
        <f t="shared" si="14"/>
        <v>3774</v>
      </c>
      <c r="O61" s="11"/>
    </row>
    <row r="62" spans="1:15" s="33" customFormat="1" x14ac:dyDescent="0.25">
      <c r="A62" s="11"/>
      <c r="O62" s="11"/>
    </row>
  </sheetData>
  <mergeCells count="23">
    <mergeCell ref="A57:A60"/>
    <mergeCell ref="B57:B60"/>
    <mergeCell ref="C57:C60"/>
    <mergeCell ref="A53:A54"/>
    <mergeCell ref="B53:B54"/>
    <mergeCell ref="C53:C54"/>
    <mergeCell ref="A55:A56"/>
    <mergeCell ref="B55:B56"/>
    <mergeCell ref="C55:C56"/>
    <mergeCell ref="A49:A52"/>
    <mergeCell ref="B49:B52"/>
    <mergeCell ref="C49:C52"/>
    <mergeCell ref="A1:O4"/>
    <mergeCell ref="A5:O5"/>
    <mergeCell ref="A8:O8"/>
    <mergeCell ref="A17:O17"/>
    <mergeCell ref="A23:O23"/>
    <mergeCell ref="A29:O29"/>
    <mergeCell ref="A34:O34"/>
    <mergeCell ref="A40:O40"/>
    <mergeCell ref="A42:A48"/>
    <mergeCell ref="B42:B48"/>
    <mergeCell ref="C42:C48"/>
  </mergeCell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2"/>
  <sheetViews>
    <sheetView zoomScale="90" zoomScaleNormal="90" workbookViewId="0">
      <pane ySplit="7" topLeftCell="A8" activePane="bottomLeft" state="frozen"/>
      <selection pane="bottomLeft" activeCell="B18" sqref="B18:N20"/>
    </sheetView>
  </sheetViews>
  <sheetFormatPr defaultColWidth="9" defaultRowHeight="15" x14ac:dyDescent="0.25"/>
  <cols>
    <col min="1" max="1" width="19.5703125" style="11" customWidth="1" collapsed="1"/>
    <col min="2" max="2" width="21.7109375" style="1" customWidth="1" collapsed="1"/>
    <col min="3" max="3" width="16.42578125" style="1" bestFit="1" customWidth="1" collapsed="1"/>
    <col min="4" max="4" width="15.85546875" style="1" bestFit="1" customWidth="1" collapsed="1"/>
    <col min="5" max="5" width="23.140625" style="1" customWidth="1" collapsed="1"/>
    <col min="6" max="6" width="15" style="1" customWidth="1" collapsed="1"/>
    <col min="7" max="7" width="10.140625" style="1" bestFit="1" customWidth="1" collapsed="1"/>
    <col min="8" max="8" width="13.140625" style="1" customWidth="1" collapsed="1"/>
    <col min="9" max="9" width="14.140625" style="1" customWidth="1" collapsed="1"/>
    <col min="10" max="10" width="10.85546875" style="1" customWidth="1" collapsed="1"/>
    <col min="11" max="11" width="24.85546875" style="1" customWidth="1" collapsed="1"/>
    <col min="12" max="12" width="23.7109375" style="1" customWidth="1" collapsed="1"/>
    <col min="13" max="13" width="12.42578125" style="1" customWidth="1" collapsed="1"/>
    <col min="14" max="14" width="12" style="1" customWidth="1" collapsed="1"/>
    <col min="15" max="15" width="17.5703125" style="11" customWidth="1" collapsed="1"/>
    <col min="16" max="16384" width="9" style="1" collapsed="1"/>
  </cols>
  <sheetData>
    <row r="1" spans="1:15" x14ac:dyDescent="0.25">
      <c r="A1" s="41" t="s">
        <v>48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</row>
    <row r="2" spans="1:15" x14ac:dyDescent="0.25">
      <c r="A2" s="41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</row>
    <row r="3" spans="1:15" x14ac:dyDescent="0.25">
      <c r="A3" s="41"/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</row>
    <row r="4" spans="1:15" x14ac:dyDescent="0.25">
      <c r="A4" s="41"/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</row>
    <row r="5" spans="1:15" ht="26.25" x14ac:dyDescent="0.25">
      <c r="A5" s="49">
        <v>43034</v>
      </c>
      <c r="B5" s="50"/>
      <c r="C5" s="50"/>
      <c r="D5" s="50"/>
      <c r="E5" s="50"/>
      <c r="F5" s="50"/>
      <c r="G5" s="50"/>
      <c r="H5" s="50"/>
      <c r="I5" s="50"/>
      <c r="J5" s="50"/>
      <c r="K5" s="50"/>
      <c r="L5" s="50"/>
      <c r="M5" s="50"/>
      <c r="N5" s="50"/>
      <c r="O5" s="51"/>
    </row>
    <row r="6" spans="1:15" s="33" customFormat="1" x14ac:dyDescent="0.25">
      <c r="A6" s="11"/>
      <c r="O6" s="11"/>
    </row>
    <row r="7" spans="1:15" s="11" customFormat="1" ht="29.25" customHeight="1" x14ac:dyDescent="0.25">
      <c r="A7" s="10" t="s">
        <v>40</v>
      </c>
      <c r="B7" s="10" t="s">
        <v>15</v>
      </c>
      <c r="C7" s="10" t="s">
        <v>16</v>
      </c>
      <c r="D7" s="10" t="s">
        <v>17</v>
      </c>
      <c r="E7" s="10" t="s">
        <v>18</v>
      </c>
      <c r="F7" s="10" t="s">
        <v>19</v>
      </c>
      <c r="G7" s="10" t="s">
        <v>20</v>
      </c>
      <c r="H7" s="10" t="s">
        <v>21</v>
      </c>
      <c r="I7" s="10" t="s">
        <v>22</v>
      </c>
      <c r="J7" s="10" t="s">
        <v>23</v>
      </c>
      <c r="K7" s="10" t="s">
        <v>24</v>
      </c>
      <c r="L7" s="10" t="s">
        <v>25</v>
      </c>
      <c r="M7" s="10" t="s">
        <v>26</v>
      </c>
      <c r="N7" s="10" t="s">
        <v>55</v>
      </c>
      <c r="O7" s="10" t="s">
        <v>33</v>
      </c>
    </row>
    <row r="8" spans="1:15" s="33" customFormat="1" x14ac:dyDescent="0.25">
      <c r="A8" s="48" t="str">
        <f>CONCATENATE('01-Business_Value'!I8, " - ",'01-Business_Value'!J8)</f>
        <v xml:space="preserve">ARP - </v>
      </c>
      <c r="B8" s="48"/>
      <c r="C8" s="48"/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</row>
    <row r="9" spans="1:15" s="33" customFormat="1" x14ac:dyDescent="0.25">
      <c r="A9" s="13" t="s">
        <v>7</v>
      </c>
      <c r="B9" s="34"/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23">
        <f>SUM(B9:N9)</f>
        <v>0</v>
      </c>
    </row>
    <row r="10" spans="1:15" s="33" customFormat="1" x14ac:dyDescent="0.25">
      <c r="A10" s="13" t="s">
        <v>8</v>
      </c>
      <c r="B10" s="34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23">
        <f t="shared" ref="O10:O14" si="0">SUM(B10:N10)</f>
        <v>0</v>
      </c>
    </row>
    <row r="11" spans="1:15" s="33" customFormat="1" x14ac:dyDescent="0.25">
      <c r="A11" s="13" t="s">
        <v>11</v>
      </c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23">
        <f t="shared" si="0"/>
        <v>0</v>
      </c>
    </row>
    <row r="12" spans="1:15" s="33" customFormat="1" x14ac:dyDescent="0.25">
      <c r="A12" s="13" t="s">
        <v>12</v>
      </c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23">
        <f t="shared" si="0"/>
        <v>0</v>
      </c>
    </row>
    <row r="13" spans="1:15" s="33" customFormat="1" x14ac:dyDescent="0.25">
      <c r="A13" s="13" t="s">
        <v>13</v>
      </c>
      <c r="B13" s="34"/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23">
        <f t="shared" si="0"/>
        <v>0</v>
      </c>
    </row>
    <row r="14" spans="1:15" s="33" customFormat="1" x14ac:dyDescent="0.25">
      <c r="A14" s="13" t="s">
        <v>14</v>
      </c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23">
        <f t="shared" si="0"/>
        <v>0</v>
      </c>
    </row>
    <row r="15" spans="1:15" s="11" customFormat="1" x14ac:dyDescent="0.25">
      <c r="A15" s="22" t="s">
        <v>3</v>
      </c>
      <c r="B15" s="23">
        <f t="shared" ref="B15:M15" si="1">SUM(B9:B14)</f>
        <v>0</v>
      </c>
      <c r="C15" s="23">
        <f t="shared" si="1"/>
        <v>0</v>
      </c>
      <c r="D15" s="23">
        <f t="shared" si="1"/>
        <v>0</v>
      </c>
      <c r="E15" s="23">
        <f t="shared" si="1"/>
        <v>0</v>
      </c>
      <c r="F15" s="23">
        <f t="shared" si="1"/>
        <v>0</v>
      </c>
      <c r="G15" s="23">
        <f t="shared" si="1"/>
        <v>0</v>
      </c>
      <c r="H15" s="23">
        <f t="shared" si="1"/>
        <v>0</v>
      </c>
      <c r="I15" s="23">
        <f t="shared" si="1"/>
        <v>0</v>
      </c>
      <c r="J15" s="23">
        <f t="shared" si="1"/>
        <v>0</v>
      </c>
      <c r="K15" s="23">
        <f t="shared" si="1"/>
        <v>0</v>
      </c>
      <c r="L15" s="23">
        <f t="shared" si="1"/>
        <v>0</v>
      </c>
      <c r="M15" s="23">
        <f t="shared" si="1"/>
        <v>0</v>
      </c>
      <c r="N15" s="23">
        <f>SUM(N9:N14)</f>
        <v>0</v>
      </c>
      <c r="O15" s="23">
        <f>SUM(O9:O14)</f>
        <v>0</v>
      </c>
    </row>
    <row r="16" spans="1:15" s="11" customFormat="1" x14ac:dyDescent="0.25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</row>
    <row r="17" spans="1:15" s="33" customFormat="1" ht="15" customHeight="1" x14ac:dyDescent="0.25">
      <c r="A17" s="48" t="str">
        <f>CONCATENATE('01-Business_Value'!I7, " - ",'01-Business_Value'!J7)</f>
        <v>Front End Editor - Phase -1</v>
      </c>
      <c r="B17" s="48"/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</row>
    <row r="18" spans="1:15" s="33" customFormat="1" x14ac:dyDescent="0.25">
      <c r="A18" s="13" t="s">
        <v>7</v>
      </c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23">
        <f>SUM(B18:N18)</f>
        <v>0</v>
      </c>
    </row>
    <row r="19" spans="1:15" s="33" customFormat="1" x14ac:dyDescent="0.25">
      <c r="A19" s="13" t="s">
        <v>9</v>
      </c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23">
        <f>SUM(B19:N19)</f>
        <v>0</v>
      </c>
    </row>
    <row r="20" spans="1:15" s="33" customFormat="1" x14ac:dyDescent="0.25">
      <c r="A20" s="13" t="s">
        <v>10</v>
      </c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23">
        <f>SUM(B20:N20)</f>
        <v>0</v>
      </c>
    </row>
    <row r="21" spans="1:15" s="11" customFormat="1" x14ac:dyDescent="0.25">
      <c r="A21" s="22" t="s">
        <v>3</v>
      </c>
      <c r="B21" s="23">
        <f>SUM(B18:B20)</f>
        <v>0</v>
      </c>
      <c r="C21" s="23">
        <f t="shared" ref="C21:N21" si="2">SUM(C18:C20)</f>
        <v>0</v>
      </c>
      <c r="D21" s="23">
        <f t="shared" si="2"/>
        <v>0</v>
      </c>
      <c r="E21" s="23">
        <f t="shared" si="2"/>
        <v>0</v>
      </c>
      <c r="F21" s="23">
        <f t="shared" si="2"/>
        <v>0</v>
      </c>
      <c r="G21" s="23">
        <f t="shared" si="2"/>
        <v>0</v>
      </c>
      <c r="H21" s="23">
        <f t="shared" si="2"/>
        <v>0</v>
      </c>
      <c r="I21" s="23">
        <f t="shared" si="2"/>
        <v>0</v>
      </c>
      <c r="J21" s="23">
        <f t="shared" si="2"/>
        <v>0</v>
      </c>
      <c r="K21" s="23">
        <f t="shared" si="2"/>
        <v>0</v>
      </c>
      <c r="L21" s="23">
        <f t="shared" si="2"/>
        <v>0</v>
      </c>
      <c r="M21" s="23">
        <f t="shared" si="2"/>
        <v>0</v>
      </c>
      <c r="N21" s="23">
        <f t="shared" si="2"/>
        <v>0</v>
      </c>
      <c r="O21" s="23">
        <f>SUM(O18:O20)</f>
        <v>0</v>
      </c>
    </row>
    <row r="22" spans="1:15" s="11" customFormat="1" x14ac:dyDescent="0.25">
      <c r="A22" s="17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7"/>
    </row>
    <row r="23" spans="1:15" s="11" customFormat="1" ht="15" customHeight="1" x14ac:dyDescent="0.25">
      <c r="A23" s="48" t="str">
        <f>CONCATENATE('01-Business_Value'!I6, " - ",'01-Business_Value'!J6)</f>
        <v>Web Security Policy - Phase -1</v>
      </c>
      <c r="B23" s="48"/>
      <c r="C23" s="48"/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48"/>
    </row>
    <row r="24" spans="1:15" s="11" customFormat="1" x14ac:dyDescent="0.25">
      <c r="A24" s="13" t="s">
        <v>7</v>
      </c>
      <c r="B24" s="34"/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23">
        <f>SUM(B24:N24)</f>
        <v>0</v>
      </c>
    </row>
    <row r="25" spans="1:15" s="11" customFormat="1" x14ac:dyDescent="0.25">
      <c r="A25" s="13" t="s">
        <v>49</v>
      </c>
      <c r="B25" s="34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23">
        <f t="shared" ref="O25:O26" si="3">SUM(B25:N25)</f>
        <v>0</v>
      </c>
    </row>
    <row r="26" spans="1:15" s="11" customFormat="1" x14ac:dyDescent="0.25">
      <c r="A26" s="13" t="s">
        <v>2</v>
      </c>
      <c r="B26" s="34"/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23">
        <f t="shared" si="3"/>
        <v>0</v>
      </c>
    </row>
    <row r="27" spans="1:15" s="11" customFormat="1" x14ac:dyDescent="0.25">
      <c r="A27" s="22" t="s">
        <v>3</v>
      </c>
      <c r="B27" s="23">
        <f>SUM(B24:B26)</f>
        <v>0</v>
      </c>
      <c r="C27" s="23">
        <f t="shared" ref="C27:N27" si="4">SUM(C24:C26)</f>
        <v>0</v>
      </c>
      <c r="D27" s="23">
        <f t="shared" si="4"/>
        <v>0</v>
      </c>
      <c r="E27" s="23">
        <f t="shared" si="4"/>
        <v>0</v>
      </c>
      <c r="F27" s="23">
        <f t="shared" si="4"/>
        <v>0</v>
      </c>
      <c r="G27" s="23">
        <f t="shared" si="4"/>
        <v>0</v>
      </c>
      <c r="H27" s="23">
        <f t="shared" si="4"/>
        <v>0</v>
      </c>
      <c r="I27" s="23">
        <f t="shared" si="4"/>
        <v>0</v>
      </c>
      <c r="J27" s="23">
        <f t="shared" si="4"/>
        <v>0</v>
      </c>
      <c r="K27" s="23">
        <f t="shared" si="4"/>
        <v>0</v>
      </c>
      <c r="L27" s="23">
        <f t="shared" si="4"/>
        <v>0</v>
      </c>
      <c r="M27" s="23">
        <f t="shared" si="4"/>
        <v>0</v>
      </c>
      <c r="N27" s="23">
        <f t="shared" si="4"/>
        <v>0</v>
      </c>
      <c r="O27" s="23">
        <f>SUM(O24:O26)</f>
        <v>0</v>
      </c>
    </row>
    <row r="28" spans="1:15" s="11" customFormat="1" x14ac:dyDescent="0.25">
      <c r="A28" s="17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7"/>
    </row>
    <row r="29" spans="1:15" s="11" customFormat="1" x14ac:dyDescent="0.25">
      <c r="A29" s="48" t="e">
        <f>CONCATENATE('01-Business_Value'!#REF!, " - ",'01-Business_Value'!#REF!)</f>
        <v>#REF!</v>
      </c>
      <c r="B29" s="48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</row>
    <row r="30" spans="1:15" s="11" customFormat="1" x14ac:dyDescent="0.25">
      <c r="A30" s="13" t="s">
        <v>7</v>
      </c>
      <c r="B30" s="34"/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23">
        <f t="shared" ref="O30" si="5">SUM(B30:N30)</f>
        <v>0</v>
      </c>
    </row>
    <row r="31" spans="1:15" s="11" customFormat="1" x14ac:dyDescent="0.25">
      <c r="A31" s="22" t="s">
        <v>3</v>
      </c>
      <c r="B31" s="23">
        <f>SUM(B30:B30)</f>
        <v>0</v>
      </c>
      <c r="C31" s="23">
        <f t="shared" ref="C31:N31" si="6">SUM(C30:C30)</f>
        <v>0</v>
      </c>
      <c r="D31" s="23">
        <f t="shared" si="6"/>
        <v>0</v>
      </c>
      <c r="E31" s="23">
        <f t="shared" si="6"/>
        <v>0</v>
      </c>
      <c r="F31" s="23">
        <f t="shared" si="6"/>
        <v>0</v>
      </c>
      <c r="G31" s="23">
        <f t="shared" si="6"/>
        <v>0</v>
      </c>
      <c r="H31" s="23">
        <f t="shared" si="6"/>
        <v>0</v>
      </c>
      <c r="I31" s="23">
        <f t="shared" si="6"/>
        <v>0</v>
      </c>
      <c r="J31" s="23">
        <f t="shared" si="6"/>
        <v>0</v>
      </c>
      <c r="K31" s="23">
        <f t="shared" si="6"/>
        <v>0</v>
      </c>
      <c r="L31" s="23">
        <f t="shared" si="6"/>
        <v>0</v>
      </c>
      <c r="M31" s="23">
        <f t="shared" si="6"/>
        <v>0</v>
      </c>
      <c r="N31" s="23">
        <f t="shared" si="6"/>
        <v>0</v>
      </c>
      <c r="O31" s="23">
        <f>SUM(O30:O30)</f>
        <v>0</v>
      </c>
    </row>
    <row r="32" spans="1:15" s="11" customFormat="1" x14ac:dyDescent="0.25">
      <c r="A32" s="17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7"/>
    </row>
    <row r="33" spans="1:15" s="11" customFormat="1" x14ac:dyDescent="0.25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</row>
    <row r="34" spans="1:15" s="33" customFormat="1" x14ac:dyDescent="0.25">
      <c r="A34" s="48" t="str">
        <f>CONCATENATE('01-Business_Value'!I5, " - ",'01-Business_Value'!J5)</f>
        <v>Reliveri - Phase -2</v>
      </c>
      <c r="B34" s="48"/>
      <c r="C34" s="48"/>
      <c r="D34" s="48"/>
      <c r="E34" s="48"/>
      <c r="F34" s="48"/>
      <c r="G34" s="48"/>
      <c r="H34" s="48"/>
      <c r="I34" s="48"/>
      <c r="J34" s="48"/>
      <c r="K34" s="48"/>
      <c r="L34" s="48"/>
      <c r="M34" s="48"/>
      <c r="N34" s="48"/>
      <c r="O34" s="48"/>
    </row>
    <row r="35" spans="1:15" s="33" customFormat="1" x14ac:dyDescent="0.25">
      <c r="A35" s="13" t="s">
        <v>7</v>
      </c>
      <c r="B35" s="34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23">
        <f>SUM(B35:N35)</f>
        <v>0</v>
      </c>
    </row>
    <row r="36" spans="1:15" s="11" customFormat="1" x14ac:dyDescent="0.25">
      <c r="A36" s="14" t="s">
        <v>3</v>
      </c>
      <c r="B36" s="18">
        <f>SUM(B35)</f>
        <v>0</v>
      </c>
      <c r="C36" s="18">
        <f t="shared" ref="C36:N36" si="7">SUM(C35)</f>
        <v>0</v>
      </c>
      <c r="D36" s="18">
        <f t="shared" si="7"/>
        <v>0</v>
      </c>
      <c r="E36" s="18">
        <f t="shared" si="7"/>
        <v>0</v>
      </c>
      <c r="F36" s="18">
        <f t="shared" si="7"/>
        <v>0</v>
      </c>
      <c r="G36" s="18">
        <f t="shared" si="7"/>
        <v>0</v>
      </c>
      <c r="H36" s="18">
        <f t="shared" si="7"/>
        <v>0</v>
      </c>
      <c r="I36" s="18">
        <f t="shared" si="7"/>
        <v>0</v>
      </c>
      <c r="J36" s="18">
        <f t="shared" si="7"/>
        <v>0</v>
      </c>
      <c r="K36" s="18">
        <f t="shared" si="7"/>
        <v>0</v>
      </c>
      <c r="L36" s="18">
        <f t="shared" si="7"/>
        <v>0</v>
      </c>
      <c r="M36" s="18">
        <f t="shared" si="7"/>
        <v>0</v>
      </c>
      <c r="N36" s="18">
        <f t="shared" si="7"/>
        <v>0</v>
      </c>
      <c r="O36" s="23">
        <f>SUM(O35:O35)</f>
        <v>0</v>
      </c>
    </row>
    <row r="37" spans="1:15" s="11" customFormat="1" x14ac:dyDescent="0.25">
      <c r="A37" s="25" t="s">
        <v>35</v>
      </c>
      <c r="B37" s="24">
        <f>SUM(B15,B21,B27,B31, B36)</f>
        <v>0</v>
      </c>
      <c r="C37" s="24">
        <f>SUM(C15,C21,C27,C31, C36)</f>
        <v>0</v>
      </c>
      <c r="D37" s="24">
        <f>SUM(D15,D21,D27,D31, D36)</f>
        <v>0</v>
      </c>
      <c r="E37" s="24">
        <f t="shared" ref="E37:N37" si="8">SUM(E15,E21,E27,E31, E36)</f>
        <v>0</v>
      </c>
      <c r="F37" s="24">
        <f t="shared" si="8"/>
        <v>0</v>
      </c>
      <c r="G37" s="24">
        <f t="shared" si="8"/>
        <v>0</v>
      </c>
      <c r="H37" s="24">
        <f t="shared" si="8"/>
        <v>0</v>
      </c>
      <c r="I37" s="24">
        <f t="shared" si="8"/>
        <v>0</v>
      </c>
      <c r="J37" s="24">
        <f t="shared" si="8"/>
        <v>0</v>
      </c>
      <c r="K37" s="24">
        <f t="shared" si="8"/>
        <v>0</v>
      </c>
      <c r="L37" s="24">
        <f t="shared" si="8"/>
        <v>0</v>
      </c>
      <c r="M37" s="24">
        <f t="shared" si="8"/>
        <v>0</v>
      </c>
      <c r="N37" s="24">
        <f t="shared" si="8"/>
        <v>0</v>
      </c>
      <c r="O37" s="24">
        <f>SUM(O15,O21,O27,O31,O36)</f>
        <v>0</v>
      </c>
    </row>
    <row r="38" spans="1:15" s="11" customFormat="1" x14ac:dyDescent="0.25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</row>
    <row r="39" spans="1:15" s="35" customFormat="1" x14ac:dyDescent="0.25"/>
    <row r="40" spans="1:15" s="33" customFormat="1" x14ac:dyDescent="0.25">
      <c r="A40" s="47" t="s">
        <v>32</v>
      </c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</row>
    <row r="41" spans="1:15" s="33" customFormat="1" x14ac:dyDescent="0.25">
      <c r="A41" s="12" t="s">
        <v>27</v>
      </c>
      <c r="B41" s="12" t="s">
        <v>31</v>
      </c>
      <c r="C41" s="12" t="s">
        <v>29</v>
      </c>
      <c r="D41" s="12" t="s">
        <v>53</v>
      </c>
      <c r="E41" s="12" t="s">
        <v>4</v>
      </c>
      <c r="F41" s="12" t="s">
        <v>5</v>
      </c>
      <c r="G41" s="12" t="s">
        <v>54</v>
      </c>
      <c r="H41" s="19"/>
      <c r="L41" s="12" t="s">
        <v>6</v>
      </c>
      <c r="M41" s="12" t="s">
        <v>4</v>
      </c>
      <c r="N41" s="21" t="s">
        <v>5</v>
      </c>
      <c r="O41" s="12" t="s">
        <v>34</v>
      </c>
    </row>
    <row r="42" spans="1:15" s="33" customFormat="1" x14ac:dyDescent="0.25">
      <c r="A42" s="46" t="str">
        <f>'01-Business_Value'!I8</f>
        <v>ARP</v>
      </c>
      <c r="B42" s="44">
        <f>'01-Business_Value'!J8</f>
        <v>0</v>
      </c>
      <c r="C42" s="44">
        <f>'01-Business_Value'!K8</f>
        <v>250</v>
      </c>
      <c r="D42" s="13" t="s">
        <v>7</v>
      </c>
      <c r="E42" s="36">
        <f>'07-Nov'!G42</f>
        <v>10</v>
      </c>
      <c r="F42" s="36">
        <f>O9</f>
        <v>0</v>
      </c>
      <c r="G42" s="37">
        <f t="shared" ref="G42:G60" si="9">E42+F42</f>
        <v>10</v>
      </c>
      <c r="H42" s="38"/>
      <c r="L42" s="13" t="s">
        <v>7</v>
      </c>
      <c r="M42" s="26">
        <f>E42+E49+E53+E55+E57</f>
        <v>1739</v>
      </c>
      <c r="N42" s="26">
        <f>SUM(F42,F49,F53,F55, F57)</f>
        <v>0</v>
      </c>
      <c r="O42" s="22">
        <f>M42+N42</f>
        <v>1739</v>
      </c>
    </row>
    <row r="43" spans="1:15" s="33" customFormat="1" x14ac:dyDescent="0.25">
      <c r="A43" s="44"/>
      <c r="B43" s="44"/>
      <c r="C43" s="44"/>
      <c r="D43" s="13" t="s">
        <v>8</v>
      </c>
      <c r="E43" s="36">
        <f>'07-Nov'!G43</f>
        <v>0</v>
      </c>
      <c r="F43" s="36">
        <f t="shared" ref="F43:F47" si="10">O10</f>
        <v>0</v>
      </c>
      <c r="G43" s="37">
        <f t="shared" si="9"/>
        <v>0</v>
      </c>
      <c r="H43" s="38"/>
      <c r="L43" s="13" t="s">
        <v>8</v>
      </c>
      <c r="M43" s="26">
        <f>E43</f>
        <v>0</v>
      </c>
      <c r="N43" s="26">
        <f>F43</f>
        <v>0</v>
      </c>
      <c r="O43" s="22">
        <f t="shared" ref="O43:O50" si="11">M43+N43</f>
        <v>0</v>
      </c>
    </row>
    <row r="44" spans="1:15" s="33" customFormat="1" x14ac:dyDescent="0.25">
      <c r="A44" s="44"/>
      <c r="B44" s="44"/>
      <c r="C44" s="44"/>
      <c r="D44" s="13" t="s">
        <v>11</v>
      </c>
      <c r="E44" s="36">
        <f>'07-Nov'!G44</f>
        <v>0</v>
      </c>
      <c r="F44" s="36">
        <f>O11</f>
        <v>0</v>
      </c>
      <c r="G44" s="37">
        <f t="shared" si="9"/>
        <v>0</v>
      </c>
      <c r="H44" s="38"/>
      <c r="L44" s="13" t="s">
        <v>11</v>
      </c>
      <c r="M44" s="26">
        <f>E44+E59</f>
        <v>0</v>
      </c>
      <c r="N44" s="26">
        <f>F44+F59</f>
        <v>0</v>
      </c>
      <c r="O44" s="22">
        <f t="shared" si="11"/>
        <v>0</v>
      </c>
    </row>
    <row r="45" spans="1:15" s="33" customFormat="1" x14ac:dyDescent="0.25">
      <c r="A45" s="44"/>
      <c r="B45" s="44"/>
      <c r="C45" s="44"/>
      <c r="D45" s="13" t="s">
        <v>12</v>
      </c>
      <c r="E45" s="36">
        <f>'07-Nov'!G45</f>
        <v>0</v>
      </c>
      <c r="F45" s="36">
        <f t="shared" si="10"/>
        <v>0</v>
      </c>
      <c r="G45" s="37">
        <f t="shared" si="9"/>
        <v>0</v>
      </c>
      <c r="H45" s="38"/>
      <c r="L45" s="13" t="s">
        <v>12</v>
      </c>
      <c r="M45" s="26">
        <f t="shared" ref="M45:N47" si="12">E45</f>
        <v>0</v>
      </c>
      <c r="N45" s="26">
        <f t="shared" si="12"/>
        <v>0</v>
      </c>
      <c r="O45" s="22">
        <f t="shared" si="11"/>
        <v>0</v>
      </c>
    </row>
    <row r="46" spans="1:15" s="33" customFormat="1" x14ac:dyDescent="0.25">
      <c r="A46" s="44"/>
      <c r="B46" s="44"/>
      <c r="C46" s="44"/>
      <c r="D46" s="13" t="s">
        <v>13</v>
      </c>
      <c r="E46" s="36">
        <f>'07-Nov'!G46</f>
        <v>0</v>
      </c>
      <c r="F46" s="36">
        <f t="shared" si="10"/>
        <v>0</v>
      </c>
      <c r="G46" s="37">
        <f t="shared" si="9"/>
        <v>0</v>
      </c>
      <c r="H46" s="38"/>
      <c r="L46" s="13" t="s">
        <v>13</v>
      </c>
      <c r="M46" s="26">
        <f t="shared" si="12"/>
        <v>0</v>
      </c>
      <c r="N46" s="26">
        <f t="shared" si="12"/>
        <v>0</v>
      </c>
      <c r="O46" s="22">
        <f t="shared" si="11"/>
        <v>0</v>
      </c>
    </row>
    <row r="47" spans="1:15" s="33" customFormat="1" x14ac:dyDescent="0.25">
      <c r="A47" s="44"/>
      <c r="B47" s="44"/>
      <c r="C47" s="44"/>
      <c r="D47" s="13" t="s">
        <v>14</v>
      </c>
      <c r="E47" s="36">
        <f>'07-Nov'!G47</f>
        <v>0</v>
      </c>
      <c r="F47" s="36">
        <f t="shared" si="10"/>
        <v>0</v>
      </c>
      <c r="G47" s="37">
        <f t="shared" si="9"/>
        <v>0</v>
      </c>
      <c r="H47" s="38"/>
      <c r="L47" s="13" t="s">
        <v>14</v>
      </c>
      <c r="M47" s="26">
        <f t="shared" si="12"/>
        <v>0</v>
      </c>
      <c r="N47" s="26">
        <f t="shared" si="12"/>
        <v>0</v>
      </c>
      <c r="O47" s="22">
        <f t="shared" si="11"/>
        <v>0</v>
      </c>
    </row>
    <row r="48" spans="1:15" s="33" customFormat="1" x14ac:dyDescent="0.25">
      <c r="A48" s="45"/>
      <c r="B48" s="45"/>
      <c r="C48" s="45"/>
      <c r="D48" s="22" t="s">
        <v>3</v>
      </c>
      <c r="E48" s="36">
        <f>'07-Nov'!G48</f>
        <v>10</v>
      </c>
      <c r="F48" s="30">
        <f>SUM(F42:F47)</f>
        <v>0</v>
      </c>
      <c r="G48" s="30">
        <f t="shared" si="9"/>
        <v>10</v>
      </c>
      <c r="H48" s="15"/>
      <c r="L48" s="13" t="s">
        <v>9</v>
      </c>
      <c r="M48" s="26">
        <f>E50</f>
        <v>0</v>
      </c>
      <c r="N48" s="26">
        <f>F50</f>
        <v>0</v>
      </c>
      <c r="O48" s="22">
        <f t="shared" si="11"/>
        <v>0</v>
      </c>
    </row>
    <row r="49" spans="1:15" s="33" customFormat="1" x14ac:dyDescent="0.25">
      <c r="A49" s="46" t="str">
        <f>'01-Business_Value'!I7</f>
        <v>Front End Editor</v>
      </c>
      <c r="B49" s="44" t="str">
        <f>'01-Business_Value'!J7</f>
        <v>Phase -1</v>
      </c>
      <c r="C49" s="44">
        <f>'01-Business_Value'!K7</f>
        <v>250</v>
      </c>
      <c r="D49" s="13" t="s">
        <v>7</v>
      </c>
      <c r="E49" s="36">
        <f>'07-Nov'!G49</f>
        <v>1619</v>
      </c>
      <c r="F49" s="36">
        <f>O18</f>
        <v>0</v>
      </c>
      <c r="G49" s="37">
        <f t="shared" si="9"/>
        <v>1619</v>
      </c>
      <c r="H49" s="38"/>
      <c r="L49" s="13" t="s">
        <v>10</v>
      </c>
      <c r="M49" s="26">
        <f>E51</f>
        <v>2035</v>
      </c>
      <c r="N49" s="26">
        <f>F51</f>
        <v>0</v>
      </c>
      <c r="O49" s="22">
        <f t="shared" si="11"/>
        <v>2035</v>
      </c>
    </row>
    <row r="50" spans="1:15" s="33" customFormat="1" x14ac:dyDescent="0.25">
      <c r="A50" s="44"/>
      <c r="B50" s="44"/>
      <c r="C50" s="44"/>
      <c r="D50" s="13" t="s">
        <v>9</v>
      </c>
      <c r="E50" s="36">
        <f>'07-Nov'!G50</f>
        <v>0</v>
      </c>
      <c r="F50" s="36">
        <f t="shared" ref="F50:F51" si="13">O19</f>
        <v>0</v>
      </c>
      <c r="G50" s="37">
        <f t="shared" si="9"/>
        <v>0</v>
      </c>
      <c r="H50" s="38"/>
      <c r="L50" s="13" t="s">
        <v>49</v>
      </c>
      <c r="M50" s="26">
        <f>E58</f>
        <v>0</v>
      </c>
      <c r="N50" s="26">
        <f>F58</f>
        <v>0</v>
      </c>
      <c r="O50" s="22">
        <f t="shared" si="11"/>
        <v>0</v>
      </c>
    </row>
    <row r="51" spans="1:15" s="33" customFormat="1" x14ac:dyDescent="0.25">
      <c r="A51" s="44"/>
      <c r="B51" s="44"/>
      <c r="C51" s="44"/>
      <c r="D51" s="13" t="s">
        <v>10</v>
      </c>
      <c r="E51" s="36">
        <f>'07-Nov'!G51</f>
        <v>2035</v>
      </c>
      <c r="F51" s="36">
        <f t="shared" si="13"/>
        <v>0</v>
      </c>
      <c r="G51" s="37">
        <f t="shared" si="9"/>
        <v>2035</v>
      </c>
      <c r="H51" s="38"/>
      <c r="L51" s="25" t="s">
        <v>35</v>
      </c>
      <c r="M51" s="25">
        <f>SUM(M42:M50)</f>
        <v>3774</v>
      </c>
      <c r="N51" s="25">
        <f>SUM(N42:N50)</f>
        <v>0</v>
      </c>
      <c r="O51" s="25">
        <f>SUM(O42:O50)</f>
        <v>3774</v>
      </c>
    </row>
    <row r="52" spans="1:15" s="33" customFormat="1" x14ac:dyDescent="0.25">
      <c r="A52" s="45"/>
      <c r="B52" s="45"/>
      <c r="C52" s="45"/>
      <c r="D52" s="22" t="s">
        <v>3</v>
      </c>
      <c r="E52" s="36">
        <f>'07-Nov'!G52</f>
        <v>3654</v>
      </c>
      <c r="F52" s="30">
        <f>SUM(F49:F51)</f>
        <v>0</v>
      </c>
      <c r="G52" s="30">
        <f t="shared" si="9"/>
        <v>3654</v>
      </c>
      <c r="H52" s="15"/>
      <c r="O52" s="11"/>
    </row>
    <row r="53" spans="1:15" s="33" customFormat="1" x14ac:dyDescent="0.25">
      <c r="A53" s="46" t="str">
        <f>'01-Business_Value'!I5</f>
        <v>Reliveri</v>
      </c>
      <c r="B53" s="44" t="str">
        <f>'01-Business_Value'!J5</f>
        <v>Phase -2</v>
      </c>
      <c r="C53" s="44">
        <f>'01-Business_Value'!K5</f>
        <v>225</v>
      </c>
      <c r="D53" s="13" t="s">
        <v>7</v>
      </c>
      <c r="E53" s="36">
        <f>'07-Nov'!G53</f>
        <v>110</v>
      </c>
      <c r="F53" s="36">
        <f>O35</f>
        <v>0</v>
      </c>
      <c r="G53" s="37">
        <f t="shared" si="9"/>
        <v>110</v>
      </c>
      <c r="H53" s="38"/>
      <c r="O53" s="11"/>
    </row>
    <row r="54" spans="1:15" s="33" customFormat="1" x14ac:dyDescent="0.25">
      <c r="A54" s="45"/>
      <c r="B54" s="45"/>
      <c r="C54" s="45"/>
      <c r="D54" s="22" t="s">
        <v>3</v>
      </c>
      <c r="E54" s="36">
        <f>'07-Nov'!G54</f>
        <v>110</v>
      </c>
      <c r="F54" s="37">
        <f>O36</f>
        <v>0</v>
      </c>
      <c r="G54" s="37">
        <f t="shared" si="9"/>
        <v>110</v>
      </c>
      <c r="H54" s="15"/>
      <c r="O54" s="11"/>
    </row>
    <row r="55" spans="1:15" s="33" customFormat="1" x14ac:dyDescent="0.25">
      <c r="A55" s="46" t="e">
        <f>'01-Business_Value'!#REF!</f>
        <v>#REF!</v>
      </c>
      <c r="B55" s="44" t="e">
        <f>'01-Business_Value'!#REF!</f>
        <v>#REF!</v>
      </c>
      <c r="C55" s="44" t="e">
        <f>'01-Business_Value'!#REF!</f>
        <v>#REF!</v>
      </c>
      <c r="D55" s="13" t="s">
        <v>7</v>
      </c>
      <c r="E55" s="36">
        <f>'07-Nov'!G55</f>
        <v>0</v>
      </c>
      <c r="F55" s="36">
        <f>O30</f>
        <v>0</v>
      </c>
      <c r="G55" s="37">
        <f t="shared" si="9"/>
        <v>0</v>
      </c>
      <c r="H55" s="35"/>
      <c r="O55" s="11"/>
    </row>
    <row r="56" spans="1:15" s="33" customFormat="1" x14ac:dyDescent="0.25">
      <c r="A56" s="45"/>
      <c r="B56" s="45"/>
      <c r="C56" s="45"/>
      <c r="D56" s="22" t="s">
        <v>3</v>
      </c>
      <c r="E56" s="36">
        <f>'07-Nov'!G56</f>
        <v>0</v>
      </c>
      <c r="F56" s="30">
        <f>SUM(F55:F55)</f>
        <v>0</v>
      </c>
      <c r="G56" s="31">
        <f t="shared" si="9"/>
        <v>0</v>
      </c>
      <c r="O56" s="11"/>
    </row>
    <row r="57" spans="1:15" s="33" customFormat="1" x14ac:dyDescent="0.25">
      <c r="A57" s="46" t="str">
        <f>'01-Business_Value'!I6</f>
        <v>Web Security Policy</v>
      </c>
      <c r="B57" s="44" t="str">
        <f>'01-Business_Value'!J6</f>
        <v>Phase -1</v>
      </c>
      <c r="C57" s="44">
        <f>'01-Business_Value'!K6</f>
        <v>175</v>
      </c>
      <c r="D57" s="13" t="s">
        <v>7</v>
      </c>
      <c r="E57" s="36">
        <f>'07-Nov'!G57</f>
        <v>0</v>
      </c>
      <c r="F57" s="36">
        <f>O24</f>
        <v>0</v>
      </c>
      <c r="G57" s="37">
        <f t="shared" si="9"/>
        <v>0</v>
      </c>
      <c r="O57" s="11"/>
    </row>
    <row r="58" spans="1:15" s="33" customFormat="1" x14ac:dyDescent="0.25">
      <c r="A58" s="44"/>
      <c r="B58" s="44"/>
      <c r="C58" s="44"/>
      <c r="D58" s="13" t="s">
        <v>49</v>
      </c>
      <c r="E58" s="36">
        <f>'07-Nov'!G58</f>
        <v>0</v>
      </c>
      <c r="F58" s="36">
        <f>O25</f>
        <v>0</v>
      </c>
      <c r="G58" s="37">
        <f t="shared" si="9"/>
        <v>0</v>
      </c>
      <c r="O58" s="11"/>
    </row>
    <row r="59" spans="1:15" s="33" customFormat="1" x14ac:dyDescent="0.25">
      <c r="A59" s="44"/>
      <c r="B59" s="44"/>
      <c r="C59" s="44"/>
      <c r="D59" s="13" t="s">
        <v>11</v>
      </c>
      <c r="E59" s="36">
        <f>'07-Nov'!G59</f>
        <v>0</v>
      </c>
      <c r="F59" s="36">
        <f>O26</f>
        <v>0</v>
      </c>
      <c r="G59" s="37">
        <f t="shared" si="9"/>
        <v>0</v>
      </c>
      <c r="O59" s="11"/>
    </row>
    <row r="60" spans="1:15" s="33" customFormat="1" x14ac:dyDescent="0.25">
      <c r="A60" s="45"/>
      <c r="B60" s="45"/>
      <c r="C60" s="45"/>
      <c r="D60" s="22" t="s">
        <v>3</v>
      </c>
      <c r="E60" s="36">
        <f>'07-Nov'!G60</f>
        <v>0</v>
      </c>
      <c r="F60" s="30">
        <f>SUM(F57:F59)</f>
        <v>0</v>
      </c>
      <c r="G60" s="30">
        <f t="shared" si="9"/>
        <v>0</v>
      </c>
      <c r="O60" s="11"/>
    </row>
    <row r="61" spans="1:15" s="33" customFormat="1" x14ac:dyDescent="0.25">
      <c r="A61" s="25"/>
      <c r="B61" s="25"/>
      <c r="C61" s="25"/>
      <c r="D61" s="25" t="s">
        <v>35</v>
      </c>
      <c r="E61" s="36">
        <f>'07-Nov'!G61</f>
        <v>3774</v>
      </c>
      <c r="F61" s="32">
        <f t="shared" ref="F61:G61" si="14">SUM(F48, F52, F54, F56, F60)</f>
        <v>0</v>
      </c>
      <c r="G61" s="32">
        <f t="shared" si="14"/>
        <v>3774</v>
      </c>
      <c r="O61" s="11"/>
    </row>
    <row r="62" spans="1:15" s="33" customFormat="1" x14ac:dyDescent="0.25">
      <c r="A62" s="11"/>
      <c r="O62" s="11"/>
    </row>
  </sheetData>
  <mergeCells count="23">
    <mergeCell ref="A57:A60"/>
    <mergeCell ref="B57:B60"/>
    <mergeCell ref="C57:C60"/>
    <mergeCell ref="A53:A54"/>
    <mergeCell ref="B53:B54"/>
    <mergeCell ref="C53:C54"/>
    <mergeCell ref="A55:A56"/>
    <mergeCell ref="B55:B56"/>
    <mergeCell ref="C55:C56"/>
    <mergeCell ref="A49:A52"/>
    <mergeCell ref="B49:B52"/>
    <mergeCell ref="C49:C52"/>
    <mergeCell ref="A1:O4"/>
    <mergeCell ref="A5:O5"/>
    <mergeCell ref="A8:O8"/>
    <mergeCell ref="A17:O17"/>
    <mergeCell ref="A23:O23"/>
    <mergeCell ref="A29:O29"/>
    <mergeCell ref="A34:O34"/>
    <mergeCell ref="A40:O40"/>
    <mergeCell ref="A42:A48"/>
    <mergeCell ref="B42:B48"/>
    <mergeCell ref="C42:C4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9"/>
  <sheetViews>
    <sheetView workbookViewId="0">
      <selection activeCell="A10" sqref="A10"/>
    </sheetView>
  </sheetViews>
  <sheetFormatPr defaultColWidth="9" defaultRowHeight="15" x14ac:dyDescent="0.25"/>
  <cols>
    <col min="1" max="1" width="22.7109375" style="1" bestFit="1" customWidth="1" collapsed="1"/>
    <col min="2" max="2" width="12" style="1" bestFit="1" customWidth="1" collapsed="1"/>
    <col min="3" max="3" width="10" style="1" bestFit="1" customWidth="1" collapsed="1"/>
    <col min="4" max="4" width="7.28515625" style="1" bestFit="1" customWidth="1" collapsed="1"/>
    <col min="5" max="7" width="10" style="1" bestFit="1" customWidth="1" collapsed="1"/>
    <col min="8" max="12" width="7.28515625" style="1" bestFit="1" customWidth="1" collapsed="1"/>
    <col min="13" max="16384" width="9" style="1" collapsed="1"/>
  </cols>
  <sheetData>
    <row r="1" spans="1:23" x14ac:dyDescent="0.25">
      <c r="A1" s="41" t="s">
        <v>48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</row>
    <row r="2" spans="1:23" ht="15" customHeight="1" x14ac:dyDescent="0.25">
      <c r="A2" s="41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</row>
    <row r="3" spans="1:23" ht="15" customHeight="1" x14ac:dyDescent="0.25">
      <c r="A3" s="41"/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</row>
    <row r="4" spans="1:23" ht="15" customHeight="1" x14ac:dyDescent="0.25">
      <c r="A4" s="41"/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</row>
    <row r="5" spans="1:23" ht="15" customHeight="1" x14ac:dyDescent="0.25">
      <c r="A5" s="29"/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</row>
    <row r="6" spans="1:23" ht="15" customHeight="1" x14ac:dyDescent="0.25">
      <c r="A6" s="29"/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</row>
    <row r="7" spans="1:23" ht="15" customHeight="1" x14ac:dyDescent="0.25">
      <c r="A7" s="42" t="s">
        <v>58</v>
      </c>
      <c r="B7" s="43"/>
      <c r="C7" s="43"/>
      <c r="D7" s="43"/>
      <c r="E7" s="43"/>
      <c r="F7" s="43"/>
      <c r="G7" s="43"/>
      <c r="H7" s="43"/>
    </row>
    <row r="8" spans="1:23" ht="15" customHeight="1" x14ac:dyDescent="0.25">
      <c r="A8" s="12" t="s">
        <v>57</v>
      </c>
      <c r="B8" s="39">
        <v>43040</v>
      </c>
      <c r="C8" s="39">
        <v>43041</v>
      </c>
      <c r="D8" s="39">
        <v>43044</v>
      </c>
      <c r="E8" s="39">
        <v>43045</v>
      </c>
      <c r="F8" s="39">
        <v>43046</v>
      </c>
      <c r="G8" s="39">
        <v>43047</v>
      </c>
      <c r="H8" s="39">
        <v>43048</v>
      </c>
      <c r="I8" s="39">
        <v>43051</v>
      </c>
      <c r="J8" s="39">
        <v>43052</v>
      </c>
      <c r="K8" s="39">
        <v>43053</v>
      </c>
      <c r="L8" s="39">
        <v>43054</v>
      </c>
      <c r="M8" s="39">
        <v>43055</v>
      </c>
      <c r="N8" s="39">
        <v>43058</v>
      </c>
      <c r="O8" s="39">
        <v>43059</v>
      </c>
      <c r="P8" s="39">
        <v>43060</v>
      </c>
      <c r="Q8" s="39">
        <v>43061</v>
      </c>
      <c r="R8" s="39">
        <v>43062</v>
      </c>
      <c r="S8" s="39">
        <v>43065</v>
      </c>
      <c r="T8" s="39">
        <v>43066</v>
      </c>
      <c r="U8" s="39">
        <v>43067</v>
      </c>
      <c r="V8" s="39">
        <v>43068</v>
      </c>
      <c r="W8" s="39">
        <v>43069</v>
      </c>
    </row>
    <row r="9" spans="1:23" ht="15" customHeight="1" x14ac:dyDescent="0.25">
      <c r="A9" s="13" t="s">
        <v>7</v>
      </c>
      <c r="B9" s="26">
        <f>('03-Dec'!N42/60)*'01-Business_Value'!E11</f>
        <v>0.46875</v>
      </c>
      <c r="C9" s="26">
        <f>('02-Nov'!N42/60)*'01-Business_Value'!E11</f>
        <v>26.203125</v>
      </c>
      <c r="D9" s="26">
        <f>('03-Nov'!N42/60)*'01-Business_Value'!E11</f>
        <v>0.46875</v>
      </c>
      <c r="E9" s="26">
        <f>('06-Nov'!N42/60)*'01-Business_Value'!E11</f>
        <v>30</v>
      </c>
      <c r="F9" s="26">
        <f>('07-Nov'!N42/60)*'01-Business_Value'!E11</f>
        <v>24.375</v>
      </c>
      <c r="G9" s="26">
        <f>('08-Nov'!N42/60)*'01-Business_Value'!E11</f>
        <v>25.171874999999996</v>
      </c>
      <c r="H9" s="26">
        <f>('09-Nov'!N42/60)*'01-Business_Value'!E11</f>
        <v>22.640625000000004</v>
      </c>
      <c r="I9" s="26">
        <f>('12-Nov'!N42/60)*'01-Business_Value'!E11</f>
        <v>23.4375</v>
      </c>
      <c r="J9" s="26">
        <f>('13-Nov'!N42/60)*'01-Business_Value'!E11</f>
        <v>28.359375</v>
      </c>
      <c r="K9" s="26">
        <f>('14-Nov'!N42/60)*'01-Business_Value'!E11</f>
        <v>28.5</v>
      </c>
      <c r="L9" s="26">
        <f>('15-Nov'!N42/60)*'01-Business_Value'!E11</f>
        <v>22.96875</v>
      </c>
      <c r="M9" s="26">
        <f>('16-Nov'!N42/60)*'01-Business_Value'!E11</f>
        <v>0</v>
      </c>
      <c r="N9" s="26">
        <f>('19-Nov'!N42/60)*'01-Business_Value'!E11</f>
        <v>0</v>
      </c>
      <c r="O9" s="26">
        <f>('20-Nov'!N42/60)*'01-Business_Value'!E11</f>
        <v>0</v>
      </c>
      <c r="P9" s="26">
        <f>('21-Nov'!N42/60)*'01-Business_Value'!E11</f>
        <v>0</v>
      </c>
      <c r="Q9" s="26">
        <f>('22-Nov'!N42/60)*'01-Business_Value'!E11</f>
        <v>0</v>
      </c>
      <c r="R9" s="26">
        <f>('23-Nov'!N42/60)*'01-Business_Value'!E11</f>
        <v>0</v>
      </c>
      <c r="S9" s="26">
        <f>('26-Nov'!N42/60)*'01-Business_Value'!E11</f>
        <v>0</v>
      </c>
      <c r="T9" s="26">
        <f>('27-Nov'!N42/60)*'01-Business_Value'!E11</f>
        <v>0</v>
      </c>
      <c r="U9" s="26">
        <f>('28-Nov'!N42/60)*'01-Business_Value'!E11</f>
        <v>0</v>
      </c>
      <c r="V9" s="26">
        <f>('29-Nov'!N42/60)*'01-Business_Value'!E11</f>
        <v>0</v>
      </c>
      <c r="W9" s="26">
        <f>('30-Nov'!N42/60)*'01-Business_Value'!E11</f>
        <v>0</v>
      </c>
    </row>
    <row r="10" spans="1:23" x14ac:dyDescent="0.25">
      <c r="A10" s="13" t="s">
        <v>11</v>
      </c>
      <c r="B10" s="26">
        <f>('03-Dec'!N44/60)*'01-Business_Value'!E9</f>
        <v>0</v>
      </c>
      <c r="C10" s="26">
        <f>('02-Nov'!N44/60)*'01-Business_Value'!E9</f>
        <v>0</v>
      </c>
      <c r="D10" s="26">
        <f>('03-Nov'!N44/60)*'01-Business_Value'!E9</f>
        <v>0</v>
      </c>
      <c r="E10" s="26">
        <f>('06-Nov'!N44/60)*'01-Business_Value'!E9</f>
        <v>0</v>
      </c>
      <c r="F10" s="26">
        <f>('07-Nov'!N44/60)*'01-Business_Value'!E9</f>
        <v>0</v>
      </c>
      <c r="G10" s="26">
        <f>('08-Nov'!N44/60)*'01-Business_Value'!E9</f>
        <v>0</v>
      </c>
      <c r="H10" s="26">
        <f>('09-Nov'!N44/60)*'01-Business_Value'!E9</f>
        <v>0</v>
      </c>
      <c r="I10" s="26">
        <f>('12-Nov'!N44/60)*'01-Business_Value'!E9</f>
        <v>0</v>
      </c>
      <c r="J10" s="26">
        <f>('13-Nov'!N44/60)*'01-Business_Value'!E9</f>
        <v>0</v>
      </c>
      <c r="K10" s="26">
        <f>('14-Nov'!N44/60)*'01-Business_Value'!E9</f>
        <v>0</v>
      </c>
      <c r="L10" s="26">
        <f>('15-Nov'!N44/60)*'01-Business_Value'!E9</f>
        <v>0</v>
      </c>
      <c r="M10" s="26">
        <f>('16-Nov'!N44/60)*'01-Business_Value'!E9</f>
        <v>0</v>
      </c>
      <c r="N10" s="26">
        <f>('19-Nov'!N44/60)*'01-Business_Value'!E9</f>
        <v>0</v>
      </c>
      <c r="O10" s="26">
        <f>('20-Nov'!N44/60)*'01-Business_Value'!E9</f>
        <v>0</v>
      </c>
      <c r="P10" s="26">
        <f>('21-Nov'!N44/60)*'01-Business_Value'!E9</f>
        <v>0</v>
      </c>
      <c r="Q10" s="26">
        <f>('22-Nov'!N44/60)*'01-Business_Value'!E9</f>
        <v>0</v>
      </c>
      <c r="R10" s="26">
        <f>('23-Nov'!N44/60)*'01-Business_Value'!E9</f>
        <v>0</v>
      </c>
      <c r="S10" s="26">
        <f>('26-Nov'!N44/60)*'01-Business_Value'!E9</f>
        <v>0</v>
      </c>
      <c r="T10" s="26">
        <f>('27-Nov'!N44/60)*'01-Business_Value'!E9</f>
        <v>0</v>
      </c>
      <c r="U10" s="26">
        <f>('28-Nov'!N44/60)*'01-Business_Value'!E9</f>
        <v>0</v>
      </c>
      <c r="V10" s="26">
        <f>('29-Nov'!N44/60)*'01-Business_Value'!E9</f>
        <v>0</v>
      </c>
      <c r="W10" s="26">
        <f>('30-Nov'!N44/60)*'01-Business_Value'!E9</f>
        <v>0</v>
      </c>
    </row>
    <row r="11" spans="1:23" x14ac:dyDescent="0.25">
      <c r="A11" s="13" t="s">
        <v>12</v>
      </c>
      <c r="B11" s="26">
        <f>('03-Dec'!N45/60)*'01-Business_Value'!E7</f>
        <v>0</v>
      </c>
      <c r="C11" s="26">
        <f>('02-Nov'!N45/60)*'01-Business_Value'!E7</f>
        <v>0</v>
      </c>
      <c r="D11" s="26">
        <f>('03-Nov'!N45/60)*'01-Business_Value'!E7</f>
        <v>0</v>
      </c>
      <c r="E11" s="26">
        <f>('06-Nov'!N45/60)*'01-Business_Value'!E7</f>
        <v>0</v>
      </c>
      <c r="F11" s="26">
        <f>('07-Nov'!N45/60)*'01-Business_Value'!E7</f>
        <v>0</v>
      </c>
      <c r="G11" s="26">
        <f>('08-Nov'!N45/60)*'01-Business_Value'!E7</f>
        <v>0</v>
      </c>
      <c r="H11" s="26">
        <f>('09-Nov'!N45/60)*'01-Business_Value'!E7</f>
        <v>0</v>
      </c>
      <c r="I11" s="26">
        <f>('12-Nov'!N45/60)*'01-Business_Value'!E7</f>
        <v>0</v>
      </c>
      <c r="J11" s="26">
        <f>('13-Nov'!N45/60)*'01-Business_Value'!E7</f>
        <v>0</v>
      </c>
      <c r="K11" s="26">
        <f>('14-Nov'!N45/60)*'01-Business_Value'!E7</f>
        <v>0</v>
      </c>
      <c r="L11" s="26">
        <f>('15-Nov'!N45/60)*'01-Business_Value'!E7</f>
        <v>0</v>
      </c>
      <c r="M11" s="26">
        <f>('16-Nov'!N45/60)*'01-Business_Value'!E7</f>
        <v>0</v>
      </c>
      <c r="N11" s="26">
        <f>('19-Nov'!N45/60)*'01-Business_Value'!E7</f>
        <v>0</v>
      </c>
      <c r="O11" s="26">
        <f>('20-Nov'!N45/60)*'01-Business_Value'!E7</f>
        <v>0</v>
      </c>
      <c r="P11" s="26">
        <f>('21-Nov'!N45/60)*'01-Business_Value'!E7</f>
        <v>0</v>
      </c>
      <c r="Q11" s="26">
        <f>('22-Nov'!N45/60)*'01-Business_Value'!E7</f>
        <v>0</v>
      </c>
      <c r="R11" s="26">
        <f>('23-Nov'!N45/60)*'01-Business_Value'!E7</f>
        <v>0</v>
      </c>
      <c r="S11" s="26">
        <f>('26-Nov'!N45/60)*'01-Business_Value'!E7</f>
        <v>0</v>
      </c>
      <c r="T11" s="26">
        <f>('27-Nov'!N45/60)*'01-Business_Value'!E7</f>
        <v>0</v>
      </c>
      <c r="U11" s="26">
        <f>('28-Nov'!N45/60)*'01-Business_Value'!E7</f>
        <v>0</v>
      </c>
      <c r="V11" s="26">
        <f>('29-Nov'!N45/60)*'01-Business_Value'!E7</f>
        <v>0</v>
      </c>
      <c r="W11" s="26">
        <f>('30-Nov'!N45/60)*'01-Business_Value'!E7</f>
        <v>0</v>
      </c>
    </row>
    <row r="12" spans="1:23" x14ac:dyDescent="0.25">
      <c r="A12" s="13" t="s">
        <v>13</v>
      </c>
      <c r="B12" s="26">
        <f>('03-Dec'!N46/60)*'01-Business_Value'!E8</f>
        <v>0</v>
      </c>
      <c r="C12" s="26">
        <f>('02-Nov'!N46/60)*'01-Business_Value'!E8</f>
        <v>0</v>
      </c>
      <c r="D12" s="26">
        <f>('03-Nov'!N46/60)*'01-Business_Value'!E8</f>
        <v>0</v>
      </c>
      <c r="E12" s="26">
        <f>('06-Nov'!N46/60)*'01-Business_Value'!E8</f>
        <v>0</v>
      </c>
      <c r="F12" s="26">
        <f>('07-Nov'!N46/60)*'01-Business_Value'!E8</f>
        <v>0</v>
      </c>
      <c r="G12" s="26">
        <f>('08-Nov'!N46/60)*'01-Business_Value'!E8</f>
        <v>0</v>
      </c>
      <c r="H12" s="26">
        <f>('09-Nov'!N46/60)*'01-Business_Value'!E8</f>
        <v>0</v>
      </c>
      <c r="I12" s="26">
        <f>('12-Nov'!N46/60)*'01-Business_Value'!E8</f>
        <v>0</v>
      </c>
      <c r="J12" s="26">
        <f>('13-Nov'!N46/60)*'01-Business_Value'!E8</f>
        <v>0</v>
      </c>
      <c r="K12" s="26">
        <f>('14-Nov'!N46/60)*'01-Business_Value'!E8</f>
        <v>0</v>
      </c>
      <c r="L12" s="26">
        <f>('15-Nov'!N46/60)*'01-Business_Value'!E8</f>
        <v>0</v>
      </c>
      <c r="M12" s="26">
        <f>('16-Nov'!N46/60)*'01-Business_Value'!E8</f>
        <v>0</v>
      </c>
      <c r="N12" s="26">
        <f>('19-Nov'!N46/60)*'01-Business_Value'!E8</f>
        <v>0</v>
      </c>
      <c r="O12" s="26">
        <f>('20-Nov'!N46/60)*'01-Business_Value'!E8</f>
        <v>0</v>
      </c>
      <c r="P12" s="26">
        <f>('21-Nov'!N46/60)*'01-Business_Value'!E8</f>
        <v>0</v>
      </c>
      <c r="Q12" s="26">
        <f>('22-Nov'!N46/60)*'01-Business_Value'!E8</f>
        <v>0</v>
      </c>
      <c r="R12" s="26">
        <f>('23-Nov'!N46/60)*'01-Business_Value'!E8</f>
        <v>0</v>
      </c>
      <c r="S12" s="26">
        <f>('26-Nov'!N46/60)*'01-Business_Value'!E8</f>
        <v>0</v>
      </c>
      <c r="T12" s="26">
        <f>('27-Nov'!N46/60)*'01-Business_Value'!E8</f>
        <v>0</v>
      </c>
      <c r="U12" s="26">
        <f>('28-Nov'!N46/60)*'01-Business_Value'!E8</f>
        <v>0</v>
      </c>
      <c r="V12" s="26">
        <f>('29-Nov'!N46/60)*'01-Business_Value'!E8</f>
        <v>0</v>
      </c>
      <c r="W12" s="26">
        <f>('30-Nov'!N46/60)*'01-Business_Value'!E8</f>
        <v>0</v>
      </c>
    </row>
    <row r="13" spans="1:23" x14ac:dyDescent="0.25">
      <c r="A13" s="13" t="s">
        <v>14</v>
      </c>
      <c r="B13" s="26">
        <f>('03-Dec'!N47/60)*'01-Business_Value'!E6</f>
        <v>0</v>
      </c>
      <c r="C13" s="26">
        <f>('02-Nov'!N47/60)*'01-Business_Value'!E6</f>
        <v>0</v>
      </c>
      <c r="D13" s="26">
        <f>('03-Nov'!N47/60)*'01-Business_Value'!E6</f>
        <v>0</v>
      </c>
      <c r="E13" s="26">
        <f>('06-Nov'!N47/60)*'01-Business_Value'!E6</f>
        <v>0</v>
      </c>
      <c r="F13" s="26">
        <f>('07-Nov'!N47/60)*'01-Business_Value'!E6</f>
        <v>0</v>
      </c>
      <c r="G13" s="26">
        <f>('08-Nov'!N47/60)*'01-Business_Value'!E6</f>
        <v>0</v>
      </c>
      <c r="H13" s="26">
        <f>('09-Nov'!N47/60)*'01-Business_Value'!E6</f>
        <v>0</v>
      </c>
      <c r="I13" s="26">
        <f>('12-Nov'!N47/60)*'01-Business_Value'!E6</f>
        <v>0</v>
      </c>
      <c r="J13" s="26">
        <f>('13-Nov'!N47/60)*'01-Business_Value'!E6</f>
        <v>0</v>
      </c>
      <c r="K13" s="26">
        <f>('14-Nov'!N47/60)*'01-Business_Value'!E6</f>
        <v>0</v>
      </c>
      <c r="L13" s="26">
        <f>('15-Nov'!N47/60)*'01-Business_Value'!E6</f>
        <v>0</v>
      </c>
      <c r="M13" s="26">
        <f>('16-Nov'!N47/60)*'01-Business_Value'!E6</f>
        <v>0</v>
      </c>
      <c r="N13" s="26">
        <f>('19-Nov'!N47/60)*'01-Business_Value'!E6</f>
        <v>0</v>
      </c>
      <c r="O13" s="26">
        <f>('20-Nov'!N47/60)*'01-Business_Value'!E6</f>
        <v>0</v>
      </c>
      <c r="P13" s="26">
        <f>('21-Nov'!N47/60)*'01-Business_Value'!E6</f>
        <v>0</v>
      </c>
      <c r="Q13" s="26">
        <f>('22-Nov'!N47/60)*'01-Business_Value'!E6</f>
        <v>0</v>
      </c>
      <c r="R13" s="26">
        <f>('23-Nov'!N47/60)*'01-Business_Value'!E6</f>
        <v>0</v>
      </c>
      <c r="S13" s="26">
        <f>('26-Nov'!N47/60)*'01-Business_Value'!E6</f>
        <v>0</v>
      </c>
      <c r="T13" s="26">
        <f>('27-Nov'!N47/60)*'01-Business_Value'!E6</f>
        <v>0</v>
      </c>
      <c r="U13" s="26">
        <f>('28-Nov'!N47/60)*'01-Business_Value'!E6</f>
        <v>0</v>
      </c>
      <c r="V13" s="26">
        <f>('29-Nov'!N47/60)*'01-Business_Value'!E6</f>
        <v>0</v>
      </c>
      <c r="W13" s="26">
        <f>('30-Nov'!N47/60)*'01-Business_Value'!E6</f>
        <v>0</v>
      </c>
    </row>
    <row r="14" spans="1:23" x14ac:dyDescent="0.25">
      <c r="A14" s="13" t="s">
        <v>10</v>
      </c>
      <c r="B14" s="26">
        <f>('03-Dec'!N49/60)*'01-Business_Value'!E5</f>
        <v>0</v>
      </c>
      <c r="C14" s="26">
        <f>('02-Nov'!N49/60)*'01-Business_Value'!E5</f>
        <v>13.59375</v>
      </c>
      <c r="D14" s="26">
        <f>('03-Nov'!N49/60)*'01-Business_Value'!E5</f>
        <v>12.65625</v>
      </c>
      <c r="E14" s="26">
        <f>('06-Nov'!N49/60)*'01-Business_Value'!E5</f>
        <v>11.953125</v>
      </c>
      <c r="F14" s="26">
        <f>('07-Nov'!N49/60)*'01-Business_Value'!E5</f>
        <v>9.4921875</v>
      </c>
      <c r="G14" s="26">
        <f>('08-Nov'!N49/60)*'01-Business_Value'!E5</f>
        <v>12.65625</v>
      </c>
      <c r="H14" s="26">
        <f>('09-Nov'!N49/60)*'01-Business_Value'!E5</f>
        <v>12.65625</v>
      </c>
      <c r="I14" s="26">
        <f>('12-Nov'!N49/60)*'01-Business_Value'!E5</f>
        <v>10.546875</v>
      </c>
      <c r="J14" s="26">
        <f>('13-Nov'!N49/60)*'01-Business_Value'!E5</f>
        <v>12.421875</v>
      </c>
      <c r="K14" s="26">
        <f>('14-Nov'!N49/60)*'01-Business_Value'!E5</f>
        <v>13.7109375</v>
      </c>
      <c r="L14" s="26">
        <f>('15-Nov'!N49/60)*'01-Business_Value'!E5</f>
        <v>12.3046875</v>
      </c>
      <c r="M14" s="26">
        <f>('16-Nov'!N49/60)*'01-Business_Value'!E5</f>
        <v>0</v>
      </c>
      <c r="N14" s="26">
        <f>('19-Nov'!N49/60)*'01-Business_Value'!E5</f>
        <v>0</v>
      </c>
      <c r="O14" s="26">
        <f>('20-Nov'!N49/60)*'01-Business_Value'!E5</f>
        <v>0</v>
      </c>
      <c r="P14" s="26">
        <f>('21-Nov'!N49/60)*'01-Business_Value'!E5</f>
        <v>0</v>
      </c>
      <c r="Q14" s="26">
        <f>('22-Nov'!N49/60)*'01-Business_Value'!E5</f>
        <v>0</v>
      </c>
      <c r="R14" s="26">
        <f>('23-Nov'!N49/60)*'01-Business_Value'!E5</f>
        <v>0</v>
      </c>
      <c r="S14" s="26">
        <f>('26-Nov'!N49/60)*'01-Business_Value'!E5</f>
        <v>0</v>
      </c>
      <c r="T14" s="26">
        <f>('27-Nov'!N49/60)*'01-Business_Value'!E5</f>
        <v>0</v>
      </c>
      <c r="U14" s="26">
        <f>('28-Nov'!N49/60)*'01-Business_Value'!E5</f>
        <v>0</v>
      </c>
      <c r="V14" s="26">
        <f>('29-Nov'!N49/60)*'01-Business_Value'!E5</f>
        <v>0</v>
      </c>
      <c r="W14" s="26">
        <f>('30-Nov'!N49/60)*'01-Business_Value'!E5</f>
        <v>0</v>
      </c>
    </row>
    <row r="16" spans="1:23" x14ac:dyDescent="0.25">
      <c r="A16" s="11"/>
    </row>
    <row r="17" spans="1:13" x14ac:dyDescent="0.25">
      <c r="A17" s="11"/>
    </row>
    <row r="18" spans="1:13" x14ac:dyDescent="0.25">
      <c r="A18" s="11"/>
    </row>
    <row r="19" spans="1:13" x14ac:dyDescent="0.25">
      <c r="A19" s="11"/>
    </row>
    <row r="20" spans="1:13" x14ac:dyDescent="0.25">
      <c r="A20" s="11"/>
      <c r="I20" s="20"/>
      <c r="J20" s="20"/>
      <c r="K20" s="20"/>
      <c r="L20" s="20"/>
      <c r="M20" s="20"/>
    </row>
    <row r="21" spans="1:13" x14ac:dyDescent="0.25">
      <c r="I21" s="20"/>
      <c r="J21" s="27"/>
      <c r="K21" s="28"/>
      <c r="L21" s="28"/>
      <c r="M21" s="20"/>
    </row>
    <row r="22" spans="1:13" x14ac:dyDescent="0.25">
      <c r="I22" s="20"/>
      <c r="J22" s="27"/>
      <c r="K22" s="28"/>
      <c r="L22" s="28"/>
      <c r="M22" s="20"/>
    </row>
    <row r="23" spans="1:13" x14ac:dyDescent="0.25">
      <c r="I23" s="20"/>
      <c r="J23" s="27"/>
      <c r="K23" s="28"/>
      <c r="L23" s="28"/>
      <c r="M23" s="20"/>
    </row>
    <row r="24" spans="1:13" x14ac:dyDescent="0.25">
      <c r="I24" s="20"/>
      <c r="J24" s="27"/>
      <c r="K24" s="28"/>
      <c r="L24" s="28"/>
      <c r="M24" s="20"/>
    </row>
    <row r="25" spans="1:13" x14ac:dyDescent="0.25">
      <c r="I25" s="20"/>
      <c r="J25" s="27"/>
      <c r="K25" s="28"/>
      <c r="L25" s="28"/>
      <c r="M25" s="20"/>
    </row>
    <row r="26" spans="1:13" x14ac:dyDescent="0.25">
      <c r="I26" s="20"/>
      <c r="J26" s="27"/>
      <c r="K26" s="28"/>
      <c r="L26" s="28"/>
      <c r="M26" s="20"/>
    </row>
    <row r="27" spans="1:13" x14ac:dyDescent="0.25">
      <c r="I27" s="20"/>
      <c r="J27" s="27"/>
      <c r="K27" s="28"/>
      <c r="L27" s="28"/>
      <c r="M27" s="20"/>
    </row>
    <row r="28" spans="1:13" x14ac:dyDescent="0.25">
      <c r="I28" s="20"/>
      <c r="J28" s="27"/>
      <c r="K28" s="28"/>
      <c r="L28" s="28"/>
      <c r="M28" s="20"/>
    </row>
    <row r="29" spans="1:13" x14ac:dyDescent="0.25">
      <c r="I29" s="20"/>
      <c r="J29" s="27"/>
      <c r="K29" s="28"/>
      <c r="L29" s="28"/>
      <c r="M29" s="20"/>
    </row>
    <row r="30" spans="1:13" x14ac:dyDescent="0.25">
      <c r="I30" s="20"/>
      <c r="J30" s="20"/>
      <c r="K30" s="20"/>
      <c r="L30" s="20"/>
      <c r="M30" s="20"/>
    </row>
    <row r="31" spans="1:13" x14ac:dyDescent="0.25">
      <c r="I31" s="20"/>
      <c r="J31" s="20"/>
      <c r="K31" s="20"/>
      <c r="L31" s="20"/>
      <c r="M31" s="20"/>
    </row>
    <row r="32" spans="1:13" x14ac:dyDescent="0.25">
      <c r="I32" s="20"/>
      <c r="J32" s="20"/>
      <c r="K32" s="20"/>
      <c r="L32" s="20"/>
      <c r="M32" s="20"/>
    </row>
    <row r="33" spans="9:13" x14ac:dyDescent="0.25">
      <c r="I33" s="20"/>
      <c r="J33" s="20"/>
      <c r="K33" s="20"/>
      <c r="L33" s="20"/>
      <c r="M33" s="20"/>
    </row>
    <row r="34" spans="9:13" x14ac:dyDescent="0.25">
      <c r="I34" s="20"/>
      <c r="J34" s="20"/>
      <c r="K34" s="20"/>
      <c r="L34" s="20"/>
      <c r="M34" s="20"/>
    </row>
    <row r="35" spans="9:13" x14ac:dyDescent="0.25">
      <c r="I35" s="20"/>
      <c r="J35" s="20"/>
      <c r="K35" s="20"/>
      <c r="L35" s="20"/>
      <c r="M35" s="20"/>
    </row>
    <row r="36" spans="9:13" x14ac:dyDescent="0.25">
      <c r="I36" s="20"/>
      <c r="J36" s="20"/>
      <c r="K36" s="20"/>
      <c r="L36" s="20"/>
      <c r="M36" s="20"/>
    </row>
    <row r="37" spans="9:13" x14ac:dyDescent="0.25">
      <c r="I37" s="20"/>
      <c r="J37" s="20"/>
      <c r="K37" s="20"/>
      <c r="L37" s="20"/>
      <c r="M37" s="20"/>
    </row>
    <row r="38" spans="9:13" x14ac:dyDescent="0.25">
      <c r="I38" s="20"/>
      <c r="J38" s="20"/>
      <c r="K38" s="20"/>
      <c r="L38" s="20"/>
      <c r="M38" s="20"/>
    </row>
    <row r="39" spans="9:13" x14ac:dyDescent="0.25">
      <c r="I39" s="20"/>
      <c r="J39" s="20"/>
      <c r="K39" s="20"/>
      <c r="L39" s="20"/>
      <c r="M39" s="20"/>
    </row>
  </sheetData>
  <mergeCells count="2">
    <mergeCell ref="A1:L4"/>
    <mergeCell ref="A7:H7"/>
  </mergeCells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2"/>
  <sheetViews>
    <sheetView zoomScale="90" zoomScaleNormal="90" workbookViewId="0">
      <pane ySplit="7" topLeftCell="A8" activePane="bottomLeft" state="frozen"/>
      <selection pane="bottomLeft" activeCell="B18" sqref="B18:N20"/>
    </sheetView>
  </sheetViews>
  <sheetFormatPr defaultColWidth="9" defaultRowHeight="15" x14ac:dyDescent="0.25"/>
  <cols>
    <col min="1" max="1" width="19.5703125" style="11" customWidth="1" collapsed="1"/>
    <col min="2" max="2" width="21.7109375" style="1" customWidth="1" collapsed="1"/>
    <col min="3" max="3" width="16.42578125" style="1" bestFit="1" customWidth="1" collapsed="1"/>
    <col min="4" max="4" width="15.85546875" style="1" bestFit="1" customWidth="1" collapsed="1"/>
    <col min="5" max="5" width="23.140625" style="1" customWidth="1" collapsed="1"/>
    <col min="6" max="6" width="15" style="1" customWidth="1" collapsed="1"/>
    <col min="7" max="7" width="10.140625" style="1" bestFit="1" customWidth="1" collapsed="1"/>
    <col min="8" max="8" width="13.140625" style="1" customWidth="1" collapsed="1"/>
    <col min="9" max="9" width="14.140625" style="1" customWidth="1" collapsed="1"/>
    <col min="10" max="10" width="10.85546875" style="1" customWidth="1" collapsed="1"/>
    <col min="11" max="11" width="24.85546875" style="1" customWidth="1" collapsed="1"/>
    <col min="12" max="12" width="23.7109375" style="1" customWidth="1" collapsed="1"/>
    <col min="13" max="13" width="12.42578125" style="1" customWidth="1" collapsed="1"/>
    <col min="14" max="14" width="12" style="1" customWidth="1" collapsed="1"/>
    <col min="15" max="15" width="17.5703125" style="11" customWidth="1" collapsed="1"/>
    <col min="16" max="16384" width="9" style="1" collapsed="1"/>
  </cols>
  <sheetData>
    <row r="1" spans="1:15" x14ac:dyDescent="0.25">
      <c r="A1" s="41" t="s">
        <v>48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</row>
    <row r="2" spans="1:15" x14ac:dyDescent="0.25">
      <c r="A2" s="41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</row>
    <row r="3" spans="1:15" x14ac:dyDescent="0.25">
      <c r="A3" s="41"/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</row>
    <row r="4" spans="1:15" x14ac:dyDescent="0.25">
      <c r="A4" s="41"/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</row>
    <row r="5" spans="1:15" ht="26.25" x14ac:dyDescent="0.25">
      <c r="A5" s="49">
        <v>43034</v>
      </c>
      <c r="B5" s="50"/>
      <c r="C5" s="50"/>
      <c r="D5" s="50"/>
      <c r="E5" s="50"/>
      <c r="F5" s="50"/>
      <c r="G5" s="50"/>
      <c r="H5" s="50"/>
      <c r="I5" s="50"/>
      <c r="J5" s="50"/>
      <c r="K5" s="50"/>
      <c r="L5" s="50"/>
      <c r="M5" s="50"/>
      <c r="N5" s="50"/>
      <c r="O5" s="51"/>
    </row>
    <row r="6" spans="1:15" s="33" customFormat="1" x14ac:dyDescent="0.25">
      <c r="A6" s="11"/>
      <c r="O6" s="11"/>
    </row>
    <row r="7" spans="1:15" s="11" customFormat="1" ht="29.25" customHeight="1" x14ac:dyDescent="0.25">
      <c r="A7" s="10" t="s">
        <v>40</v>
      </c>
      <c r="B7" s="10" t="s">
        <v>15</v>
      </c>
      <c r="C7" s="10" t="s">
        <v>16</v>
      </c>
      <c r="D7" s="10" t="s">
        <v>17</v>
      </c>
      <c r="E7" s="10" t="s">
        <v>18</v>
      </c>
      <c r="F7" s="10" t="s">
        <v>19</v>
      </c>
      <c r="G7" s="10" t="s">
        <v>20</v>
      </c>
      <c r="H7" s="10" t="s">
        <v>21</v>
      </c>
      <c r="I7" s="10" t="s">
        <v>22</v>
      </c>
      <c r="J7" s="10" t="s">
        <v>23</v>
      </c>
      <c r="K7" s="10" t="s">
        <v>24</v>
      </c>
      <c r="L7" s="10" t="s">
        <v>25</v>
      </c>
      <c r="M7" s="10" t="s">
        <v>26</v>
      </c>
      <c r="N7" s="10" t="s">
        <v>55</v>
      </c>
      <c r="O7" s="10" t="s">
        <v>33</v>
      </c>
    </row>
    <row r="8" spans="1:15" s="33" customFormat="1" x14ac:dyDescent="0.25">
      <c r="A8" s="48" t="str">
        <f>CONCATENATE('01-Business_Value'!I8, " - ",'01-Business_Value'!J8)</f>
        <v xml:space="preserve">ARP - </v>
      </c>
      <c r="B8" s="48"/>
      <c r="C8" s="48"/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</row>
    <row r="9" spans="1:15" s="33" customFormat="1" x14ac:dyDescent="0.25">
      <c r="A9" s="13" t="s">
        <v>7</v>
      </c>
      <c r="B9" s="34"/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23">
        <f>SUM(B9:N9)</f>
        <v>0</v>
      </c>
    </row>
    <row r="10" spans="1:15" s="33" customFormat="1" x14ac:dyDescent="0.25">
      <c r="A10" s="13" t="s">
        <v>8</v>
      </c>
      <c r="B10" s="34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23">
        <f t="shared" ref="O10:O14" si="0">SUM(B10:N10)</f>
        <v>0</v>
      </c>
    </row>
    <row r="11" spans="1:15" s="33" customFormat="1" x14ac:dyDescent="0.25">
      <c r="A11" s="13" t="s">
        <v>11</v>
      </c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23">
        <f t="shared" si="0"/>
        <v>0</v>
      </c>
    </row>
    <row r="12" spans="1:15" s="33" customFormat="1" x14ac:dyDescent="0.25">
      <c r="A12" s="13" t="s">
        <v>12</v>
      </c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23">
        <f t="shared" si="0"/>
        <v>0</v>
      </c>
    </row>
    <row r="13" spans="1:15" s="33" customFormat="1" x14ac:dyDescent="0.25">
      <c r="A13" s="13" t="s">
        <v>13</v>
      </c>
      <c r="B13" s="34"/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23">
        <f t="shared" si="0"/>
        <v>0</v>
      </c>
    </row>
    <row r="14" spans="1:15" s="33" customFormat="1" x14ac:dyDescent="0.25">
      <c r="A14" s="13" t="s">
        <v>14</v>
      </c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23">
        <f t="shared" si="0"/>
        <v>0</v>
      </c>
    </row>
    <row r="15" spans="1:15" s="11" customFormat="1" x14ac:dyDescent="0.25">
      <c r="A15" s="22" t="s">
        <v>3</v>
      </c>
      <c r="B15" s="23">
        <f t="shared" ref="B15:M15" si="1">SUM(B9:B14)</f>
        <v>0</v>
      </c>
      <c r="C15" s="23">
        <f t="shared" si="1"/>
        <v>0</v>
      </c>
      <c r="D15" s="23">
        <f t="shared" si="1"/>
        <v>0</v>
      </c>
      <c r="E15" s="23">
        <f t="shared" si="1"/>
        <v>0</v>
      </c>
      <c r="F15" s="23">
        <f t="shared" si="1"/>
        <v>0</v>
      </c>
      <c r="G15" s="23">
        <f t="shared" si="1"/>
        <v>0</v>
      </c>
      <c r="H15" s="23">
        <f t="shared" si="1"/>
        <v>0</v>
      </c>
      <c r="I15" s="23">
        <f t="shared" si="1"/>
        <v>0</v>
      </c>
      <c r="J15" s="23">
        <f t="shared" si="1"/>
        <v>0</v>
      </c>
      <c r="K15" s="23">
        <f t="shared" si="1"/>
        <v>0</v>
      </c>
      <c r="L15" s="23">
        <f t="shared" si="1"/>
        <v>0</v>
      </c>
      <c r="M15" s="23">
        <f t="shared" si="1"/>
        <v>0</v>
      </c>
      <c r="N15" s="23">
        <f>SUM(N9:N14)</f>
        <v>0</v>
      </c>
      <c r="O15" s="23">
        <f>SUM(O9:O14)</f>
        <v>0</v>
      </c>
    </row>
    <row r="16" spans="1:15" s="11" customFormat="1" x14ac:dyDescent="0.25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</row>
    <row r="17" spans="1:15" s="33" customFormat="1" ht="15" customHeight="1" x14ac:dyDescent="0.25">
      <c r="A17" s="48" t="str">
        <f>CONCATENATE('01-Business_Value'!I7, " - ",'01-Business_Value'!J7)</f>
        <v>Front End Editor - Phase -1</v>
      </c>
      <c r="B17" s="48"/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</row>
    <row r="18" spans="1:15" s="33" customFormat="1" x14ac:dyDescent="0.25">
      <c r="A18" s="13" t="s">
        <v>7</v>
      </c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23">
        <f>SUM(B18:N18)</f>
        <v>0</v>
      </c>
    </row>
    <row r="19" spans="1:15" s="33" customFormat="1" x14ac:dyDescent="0.25">
      <c r="A19" s="13" t="s">
        <v>9</v>
      </c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23">
        <f>SUM(B19:N19)</f>
        <v>0</v>
      </c>
    </row>
    <row r="20" spans="1:15" s="33" customFormat="1" x14ac:dyDescent="0.25">
      <c r="A20" s="13" t="s">
        <v>10</v>
      </c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23">
        <f>SUM(B20:N20)</f>
        <v>0</v>
      </c>
    </row>
    <row r="21" spans="1:15" s="11" customFormat="1" x14ac:dyDescent="0.25">
      <c r="A21" s="22" t="s">
        <v>3</v>
      </c>
      <c r="B21" s="23">
        <f>SUM(B18:B20)</f>
        <v>0</v>
      </c>
      <c r="C21" s="23">
        <f t="shared" ref="C21:N21" si="2">SUM(C18:C20)</f>
        <v>0</v>
      </c>
      <c r="D21" s="23">
        <f t="shared" si="2"/>
        <v>0</v>
      </c>
      <c r="E21" s="23">
        <f t="shared" si="2"/>
        <v>0</v>
      </c>
      <c r="F21" s="23">
        <f t="shared" si="2"/>
        <v>0</v>
      </c>
      <c r="G21" s="23">
        <f t="shared" si="2"/>
        <v>0</v>
      </c>
      <c r="H21" s="23">
        <f t="shared" si="2"/>
        <v>0</v>
      </c>
      <c r="I21" s="23">
        <f t="shared" si="2"/>
        <v>0</v>
      </c>
      <c r="J21" s="23">
        <f t="shared" si="2"/>
        <v>0</v>
      </c>
      <c r="K21" s="23">
        <f t="shared" si="2"/>
        <v>0</v>
      </c>
      <c r="L21" s="23">
        <f t="shared" si="2"/>
        <v>0</v>
      </c>
      <c r="M21" s="23">
        <f t="shared" si="2"/>
        <v>0</v>
      </c>
      <c r="N21" s="23">
        <f t="shared" si="2"/>
        <v>0</v>
      </c>
      <c r="O21" s="23">
        <f>SUM(O18:O20)</f>
        <v>0</v>
      </c>
    </row>
    <row r="22" spans="1:15" s="11" customFormat="1" x14ac:dyDescent="0.25">
      <c r="A22" s="17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7"/>
    </row>
    <row r="23" spans="1:15" s="11" customFormat="1" ht="15" customHeight="1" x14ac:dyDescent="0.25">
      <c r="A23" s="48" t="str">
        <f>CONCATENATE('01-Business_Value'!I6, " - ",'01-Business_Value'!J6)</f>
        <v>Web Security Policy - Phase -1</v>
      </c>
      <c r="B23" s="48"/>
      <c r="C23" s="48"/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48"/>
    </row>
    <row r="24" spans="1:15" s="11" customFormat="1" x14ac:dyDescent="0.25">
      <c r="A24" s="13" t="s">
        <v>7</v>
      </c>
      <c r="B24" s="34"/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23">
        <f>SUM(B24:N24)</f>
        <v>0</v>
      </c>
    </row>
    <row r="25" spans="1:15" s="11" customFormat="1" x14ac:dyDescent="0.25">
      <c r="A25" s="13" t="s">
        <v>49</v>
      </c>
      <c r="B25" s="34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23">
        <f t="shared" ref="O25:O26" si="3">SUM(B25:N25)</f>
        <v>0</v>
      </c>
    </row>
    <row r="26" spans="1:15" s="11" customFormat="1" x14ac:dyDescent="0.25">
      <c r="A26" s="13" t="s">
        <v>2</v>
      </c>
      <c r="B26" s="34"/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23">
        <f t="shared" si="3"/>
        <v>0</v>
      </c>
    </row>
    <row r="27" spans="1:15" s="11" customFormat="1" x14ac:dyDescent="0.25">
      <c r="A27" s="22" t="s">
        <v>3</v>
      </c>
      <c r="B27" s="23">
        <f>SUM(B24:B26)</f>
        <v>0</v>
      </c>
      <c r="C27" s="23">
        <f t="shared" ref="C27:N27" si="4">SUM(C24:C26)</f>
        <v>0</v>
      </c>
      <c r="D27" s="23">
        <f t="shared" si="4"/>
        <v>0</v>
      </c>
      <c r="E27" s="23">
        <f t="shared" si="4"/>
        <v>0</v>
      </c>
      <c r="F27" s="23">
        <f t="shared" si="4"/>
        <v>0</v>
      </c>
      <c r="G27" s="23">
        <f t="shared" si="4"/>
        <v>0</v>
      </c>
      <c r="H27" s="23">
        <f t="shared" si="4"/>
        <v>0</v>
      </c>
      <c r="I27" s="23">
        <f t="shared" si="4"/>
        <v>0</v>
      </c>
      <c r="J27" s="23">
        <f t="shared" si="4"/>
        <v>0</v>
      </c>
      <c r="K27" s="23">
        <f t="shared" si="4"/>
        <v>0</v>
      </c>
      <c r="L27" s="23">
        <f t="shared" si="4"/>
        <v>0</v>
      </c>
      <c r="M27" s="23">
        <f t="shared" si="4"/>
        <v>0</v>
      </c>
      <c r="N27" s="23">
        <f t="shared" si="4"/>
        <v>0</v>
      </c>
      <c r="O27" s="23">
        <f>SUM(O24:O26)</f>
        <v>0</v>
      </c>
    </row>
    <row r="28" spans="1:15" s="11" customFormat="1" x14ac:dyDescent="0.25">
      <c r="A28" s="17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7"/>
    </row>
    <row r="29" spans="1:15" s="11" customFormat="1" x14ac:dyDescent="0.25">
      <c r="A29" s="48" t="e">
        <f>CONCATENATE('01-Business_Value'!#REF!, " - ",'01-Business_Value'!#REF!)</f>
        <v>#REF!</v>
      </c>
      <c r="B29" s="48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</row>
    <row r="30" spans="1:15" s="11" customFormat="1" x14ac:dyDescent="0.25">
      <c r="A30" s="13" t="s">
        <v>7</v>
      </c>
      <c r="B30" s="34"/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23">
        <f t="shared" ref="O30" si="5">SUM(B30:N30)</f>
        <v>0</v>
      </c>
    </row>
    <row r="31" spans="1:15" s="11" customFormat="1" x14ac:dyDescent="0.25">
      <c r="A31" s="22" t="s">
        <v>3</v>
      </c>
      <c r="B31" s="23">
        <f>SUM(B30:B30)</f>
        <v>0</v>
      </c>
      <c r="C31" s="23">
        <f t="shared" ref="C31:N31" si="6">SUM(C30:C30)</f>
        <v>0</v>
      </c>
      <c r="D31" s="23">
        <f t="shared" si="6"/>
        <v>0</v>
      </c>
      <c r="E31" s="23">
        <f t="shared" si="6"/>
        <v>0</v>
      </c>
      <c r="F31" s="23">
        <f t="shared" si="6"/>
        <v>0</v>
      </c>
      <c r="G31" s="23">
        <f t="shared" si="6"/>
        <v>0</v>
      </c>
      <c r="H31" s="23">
        <f t="shared" si="6"/>
        <v>0</v>
      </c>
      <c r="I31" s="23">
        <f t="shared" si="6"/>
        <v>0</v>
      </c>
      <c r="J31" s="23">
        <f t="shared" si="6"/>
        <v>0</v>
      </c>
      <c r="K31" s="23">
        <f t="shared" si="6"/>
        <v>0</v>
      </c>
      <c r="L31" s="23">
        <f t="shared" si="6"/>
        <v>0</v>
      </c>
      <c r="M31" s="23">
        <f t="shared" si="6"/>
        <v>0</v>
      </c>
      <c r="N31" s="23">
        <f t="shared" si="6"/>
        <v>0</v>
      </c>
      <c r="O31" s="23">
        <f>SUM(O30:O30)</f>
        <v>0</v>
      </c>
    </row>
    <row r="32" spans="1:15" s="11" customFormat="1" x14ac:dyDescent="0.25">
      <c r="A32" s="17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7"/>
    </row>
    <row r="33" spans="1:15" s="11" customFormat="1" x14ac:dyDescent="0.25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</row>
    <row r="34" spans="1:15" s="33" customFormat="1" x14ac:dyDescent="0.25">
      <c r="A34" s="48" t="str">
        <f>CONCATENATE('01-Business_Value'!I5, " - ",'01-Business_Value'!J5)</f>
        <v>Reliveri - Phase -2</v>
      </c>
      <c r="B34" s="48"/>
      <c r="C34" s="48"/>
      <c r="D34" s="48"/>
      <c r="E34" s="48"/>
      <c r="F34" s="48"/>
      <c r="G34" s="48"/>
      <c r="H34" s="48"/>
      <c r="I34" s="48"/>
      <c r="J34" s="48"/>
      <c r="K34" s="48"/>
      <c r="L34" s="48"/>
      <c r="M34" s="48"/>
      <c r="N34" s="48"/>
      <c r="O34" s="48"/>
    </row>
    <row r="35" spans="1:15" s="33" customFormat="1" x14ac:dyDescent="0.25">
      <c r="A35" s="13" t="s">
        <v>7</v>
      </c>
      <c r="B35" s="34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23">
        <f>SUM(B35:N35)</f>
        <v>0</v>
      </c>
    </row>
    <row r="36" spans="1:15" s="11" customFormat="1" x14ac:dyDescent="0.25">
      <c r="A36" s="14" t="s">
        <v>3</v>
      </c>
      <c r="B36" s="18">
        <f>SUM(B35)</f>
        <v>0</v>
      </c>
      <c r="C36" s="18">
        <f t="shared" ref="C36:N36" si="7">SUM(C35)</f>
        <v>0</v>
      </c>
      <c r="D36" s="18">
        <f t="shared" si="7"/>
        <v>0</v>
      </c>
      <c r="E36" s="18">
        <f t="shared" si="7"/>
        <v>0</v>
      </c>
      <c r="F36" s="18">
        <f t="shared" si="7"/>
        <v>0</v>
      </c>
      <c r="G36" s="18">
        <f t="shared" si="7"/>
        <v>0</v>
      </c>
      <c r="H36" s="18">
        <f t="shared" si="7"/>
        <v>0</v>
      </c>
      <c r="I36" s="18">
        <f t="shared" si="7"/>
        <v>0</v>
      </c>
      <c r="J36" s="18">
        <f t="shared" si="7"/>
        <v>0</v>
      </c>
      <c r="K36" s="18">
        <f t="shared" si="7"/>
        <v>0</v>
      </c>
      <c r="L36" s="18">
        <f t="shared" si="7"/>
        <v>0</v>
      </c>
      <c r="M36" s="18">
        <f t="shared" si="7"/>
        <v>0</v>
      </c>
      <c r="N36" s="18">
        <f t="shared" si="7"/>
        <v>0</v>
      </c>
      <c r="O36" s="23">
        <f>SUM(O35:O35)</f>
        <v>0</v>
      </c>
    </row>
    <row r="37" spans="1:15" s="11" customFormat="1" x14ac:dyDescent="0.25">
      <c r="A37" s="25" t="s">
        <v>35</v>
      </c>
      <c r="B37" s="24">
        <f>SUM(B15,B21,B27,B31, B36)</f>
        <v>0</v>
      </c>
      <c r="C37" s="24">
        <f>SUM(C15,C21,C27,C31, C36)</f>
        <v>0</v>
      </c>
      <c r="D37" s="24">
        <f>SUM(D15,D21,D27,D31, D36)</f>
        <v>0</v>
      </c>
      <c r="E37" s="24">
        <f t="shared" ref="E37:N37" si="8">SUM(E15,E21,E27,E31, E36)</f>
        <v>0</v>
      </c>
      <c r="F37" s="24">
        <f t="shared" si="8"/>
        <v>0</v>
      </c>
      <c r="G37" s="24">
        <f t="shared" si="8"/>
        <v>0</v>
      </c>
      <c r="H37" s="24">
        <f t="shared" si="8"/>
        <v>0</v>
      </c>
      <c r="I37" s="24">
        <f t="shared" si="8"/>
        <v>0</v>
      </c>
      <c r="J37" s="24">
        <f t="shared" si="8"/>
        <v>0</v>
      </c>
      <c r="K37" s="24">
        <f t="shared" si="8"/>
        <v>0</v>
      </c>
      <c r="L37" s="24">
        <f t="shared" si="8"/>
        <v>0</v>
      </c>
      <c r="M37" s="24">
        <f t="shared" si="8"/>
        <v>0</v>
      </c>
      <c r="N37" s="24">
        <f t="shared" si="8"/>
        <v>0</v>
      </c>
      <c r="O37" s="24">
        <f>SUM(O15,O21,O27,O31,O36)</f>
        <v>0</v>
      </c>
    </row>
    <row r="38" spans="1:15" s="11" customFormat="1" x14ac:dyDescent="0.25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</row>
    <row r="39" spans="1:15" s="35" customFormat="1" x14ac:dyDescent="0.25"/>
    <row r="40" spans="1:15" s="33" customFormat="1" x14ac:dyDescent="0.25">
      <c r="A40" s="47" t="s">
        <v>32</v>
      </c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</row>
    <row r="41" spans="1:15" s="33" customFormat="1" x14ac:dyDescent="0.25">
      <c r="A41" s="12" t="s">
        <v>27</v>
      </c>
      <c r="B41" s="12" t="s">
        <v>31</v>
      </c>
      <c r="C41" s="12" t="s">
        <v>29</v>
      </c>
      <c r="D41" s="12" t="s">
        <v>53</v>
      </c>
      <c r="E41" s="12" t="s">
        <v>4</v>
      </c>
      <c r="F41" s="12" t="s">
        <v>5</v>
      </c>
      <c r="G41" s="12" t="s">
        <v>54</v>
      </c>
      <c r="H41" s="19"/>
      <c r="L41" s="12" t="s">
        <v>6</v>
      </c>
      <c r="M41" s="12" t="s">
        <v>4</v>
      </c>
      <c r="N41" s="21" t="s">
        <v>5</v>
      </c>
      <c r="O41" s="12" t="s">
        <v>34</v>
      </c>
    </row>
    <row r="42" spans="1:15" s="33" customFormat="1" x14ac:dyDescent="0.25">
      <c r="A42" s="46" t="str">
        <f>'01-Business_Value'!I8</f>
        <v>ARP</v>
      </c>
      <c r="B42" s="44">
        <f>'01-Business_Value'!J8</f>
        <v>0</v>
      </c>
      <c r="C42" s="44">
        <f>'01-Business_Value'!K8</f>
        <v>250</v>
      </c>
      <c r="D42" s="13" t="s">
        <v>7</v>
      </c>
      <c r="E42" s="36">
        <f>'07-Nov'!G42</f>
        <v>10</v>
      </c>
      <c r="F42" s="36">
        <f>O9</f>
        <v>0</v>
      </c>
      <c r="G42" s="37">
        <f t="shared" ref="G42:G60" si="9">E42+F42</f>
        <v>10</v>
      </c>
      <c r="H42" s="38"/>
      <c r="L42" s="13" t="s">
        <v>7</v>
      </c>
      <c r="M42" s="26">
        <f>E42+E49+E53+E55+E57</f>
        <v>1739</v>
      </c>
      <c r="N42" s="26">
        <f>SUM(F42,F49,F53,F55, F57)</f>
        <v>0</v>
      </c>
      <c r="O42" s="22">
        <f>M42+N42</f>
        <v>1739</v>
      </c>
    </row>
    <row r="43" spans="1:15" s="33" customFormat="1" x14ac:dyDescent="0.25">
      <c r="A43" s="44"/>
      <c r="B43" s="44"/>
      <c r="C43" s="44"/>
      <c r="D43" s="13" t="s">
        <v>8</v>
      </c>
      <c r="E43" s="36">
        <f>'07-Nov'!G43</f>
        <v>0</v>
      </c>
      <c r="F43" s="36">
        <f t="shared" ref="F43:F47" si="10">O10</f>
        <v>0</v>
      </c>
      <c r="G43" s="37">
        <f t="shared" si="9"/>
        <v>0</v>
      </c>
      <c r="H43" s="38"/>
      <c r="L43" s="13" t="s">
        <v>8</v>
      </c>
      <c r="M43" s="26">
        <f>E43</f>
        <v>0</v>
      </c>
      <c r="N43" s="26">
        <f>F43</f>
        <v>0</v>
      </c>
      <c r="O43" s="22">
        <f t="shared" ref="O43:O50" si="11">M43+N43</f>
        <v>0</v>
      </c>
    </row>
    <row r="44" spans="1:15" s="33" customFormat="1" x14ac:dyDescent="0.25">
      <c r="A44" s="44"/>
      <c r="B44" s="44"/>
      <c r="C44" s="44"/>
      <c r="D44" s="13" t="s">
        <v>11</v>
      </c>
      <c r="E44" s="36">
        <f>'07-Nov'!G44</f>
        <v>0</v>
      </c>
      <c r="F44" s="36">
        <f>O11</f>
        <v>0</v>
      </c>
      <c r="G44" s="37">
        <f t="shared" si="9"/>
        <v>0</v>
      </c>
      <c r="H44" s="38"/>
      <c r="L44" s="13" t="s">
        <v>11</v>
      </c>
      <c r="M44" s="26">
        <f>E44+E59</f>
        <v>0</v>
      </c>
      <c r="N44" s="26">
        <f>F44+F59</f>
        <v>0</v>
      </c>
      <c r="O44" s="22">
        <f t="shared" si="11"/>
        <v>0</v>
      </c>
    </row>
    <row r="45" spans="1:15" s="33" customFormat="1" x14ac:dyDescent="0.25">
      <c r="A45" s="44"/>
      <c r="B45" s="44"/>
      <c r="C45" s="44"/>
      <c r="D45" s="13" t="s">
        <v>12</v>
      </c>
      <c r="E45" s="36">
        <f>'07-Nov'!G45</f>
        <v>0</v>
      </c>
      <c r="F45" s="36">
        <f t="shared" si="10"/>
        <v>0</v>
      </c>
      <c r="G45" s="37">
        <f t="shared" si="9"/>
        <v>0</v>
      </c>
      <c r="H45" s="38"/>
      <c r="L45" s="13" t="s">
        <v>12</v>
      </c>
      <c r="M45" s="26">
        <f t="shared" ref="M45:N47" si="12">E45</f>
        <v>0</v>
      </c>
      <c r="N45" s="26">
        <f t="shared" si="12"/>
        <v>0</v>
      </c>
      <c r="O45" s="22">
        <f t="shared" si="11"/>
        <v>0</v>
      </c>
    </row>
    <row r="46" spans="1:15" s="33" customFormat="1" x14ac:dyDescent="0.25">
      <c r="A46" s="44"/>
      <c r="B46" s="44"/>
      <c r="C46" s="44"/>
      <c r="D46" s="13" t="s">
        <v>13</v>
      </c>
      <c r="E46" s="36">
        <f>'07-Nov'!G46</f>
        <v>0</v>
      </c>
      <c r="F46" s="36">
        <f t="shared" si="10"/>
        <v>0</v>
      </c>
      <c r="G46" s="37">
        <f t="shared" si="9"/>
        <v>0</v>
      </c>
      <c r="H46" s="38"/>
      <c r="L46" s="13" t="s">
        <v>13</v>
      </c>
      <c r="M46" s="26">
        <f t="shared" si="12"/>
        <v>0</v>
      </c>
      <c r="N46" s="26">
        <f t="shared" si="12"/>
        <v>0</v>
      </c>
      <c r="O46" s="22">
        <f t="shared" si="11"/>
        <v>0</v>
      </c>
    </row>
    <row r="47" spans="1:15" s="33" customFormat="1" x14ac:dyDescent="0.25">
      <c r="A47" s="44"/>
      <c r="B47" s="44"/>
      <c r="C47" s="44"/>
      <c r="D47" s="13" t="s">
        <v>14</v>
      </c>
      <c r="E47" s="36">
        <f>'07-Nov'!G47</f>
        <v>0</v>
      </c>
      <c r="F47" s="36">
        <f t="shared" si="10"/>
        <v>0</v>
      </c>
      <c r="G47" s="37">
        <f t="shared" si="9"/>
        <v>0</v>
      </c>
      <c r="H47" s="38"/>
      <c r="L47" s="13" t="s">
        <v>14</v>
      </c>
      <c r="M47" s="26">
        <f t="shared" si="12"/>
        <v>0</v>
      </c>
      <c r="N47" s="26">
        <f t="shared" si="12"/>
        <v>0</v>
      </c>
      <c r="O47" s="22">
        <f t="shared" si="11"/>
        <v>0</v>
      </c>
    </row>
    <row r="48" spans="1:15" s="33" customFormat="1" x14ac:dyDescent="0.25">
      <c r="A48" s="45"/>
      <c r="B48" s="45"/>
      <c r="C48" s="45"/>
      <c r="D48" s="22" t="s">
        <v>3</v>
      </c>
      <c r="E48" s="36">
        <f>'07-Nov'!G48</f>
        <v>10</v>
      </c>
      <c r="F48" s="30">
        <f>SUM(F42:F47)</f>
        <v>0</v>
      </c>
      <c r="G48" s="30">
        <f t="shared" si="9"/>
        <v>10</v>
      </c>
      <c r="H48" s="15"/>
      <c r="L48" s="13" t="s">
        <v>9</v>
      </c>
      <c r="M48" s="26">
        <f>E50</f>
        <v>0</v>
      </c>
      <c r="N48" s="26">
        <f>F50</f>
        <v>0</v>
      </c>
      <c r="O48" s="22">
        <f t="shared" si="11"/>
        <v>0</v>
      </c>
    </row>
    <row r="49" spans="1:15" s="33" customFormat="1" x14ac:dyDescent="0.25">
      <c r="A49" s="46" t="str">
        <f>'01-Business_Value'!I7</f>
        <v>Front End Editor</v>
      </c>
      <c r="B49" s="44" t="str">
        <f>'01-Business_Value'!J7</f>
        <v>Phase -1</v>
      </c>
      <c r="C49" s="44">
        <f>'01-Business_Value'!K7</f>
        <v>250</v>
      </c>
      <c r="D49" s="13" t="s">
        <v>7</v>
      </c>
      <c r="E49" s="36">
        <f>'07-Nov'!G49</f>
        <v>1619</v>
      </c>
      <c r="F49" s="36">
        <f>O18</f>
        <v>0</v>
      </c>
      <c r="G49" s="37">
        <f t="shared" si="9"/>
        <v>1619</v>
      </c>
      <c r="H49" s="38"/>
      <c r="L49" s="13" t="s">
        <v>10</v>
      </c>
      <c r="M49" s="26">
        <f>E51</f>
        <v>2035</v>
      </c>
      <c r="N49" s="26">
        <f>F51</f>
        <v>0</v>
      </c>
      <c r="O49" s="22">
        <f t="shared" si="11"/>
        <v>2035</v>
      </c>
    </row>
    <row r="50" spans="1:15" s="33" customFormat="1" x14ac:dyDescent="0.25">
      <c r="A50" s="44"/>
      <c r="B50" s="44"/>
      <c r="C50" s="44"/>
      <c r="D50" s="13" t="s">
        <v>9</v>
      </c>
      <c r="E50" s="36">
        <f>'07-Nov'!G50</f>
        <v>0</v>
      </c>
      <c r="F50" s="36">
        <f t="shared" ref="F50:F51" si="13">O19</f>
        <v>0</v>
      </c>
      <c r="G50" s="37">
        <f t="shared" si="9"/>
        <v>0</v>
      </c>
      <c r="H50" s="38"/>
      <c r="L50" s="13" t="s">
        <v>49</v>
      </c>
      <c r="M50" s="26">
        <f>E58</f>
        <v>0</v>
      </c>
      <c r="N50" s="26">
        <f>F58</f>
        <v>0</v>
      </c>
      <c r="O50" s="22">
        <f t="shared" si="11"/>
        <v>0</v>
      </c>
    </row>
    <row r="51" spans="1:15" s="33" customFormat="1" x14ac:dyDescent="0.25">
      <c r="A51" s="44"/>
      <c r="B51" s="44"/>
      <c r="C51" s="44"/>
      <c r="D51" s="13" t="s">
        <v>10</v>
      </c>
      <c r="E51" s="36">
        <f>'07-Nov'!G51</f>
        <v>2035</v>
      </c>
      <c r="F51" s="36">
        <f t="shared" si="13"/>
        <v>0</v>
      </c>
      <c r="G51" s="37">
        <f t="shared" si="9"/>
        <v>2035</v>
      </c>
      <c r="H51" s="38"/>
      <c r="L51" s="25" t="s">
        <v>35</v>
      </c>
      <c r="M51" s="25">
        <f>SUM(M42:M50)</f>
        <v>3774</v>
      </c>
      <c r="N51" s="25">
        <f>SUM(N42:N50)</f>
        <v>0</v>
      </c>
      <c r="O51" s="25">
        <f>SUM(O42:O50)</f>
        <v>3774</v>
      </c>
    </row>
    <row r="52" spans="1:15" s="33" customFormat="1" x14ac:dyDescent="0.25">
      <c r="A52" s="45"/>
      <c r="B52" s="45"/>
      <c r="C52" s="45"/>
      <c r="D52" s="22" t="s">
        <v>3</v>
      </c>
      <c r="E52" s="36">
        <f>'07-Nov'!G52</f>
        <v>3654</v>
      </c>
      <c r="F52" s="30">
        <f>SUM(F49:F51)</f>
        <v>0</v>
      </c>
      <c r="G52" s="30">
        <f t="shared" si="9"/>
        <v>3654</v>
      </c>
      <c r="H52" s="15"/>
      <c r="O52" s="11"/>
    </row>
    <row r="53" spans="1:15" s="33" customFormat="1" x14ac:dyDescent="0.25">
      <c r="A53" s="46" t="str">
        <f>'01-Business_Value'!I5</f>
        <v>Reliveri</v>
      </c>
      <c r="B53" s="44" t="str">
        <f>'01-Business_Value'!J5</f>
        <v>Phase -2</v>
      </c>
      <c r="C53" s="44">
        <f>'01-Business_Value'!K5</f>
        <v>225</v>
      </c>
      <c r="D53" s="13" t="s">
        <v>7</v>
      </c>
      <c r="E53" s="36">
        <f>'07-Nov'!G53</f>
        <v>110</v>
      </c>
      <c r="F53" s="36">
        <f>O35</f>
        <v>0</v>
      </c>
      <c r="G53" s="37">
        <f t="shared" si="9"/>
        <v>110</v>
      </c>
      <c r="H53" s="38"/>
      <c r="O53" s="11"/>
    </row>
    <row r="54" spans="1:15" s="33" customFormat="1" x14ac:dyDescent="0.25">
      <c r="A54" s="45"/>
      <c r="B54" s="45"/>
      <c r="C54" s="45"/>
      <c r="D54" s="22" t="s">
        <v>3</v>
      </c>
      <c r="E54" s="36">
        <f>'07-Nov'!G54</f>
        <v>110</v>
      </c>
      <c r="F54" s="37">
        <f>O36</f>
        <v>0</v>
      </c>
      <c r="G54" s="37">
        <f t="shared" si="9"/>
        <v>110</v>
      </c>
      <c r="H54" s="15"/>
      <c r="O54" s="11"/>
    </row>
    <row r="55" spans="1:15" s="33" customFormat="1" x14ac:dyDescent="0.25">
      <c r="A55" s="46" t="e">
        <f>'01-Business_Value'!#REF!</f>
        <v>#REF!</v>
      </c>
      <c r="B55" s="44" t="e">
        <f>'01-Business_Value'!#REF!</f>
        <v>#REF!</v>
      </c>
      <c r="C55" s="44" t="e">
        <f>'01-Business_Value'!#REF!</f>
        <v>#REF!</v>
      </c>
      <c r="D55" s="13" t="s">
        <v>7</v>
      </c>
      <c r="E55" s="36">
        <f>'07-Nov'!G55</f>
        <v>0</v>
      </c>
      <c r="F55" s="36">
        <f>O30</f>
        <v>0</v>
      </c>
      <c r="G55" s="37">
        <f t="shared" si="9"/>
        <v>0</v>
      </c>
      <c r="H55" s="35"/>
      <c r="O55" s="11"/>
    </row>
    <row r="56" spans="1:15" s="33" customFormat="1" x14ac:dyDescent="0.25">
      <c r="A56" s="45"/>
      <c r="B56" s="45"/>
      <c r="C56" s="45"/>
      <c r="D56" s="22" t="s">
        <v>3</v>
      </c>
      <c r="E56" s="36">
        <f>'07-Nov'!G56</f>
        <v>0</v>
      </c>
      <c r="F56" s="30">
        <f>SUM(F55:F55)</f>
        <v>0</v>
      </c>
      <c r="G56" s="31">
        <f t="shared" si="9"/>
        <v>0</v>
      </c>
      <c r="O56" s="11"/>
    </row>
    <row r="57" spans="1:15" s="33" customFormat="1" x14ac:dyDescent="0.25">
      <c r="A57" s="46" t="str">
        <f>'01-Business_Value'!I6</f>
        <v>Web Security Policy</v>
      </c>
      <c r="B57" s="44" t="str">
        <f>'01-Business_Value'!J6</f>
        <v>Phase -1</v>
      </c>
      <c r="C57" s="44">
        <f>'01-Business_Value'!K6</f>
        <v>175</v>
      </c>
      <c r="D57" s="13" t="s">
        <v>7</v>
      </c>
      <c r="E57" s="36">
        <f>'07-Nov'!G57</f>
        <v>0</v>
      </c>
      <c r="F57" s="36">
        <f>O24</f>
        <v>0</v>
      </c>
      <c r="G57" s="37">
        <f t="shared" si="9"/>
        <v>0</v>
      </c>
      <c r="O57" s="11"/>
    </row>
    <row r="58" spans="1:15" s="33" customFormat="1" x14ac:dyDescent="0.25">
      <c r="A58" s="44"/>
      <c r="B58" s="44"/>
      <c r="C58" s="44"/>
      <c r="D58" s="13" t="s">
        <v>49</v>
      </c>
      <c r="E58" s="36">
        <f>'07-Nov'!G58</f>
        <v>0</v>
      </c>
      <c r="F58" s="36">
        <f>O25</f>
        <v>0</v>
      </c>
      <c r="G58" s="37">
        <f t="shared" si="9"/>
        <v>0</v>
      </c>
      <c r="O58" s="11"/>
    </row>
    <row r="59" spans="1:15" s="33" customFormat="1" x14ac:dyDescent="0.25">
      <c r="A59" s="44"/>
      <c r="B59" s="44"/>
      <c r="C59" s="44"/>
      <c r="D59" s="13" t="s">
        <v>11</v>
      </c>
      <c r="E59" s="36">
        <f>'07-Nov'!G59</f>
        <v>0</v>
      </c>
      <c r="F59" s="36">
        <f>O26</f>
        <v>0</v>
      </c>
      <c r="G59" s="37">
        <f t="shared" si="9"/>
        <v>0</v>
      </c>
      <c r="O59" s="11"/>
    </row>
    <row r="60" spans="1:15" s="33" customFormat="1" x14ac:dyDescent="0.25">
      <c r="A60" s="45"/>
      <c r="B60" s="45"/>
      <c r="C60" s="45"/>
      <c r="D60" s="22" t="s">
        <v>3</v>
      </c>
      <c r="E60" s="36">
        <f>'07-Nov'!G60</f>
        <v>0</v>
      </c>
      <c r="F60" s="30">
        <f>SUM(F57:F59)</f>
        <v>0</v>
      </c>
      <c r="G60" s="30">
        <f t="shared" si="9"/>
        <v>0</v>
      </c>
      <c r="O60" s="11"/>
    </row>
    <row r="61" spans="1:15" s="33" customFormat="1" x14ac:dyDescent="0.25">
      <c r="A61" s="25"/>
      <c r="B61" s="25"/>
      <c r="C61" s="25"/>
      <c r="D61" s="25" t="s">
        <v>35</v>
      </c>
      <c r="E61" s="36">
        <f>'07-Nov'!G61</f>
        <v>3774</v>
      </c>
      <c r="F61" s="32">
        <f t="shared" ref="F61:G61" si="14">SUM(F48, F52, F54, F56, F60)</f>
        <v>0</v>
      </c>
      <c r="G61" s="32">
        <f t="shared" si="14"/>
        <v>3774</v>
      </c>
      <c r="O61" s="11"/>
    </row>
    <row r="62" spans="1:15" s="33" customFormat="1" x14ac:dyDescent="0.25">
      <c r="A62" s="11"/>
      <c r="O62" s="11"/>
    </row>
  </sheetData>
  <mergeCells count="23">
    <mergeCell ref="A57:A60"/>
    <mergeCell ref="B57:B60"/>
    <mergeCell ref="C57:C60"/>
    <mergeCell ref="A53:A54"/>
    <mergeCell ref="B53:B54"/>
    <mergeCell ref="C53:C54"/>
    <mergeCell ref="A55:A56"/>
    <mergeCell ref="B55:B56"/>
    <mergeCell ref="C55:C56"/>
    <mergeCell ref="A49:A52"/>
    <mergeCell ref="B49:B52"/>
    <mergeCell ref="C49:C52"/>
    <mergeCell ref="A1:O4"/>
    <mergeCell ref="A5:O5"/>
    <mergeCell ref="A8:O8"/>
    <mergeCell ref="A17:O17"/>
    <mergeCell ref="A23:O23"/>
    <mergeCell ref="A29:O29"/>
    <mergeCell ref="A34:O34"/>
    <mergeCell ref="A40:O40"/>
    <mergeCell ref="A42:A48"/>
    <mergeCell ref="B42:B48"/>
    <mergeCell ref="C42:C48"/>
  </mergeCells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2"/>
  <sheetViews>
    <sheetView zoomScale="90" zoomScaleNormal="90" workbookViewId="0">
      <pane ySplit="7" topLeftCell="A8" activePane="bottomLeft" state="frozen"/>
      <selection pane="bottomLeft" activeCell="B18" sqref="B18:N20"/>
    </sheetView>
  </sheetViews>
  <sheetFormatPr defaultColWidth="9" defaultRowHeight="15" x14ac:dyDescent="0.25"/>
  <cols>
    <col min="1" max="1" width="19.5703125" style="11" customWidth="1" collapsed="1"/>
    <col min="2" max="2" width="21.7109375" style="1" customWidth="1" collapsed="1"/>
    <col min="3" max="3" width="16.42578125" style="1" bestFit="1" customWidth="1" collapsed="1"/>
    <col min="4" max="4" width="15.85546875" style="1" bestFit="1" customWidth="1" collapsed="1"/>
    <col min="5" max="5" width="23.140625" style="1" customWidth="1" collapsed="1"/>
    <col min="6" max="6" width="15" style="1" customWidth="1" collapsed="1"/>
    <col min="7" max="7" width="10.140625" style="1" bestFit="1" customWidth="1" collapsed="1"/>
    <col min="8" max="8" width="13.140625" style="1" customWidth="1" collapsed="1"/>
    <col min="9" max="9" width="14.140625" style="1" customWidth="1" collapsed="1"/>
    <col min="10" max="10" width="10.85546875" style="1" customWidth="1" collapsed="1"/>
    <col min="11" max="11" width="24.85546875" style="1" customWidth="1" collapsed="1"/>
    <col min="12" max="12" width="23.7109375" style="1" customWidth="1" collapsed="1"/>
    <col min="13" max="13" width="12.42578125" style="1" customWidth="1" collapsed="1"/>
    <col min="14" max="14" width="12" style="1" customWidth="1" collapsed="1"/>
    <col min="15" max="15" width="17.5703125" style="11" customWidth="1" collapsed="1"/>
    <col min="16" max="16384" width="9" style="1" collapsed="1"/>
  </cols>
  <sheetData>
    <row r="1" spans="1:15" x14ac:dyDescent="0.25">
      <c r="A1" s="41" t="s">
        <v>48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</row>
    <row r="2" spans="1:15" x14ac:dyDescent="0.25">
      <c r="A2" s="41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</row>
    <row r="3" spans="1:15" x14ac:dyDescent="0.25">
      <c r="A3" s="41"/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</row>
    <row r="4" spans="1:15" x14ac:dyDescent="0.25">
      <c r="A4" s="41"/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</row>
    <row r="5" spans="1:15" ht="26.25" x14ac:dyDescent="0.25">
      <c r="A5" s="49">
        <v>43034</v>
      </c>
      <c r="B5" s="50"/>
      <c r="C5" s="50"/>
      <c r="D5" s="50"/>
      <c r="E5" s="50"/>
      <c r="F5" s="50"/>
      <c r="G5" s="50"/>
      <c r="H5" s="50"/>
      <c r="I5" s="50"/>
      <c r="J5" s="50"/>
      <c r="K5" s="50"/>
      <c r="L5" s="50"/>
      <c r="M5" s="50"/>
      <c r="N5" s="50"/>
      <c r="O5" s="51"/>
    </row>
    <row r="6" spans="1:15" s="33" customFormat="1" x14ac:dyDescent="0.25">
      <c r="A6" s="11"/>
      <c r="O6" s="11"/>
    </row>
    <row r="7" spans="1:15" s="11" customFormat="1" ht="29.25" customHeight="1" x14ac:dyDescent="0.25">
      <c r="A7" s="10" t="s">
        <v>40</v>
      </c>
      <c r="B7" s="10" t="s">
        <v>15</v>
      </c>
      <c r="C7" s="10" t="s">
        <v>16</v>
      </c>
      <c r="D7" s="10" t="s">
        <v>17</v>
      </c>
      <c r="E7" s="10" t="s">
        <v>18</v>
      </c>
      <c r="F7" s="10" t="s">
        <v>19</v>
      </c>
      <c r="G7" s="10" t="s">
        <v>20</v>
      </c>
      <c r="H7" s="10" t="s">
        <v>21</v>
      </c>
      <c r="I7" s="10" t="s">
        <v>22</v>
      </c>
      <c r="J7" s="10" t="s">
        <v>23</v>
      </c>
      <c r="K7" s="10" t="s">
        <v>24</v>
      </c>
      <c r="L7" s="10" t="s">
        <v>25</v>
      </c>
      <c r="M7" s="10" t="s">
        <v>26</v>
      </c>
      <c r="N7" s="10" t="s">
        <v>55</v>
      </c>
      <c r="O7" s="10" t="s">
        <v>33</v>
      </c>
    </row>
    <row r="8" spans="1:15" s="33" customFormat="1" x14ac:dyDescent="0.25">
      <c r="A8" s="48" t="str">
        <f>CONCATENATE('01-Business_Value'!I8, " - ",'01-Business_Value'!J8)</f>
        <v xml:space="preserve">ARP - </v>
      </c>
      <c r="B8" s="48"/>
      <c r="C8" s="48"/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</row>
    <row r="9" spans="1:15" s="33" customFormat="1" x14ac:dyDescent="0.25">
      <c r="A9" s="13" t="s">
        <v>7</v>
      </c>
      <c r="B9" s="34"/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23">
        <f>SUM(B9:N9)</f>
        <v>0</v>
      </c>
    </row>
    <row r="10" spans="1:15" s="33" customFormat="1" x14ac:dyDescent="0.25">
      <c r="A10" s="13" t="s">
        <v>8</v>
      </c>
      <c r="B10" s="34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23">
        <f t="shared" ref="O10:O14" si="0">SUM(B10:N10)</f>
        <v>0</v>
      </c>
    </row>
    <row r="11" spans="1:15" s="33" customFormat="1" x14ac:dyDescent="0.25">
      <c r="A11" s="13" t="s">
        <v>11</v>
      </c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23">
        <f t="shared" si="0"/>
        <v>0</v>
      </c>
    </row>
    <row r="12" spans="1:15" s="33" customFormat="1" x14ac:dyDescent="0.25">
      <c r="A12" s="13" t="s">
        <v>12</v>
      </c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23">
        <f t="shared" si="0"/>
        <v>0</v>
      </c>
    </row>
    <row r="13" spans="1:15" s="33" customFormat="1" x14ac:dyDescent="0.25">
      <c r="A13" s="13" t="s">
        <v>13</v>
      </c>
      <c r="B13" s="34"/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23">
        <f t="shared" si="0"/>
        <v>0</v>
      </c>
    </row>
    <row r="14" spans="1:15" s="33" customFormat="1" x14ac:dyDescent="0.25">
      <c r="A14" s="13" t="s">
        <v>14</v>
      </c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23">
        <f t="shared" si="0"/>
        <v>0</v>
      </c>
    </row>
    <row r="15" spans="1:15" s="11" customFormat="1" x14ac:dyDescent="0.25">
      <c r="A15" s="22" t="s">
        <v>3</v>
      </c>
      <c r="B15" s="23">
        <f t="shared" ref="B15:M15" si="1">SUM(B9:B14)</f>
        <v>0</v>
      </c>
      <c r="C15" s="23">
        <f t="shared" si="1"/>
        <v>0</v>
      </c>
      <c r="D15" s="23">
        <f t="shared" si="1"/>
        <v>0</v>
      </c>
      <c r="E15" s="23">
        <f t="shared" si="1"/>
        <v>0</v>
      </c>
      <c r="F15" s="23">
        <f t="shared" si="1"/>
        <v>0</v>
      </c>
      <c r="G15" s="23">
        <f t="shared" si="1"/>
        <v>0</v>
      </c>
      <c r="H15" s="23">
        <f t="shared" si="1"/>
        <v>0</v>
      </c>
      <c r="I15" s="23">
        <f t="shared" si="1"/>
        <v>0</v>
      </c>
      <c r="J15" s="23">
        <f t="shared" si="1"/>
        <v>0</v>
      </c>
      <c r="K15" s="23">
        <f t="shared" si="1"/>
        <v>0</v>
      </c>
      <c r="L15" s="23">
        <f t="shared" si="1"/>
        <v>0</v>
      </c>
      <c r="M15" s="23">
        <f t="shared" si="1"/>
        <v>0</v>
      </c>
      <c r="N15" s="23">
        <f>SUM(N9:N14)</f>
        <v>0</v>
      </c>
      <c r="O15" s="23">
        <f>SUM(O9:O14)</f>
        <v>0</v>
      </c>
    </row>
    <row r="16" spans="1:15" s="11" customFormat="1" x14ac:dyDescent="0.25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</row>
    <row r="17" spans="1:15" s="33" customFormat="1" ht="15" customHeight="1" x14ac:dyDescent="0.25">
      <c r="A17" s="48" t="str">
        <f>CONCATENATE('01-Business_Value'!I7, " - ",'01-Business_Value'!J7)</f>
        <v>Front End Editor - Phase -1</v>
      </c>
      <c r="B17" s="48"/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</row>
    <row r="18" spans="1:15" s="33" customFormat="1" x14ac:dyDescent="0.25">
      <c r="A18" s="13" t="s">
        <v>7</v>
      </c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23">
        <f>SUM(B18:N18)</f>
        <v>0</v>
      </c>
    </row>
    <row r="19" spans="1:15" s="33" customFormat="1" x14ac:dyDescent="0.25">
      <c r="A19" s="13" t="s">
        <v>9</v>
      </c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23">
        <f>SUM(B19:N19)</f>
        <v>0</v>
      </c>
    </row>
    <row r="20" spans="1:15" s="33" customFormat="1" x14ac:dyDescent="0.25">
      <c r="A20" s="13" t="s">
        <v>10</v>
      </c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23">
        <f>SUM(B20:N20)</f>
        <v>0</v>
      </c>
    </row>
    <row r="21" spans="1:15" s="11" customFormat="1" x14ac:dyDescent="0.25">
      <c r="A21" s="22" t="s">
        <v>3</v>
      </c>
      <c r="B21" s="23">
        <f>SUM(B18:B20)</f>
        <v>0</v>
      </c>
      <c r="C21" s="23">
        <f t="shared" ref="C21:N21" si="2">SUM(C18:C20)</f>
        <v>0</v>
      </c>
      <c r="D21" s="23">
        <f t="shared" si="2"/>
        <v>0</v>
      </c>
      <c r="E21" s="23">
        <f t="shared" si="2"/>
        <v>0</v>
      </c>
      <c r="F21" s="23">
        <f t="shared" si="2"/>
        <v>0</v>
      </c>
      <c r="G21" s="23">
        <f t="shared" si="2"/>
        <v>0</v>
      </c>
      <c r="H21" s="23">
        <f t="shared" si="2"/>
        <v>0</v>
      </c>
      <c r="I21" s="23">
        <f t="shared" si="2"/>
        <v>0</v>
      </c>
      <c r="J21" s="23">
        <f t="shared" si="2"/>
        <v>0</v>
      </c>
      <c r="K21" s="23">
        <f t="shared" si="2"/>
        <v>0</v>
      </c>
      <c r="L21" s="23">
        <f t="shared" si="2"/>
        <v>0</v>
      </c>
      <c r="M21" s="23">
        <f t="shared" si="2"/>
        <v>0</v>
      </c>
      <c r="N21" s="23">
        <f t="shared" si="2"/>
        <v>0</v>
      </c>
      <c r="O21" s="23">
        <f>SUM(O18:O20)</f>
        <v>0</v>
      </c>
    </row>
    <row r="22" spans="1:15" s="11" customFormat="1" x14ac:dyDescent="0.25">
      <c r="A22" s="17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7"/>
    </row>
    <row r="23" spans="1:15" s="11" customFormat="1" ht="15" customHeight="1" x14ac:dyDescent="0.25">
      <c r="A23" s="48" t="str">
        <f>CONCATENATE('01-Business_Value'!I6, " - ",'01-Business_Value'!J6)</f>
        <v>Web Security Policy - Phase -1</v>
      </c>
      <c r="B23" s="48"/>
      <c r="C23" s="48"/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48"/>
    </row>
    <row r="24" spans="1:15" s="11" customFormat="1" x14ac:dyDescent="0.25">
      <c r="A24" s="13" t="s">
        <v>7</v>
      </c>
      <c r="B24" s="34"/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23">
        <f>SUM(B24:N24)</f>
        <v>0</v>
      </c>
    </row>
    <row r="25" spans="1:15" s="11" customFormat="1" x14ac:dyDescent="0.25">
      <c r="A25" s="13" t="s">
        <v>49</v>
      </c>
      <c r="B25" s="34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23">
        <f t="shared" ref="O25:O26" si="3">SUM(B25:N25)</f>
        <v>0</v>
      </c>
    </row>
    <row r="26" spans="1:15" s="11" customFormat="1" x14ac:dyDescent="0.25">
      <c r="A26" s="13" t="s">
        <v>2</v>
      </c>
      <c r="B26" s="34"/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23">
        <f t="shared" si="3"/>
        <v>0</v>
      </c>
    </row>
    <row r="27" spans="1:15" s="11" customFormat="1" x14ac:dyDescent="0.25">
      <c r="A27" s="22" t="s">
        <v>3</v>
      </c>
      <c r="B27" s="23">
        <f>SUM(B24:B26)</f>
        <v>0</v>
      </c>
      <c r="C27" s="23">
        <f t="shared" ref="C27:N27" si="4">SUM(C24:C26)</f>
        <v>0</v>
      </c>
      <c r="D27" s="23">
        <f t="shared" si="4"/>
        <v>0</v>
      </c>
      <c r="E27" s="23">
        <f t="shared" si="4"/>
        <v>0</v>
      </c>
      <c r="F27" s="23">
        <f t="shared" si="4"/>
        <v>0</v>
      </c>
      <c r="G27" s="23">
        <f t="shared" si="4"/>
        <v>0</v>
      </c>
      <c r="H27" s="23">
        <f t="shared" si="4"/>
        <v>0</v>
      </c>
      <c r="I27" s="23">
        <f t="shared" si="4"/>
        <v>0</v>
      </c>
      <c r="J27" s="23">
        <f t="shared" si="4"/>
        <v>0</v>
      </c>
      <c r="K27" s="23">
        <f t="shared" si="4"/>
        <v>0</v>
      </c>
      <c r="L27" s="23">
        <f t="shared" si="4"/>
        <v>0</v>
      </c>
      <c r="M27" s="23">
        <f t="shared" si="4"/>
        <v>0</v>
      </c>
      <c r="N27" s="23">
        <f t="shared" si="4"/>
        <v>0</v>
      </c>
      <c r="O27" s="23">
        <f>SUM(O24:O26)</f>
        <v>0</v>
      </c>
    </row>
    <row r="28" spans="1:15" s="11" customFormat="1" x14ac:dyDescent="0.25">
      <c r="A28" s="17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7"/>
    </row>
    <row r="29" spans="1:15" s="11" customFormat="1" x14ac:dyDescent="0.25">
      <c r="A29" s="48" t="e">
        <f>CONCATENATE('01-Business_Value'!#REF!, " - ",'01-Business_Value'!#REF!)</f>
        <v>#REF!</v>
      </c>
      <c r="B29" s="48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</row>
    <row r="30" spans="1:15" s="11" customFormat="1" x14ac:dyDescent="0.25">
      <c r="A30" s="13" t="s">
        <v>7</v>
      </c>
      <c r="B30" s="34"/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23">
        <f t="shared" ref="O30" si="5">SUM(B30:N30)</f>
        <v>0</v>
      </c>
    </row>
    <row r="31" spans="1:15" s="11" customFormat="1" x14ac:dyDescent="0.25">
      <c r="A31" s="22" t="s">
        <v>3</v>
      </c>
      <c r="B31" s="23">
        <f>SUM(B30:B30)</f>
        <v>0</v>
      </c>
      <c r="C31" s="23">
        <f t="shared" ref="C31:N31" si="6">SUM(C30:C30)</f>
        <v>0</v>
      </c>
      <c r="D31" s="23">
        <f t="shared" si="6"/>
        <v>0</v>
      </c>
      <c r="E31" s="23">
        <f t="shared" si="6"/>
        <v>0</v>
      </c>
      <c r="F31" s="23">
        <f t="shared" si="6"/>
        <v>0</v>
      </c>
      <c r="G31" s="23">
        <f t="shared" si="6"/>
        <v>0</v>
      </c>
      <c r="H31" s="23">
        <f t="shared" si="6"/>
        <v>0</v>
      </c>
      <c r="I31" s="23">
        <f t="shared" si="6"/>
        <v>0</v>
      </c>
      <c r="J31" s="23">
        <f t="shared" si="6"/>
        <v>0</v>
      </c>
      <c r="K31" s="23">
        <f t="shared" si="6"/>
        <v>0</v>
      </c>
      <c r="L31" s="23">
        <f t="shared" si="6"/>
        <v>0</v>
      </c>
      <c r="M31" s="23">
        <f t="shared" si="6"/>
        <v>0</v>
      </c>
      <c r="N31" s="23">
        <f t="shared" si="6"/>
        <v>0</v>
      </c>
      <c r="O31" s="23">
        <f>SUM(O30:O30)</f>
        <v>0</v>
      </c>
    </row>
    <row r="32" spans="1:15" s="11" customFormat="1" x14ac:dyDescent="0.25">
      <c r="A32" s="17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7"/>
    </row>
    <row r="33" spans="1:15" s="11" customFormat="1" x14ac:dyDescent="0.25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</row>
    <row r="34" spans="1:15" s="33" customFormat="1" x14ac:dyDescent="0.25">
      <c r="A34" s="48" t="str">
        <f>CONCATENATE('01-Business_Value'!I5, " - ",'01-Business_Value'!J5)</f>
        <v>Reliveri - Phase -2</v>
      </c>
      <c r="B34" s="48"/>
      <c r="C34" s="48"/>
      <c r="D34" s="48"/>
      <c r="E34" s="48"/>
      <c r="F34" s="48"/>
      <c r="G34" s="48"/>
      <c r="H34" s="48"/>
      <c r="I34" s="48"/>
      <c r="J34" s="48"/>
      <c r="K34" s="48"/>
      <c r="L34" s="48"/>
      <c r="M34" s="48"/>
      <c r="N34" s="48"/>
      <c r="O34" s="48"/>
    </row>
    <row r="35" spans="1:15" s="33" customFormat="1" x14ac:dyDescent="0.25">
      <c r="A35" s="13" t="s">
        <v>7</v>
      </c>
      <c r="B35" s="34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23">
        <f>SUM(B35:N35)</f>
        <v>0</v>
      </c>
    </row>
    <row r="36" spans="1:15" s="11" customFormat="1" x14ac:dyDescent="0.25">
      <c r="A36" s="14" t="s">
        <v>3</v>
      </c>
      <c r="B36" s="18">
        <f>SUM(B35)</f>
        <v>0</v>
      </c>
      <c r="C36" s="18">
        <f t="shared" ref="C36:N36" si="7">SUM(C35)</f>
        <v>0</v>
      </c>
      <c r="D36" s="18">
        <f t="shared" si="7"/>
        <v>0</v>
      </c>
      <c r="E36" s="18">
        <f t="shared" si="7"/>
        <v>0</v>
      </c>
      <c r="F36" s="18">
        <f t="shared" si="7"/>
        <v>0</v>
      </c>
      <c r="G36" s="18">
        <f t="shared" si="7"/>
        <v>0</v>
      </c>
      <c r="H36" s="18">
        <f t="shared" si="7"/>
        <v>0</v>
      </c>
      <c r="I36" s="18">
        <f t="shared" si="7"/>
        <v>0</v>
      </c>
      <c r="J36" s="18">
        <f t="shared" si="7"/>
        <v>0</v>
      </c>
      <c r="K36" s="18">
        <f t="shared" si="7"/>
        <v>0</v>
      </c>
      <c r="L36" s="18">
        <f t="shared" si="7"/>
        <v>0</v>
      </c>
      <c r="M36" s="18">
        <f t="shared" si="7"/>
        <v>0</v>
      </c>
      <c r="N36" s="18">
        <f t="shared" si="7"/>
        <v>0</v>
      </c>
      <c r="O36" s="23">
        <f>SUM(O35:O35)</f>
        <v>0</v>
      </c>
    </row>
    <row r="37" spans="1:15" s="11" customFormat="1" x14ac:dyDescent="0.25">
      <c r="A37" s="25" t="s">
        <v>35</v>
      </c>
      <c r="B37" s="24">
        <f>SUM(B15,B21,B27,B31, B36)</f>
        <v>0</v>
      </c>
      <c r="C37" s="24">
        <f>SUM(C15,C21,C27,C31, C36)</f>
        <v>0</v>
      </c>
      <c r="D37" s="24">
        <f>SUM(D15,D21,D27,D31, D36)</f>
        <v>0</v>
      </c>
      <c r="E37" s="24">
        <f t="shared" ref="E37:N37" si="8">SUM(E15,E21,E27,E31, E36)</f>
        <v>0</v>
      </c>
      <c r="F37" s="24">
        <f t="shared" si="8"/>
        <v>0</v>
      </c>
      <c r="G37" s="24">
        <f t="shared" si="8"/>
        <v>0</v>
      </c>
      <c r="H37" s="24">
        <f t="shared" si="8"/>
        <v>0</v>
      </c>
      <c r="I37" s="24">
        <f t="shared" si="8"/>
        <v>0</v>
      </c>
      <c r="J37" s="24">
        <f t="shared" si="8"/>
        <v>0</v>
      </c>
      <c r="K37" s="24">
        <f t="shared" si="8"/>
        <v>0</v>
      </c>
      <c r="L37" s="24">
        <f t="shared" si="8"/>
        <v>0</v>
      </c>
      <c r="M37" s="24">
        <f t="shared" si="8"/>
        <v>0</v>
      </c>
      <c r="N37" s="24">
        <f t="shared" si="8"/>
        <v>0</v>
      </c>
      <c r="O37" s="24">
        <f>SUM(O15,O21,O27,O31,O36)</f>
        <v>0</v>
      </c>
    </row>
    <row r="38" spans="1:15" s="11" customFormat="1" x14ac:dyDescent="0.25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</row>
    <row r="39" spans="1:15" s="35" customFormat="1" x14ac:dyDescent="0.25"/>
    <row r="40" spans="1:15" s="33" customFormat="1" x14ac:dyDescent="0.25">
      <c r="A40" s="47" t="s">
        <v>32</v>
      </c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</row>
    <row r="41" spans="1:15" s="33" customFormat="1" x14ac:dyDescent="0.25">
      <c r="A41" s="12" t="s">
        <v>27</v>
      </c>
      <c r="B41" s="12" t="s">
        <v>31</v>
      </c>
      <c r="C41" s="12" t="s">
        <v>29</v>
      </c>
      <c r="D41" s="12" t="s">
        <v>53</v>
      </c>
      <c r="E41" s="12" t="s">
        <v>4</v>
      </c>
      <c r="F41" s="12" t="s">
        <v>5</v>
      </c>
      <c r="G41" s="12" t="s">
        <v>54</v>
      </c>
      <c r="H41" s="19"/>
      <c r="L41" s="12" t="s">
        <v>6</v>
      </c>
      <c r="M41" s="12" t="s">
        <v>4</v>
      </c>
      <c r="N41" s="21" t="s">
        <v>5</v>
      </c>
      <c r="O41" s="12" t="s">
        <v>34</v>
      </c>
    </row>
    <row r="42" spans="1:15" s="33" customFormat="1" x14ac:dyDescent="0.25">
      <c r="A42" s="46" t="str">
        <f>'01-Business_Value'!I8</f>
        <v>ARP</v>
      </c>
      <c r="B42" s="44">
        <f>'01-Business_Value'!J8</f>
        <v>0</v>
      </c>
      <c r="C42" s="44">
        <f>'01-Business_Value'!K8</f>
        <v>250</v>
      </c>
      <c r="D42" s="13" t="s">
        <v>7</v>
      </c>
      <c r="E42" s="36">
        <f>'07-Nov'!G42</f>
        <v>10</v>
      </c>
      <c r="F42" s="36">
        <f>O9</f>
        <v>0</v>
      </c>
      <c r="G42" s="37">
        <f t="shared" ref="G42:G60" si="9">E42+F42</f>
        <v>10</v>
      </c>
      <c r="H42" s="38"/>
      <c r="L42" s="13" t="s">
        <v>7</v>
      </c>
      <c r="M42" s="26">
        <f>E42+E49+E53+E55+E57</f>
        <v>1739</v>
      </c>
      <c r="N42" s="26">
        <f>SUM(F42,F49,F53,F55, F57)</f>
        <v>0</v>
      </c>
      <c r="O42" s="22">
        <f>M42+N42</f>
        <v>1739</v>
      </c>
    </row>
    <row r="43" spans="1:15" s="33" customFormat="1" x14ac:dyDescent="0.25">
      <c r="A43" s="44"/>
      <c r="B43" s="44"/>
      <c r="C43" s="44"/>
      <c r="D43" s="13" t="s">
        <v>8</v>
      </c>
      <c r="E43" s="36">
        <f>'07-Nov'!G43</f>
        <v>0</v>
      </c>
      <c r="F43" s="36">
        <f t="shared" ref="F43:F47" si="10">O10</f>
        <v>0</v>
      </c>
      <c r="G43" s="37">
        <f t="shared" si="9"/>
        <v>0</v>
      </c>
      <c r="H43" s="38"/>
      <c r="L43" s="13" t="s">
        <v>8</v>
      </c>
      <c r="M43" s="26">
        <f>E43</f>
        <v>0</v>
      </c>
      <c r="N43" s="26">
        <f>F43</f>
        <v>0</v>
      </c>
      <c r="O43" s="22">
        <f t="shared" ref="O43:O50" si="11">M43+N43</f>
        <v>0</v>
      </c>
    </row>
    <row r="44" spans="1:15" s="33" customFormat="1" x14ac:dyDescent="0.25">
      <c r="A44" s="44"/>
      <c r="B44" s="44"/>
      <c r="C44" s="44"/>
      <c r="D44" s="13" t="s">
        <v>11</v>
      </c>
      <c r="E44" s="36">
        <f>'07-Nov'!G44</f>
        <v>0</v>
      </c>
      <c r="F44" s="36">
        <f>O11</f>
        <v>0</v>
      </c>
      <c r="G44" s="37">
        <f t="shared" si="9"/>
        <v>0</v>
      </c>
      <c r="H44" s="38"/>
      <c r="L44" s="13" t="s">
        <v>11</v>
      </c>
      <c r="M44" s="26">
        <f>E44+E59</f>
        <v>0</v>
      </c>
      <c r="N44" s="26">
        <f>F44+F59</f>
        <v>0</v>
      </c>
      <c r="O44" s="22">
        <f t="shared" si="11"/>
        <v>0</v>
      </c>
    </row>
    <row r="45" spans="1:15" s="33" customFormat="1" x14ac:dyDescent="0.25">
      <c r="A45" s="44"/>
      <c r="B45" s="44"/>
      <c r="C45" s="44"/>
      <c r="D45" s="13" t="s">
        <v>12</v>
      </c>
      <c r="E45" s="36">
        <f>'07-Nov'!G45</f>
        <v>0</v>
      </c>
      <c r="F45" s="36">
        <f t="shared" si="10"/>
        <v>0</v>
      </c>
      <c r="G45" s="37">
        <f t="shared" si="9"/>
        <v>0</v>
      </c>
      <c r="H45" s="38"/>
      <c r="L45" s="13" t="s">
        <v>12</v>
      </c>
      <c r="M45" s="26">
        <f t="shared" ref="M45:N47" si="12">E45</f>
        <v>0</v>
      </c>
      <c r="N45" s="26">
        <f t="shared" si="12"/>
        <v>0</v>
      </c>
      <c r="O45" s="22">
        <f t="shared" si="11"/>
        <v>0</v>
      </c>
    </row>
    <row r="46" spans="1:15" s="33" customFormat="1" x14ac:dyDescent="0.25">
      <c r="A46" s="44"/>
      <c r="B46" s="44"/>
      <c r="C46" s="44"/>
      <c r="D46" s="13" t="s">
        <v>13</v>
      </c>
      <c r="E46" s="36">
        <f>'07-Nov'!G46</f>
        <v>0</v>
      </c>
      <c r="F46" s="36">
        <f t="shared" si="10"/>
        <v>0</v>
      </c>
      <c r="G46" s="37">
        <f t="shared" si="9"/>
        <v>0</v>
      </c>
      <c r="H46" s="38"/>
      <c r="L46" s="13" t="s">
        <v>13</v>
      </c>
      <c r="M46" s="26">
        <f t="shared" si="12"/>
        <v>0</v>
      </c>
      <c r="N46" s="26">
        <f t="shared" si="12"/>
        <v>0</v>
      </c>
      <c r="O46" s="22">
        <f t="shared" si="11"/>
        <v>0</v>
      </c>
    </row>
    <row r="47" spans="1:15" s="33" customFormat="1" x14ac:dyDescent="0.25">
      <c r="A47" s="44"/>
      <c r="B47" s="44"/>
      <c r="C47" s="44"/>
      <c r="D47" s="13" t="s">
        <v>14</v>
      </c>
      <c r="E47" s="36">
        <f>'07-Nov'!G47</f>
        <v>0</v>
      </c>
      <c r="F47" s="36">
        <f t="shared" si="10"/>
        <v>0</v>
      </c>
      <c r="G47" s="37">
        <f t="shared" si="9"/>
        <v>0</v>
      </c>
      <c r="H47" s="38"/>
      <c r="L47" s="13" t="s">
        <v>14</v>
      </c>
      <c r="M47" s="26">
        <f t="shared" si="12"/>
        <v>0</v>
      </c>
      <c r="N47" s="26">
        <f t="shared" si="12"/>
        <v>0</v>
      </c>
      <c r="O47" s="22">
        <f t="shared" si="11"/>
        <v>0</v>
      </c>
    </row>
    <row r="48" spans="1:15" s="33" customFormat="1" x14ac:dyDescent="0.25">
      <c r="A48" s="45"/>
      <c r="B48" s="45"/>
      <c r="C48" s="45"/>
      <c r="D48" s="22" t="s">
        <v>3</v>
      </c>
      <c r="E48" s="36">
        <f>'07-Nov'!G48</f>
        <v>10</v>
      </c>
      <c r="F48" s="30">
        <f>SUM(F42:F47)</f>
        <v>0</v>
      </c>
      <c r="G48" s="30">
        <f t="shared" si="9"/>
        <v>10</v>
      </c>
      <c r="H48" s="15"/>
      <c r="L48" s="13" t="s">
        <v>9</v>
      </c>
      <c r="M48" s="26">
        <f>E50</f>
        <v>0</v>
      </c>
      <c r="N48" s="26">
        <f>F50</f>
        <v>0</v>
      </c>
      <c r="O48" s="22">
        <f t="shared" si="11"/>
        <v>0</v>
      </c>
    </row>
    <row r="49" spans="1:15" s="33" customFormat="1" x14ac:dyDescent="0.25">
      <c r="A49" s="46" t="str">
        <f>'01-Business_Value'!I7</f>
        <v>Front End Editor</v>
      </c>
      <c r="B49" s="44" t="str">
        <f>'01-Business_Value'!J7</f>
        <v>Phase -1</v>
      </c>
      <c r="C49" s="44">
        <f>'01-Business_Value'!K7</f>
        <v>250</v>
      </c>
      <c r="D49" s="13" t="s">
        <v>7</v>
      </c>
      <c r="E49" s="36">
        <f>'07-Nov'!G49</f>
        <v>1619</v>
      </c>
      <c r="F49" s="36">
        <f>O18</f>
        <v>0</v>
      </c>
      <c r="G49" s="37">
        <f t="shared" si="9"/>
        <v>1619</v>
      </c>
      <c r="H49" s="38"/>
      <c r="L49" s="13" t="s">
        <v>10</v>
      </c>
      <c r="M49" s="26">
        <f>E51</f>
        <v>2035</v>
      </c>
      <c r="N49" s="26">
        <f>F51</f>
        <v>0</v>
      </c>
      <c r="O49" s="22">
        <f t="shared" si="11"/>
        <v>2035</v>
      </c>
    </row>
    <row r="50" spans="1:15" s="33" customFormat="1" x14ac:dyDescent="0.25">
      <c r="A50" s="44"/>
      <c r="B50" s="44"/>
      <c r="C50" s="44"/>
      <c r="D50" s="13" t="s">
        <v>9</v>
      </c>
      <c r="E50" s="36">
        <f>'07-Nov'!G50</f>
        <v>0</v>
      </c>
      <c r="F50" s="36">
        <f t="shared" ref="F50:F51" si="13">O19</f>
        <v>0</v>
      </c>
      <c r="G50" s="37">
        <f t="shared" si="9"/>
        <v>0</v>
      </c>
      <c r="H50" s="38"/>
      <c r="L50" s="13" t="s">
        <v>49</v>
      </c>
      <c r="M50" s="26">
        <f>E58</f>
        <v>0</v>
      </c>
      <c r="N50" s="26">
        <f>F58</f>
        <v>0</v>
      </c>
      <c r="O50" s="22">
        <f t="shared" si="11"/>
        <v>0</v>
      </c>
    </row>
    <row r="51" spans="1:15" s="33" customFormat="1" x14ac:dyDescent="0.25">
      <c r="A51" s="44"/>
      <c r="B51" s="44"/>
      <c r="C51" s="44"/>
      <c r="D51" s="13" t="s">
        <v>10</v>
      </c>
      <c r="E51" s="36">
        <f>'07-Nov'!G51</f>
        <v>2035</v>
      </c>
      <c r="F51" s="36">
        <f t="shared" si="13"/>
        <v>0</v>
      </c>
      <c r="G51" s="37">
        <f t="shared" si="9"/>
        <v>2035</v>
      </c>
      <c r="H51" s="38"/>
      <c r="L51" s="25" t="s">
        <v>35</v>
      </c>
      <c r="M51" s="25">
        <f>SUM(M42:M50)</f>
        <v>3774</v>
      </c>
      <c r="N51" s="25">
        <f>SUM(N42:N50)</f>
        <v>0</v>
      </c>
      <c r="O51" s="25">
        <f>SUM(O42:O50)</f>
        <v>3774</v>
      </c>
    </row>
    <row r="52" spans="1:15" s="33" customFormat="1" x14ac:dyDescent="0.25">
      <c r="A52" s="45"/>
      <c r="B52" s="45"/>
      <c r="C52" s="45"/>
      <c r="D52" s="22" t="s">
        <v>3</v>
      </c>
      <c r="E52" s="36">
        <f>'07-Nov'!G52</f>
        <v>3654</v>
      </c>
      <c r="F52" s="30">
        <f>SUM(F49:F51)</f>
        <v>0</v>
      </c>
      <c r="G52" s="30">
        <f t="shared" si="9"/>
        <v>3654</v>
      </c>
      <c r="H52" s="15"/>
      <c r="O52" s="11"/>
    </row>
    <row r="53" spans="1:15" s="33" customFormat="1" x14ac:dyDescent="0.25">
      <c r="A53" s="46" t="str">
        <f>'01-Business_Value'!I5</f>
        <v>Reliveri</v>
      </c>
      <c r="B53" s="44" t="str">
        <f>'01-Business_Value'!J5</f>
        <v>Phase -2</v>
      </c>
      <c r="C53" s="44">
        <f>'01-Business_Value'!K5</f>
        <v>225</v>
      </c>
      <c r="D53" s="13" t="s">
        <v>7</v>
      </c>
      <c r="E53" s="36">
        <f>'07-Nov'!G53</f>
        <v>110</v>
      </c>
      <c r="F53" s="36">
        <f>O35</f>
        <v>0</v>
      </c>
      <c r="G53" s="37">
        <f t="shared" si="9"/>
        <v>110</v>
      </c>
      <c r="H53" s="38"/>
      <c r="O53" s="11"/>
    </row>
    <row r="54" spans="1:15" s="33" customFormat="1" x14ac:dyDescent="0.25">
      <c r="A54" s="45"/>
      <c r="B54" s="45"/>
      <c r="C54" s="45"/>
      <c r="D54" s="22" t="s">
        <v>3</v>
      </c>
      <c r="E54" s="36">
        <f>'07-Nov'!G54</f>
        <v>110</v>
      </c>
      <c r="F54" s="37">
        <f>O36</f>
        <v>0</v>
      </c>
      <c r="G54" s="37">
        <f t="shared" si="9"/>
        <v>110</v>
      </c>
      <c r="H54" s="15"/>
      <c r="O54" s="11"/>
    </row>
    <row r="55" spans="1:15" s="33" customFormat="1" x14ac:dyDescent="0.25">
      <c r="A55" s="46" t="e">
        <f>'01-Business_Value'!#REF!</f>
        <v>#REF!</v>
      </c>
      <c r="B55" s="44" t="e">
        <f>'01-Business_Value'!#REF!</f>
        <v>#REF!</v>
      </c>
      <c r="C55" s="44" t="e">
        <f>'01-Business_Value'!#REF!</f>
        <v>#REF!</v>
      </c>
      <c r="D55" s="13" t="s">
        <v>7</v>
      </c>
      <c r="E55" s="36">
        <f>'07-Nov'!G55</f>
        <v>0</v>
      </c>
      <c r="F55" s="36">
        <f>O30</f>
        <v>0</v>
      </c>
      <c r="G55" s="37">
        <f t="shared" si="9"/>
        <v>0</v>
      </c>
      <c r="H55" s="35"/>
      <c r="O55" s="11"/>
    </row>
    <row r="56" spans="1:15" s="33" customFormat="1" x14ac:dyDescent="0.25">
      <c r="A56" s="45"/>
      <c r="B56" s="45"/>
      <c r="C56" s="45"/>
      <c r="D56" s="22" t="s">
        <v>3</v>
      </c>
      <c r="E56" s="36">
        <f>'07-Nov'!G56</f>
        <v>0</v>
      </c>
      <c r="F56" s="30">
        <f>SUM(F55:F55)</f>
        <v>0</v>
      </c>
      <c r="G56" s="31">
        <f t="shared" si="9"/>
        <v>0</v>
      </c>
      <c r="O56" s="11"/>
    </row>
    <row r="57" spans="1:15" s="33" customFormat="1" x14ac:dyDescent="0.25">
      <c r="A57" s="46" t="str">
        <f>'01-Business_Value'!I6</f>
        <v>Web Security Policy</v>
      </c>
      <c r="B57" s="44" t="str">
        <f>'01-Business_Value'!J6</f>
        <v>Phase -1</v>
      </c>
      <c r="C57" s="44">
        <f>'01-Business_Value'!K6</f>
        <v>175</v>
      </c>
      <c r="D57" s="13" t="s">
        <v>7</v>
      </c>
      <c r="E57" s="36">
        <f>'07-Nov'!G57</f>
        <v>0</v>
      </c>
      <c r="F57" s="36">
        <f>O24</f>
        <v>0</v>
      </c>
      <c r="G57" s="37">
        <f t="shared" si="9"/>
        <v>0</v>
      </c>
      <c r="O57" s="11"/>
    </row>
    <row r="58" spans="1:15" s="33" customFormat="1" x14ac:dyDescent="0.25">
      <c r="A58" s="44"/>
      <c r="B58" s="44"/>
      <c r="C58" s="44"/>
      <c r="D58" s="13" t="s">
        <v>49</v>
      </c>
      <c r="E58" s="36">
        <f>'07-Nov'!G58</f>
        <v>0</v>
      </c>
      <c r="F58" s="36">
        <f>O25</f>
        <v>0</v>
      </c>
      <c r="G58" s="37">
        <f t="shared" si="9"/>
        <v>0</v>
      </c>
      <c r="O58" s="11"/>
    </row>
    <row r="59" spans="1:15" s="33" customFormat="1" x14ac:dyDescent="0.25">
      <c r="A59" s="44"/>
      <c r="B59" s="44"/>
      <c r="C59" s="44"/>
      <c r="D59" s="13" t="s">
        <v>11</v>
      </c>
      <c r="E59" s="36">
        <f>'07-Nov'!G59</f>
        <v>0</v>
      </c>
      <c r="F59" s="36">
        <f>O26</f>
        <v>0</v>
      </c>
      <c r="G59" s="37">
        <f t="shared" si="9"/>
        <v>0</v>
      </c>
      <c r="O59" s="11"/>
    </row>
    <row r="60" spans="1:15" s="33" customFormat="1" x14ac:dyDescent="0.25">
      <c r="A60" s="45"/>
      <c r="B60" s="45"/>
      <c r="C60" s="45"/>
      <c r="D60" s="22" t="s">
        <v>3</v>
      </c>
      <c r="E60" s="36">
        <f>'07-Nov'!G60</f>
        <v>0</v>
      </c>
      <c r="F60" s="30">
        <f>SUM(F57:F59)</f>
        <v>0</v>
      </c>
      <c r="G60" s="30">
        <f t="shared" si="9"/>
        <v>0</v>
      </c>
      <c r="O60" s="11"/>
    </row>
    <row r="61" spans="1:15" s="33" customFormat="1" x14ac:dyDescent="0.25">
      <c r="A61" s="25"/>
      <c r="B61" s="25"/>
      <c r="C61" s="25"/>
      <c r="D61" s="25" t="s">
        <v>35</v>
      </c>
      <c r="E61" s="36">
        <f>'07-Nov'!G61</f>
        <v>3774</v>
      </c>
      <c r="F61" s="32">
        <f t="shared" ref="F61:G61" si="14">SUM(F48, F52, F54, F56, F60)</f>
        <v>0</v>
      </c>
      <c r="G61" s="32">
        <f t="shared" si="14"/>
        <v>3774</v>
      </c>
      <c r="O61" s="11"/>
    </row>
    <row r="62" spans="1:15" s="33" customFormat="1" x14ac:dyDescent="0.25">
      <c r="A62" s="11"/>
      <c r="O62" s="11"/>
    </row>
  </sheetData>
  <mergeCells count="23">
    <mergeCell ref="A57:A60"/>
    <mergeCell ref="B57:B60"/>
    <mergeCell ref="C57:C60"/>
    <mergeCell ref="A53:A54"/>
    <mergeCell ref="B53:B54"/>
    <mergeCell ref="C53:C54"/>
    <mergeCell ref="A55:A56"/>
    <mergeCell ref="B55:B56"/>
    <mergeCell ref="C55:C56"/>
    <mergeCell ref="A49:A52"/>
    <mergeCell ref="B49:B52"/>
    <mergeCell ref="C49:C52"/>
    <mergeCell ref="A1:O4"/>
    <mergeCell ref="A5:O5"/>
    <mergeCell ref="A8:O8"/>
    <mergeCell ref="A17:O17"/>
    <mergeCell ref="A23:O23"/>
    <mergeCell ref="A29:O29"/>
    <mergeCell ref="A34:O34"/>
    <mergeCell ref="A40:O40"/>
    <mergeCell ref="A42:A48"/>
    <mergeCell ref="B42:B48"/>
    <mergeCell ref="C42:C48"/>
  </mergeCells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2"/>
  <sheetViews>
    <sheetView zoomScale="90" zoomScaleNormal="90" workbookViewId="0">
      <pane ySplit="7" topLeftCell="A8" activePane="bottomLeft" state="frozen"/>
      <selection pane="bottomLeft" activeCell="B18" sqref="B18:N20"/>
    </sheetView>
  </sheetViews>
  <sheetFormatPr defaultColWidth="9" defaultRowHeight="15" x14ac:dyDescent="0.25"/>
  <cols>
    <col min="1" max="1" width="19.5703125" style="11" customWidth="1" collapsed="1"/>
    <col min="2" max="2" width="21.7109375" style="1" customWidth="1" collapsed="1"/>
    <col min="3" max="3" width="16.42578125" style="1" bestFit="1" customWidth="1" collapsed="1"/>
    <col min="4" max="4" width="15.85546875" style="1" bestFit="1" customWidth="1" collapsed="1"/>
    <col min="5" max="5" width="23.140625" style="1" customWidth="1" collapsed="1"/>
    <col min="6" max="6" width="15" style="1" customWidth="1" collapsed="1"/>
    <col min="7" max="7" width="10.140625" style="1" bestFit="1" customWidth="1" collapsed="1"/>
    <col min="8" max="8" width="13.140625" style="1" customWidth="1" collapsed="1"/>
    <col min="9" max="9" width="14.140625" style="1" customWidth="1" collapsed="1"/>
    <col min="10" max="10" width="10.85546875" style="1" customWidth="1" collapsed="1"/>
    <col min="11" max="11" width="24.85546875" style="1" customWidth="1" collapsed="1"/>
    <col min="12" max="12" width="23.7109375" style="1" customWidth="1" collapsed="1"/>
    <col min="13" max="13" width="12.42578125" style="1" customWidth="1" collapsed="1"/>
    <col min="14" max="14" width="12" style="1" customWidth="1" collapsed="1"/>
    <col min="15" max="15" width="17.5703125" style="11" customWidth="1" collapsed="1"/>
    <col min="16" max="16384" width="9" style="1" collapsed="1"/>
  </cols>
  <sheetData>
    <row r="1" spans="1:15" x14ac:dyDescent="0.25">
      <c r="A1" s="41" t="s">
        <v>48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</row>
    <row r="2" spans="1:15" x14ac:dyDescent="0.25">
      <c r="A2" s="41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</row>
    <row r="3" spans="1:15" x14ac:dyDescent="0.25">
      <c r="A3" s="41"/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</row>
    <row r="4" spans="1:15" x14ac:dyDescent="0.25">
      <c r="A4" s="41"/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</row>
    <row r="5" spans="1:15" ht="26.25" x14ac:dyDescent="0.25">
      <c r="A5" s="49">
        <v>43034</v>
      </c>
      <c r="B5" s="50"/>
      <c r="C5" s="50"/>
      <c r="D5" s="50"/>
      <c r="E5" s="50"/>
      <c r="F5" s="50"/>
      <c r="G5" s="50"/>
      <c r="H5" s="50"/>
      <c r="I5" s="50"/>
      <c r="J5" s="50"/>
      <c r="K5" s="50"/>
      <c r="L5" s="50"/>
      <c r="M5" s="50"/>
      <c r="N5" s="50"/>
      <c r="O5" s="51"/>
    </row>
    <row r="6" spans="1:15" s="33" customFormat="1" x14ac:dyDescent="0.25">
      <c r="A6" s="11"/>
      <c r="O6" s="11"/>
    </row>
    <row r="7" spans="1:15" s="11" customFormat="1" ht="29.25" customHeight="1" x14ac:dyDescent="0.25">
      <c r="A7" s="10" t="s">
        <v>40</v>
      </c>
      <c r="B7" s="10" t="s">
        <v>15</v>
      </c>
      <c r="C7" s="10" t="s">
        <v>16</v>
      </c>
      <c r="D7" s="10" t="s">
        <v>17</v>
      </c>
      <c r="E7" s="10" t="s">
        <v>18</v>
      </c>
      <c r="F7" s="10" t="s">
        <v>19</v>
      </c>
      <c r="G7" s="10" t="s">
        <v>20</v>
      </c>
      <c r="H7" s="10" t="s">
        <v>21</v>
      </c>
      <c r="I7" s="10" t="s">
        <v>22</v>
      </c>
      <c r="J7" s="10" t="s">
        <v>23</v>
      </c>
      <c r="K7" s="10" t="s">
        <v>24</v>
      </c>
      <c r="L7" s="10" t="s">
        <v>25</v>
      </c>
      <c r="M7" s="10" t="s">
        <v>26</v>
      </c>
      <c r="N7" s="10" t="s">
        <v>55</v>
      </c>
      <c r="O7" s="10" t="s">
        <v>33</v>
      </c>
    </row>
    <row r="8" spans="1:15" s="33" customFormat="1" x14ac:dyDescent="0.25">
      <c r="A8" s="48" t="str">
        <f>CONCATENATE('01-Business_Value'!I8, " - ",'01-Business_Value'!J8)</f>
        <v xml:space="preserve">ARP - </v>
      </c>
      <c r="B8" s="48"/>
      <c r="C8" s="48"/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</row>
    <row r="9" spans="1:15" s="33" customFormat="1" x14ac:dyDescent="0.25">
      <c r="A9" s="13" t="s">
        <v>7</v>
      </c>
      <c r="B9" s="34"/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23">
        <f>SUM(B9:N9)</f>
        <v>0</v>
      </c>
    </row>
    <row r="10" spans="1:15" s="33" customFormat="1" x14ac:dyDescent="0.25">
      <c r="A10" s="13" t="s">
        <v>8</v>
      </c>
      <c r="B10" s="34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23">
        <f t="shared" ref="O10:O14" si="0">SUM(B10:N10)</f>
        <v>0</v>
      </c>
    </row>
    <row r="11" spans="1:15" s="33" customFormat="1" x14ac:dyDescent="0.25">
      <c r="A11" s="13" t="s">
        <v>11</v>
      </c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23">
        <f t="shared" si="0"/>
        <v>0</v>
      </c>
    </row>
    <row r="12" spans="1:15" s="33" customFormat="1" x14ac:dyDescent="0.25">
      <c r="A12" s="13" t="s">
        <v>12</v>
      </c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23">
        <f t="shared" si="0"/>
        <v>0</v>
      </c>
    </row>
    <row r="13" spans="1:15" s="33" customFormat="1" x14ac:dyDescent="0.25">
      <c r="A13" s="13" t="s">
        <v>13</v>
      </c>
      <c r="B13" s="34"/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23">
        <f t="shared" si="0"/>
        <v>0</v>
      </c>
    </row>
    <row r="14" spans="1:15" s="33" customFormat="1" x14ac:dyDescent="0.25">
      <c r="A14" s="13" t="s">
        <v>14</v>
      </c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23">
        <f t="shared" si="0"/>
        <v>0</v>
      </c>
    </row>
    <row r="15" spans="1:15" s="11" customFormat="1" x14ac:dyDescent="0.25">
      <c r="A15" s="22" t="s">
        <v>3</v>
      </c>
      <c r="B15" s="23">
        <f t="shared" ref="B15:M15" si="1">SUM(B9:B14)</f>
        <v>0</v>
      </c>
      <c r="C15" s="23">
        <f t="shared" si="1"/>
        <v>0</v>
      </c>
      <c r="D15" s="23">
        <f t="shared" si="1"/>
        <v>0</v>
      </c>
      <c r="E15" s="23">
        <f t="shared" si="1"/>
        <v>0</v>
      </c>
      <c r="F15" s="23">
        <f t="shared" si="1"/>
        <v>0</v>
      </c>
      <c r="G15" s="23">
        <f t="shared" si="1"/>
        <v>0</v>
      </c>
      <c r="H15" s="23">
        <f t="shared" si="1"/>
        <v>0</v>
      </c>
      <c r="I15" s="23">
        <f t="shared" si="1"/>
        <v>0</v>
      </c>
      <c r="J15" s="23">
        <f t="shared" si="1"/>
        <v>0</v>
      </c>
      <c r="K15" s="23">
        <f t="shared" si="1"/>
        <v>0</v>
      </c>
      <c r="L15" s="23">
        <f t="shared" si="1"/>
        <v>0</v>
      </c>
      <c r="M15" s="23">
        <f t="shared" si="1"/>
        <v>0</v>
      </c>
      <c r="N15" s="23">
        <f>SUM(N9:N14)</f>
        <v>0</v>
      </c>
      <c r="O15" s="23">
        <f>SUM(O9:O14)</f>
        <v>0</v>
      </c>
    </row>
    <row r="16" spans="1:15" s="11" customFormat="1" x14ac:dyDescent="0.25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</row>
    <row r="17" spans="1:15" s="33" customFormat="1" ht="15" customHeight="1" x14ac:dyDescent="0.25">
      <c r="A17" s="48" t="str">
        <f>CONCATENATE('01-Business_Value'!I7, " - ",'01-Business_Value'!J7)</f>
        <v>Front End Editor - Phase -1</v>
      </c>
      <c r="B17" s="48"/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</row>
    <row r="18" spans="1:15" s="33" customFormat="1" x14ac:dyDescent="0.25">
      <c r="A18" s="13" t="s">
        <v>7</v>
      </c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23">
        <f>SUM(B18:N18)</f>
        <v>0</v>
      </c>
    </row>
    <row r="19" spans="1:15" s="33" customFormat="1" x14ac:dyDescent="0.25">
      <c r="A19" s="13" t="s">
        <v>9</v>
      </c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23">
        <f>SUM(B19:N19)</f>
        <v>0</v>
      </c>
    </row>
    <row r="20" spans="1:15" s="33" customFormat="1" x14ac:dyDescent="0.25">
      <c r="A20" s="13" t="s">
        <v>10</v>
      </c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23">
        <f>SUM(B20:N20)</f>
        <v>0</v>
      </c>
    </row>
    <row r="21" spans="1:15" s="11" customFormat="1" x14ac:dyDescent="0.25">
      <c r="A21" s="22" t="s">
        <v>3</v>
      </c>
      <c r="B21" s="23">
        <f>SUM(B18:B20)</f>
        <v>0</v>
      </c>
      <c r="C21" s="23">
        <f t="shared" ref="C21:N21" si="2">SUM(C18:C20)</f>
        <v>0</v>
      </c>
      <c r="D21" s="23">
        <f t="shared" si="2"/>
        <v>0</v>
      </c>
      <c r="E21" s="23">
        <f t="shared" si="2"/>
        <v>0</v>
      </c>
      <c r="F21" s="23">
        <f t="shared" si="2"/>
        <v>0</v>
      </c>
      <c r="G21" s="23">
        <f t="shared" si="2"/>
        <v>0</v>
      </c>
      <c r="H21" s="23">
        <f t="shared" si="2"/>
        <v>0</v>
      </c>
      <c r="I21" s="23">
        <f t="shared" si="2"/>
        <v>0</v>
      </c>
      <c r="J21" s="23">
        <f t="shared" si="2"/>
        <v>0</v>
      </c>
      <c r="K21" s="23">
        <f t="shared" si="2"/>
        <v>0</v>
      </c>
      <c r="L21" s="23">
        <f t="shared" si="2"/>
        <v>0</v>
      </c>
      <c r="M21" s="23">
        <f t="shared" si="2"/>
        <v>0</v>
      </c>
      <c r="N21" s="23">
        <f t="shared" si="2"/>
        <v>0</v>
      </c>
      <c r="O21" s="23">
        <f>SUM(O18:O20)</f>
        <v>0</v>
      </c>
    </row>
    <row r="22" spans="1:15" s="11" customFormat="1" x14ac:dyDescent="0.25">
      <c r="A22" s="17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7"/>
    </row>
    <row r="23" spans="1:15" s="11" customFormat="1" ht="15" customHeight="1" x14ac:dyDescent="0.25">
      <c r="A23" s="48" t="str">
        <f>CONCATENATE('01-Business_Value'!I6, " - ",'01-Business_Value'!J6)</f>
        <v>Web Security Policy - Phase -1</v>
      </c>
      <c r="B23" s="48"/>
      <c r="C23" s="48"/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48"/>
    </row>
    <row r="24" spans="1:15" s="11" customFormat="1" x14ac:dyDescent="0.25">
      <c r="A24" s="13" t="s">
        <v>7</v>
      </c>
      <c r="B24" s="34"/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23">
        <f>SUM(B24:N24)</f>
        <v>0</v>
      </c>
    </row>
    <row r="25" spans="1:15" s="11" customFormat="1" x14ac:dyDescent="0.25">
      <c r="A25" s="13" t="s">
        <v>49</v>
      </c>
      <c r="B25" s="34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23">
        <f t="shared" ref="O25:O26" si="3">SUM(B25:N25)</f>
        <v>0</v>
      </c>
    </row>
    <row r="26" spans="1:15" s="11" customFormat="1" x14ac:dyDescent="0.25">
      <c r="A26" s="13" t="s">
        <v>2</v>
      </c>
      <c r="B26" s="34"/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23">
        <f t="shared" si="3"/>
        <v>0</v>
      </c>
    </row>
    <row r="27" spans="1:15" s="11" customFormat="1" x14ac:dyDescent="0.25">
      <c r="A27" s="22" t="s">
        <v>3</v>
      </c>
      <c r="B27" s="23">
        <f>SUM(B24:B26)</f>
        <v>0</v>
      </c>
      <c r="C27" s="23">
        <f t="shared" ref="C27:N27" si="4">SUM(C24:C26)</f>
        <v>0</v>
      </c>
      <c r="D27" s="23">
        <f t="shared" si="4"/>
        <v>0</v>
      </c>
      <c r="E27" s="23">
        <f t="shared" si="4"/>
        <v>0</v>
      </c>
      <c r="F27" s="23">
        <f t="shared" si="4"/>
        <v>0</v>
      </c>
      <c r="G27" s="23">
        <f t="shared" si="4"/>
        <v>0</v>
      </c>
      <c r="H27" s="23">
        <f t="shared" si="4"/>
        <v>0</v>
      </c>
      <c r="I27" s="23">
        <f t="shared" si="4"/>
        <v>0</v>
      </c>
      <c r="J27" s="23">
        <f t="shared" si="4"/>
        <v>0</v>
      </c>
      <c r="K27" s="23">
        <f t="shared" si="4"/>
        <v>0</v>
      </c>
      <c r="L27" s="23">
        <f t="shared" si="4"/>
        <v>0</v>
      </c>
      <c r="M27" s="23">
        <f t="shared" si="4"/>
        <v>0</v>
      </c>
      <c r="N27" s="23">
        <f t="shared" si="4"/>
        <v>0</v>
      </c>
      <c r="O27" s="23">
        <f>SUM(O24:O26)</f>
        <v>0</v>
      </c>
    </row>
    <row r="28" spans="1:15" s="11" customFormat="1" x14ac:dyDescent="0.25">
      <c r="A28" s="17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7"/>
    </row>
    <row r="29" spans="1:15" s="11" customFormat="1" x14ac:dyDescent="0.25">
      <c r="A29" s="48" t="e">
        <f>CONCATENATE('01-Business_Value'!#REF!, " - ",'01-Business_Value'!#REF!)</f>
        <v>#REF!</v>
      </c>
      <c r="B29" s="48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</row>
    <row r="30" spans="1:15" s="11" customFormat="1" x14ac:dyDescent="0.25">
      <c r="A30" s="13" t="s">
        <v>7</v>
      </c>
      <c r="B30" s="34"/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23">
        <f t="shared" ref="O30" si="5">SUM(B30:N30)</f>
        <v>0</v>
      </c>
    </row>
    <row r="31" spans="1:15" s="11" customFormat="1" x14ac:dyDescent="0.25">
      <c r="A31" s="22" t="s">
        <v>3</v>
      </c>
      <c r="B31" s="23">
        <f>SUM(B30:B30)</f>
        <v>0</v>
      </c>
      <c r="C31" s="23">
        <f t="shared" ref="C31:N31" si="6">SUM(C30:C30)</f>
        <v>0</v>
      </c>
      <c r="D31" s="23">
        <f t="shared" si="6"/>
        <v>0</v>
      </c>
      <c r="E31" s="23">
        <f t="shared" si="6"/>
        <v>0</v>
      </c>
      <c r="F31" s="23">
        <f t="shared" si="6"/>
        <v>0</v>
      </c>
      <c r="G31" s="23">
        <f t="shared" si="6"/>
        <v>0</v>
      </c>
      <c r="H31" s="23">
        <f t="shared" si="6"/>
        <v>0</v>
      </c>
      <c r="I31" s="23">
        <f t="shared" si="6"/>
        <v>0</v>
      </c>
      <c r="J31" s="23">
        <f t="shared" si="6"/>
        <v>0</v>
      </c>
      <c r="K31" s="23">
        <f t="shared" si="6"/>
        <v>0</v>
      </c>
      <c r="L31" s="23">
        <f t="shared" si="6"/>
        <v>0</v>
      </c>
      <c r="M31" s="23">
        <f t="shared" si="6"/>
        <v>0</v>
      </c>
      <c r="N31" s="23">
        <f t="shared" si="6"/>
        <v>0</v>
      </c>
      <c r="O31" s="23">
        <f>SUM(O30:O30)</f>
        <v>0</v>
      </c>
    </row>
    <row r="32" spans="1:15" s="11" customFormat="1" x14ac:dyDescent="0.25">
      <c r="A32" s="17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7"/>
    </row>
    <row r="33" spans="1:15" s="11" customFormat="1" x14ac:dyDescent="0.25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</row>
    <row r="34" spans="1:15" s="33" customFormat="1" x14ac:dyDescent="0.25">
      <c r="A34" s="48" t="str">
        <f>CONCATENATE('01-Business_Value'!I5, " - ",'01-Business_Value'!J5)</f>
        <v>Reliveri - Phase -2</v>
      </c>
      <c r="B34" s="48"/>
      <c r="C34" s="48"/>
      <c r="D34" s="48"/>
      <c r="E34" s="48"/>
      <c r="F34" s="48"/>
      <c r="G34" s="48"/>
      <c r="H34" s="48"/>
      <c r="I34" s="48"/>
      <c r="J34" s="48"/>
      <c r="K34" s="48"/>
      <c r="L34" s="48"/>
      <c r="M34" s="48"/>
      <c r="N34" s="48"/>
      <c r="O34" s="48"/>
    </row>
    <row r="35" spans="1:15" s="33" customFormat="1" x14ac:dyDescent="0.25">
      <c r="A35" s="13" t="s">
        <v>7</v>
      </c>
      <c r="B35" s="34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23">
        <f>SUM(B35:N35)</f>
        <v>0</v>
      </c>
    </row>
    <row r="36" spans="1:15" s="11" customFormat="1" x14ac:dyDescent="0.25">
      <c r="A36" s="14" t="s">
        <v>3</v>
      </c>
      <c r="B36" s="18">
        <f>SUM(B35)</f>
        <v>0</v>
      </c>
      <c r="C36" s="18">
        <f t="shared" ref="C36:N36" si="7">SUM(C35)</f>
        <v>0</v>
      </c>
      <c r="D36" s="18">
        <f t="shared" si="7"/>
        <v>0</v>
      </c>
      <c r="E36" s="18">
        <f t="shared" si="7"/>
        <v>0</v>
      </c>
      <c r="F36" s="18">
        <f t="shared" si="7"/>
        <v>0</v>
      </c>
      <c r="G36" s="18">
        <f t="shared" si="7"/>
        <v>0</v>
      </c>
      <c r="H36" s="18">
        <f t="shared" si="7"/>
        <v>0</v>
      </c>
      <c r="I36" s="18">
        <f t="shared" si="7"/>
        <v>0</v>
      </c>
      <c r="J36" s="18">
        <f t="shared" si="7"/>
        <v>0</v>
      </c>
      <c r="K36" s="18">
        <f t="shared" si="7"/>
        <v>0</v>
      </c>
      <c r="L36" s="18">
        <f t="shared" si="7"/>
        <v>0</v>
      </c>
      <c r="M36" s="18">
        <f t="shared" si="7"/>
        <v>0</v>
      </c>
      <c r="N36" s="18">
        <f t="shared" si="7"/>
        <v>0</v>
      </c>
      <c r="O36" s="23">
        <f>SUM(O35:O35)</f>
        <v>0</v>
      </c>
    </row>
    <row r="37" spans="1:15" s="11" customFormat="1" x14ac:dyDescent="0.25">
      <c r="A37" s="25" t="s">
        <v>35</v>
      </c>
      <c r="B37" s="24">
        <f>SUM(B15,B21,B27,B31, B36)</f>
        <v>0</v>
      </c>
      <c r="C37" s="24">
        <f>SUM(C15,C21,C27,C31, C36)</f>
        <v>0</v>
      </c>
      <c r="D37" s="24">
        <f>SUM(D15,D21,D27,D31, D36)</f>
        <v>0</v>
      </c>
      <c r="E37" s="24">
        <f t="shared" ref="E37:N37" si="8">SUM(E15,E21,E27,E31, E36)</f>
        <v>0</v>
      </c>
      <c r="F37" s="24">
        <f t="shared" si="8"/>
        <v>0</v>
      </c>
      <c r="G37" s="24">
        <f t="shared" si="8"/>
        <v>0</v>
      </c>
      <c r="H37" s="24">
        <f t="shared" si="8"/>
        <v>0</v>
      </c>
      <c r="I37" s="24">
        <f t="shared" si="8"/>
        <v>0</v>
      </c>
      <c r="J37" s="24">
        <f t="shared" si="8"/>
        <v>0</v>
      </c>
      <c r="K37" s="24">
        <f t="shared" si="8"/>
        <v>0</v>
      </c>
      <c r="L37" s="24">
        <f t="shared" si="8"/>
        <v>0</v>
      </c>
      <c r="M37" s="24">
        <f t="shared" si="8"/>
        <v>0</v>
      </c>
      <c r="N37" s="24">
        <f t="shared" si="8"/>
        <v>0</v>
      </c>
      <c r="O37" s="24">
        <f>SUM(O15,O21,O27,O31,O36)</f>
        <v>0</v>
      </c>
    </row>
    <row r="38" spans="1:15" s="11" customFormat="1" x14ac:dyDescent="0.25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</row>
    <row r="39" spans="1:15" s="35" customFormat="1" x14ac:dyDescent="0.25"/>
    <row r="40" spans="1:15" s="33" customFormat="1" x14ac:dyDescent="0.25">
      <c r="A40" s="47" t="s">
        <v>32</v>
      </c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</row>
    <row r="41" spans="1:15" s="33" customFormat="1" x14ac:dyDescent="0.25">
      <c r="A41" s="12" t="s">
        <v>27</v>
      </c>
      <c r="B41" s="12" t="s">
        <v>31</v>
      </c>
      <c r="C41" s="12" t="s">
        <v>29</v>
      </c>
      <c r="D41" s="12" t="s">
        <v>53</v>
      </c>
      <c r="E41" s="12" t="s">
        <v>4</v>
      </c>
      <c r="F41" s="12" t="s">
        <v>5</v>
      </c>
      <c r="G41" s="12" t="s">
        <v>54</v>
      </c>
      <c r="H41" s="19"/>
      <c r="L41" s="12" t="s">
        <v>6</v>
      </c>
      <c r="M41" s="12" t="s">
        <v>4</v>
      </c>
      <c r="N41" s="21" t="s">
        <v>5</v>
      </c>
      <c r="O41" s="12" t="s">
        <v>34</v>
      </c>
    </row>
    <row r="42" spans="1:15" s="33" customFormat="1" x14ac:dyDescent="0.25">
      <c r="A42" s="46" t="str">
        <f>'01-Business_Value'!I8</f>
        <v>ARP</v>
      </c>
      <c r="B42" s="44">
        <f>'01-Business_Value'!J8</f>
        <v>0</v>
      </c>
      <c r="C42" s="44">
        <f>'01-Business_Value'!K8</f>
        <v>250</v>
      </c>
      <c r="D42" s="13" t="s">
        <v>7</v>
      </c>
      <c r="E42" s="36">
        <f>'07-Nov'!G42</f>
        <v>10</v>
      </c>
      <c r="F42" s="36">
        <f>O9</f>
        <v>0</v>
      </c>
      <c r="G42" s="37">
        <f t="shared" ref="G42:G60" si="9">E42+F42</f>
        <v>10</v>
      </c>
      <c r="H42" s="38"/>
      <c r="L42" s="13" t="s">
        <v>7</v>
      </c>
      <c r="M42" s="26">
        <f>E42+E49+E53+E55+E57</f>
        <v>1739</v>
      </c>
      <c r="N42" s="26">
        <f>SUM(F42,F49,F53,F55, F57)</f>
        <v>0</v>
      </c>
      <c r="O42" s="22">
        <f>M42+N42</f>
        <v>1739</v>
      </c>
    </row>
    <row r="43" spans="1:15" s="33" customFormat="1" x14ac:dyDescent="0.25">
      <c r="A43" s="44"/>
      <c r="B43" s="44"/>
      <c r="C43" s="44"/>
      <c r="D43" s="13" t="s">
        <v>8</v>
      </c>
      <c r="E43" s="36">
        <f>'07-Nov'!G43</f>
        <v>0</v>
      </c>
      <c r="F43" s="36">
        <f t="shared" ref="F43:F47" si="10">O10</f>
        <v>0</v>
      </c>
      <c r="G43" s="37">
        <f t="shared" si="9"/>
        <v>0</v>
      </c>
      <c r="H43" s="38"/>
      <c r="L43" s="13" t="s">
        <v>8</v>
      </c>
      <c r="M43" s="26">
        <f>E43</f>
        <v>0</v>
      </c>
      <c r="N43" s="26">
        <f>F43</f>
        <v>0</v>
      </c>
      <c r="O43" s="22">
        <f t="shared" ref="O43:O50" si="11">M43+N43</f>
        <v>0</v>
      </c>
    </row>
    <row r="44" spans="1:15" s="33" customFormat="1" x14ac:dyDescent="0.25">
      <c r="A44" s="44"/>
      <c r="B44" s="44"/>
      <c r="C44" s="44"/>
      <c r="D44" s="13" t="s">
        <v>11</v>
      </c>
      <c r="E44" s="36">
        <f>'07-Nov'!G44</f>
        <v>0</v>
      </c>
      <c r="F44" s="36">
        <f>O11</f>
        <v>0</v>
      </c>
      <c r="G44" s="37">
        <f t="shared" si="9"/>
        <v>0</v>
      </c>
      <c r="H44" s="38"/>
      <c r="L44" s="13" t="s">
        <v>11</v>
      </c>
      <c r="M44" s="26">
        <f>E44+E59</f>
        <v>0</v>
      </c>
      <c r="N44" s="26">
        <f>F44+F59</f>
        <v>0</v>
      </c>
      <c r="O44" s="22">
        <f t="shared" si="11"/>
        <v>0</v>
      </c>
    </row>
    <row r="45" spans="1:15" s="33" customFormat="1" x14ac:dyDescent="0.25">
      <c r="A45" s="44"/>
      <c r="B45" s="44"/>
      <c r="C45" s="44"/>
      <c r="D45" s="13" t="s">
        <v>12</v>
      </c>
      <c r="E45" s="36">
        <f>'07-Nov'!G45</f>
        <v>0</v>
      </c>
      <c r="F45" s="36">
        <f t="shared" si="10"/>
        <v>0</v>
      </c>
      <c r="G45" s="37">
        <f t="shared" si="9"/>
        <v>0</v>
      </c>
      <c r="H45" s="38"/>
      <c r="L45" s="13" t="s">
        <v>12</v>
      </c>
      <c r="M45" s="26">
        <f t="shared" ref="M45:N47" si="12">E45</f>
        <v>0</v>
      </c>
      <c r="N45" s="26">
        <f t="shared" si="12"/>
        <v>0</v>
      </c>
      <c r="O45" s="22">
        <f t="shared" si="11"/>
        <v>0</v>
      </c>
    </row>
    <row r="46" spans="1:15" s="33" customFormat="1" x14ac:dyDescent="0.25">
      <c r="A46" s="44"/>
      <c r="B46" s="44"/>
      <c r="C46" s="44"/>
      <c r="D46" s="13" t="s">
        <v>13</v>
      </c>
      <c r="E46" s="36">
        <f>'07-Nov'!G46</f>
        <v>0</v>
      </c>
      <c r="F46" s="36">
        <f t="shared" si="10"/>
        <v>0</v>
      </c>
      <c r="G46" s="37">
        <f t="shared" si="9"/>
        <v>0</v>
      </c>
      <c r="H46" s="38"/>
      <c r="L46" s="13" t="s">
        <v>13</v>
      </c>
      <c r="M46" s="26">
        <f t="shared" si="12"/>
        <v>0</v>
      </c>
      <c r="N46" s="26">
        <f t="shared" si="12"/>
        <v>0</v>
      </c>
      <c r="O46" s="22">
        <f t="shared" si="11"/>
        <v>0</v>
      </c>
    </row>
    <row r="47" spans="1:15" s="33" customFormat="1" x14ac:dyDescent="0.25">
      <c r="A47" s="44"/>
      <c r="B47" s="44"/>
      <c r="C47" s="44"/>
      <c r="D47" s="13" t="s">
        <v>14</v>
      </c>
      <c r="E47" s="36">
        <f>'07-Nov'!G47</f>
        <v>0</v>
      </c>
      <c r="F47" s="36">
        <f t="shared" si="10"/>
        <v>0</v>
      </c>
      <c r="G47" s="37">
        <f t="shared" si="9"/>
        <v>0</v>
      </c>
      <c r="H47" s="38"/>
      <c r="L47" s="13" t="s">
        <v>14</v>
      </c>
      <c r="M47" s="26">
        <f t="shared" si="12"/>
        <v>0</v>
      </c>
      <c r="N47" s="26">
        <f t="shared" si="12"/>
        <v>0</v>
      </c>
      <c r="O47" s="22">
        <f t="shared" si="11"/>
        <v>0</v>
      </c>
    </row>
    <row r="48" spans="1:15" s="33" customFormat="1" x14ac:dyDescent="0.25">
      <c r="A48" s="45"/>
      <c r="B48" s="45"/>
      <c r="C48" s="45"/>
      <c r="D48" s="22" t="s">
        <v>3</v>
      </c>
      <c r="E48" s="36">
        <f>'07-Nov'!G48</f>
        <v>10</v>
      </c>
      <c r="F48" s="30">
        <f>SUM(F42:F47)</f>
        <v>0</v>
      </c>
      <c r="G48" s="30">
        <f t="shared" si="9"/>
        <v>10</v>
      </c>
      <c r="H48" s="15"/>
      <c r="L48" s="13" t="s">
        <v>9</v>
      </c>
      <c r="M48" s="26">
        <f>E50</f>
        <v>0</v>
      </c>
      <c r="N48" s="26">
        <f>F50</f>
        <v>0</v>
      </c>
      <c r="O48" s="22">
        <f t="shared" si="11"/>
        <v>0</v>
      </c>
    </row>
    <row r="49" spans="1:15" s="33" customFormat="1" x14ac:dyDescent="0.25">
      <c r="A49" s="46" t="str">
        <f>'01-Business_Value'!I7</f>
        <v>Front End Editor</v>
      </c>
      <c r="B49" s="44" t="str">
        <f>'01-Business_Value'!J7</f>
        <v>Phase -1</v>
      </c>
      <c r="C49" s="44">
        <f>'01-Business_Value'!K7</f>
        <v>250</v>
      </c>
      <c r="D49" s="13" t="s">
        <v>7</v>
      </c>
      <c r="E49" s="36">
        <f>'07-Nov'!G49</f>
        <v>1619</v>
      </c>
      <c r="F49" s="36">
        <f>O18</f>
        <v>0</v>
      </c>
      <c r="G49" s="37">
        <f t="shared" si="9"/>
        <v>1619</v>
      </c>
      <c r="H49" s="38"/>
      <c r="L49" s="13" t="s">
        <v>10</v>
      </c>
      <c r="M49" s="26">
        <f>E51</f>
        <v>2035</v>
      </c>
      <c r="N49" s="26">
        <f>F51</f>
        <v>0</v>
      </c>
      <c r="O49" s="22">
        <f t="shared" si="11"/>
        <v>2035</v>
      </c>
    </row>
    <row r="50" spans="1:15" s="33" customFormat="1" x14ac:dyDescent="0.25">
      <c r="A50" s="44"/>
      <c r="B50" s="44"/>
      <c r="C50" s="44"/>
      <c r="D50" s="13" t="s">
        <v>9</v>
      </c>
      <c r="E50" s="36">
        <f>'07-Nov'!G50</f>
        <v>0</v>
      </c>
      <c r="F50" s="36">
        <f t="shared" ref="F50:F51" si="13">O19</f>
        <v>0</v>
      </c>
      <c r="G50" s="37">
        <f t="shared" si="9"/>
        <v>0</v>
      </c>
      <c r="H50" s="38"/>
      <c r="L50" s="13" t="s">
        <v>49</v>
      </c>
      <c r="M50" s="26">
        <f>E58</f>
        <v>0</v>
      </c>
      <c r="N50" s="26">
        <f>F58</f>
        <v>0</v>
      </c>
      <c r="O50" s="22">
        <f t="shared" si="11"/>
        <v>0</v>
      </c>
    </row>
    <row r="51" spans="1:15" s="33" customFormat="1" x14ac:dyDescent="0.25">
      <c r="A51" s="44"/>
      <c r="B51" s="44"/>
      <c r="C51" s="44"/>
      <c r="D51" s="13" t="s">
        <v>10</v>
      </c>
      <c r="E51" s="36">
        <f>'07-Nov'!G51</f>
        <v>2035</v>
      </c>
      <c r="F51" s="36">
        <f t="shared" si="13"/>
        <v>0</v>
      </c>
      <c r="G51" s="37">
        <f t="shared" si="9"/>
        <v>2035</v>
      </c>
      <c r="H51" s="38"/>
      <c r="L51" s="25" t="s">
        <v>35</v>
      </c>
      <c r="M51" s="25">
        <f>SUM(M42:M50)</f>
        <v>3774</v>
      </c>
      <c r="N51" s="25">
        <f>SUM(N42:N50)</f>
        <v>0</v>
      </c>
      <c r="O51" s="25">
        <f>SUM(O42:O50)</f>
        <v>3774</v>
      </c>
    </row>
    <row r="52" spans="1:15" s="33" customFormat="1" x14ac:dyDescent="0.25">
      <c r="A52" s="45"/>
      <c r="B52" s="45"/>
      <c r="C52" s="45"/>
      <c r="D52" s="22" t="s">
        <v>3</v>
      </c>
      <c r="E52" s="36">
        <f>'07-Nov'!G52</f>
        <v>3654</v>
      </c>
      <c r="F52" s="30">
        <f>SUM(F49:F51)</f>
        <v>0</v>
      </c>
      <c r="G52" s="30">
        <f t="shared" si="9"/>
        <v>3654</v>
      </c>
      <c r="H52" s="15"/>
      <c r="O52" s="11"/>
    </row>
    <row r="53" spans="1:15" s="33" customFormat="1" x14ac:dyDescent="0.25">
      <c r="A53" s="46" t="str">
        <f>'01-Business_Value'!I5</f>
        <v>Reliveri</v>
      </c>
      <c r="B53" s="44" t="str">
        <f>'01-Business_Value'!J5</f>
        <v>Phase -2</v>
      </c>
      <c r="C53" s="44">
        <f>'01-Business_Value'!K5</f>
        <v>225</v>
      </c>
      <c r="D53" s="13" t="s">
        <v>7</v>
      </c>
      <c r="E53" s="36">
        <f>'07-Nov'!G53</f>
        <v>110</v>
      </c>
      <c r="F53" s="36">
        <f>O35</f>
        <v>0</v>
      </c>
      <c r="G53" s="37">
        <f t="shared" si="9"/>
        <v>110</v>
      </c>
      <c r="H53" s="38"/>
      <c r="O53" s="11"/>
    </row>
    <row r="54" spans="1:15" s="33" customFormat="1" x14ac:dyDescent="0.25">
      <c r="A54" s="45"/>
      <c r="B54" s="45"/>
      <c r="C54" s="45"/>
      <c r="D54" s="22" t="s">
        <v>3</v>
      </c>
      <c r="E54" s="36">
        <f>'07-Nov'!G54</f>
        <v>110</v>
      </c>
      <c r="F54" s="37">
        <f>O36</f>
        <v>0</v>
      </c>
      <c r="G54" s="37">
        <f t="shared" si="9"/>
        <v>110</v>
      </c>
      <c r="H54" s="15"/>
      <c r="O54" s="11"/>
    </row>
    <row r="55" spans="1:15" s="33" customFormat="1" x14ac:dyDescent="0.25">
      <c r="A55" s="46" t="e">
        <f>'01-Business_Value'!#REF!</f>
        <v>#REF!</v>
      </c>
      <c r="B55" s="44" t="e">
        <f>'01-Business_Value'!#REF!</f>
        <v>#REF!</v>
      </c>
      <c r="C55" s="44" t="e">
        <f>'01-Business_Value'!#REF!</f>
        <v>#REF!</v>
      </c>
      <c r="D55" s="13" t="s">
        <v>7</v>
      </c>
      <c r="E55" s="36">
        <f>'07-Nov'!G55</f>
        <v>0</v>
      </c>
      <c r="F55" s="36">
        <f>O30</f>
        <v>0</v>
      </c>
      <c r="G55" s="37">
        <f t="shared" si="9"/>
        <v>0</v>
      </c>
      <c r="H55" s="35"/>
      <c r="O55" s="11"/>
    </row>
    <row r="56" spans="1:15" s="33" customFormat="1" x14ac:dyDescent="0.25">
      <c r="A56" s="45"/>
      <c r="B56" s="45"/>
      <c r="C56" s="45"/>
      <c r="D56" s="22" t="s">
        <v>3</v>
      </c>
      <c r="E56" s="36">
        <f>'07-Nov'!G56</f>
        <v>0</v>
      </c>
      <c r="F56" s="30">
        <f>SUM(F55:F55)</f>
        <v>0</v>
      </c>
      <c r="G56" s="31">
        <f t="shared" si="9"/>
        <v>0</v>
      </c>
      <c r="O56" s="11"/>
    </row>
    <row r="57" spans="1:15" s="33" customFormat="1" x14ac:dyDescent="0.25">
      <c r="A57" s="46" t="str">
        <f>'01-Business_Value'!I6</f>
        <v>Web Security Policy</v>
      </c>
      <c r="B57" s="44" t="str">
        <f>'01-Business_Value'!J6</f>
        <v>Phase -1</v>
      </c>
      <c r="C57" s="44">
        <f>'01-Business_Value'!K6</f>
        <v>175</v>
      </c>
      <c r="D57" s="13" t="s">
        <v>7</v>
      </c>
      <c r="E57" s="36">
        <f>'07-Nov'!G57</f>
        <v>0</v>
      </c>
      <c r="F57" s="36">
        <f>O24</f>
        <v>0</v>
      </c>
      <c r="G57" s="37">
        <f t="shared" si="9"/>
        <v>0</v>
      </c>
      <c r="O57" s="11"/>
    </row>
    <row r="58" spans="1:15" s="33" customFormat="1" x14ac:dyDescent="0.25">
      <c r="A58" s="44"/>
      <c r="B58" s="44"/>
      <c r="C58" s="44"/>
      <c r="D58" s="13" t="s">
        <v>49</v>
      </c>
      <c r="E58" s="36">
        <f>'07-Nov'!G58</f>
        <v>0</v>
      </c>
      <c r="F58" s="36">
        <f>O25</f>
        <v>0</v>
      </c>
      <c r="G58" s="37">
        <f t="shared" si="9"/>
        <v>0</v>
      </c>
      <c r="O58" s="11"/>
    </row>
    <row r="59" spans="1:15" s="33" customFormat="1" x14ac:dyDescent="0.25">
      <c r="A59" s="44"/>
      <c r="B59" s="44"/>
      <c r="C59" s="44"/>
      <c r="D59" s="13" t="s">
        <v>11</v>
      </c>
      <c r="E59" s="36">
        <f>'07-Nov'!G59</f>
        <v>0</v>
      </c>
      <c r="F59" s="36">
        <f>O26</f>
        <v>0</v>
      </c>
      <c r="G59" s="37">
        <f t="shared" si="9"/>
        <v>0</v>
      </c>
      <c r="O59" s="11"/>
    </row>
    <row r="60" spans="1:15" s="33" customFormat="1" x14ac:dyDescent="0.25">
      <c r="A60" s="45"/>
      <c r="B60" s="45"/>
      <c r="C60" s="45"/>
      <c r="D60" s="22" t="s">
        <v>3</v>
      </c>
      <c r="E60" s="36">
        <f>'07-Nov'!G60</f>
        <v>0</v>
      </c>
      <c r="F60" s="30">
        <f>SUM(F57:F59)</f>
        <v>0</v>
      </c>
      <c r="G60" s="30">
        <f t="shared" si="9"/>
        <v>0</v>
      </c>
      <c r="O60" s="11"/>
    </row>
    <row r="61" spans="1:15" s="33" customFormat="1" x14ac:dyDescent="0.25">
      <c r="A61" s="25"/>
      <c r="B61" s="25"/>
      <c r="C61" s="25"/>
      <c r="D61" s="25" t="s">
        <v>35</v>
      </c>
      <c r="E61" s="36">
        <f>'07-Nov'!G61</f>
        <v>3774</v>
      </c>
      <c r="F61" s="32">
        <f t="shared" ref="F61:G61" si="14">SUM(F48, F52, F54, F56, F60)</f>
        <v>0</v>
      </c>
      <c r="G61" s="32">
        <f t="shared" si="14"/>
        <v>3774</v>
      </c>
      <c r="O61" s="11"/>
    </row>
    <row r="62" spans="1:15" s="33" customFormat="1" x14ac:dyDescent="0.25">
      <c r="A62" s="11"/>
      <c r="O62" s="11"/>
    </row>
  </sheetData>
  <mergeCells count="23">
    <mergeCell ref="A57:A60"/>
    <mergeCell ref="B57:B60"/>
    <mergeCell ref="C57:C60"/>
    <mergeCell ref="A53:A54"/>
    <mergeCell ref="B53:B54"/>
    <mergeCell ref="C53:C54"/>
    <mergeCell ref="A55:A56"/>
    <mergeCell ref="B55:B56"/>
    <mergeCell ref="C55:C56"/>
    <mergeCell ref="A49:A52"/>
    <mergeCell ref="B49:B52"/>
    <mergeCell ref="C49:C52"/>
    <mergeCell ref="A1:O4"/>
    <mergeCell ref="A5:O5"/>
    <mergeCell ref="A8:O8"/>
    <mergeCell ref="A17:O17"/>
    <mergeCell ref="A23:O23"/>
    <mergeCell ref="A29:O29"/>
    <mergeCell ref="A34:O34"/>
    <mergeCell ref="A40:O40"/>
    <mergeCell ref="A42:A48"/>
    <mergeCell ref="B42:B48"/>
    <mergeCell ref="C42:C48"/>
  </mergeCells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2"/>
  <sheetViews>
    <sheetView zoomScale="90" zoomScaleNormal="90" workbookViewId="0">
      <pane ySplit="7" topLeftCell="A8" activePane="bottomLeft" state="frozen"/>
      <selection pane="bottomLeft" activeCell="B18" sqref="B18:N20"/>
    </sheetView>
  </sheetViews>
  <sheetFormatPr defaultColWidth="9" defaultRowHeight="15" x14ac:dyDescent="0.25"/>
  <cols>
    <col min="1" max="1" width="19.5703125" style="11" customWidth="1" collapsed="1"/>
    <col min="2" max="2" width="21.7109375" style="1" customWidth="1" collapsed="1"/>
    <col min="3" max="3" width="16.42578125" style="1" bestFit="1" customWidth="1" collapsed="1"/>
    <col min="4" max="4" width="15.85546875" style="1" bestFit="1" customWidth="1" collapsed="1"/>
    <col min="5" max="5" width="23.140625" style="1" customWidth="1" collapsed="1"/>
    <col min="6" max="6" width="15" style="1" customWidth="1" collapsed="1"/>
    <col min="7" max="7" width="10.140625" style="1" bestFit="1" customWidth="1" collapsed="1"/>
    <col min="8" max="8" width="13.140625" style="1" customWidth="1" collapsed="1"/>
    <col min="9" max="9" width="14.140625" style="1" customWidth="1" collapsed="1"/>
    <col min="10" max="10" width="10.85546875" style="1" customWidth="1" collapsed="1"/>
    <col min="11" max="11" width="24.85546875" style="1" customWidth="1" collapsed="1"/>
    <col min="12" max="12" width="23.7109375" style="1" customWidth="1" collapsed="1"/>
    <col min="13" max="13" width="12.42578125" style="1" customWidth="1" collapsed="1"/>
    <col min="14" max="14" width="12" style="1" customWidth="1" collapsed="1"/>
    <col min="15" max="15" width="17.5703125" style="11" customWidth="1" collapsed="1"/>
    <col min="16" max="16384" width="9" style="1" collapsed="1"/>
  </cols>
  <sheetData>
    <row r="1" spans="1:15" x14ac:dyDescent="0.25">
      <c r="A1" s="41" t="s">
        <v>48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</row>
    <row r="2" spans="1:15" x14ac:dyDescent="0.25">
      <c r="A2" s="41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</row>
    <row r="3" spans="1:15" x14ac:dyDescent="0.25">
      <c r="A3" s="41"/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</row>
    <row r="4" spans="1:15" x14ac:dyDescent="0.25">
      <c r="A4" s="41"/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</row>
    <row r="5" spans="1:15" ht="26.25" x14ac:dyDescent="0.25">
      <c r="A5" s="49">
        <v>43034</v>
      </c>
      <c r="B5" s="50"/>
      <c r="C5" s="50"/>
      <c r="D5" s="50"/>
      <c r="E5" s="50"/>
      <c r="F5" s="50"/>
      <c r="G5" s="50"/>
      <c r="H5" s="50"/>
      <c r="I5" s="50"/>
      <c r="J5" s="50"/>
      <c r="K5" s="50"/>
      <c r="L5" s="50"/>
      <c r="M5" s="50"/>
      <c r="N5" s="50"/>
      <c r="O5" s="51"/>
    </row>
    <row r="6" spans="1:15" s="33" customFormat="1" x14ac:dyDescent="0.25">
      <c r="A6" s="11"/>
      <c r="O6" s="11"/>
    </row>
    <row r="7" spans="1:15" s="11" customFormat="1" ht="29.25" customHeight="1" x14ac:dyDescent="0.25">
      <c r="A7" s="10" t="s">
        <v>40</v>
      </c>
      <c r="B7" s="10" t="s">
        <v>15</v>
      </c>
      <c r="C7" s="10" t="s">
        <v>16</v>
      </c>
      <c r="D7" s="10" t="s">
        <v>17</v>
      </c>
      <c r="E7" s="10" t="s">
        <v>18</v>
      </c>
      <c r="F7" s="10" t="s">
        <v>19</v>
      </c>
      <c r="G7" s="10" t="s">
        <v>20</v>
      </c>
      <c r="H7" s="10" t="s">
        <v>21</v>
      </c>
      <c r="I7" s="10" t="s">
        <v>22</v>
      </c>
      <c r="J7" s="10" t="s">
        <v>23</v>
      </c>
      <c r="K7" s="10" t="s">
        <v>24</v>
      </c>
      <c r="L7" s="10" t="s">
        <v>25</v>
      </c>
      <c r="M7" s="10" t="s">
        <v>26</v>
      </c>
      <c r="N7" s="10" t="s">
        <v>55</v>
      </c>
      <c r="O7" s="10" t="s">
        <v>33</v>
      </c>
    </row>
    <row r="8" spans="1:15" s="33" customFormat="1" x14ac:dyDescent="0.25">
      <c r="A8" s="48" t="str">
        <f>CONCATENATE('01-Business_Value'!I8, " - ",'01-Business_Value'!J8)</f>
        <v xml:space="preserve">ARP - </v>
      </c>
      <c r="B8" s="48"/>
      <c r="C8" s="48"/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</row>
    <row r="9" spans="1:15" s="33" customFormat="1" x14ac:dyDescent="0.25">
      <c r="A9" s="13" t="s">
        <v>7</v>
      </c>
      <c r="B9" s="34"/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23">
        <f>SUM(B9:N9)</f>
        <v>0</v>
      </c>
    </row>
    <row r="10" spans="1:15" s="33" customFormat="1" x14ac:dyDescent="0.25">
      <c r="A10" s="13" t="s">
        <v>8</v>
      </c>
      <c r="B10" s="34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23">
        <f t="shared" ref="O10:O14" si="0">SUM(B10:N10)</f>
        <v>0</v>
      </c>
    </row>
    <row r="11" spans="1:15" s="33" customFormat="1" x14ac:dyDescent="0.25">
      <c r="A11" s="13" t="s">
        <v>11</v>
      </c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23">
        <f t="shared" si="0"/>
        <v>0</v>
      </c>
    </row>
    <row r="12" spans="1:15" s="33" customFormat="1" x14ac:dyDescent="0.25">
      <c r="A12" s="13" t="s">
        <v>12</v>
      </c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23">
        <f t="shared" si="0"/>
        <v>0</v>
      </c>
    </row>
    <row r="13" spans="1:15" s="33" customFormat="1" x14ac:dyDescent="0.25">
      <c r="A13" s="13" t="s">
        <v>13</v>
      </c>
      <c r="B13" s="34"/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23">
        <f t="shared" si="0"/>
        <v>0</v>
      </c>
    </row>
    <row r="14" spans="1:15" s="33" customFormat="1" x14ac:dyDescent="0.25">
      <c r="A14" s="13" t="s">
        <v>14</v>
      </c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23">
        <f t="shared" si="0"/>
        <v>0</v>
      </c>
    </row>
    <row r="15" spans="1:15" s="11" customFormat="1" x14ac:dyDescent="0.25">
      <c r="A15" s="22" t="s">
        <v>3</v>
      </c>
      <c r="B15" s="23">
        <f t="shared" ref="B15:M15" si="1">SUM(B9:B14)</f>
        <v>0</v>
      </c>
      <c r="C15" s="23">
        <f t="shared" si="1"/>
        <v>0</v>
      </c>
      <c r="D15" s="23">
        <f t="shared" si="1"/>
        <v>0</v>
      </c>
      <c r="E15" s="23">
        <f t="shared" si="1"/>
        <v>0</v>
      </c>
      <c r="F15" s="23">
        <f t="shared" si="1"/>
        <v>0</v>
      </c>
      <c r="G15" s="23">
        <f t="shared" si="1"/>
        <v>0</v>
      </c>
      <c r="H15" s="23">
        <f t="shared" si="1"/>
        <v>0</v>
      </c>
      <c r="I15" s="23">
        <f t="shared" si="1"/>
        <v>0</v>
      </c>
      <c r="J15" s="23">
        <f t="shared" si="1"/>
        <v>0</v>
      </c>
      <c r="K15" s="23">
        <f t="shared" si="1"/>
        <v>0</v>
      </c>
      <c r="L15" s="23">
        <f t="shared" si="1"/>
        <v>0</v>
      </c>
      <c r="M15" s="23">
        <f t="shared" si="1"/>
        <v>0</v>
      </c>
      <c r="N15" s="23">
        <f>SUM(N9:N14)</f>
        <v>0</v>
      </c>
      <c r="O15" s="23">
        <f>SUM(O9:O14)</f>
        <v>0</v>
      </c>
    </row>
    <row r="16" spans="1:15" s="11" customFormat="1" x14ac:dyDescent="0.25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</row>
    <row r="17" spans="1:15" s="33" customFormat="1" ht="15" customHeight="1" x14ac:dyDescent="0.25">
      <c r="A17" s="48" t="str">
        <f>CONCATENATE('01-Business_Value'!I7, " - ",'01-Business_Value'!J7)</f>
        <v>Front End Editor - Phase -1</v>
      </c>
      <c r="B17" s="48"/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</row>
    <row r="18" spans="1:15" s="33" customFormat="1" x14ac:dyDescent="0.25">
      <c r="A18" s="13" t="s">
        <v>7</v>
      </c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23">
        <f>SUM(B18:N18)</f>
        <v>0</v>
      </c>
    </row>
    <row r="19" spans="1:15" s="33" customFormat="1" x14ac:dyDescent="0.25">
      <c r="A19" s="13" t="s">
        <v>9</v>
      </c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23">
        <f>SUM(B19:N19)</f>
        <v>0</v>
      </c>
    </row>
    <row r="20" spans="1:15" s="33" customFormat="1" x14ac:dyDescent="0.25">
      <c r="A20" s="13" t="s">
        <v>10</v>
      </c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23">
        <f>SUM(B20:N20)</f>
        <v>0</v>
      </c>
    </row>
    <row r="21" spans="1:15" s="11" customFormat="1" x14ac:dyDescent="0.25">
      <c r="A21" s="22" t="s">
        <v>3</v>
      </c>
      <c r="B21" s="23">
        <f>SUM(B18:B20)</f>
        <v>0</v>
      </c>
      <c r="C21" s="23">
        <f t="shared" ref="C21:N21" si="2">SUM(C18:C20)</f>
        <v>0</v>
      </c>
      <c r="D21" s="23">
        <f t="shared" si="2"/>
        <v>0</v>
      </c>
      <c r="E21" s="23">
        <f t="shared" si="2"/>
        <v>0</v>
      </c>
      <c r="F21" s="23">
        <f t="shared" si="2"/>
        <v>0</v>
      </c>
      <c r="G21" s="23">
        <f t="shared" si="2"/>
        <v>0</v>
      </c>
      <c r="H21" s="23">
        <f t="shared" si="2"/>
        <v>0</v>
      </c>
      <c r="I21" s="23">
        <f t="shared" si="2"/>
        <v>0</v>
      </c>
      <c r="J21" s="23">
        <f t="shared" si="2"/>
        <v>0</v>
      </c>
      <c r="K21" s="23">
        <f t="shared" si="2"/>
        <v>0</v>
      </c>
      <c r="L21" s="23">
        <f t="shared" si="2"/>
        <v>0</v>
      </c>
      <c r="M21" s="23">
        <f t="shared" si="2"/>
        <v>0</v>
      </c>
      <c r="N21" s="23">
        <f t="shared" si="2"/>
        <v>0</v>
      </c>
      <c r="O21" s="23">
        <f>SUM(O18:O20)</f>
        <v>0</v>
      </c>
    </row>
    <row r="22" spans="1:15" s="11" customFormat="1" x14ac:dyDescent="0.25">
      <c r="A22" s="17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7"/>
    </row>
    <row r="23" spans="1:15" s="11" customFormat="1" ht="15" customHeight="1" x14ac:dyDescent="0.25">
      <c r="A23" s="48" t="str">
        <f>CONCATENATE('01-Business_Value'!I6, " - ",'01-Business_Value'!J6)</f>
        <v>Web Security Policy - Phase -1</v>
      </c>
      <c r="B23" s="48"/>
      <c r="C23" s="48"/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48"/>
    </row>
    <row r="24" spans="1:15" s="11" customFormat="1" x14ac:dyDescent="0.25">
      <c r="A24" s="13" t="s">
        <v>7</v>
      </c>
      <c r="B24" s="34"/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23">
        <f>SUM(B24:N24)</f>
        <v>0</v>
      </c>
    </row>
    <row r="25" spans="1:15" s="11" customFormat="1" x14ac:dyDescent="0.25">
      <c r="A25" s="13" t="s">
        <v>49</v>
      </c>
      <c r="B25" s="34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23">
        <f t="shared" ref="O25:O26" si="3">SUM(B25:N25)</f>
        <v>0</v>
      </c>
    </row>
    <row r="26" spans="1:15" s="11" customFormat="1" x14ac:dyDescent="0.25">
      <c r="A26" s="13" t="s">
        <v>2</v>
      </c>
      <c r="B26" s="34"/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23">
        <f t="shared" si="3"/>
        <v>0</v>
      </c>
    </row>
    <row r="27" spans="1:15" s="11" customFormat="1" x14ac:dyDescent="0.25">
      <c r="A27" s="22" t="s">
        <v>3</v>
      </c>
      <c r="B27" s="23">
        <f>SUM(B24:B26)</f>
        <v>0</v>
      </c>
      <c r="C27" s="23">
        <f t="shared" ref="C27:N27" si="4">SUM(C24:C26)</f>
        <v>0</v>
      </c>
      <c r="D27" s="23">
        <f t="shared" si="4"/>
        <v>0</v>
      </c>
      <c r="E27" s="23">
        <f t="shared" si="4"/>
        <v>0</v>
      </c>
      <c r="F27" s="23">
        <f t="shared" si="4"/>
        <v>0</v>
      </c>
      <c r="G27" s="23">
        <f t="shared" si="4"/>
        <v>0</v>
      </c>
      <c r="H27" s="23">
        <f t="shared" si="4"/>
        <v>0</v>
      </c>
      <c r="I27" s="23">
        <f t="shared" si="4"/>
        <v>0</v>
      </c>
      <c r="J27" s="23">
        <f t="shared" si="4"/>
        <v>0</v>
      </c>
      <c r="K27" s="23">
        <f t="shared" si="4"/>
        <v>0</v>
      </c>
      <c r="L27" s="23">
        <f t="shared" si="4"/>
        <v>0</v>
      </c>
      <c r="M27" s="23">
        <f t="shared" si="4"/>
        <v>0</v>
      </c>
      <c r="N27" s="23">
        <f t="shared" si="4"/>
        <v>0</v>
      </c>
      <c r="O27" s="23">
        <f>SUM(O24:O26)</f>
        <v>0</v>
      </c>
    </row>
    <row r="28" spans="1:15" s="11" customFormat="1" x14ac:dyDescent="0.25">
      <c r="A28" s="17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7"/>
    </row>
    <row r="29" spans="1:15" s="11" customFormat="1" x14ac:dyDescent="0.25">
      <c r="A29" s="48" t="e">
        <f>CONCATENATE('01-Business_Value'!#REF!, " - ",'01-Business_Value'!#REF!)</f>
        <v>#REF!</v>
      </c>
      <c r="B29" s="48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</row>
    <row r="30" spans="1:15" s="11" customFormat="1" x14ac:dyDescent="0.25">
      <c r="A30" s="13" t="s">
        <v>7</v>
      </c>
      <c r="B30" s="34"/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23">
        <f t="shared" ref="O30" si="5">SUM(B30:N30)</f>
        <v>0</v>
      </c>
    </row>
    <row r="31" spans="1:15" s="11" customFormat="1" x14ac:dyDescent="0.25">
      <c r="A31" s="22" t="s">
        <v>3</v>
      </c>
      <c r="B31" s="23">
        <f>SUM(B30:B30)</f>
        <v>0</v>
      </c>
      <c r="C31" s="23">
        <f t="shared" ref="C31:N31" si="6">SUM(C30:C30)</f>
        <v>0</v>
      </c>
      <c r="D31" s="23">
        <f t="shared" si="6"/>
        <v>0</v>
      </c>
      <c r="E31" s="23">
        <f t="shared" si="6"/>
        <v>0</v>
      </c>
      <c r="F31" s="23">
        <f t="shared" si="6"/>
        <v>0</v>
      </c>
      <c r="G31" s="23">
        <f t="shared" si="6"/>
        <v>0</v>
      </c>
      <c r="H31" s="23">
        <f t="shared" si="6"/>
        <v>0</v>
      </c>
      <c r="I31" s="23">
        <f t="shared" si="6"/>
        <v>0</v>
      </c>
      <c r="J31" s="23">
        <f t="shared" si="6"/>
        <v>0</v>
      </c>
      <c r="K31" s="23">
        <f t="shared" si="6"/>
        <v>0</v>
      </c>
      <c r="L31" s="23">
        <f t="shared" si="6"/>
        <v>0</v>
      </c>
      <c r="M31" s="23">
        <f t="shared" si="6"/>
        <v>0</v>
      </c>
      <c r="N31" s="23">
        <f t="shared" si="6"/>
        <v>0</v>
      </c>
      <c r="O31" s="23">
        <f>SUM(O30:O30)</f>
        <v>0</v>
      </c>
    </row>
    <row r="32" spans="1:15" s="11" customFormat="1" x14ac:dyDescent="0.25">
      <c r="A32" s="17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7"/>
    </row>
    <row r="33" spans="1:15" s="11" customFormat="1" x14ac:dyDescent="0.25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</row>
    <row r="34" spans="1:15" s="33" customFormat="1" x14ac:dyDescent="0.25">
      <c r="A34" s="48" t="str">
        <f>CONCATENATE('01-Business_Value'!I5, " - ",'01-Business_Value'!J5)</f>
        <v>Reliveri - Phase -2</v>
      </c>
      <c r="B34" s="48"/>
      <c r="C34" s="48"/>
      <c r="D34" s="48"/>
      <c r="E34" s="48"/>
      <c r="F34" s="48"/>
      <c r="G34" s="48"/>
      <c r="H34" s="48"/>
      <c r="I34" s="48"/>
      <c r="J34" s="48"/>
      <c r="K34" s="48"/>
      <c r="L34" s="48"/>
      <c r="M34" s="48"/>
      <c r="N34" s="48"/>
      <c r="O34" s="48"/>
    </row>
    <row r="35" spans="1:15" s="33" customFormat="1" x14ac:dyDescent="0.25">
      <c r="A35" s="13" t="s">
        <v>7</v>
      </c>
      <c r="B35" s="34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23">
        <f>SUM(B35:N35)</f>
        <v>0</v>
      </c>
    </row>
    <row r="36" spans="1:15" s="11" customFormat="1" x14ac:dyDescent="0.25">
      <c r="A36" s="14" t="s">
        <v>3</v>
      </c>
      <c r="B36" s="18">
        <f>SUM(B35)</f>
        <v>0</v>
      </c>
      <c r="C36" s="18">
        <f t="shared" ref="C36:N36" si="7">SUM(C35)</f>
        <v>0</v>
      </c>
      <c r="D36" s="18">
        <f t="shared" si="7"/>
        <v>0</v>
      </c>
      <c r="E36" s="18">
        <f t="shared" si="7"/>
        <v>0</v>
      </c>
      <c r="F36" s="18">
        <f t="shared" si="7"/>
        <v>0</v>
      </c>
      <c r="G36" s="18">
        <f t="shared" si="7"/>
        <v>0</v>
      </c>
      <c r="H36" s="18">
        <f t="shared" si="7"/>
        <v>0</v>
      </c>
      <c r="I36" s="18">
        <f t="shared" si="7"/>
        <v>0</v>
      </c>
      <c r="J36" s="18">
        <f t="shared" si="7"/>
        <v>0</v>
      </c>
      <c r="K36" s="18">
        <f t="shared" si="7"/>
        <v>0</v>
      </c>
      <c r="L36" s="18">
        <f t="shared" si="7"/>
        <v>0</v>
      </c>
      <c r="M36" s="18">
        <f t="shared" si="7"/>
        <v>0</v>
      </c>
      <c r="N36" s="18">
        <f t="shared" si="7"/>
        <v>0</v>
      </c>
      <c r="O36" s="23">
        <f>SUM(O35:O35)</f>
        <v>0</v>
      </c>
    </row>
    <row r="37" spans="1:15" s="11" customFormat="1" x14ac:dyDescent="0.25">
      <c r="A37" s="25" t="s">
        <v>35</v>
      </c>
      <c r="B37" s="24">
        <f>SUM(B15,B21,B27,B31, B36)</f>
        <v>0</v>
      </c>
      <c r="C37" s="24">
        <f>SUM(C15,C21,C27,C31, C36)</f>
        <v>0</v>
      </c>
      <c r="D37" s="24">
        <f>SUM(D15,D21,D27,D31, D36)</f>
        <v>0</v>
      </c>
      <c r="E37" s="24">
        <f t="shared" ref="E37:N37" si="8">SUM(E15,E21,E27,E31, E36)</f>
        <v>0</v>
      </c>
      <c r="F37" s="24">
        <f t="shared" si="8"/>
        <v>0</v>
      </c>
      <c r="G37" s="24">
        <f t="shared" si="8"/>
        <v>0</v>
      </c>
      <c r="H37" s="24">
        <f t="shared" si="8"/>
        <v>0</v>
      </c>
      <c r="I37" s="24">
        <f t="shared" si="8"/>
        <v>0</v>
      </c>
      <c r="J37" s="24">
        <f t="shared" si="8"/>
        <v>0</v>
      </c>
      <c r="K37" s="24">
        <f t="shared" si="8"/>
        <v>0</v>
      </c>
      <c r="L37" s="24">
        <f t="shared" si="8"/>
        <v>0</v>
      </c>
      <c r="M37" s="24">
        <f t="shared" si="8"/>
        <v>0</v>
      </c>
      <c r="N37" s="24">
        <f t="shared" si="8"/>
        <v>0</v>
      </c>
      <c r="O37" s="24">
        <f>SUM(O15,O21,O27,O31,O36)</f>
        <v>0</v>
      </c>
    </row>
    <row r="38" spans="1:15" s="11" customFormat="1" x14ac:dyDescent="0.25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</row>
    <row r="39" spans="1:15" s="35" customFormat="1" x14ac:dyDescent="0.25"/>
    <row r="40" spans="1:15" s="33" customFormat="1" x14ac:dyDescent="0.25">
      <c r="A40" s="47" t="s">
        <v>32</v>
      </c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</row>
    <row r="41" spans="1:15" s="33" customFormat="1" x14ac:dyDescent="0.25">
      <c r="A41" s="12" t="s">
        <v>27</v>
      </c>
      <c r="B41" s="12" t="s">
        <v>31</v>
      </c>
      <c r="C41" s="12" t="s">
        <v>29</v>
      </c>
      <c r="D41" s="12" t="s">
        <v>53</v>
      </c>
      <c r="E41" s="12" t="s">
        <v>4</v>
      </c>
      <c r="F41" s="12" t="s">
        <v>5</v>
      </c>
      <c r="G41" s="12" t="s">
        <v>54</v>
      </c>
      <c r="H41" s="19"/>
      <c r="L41" s="12" t="s">
        <v>6</v>
      </c>
      <c r="M41" s="12" t="s">
        <v>4</v>
      </c>
      <c r="N41" s="21" t="s">
        <v>5</v>
      </c>
      <c r="O41" s="12" t="s">
        <v>34</v>
      </c>
    </row>
    <row r="42" spans="1:15" s="33" customFormat="1" x14ac:dyDescent="0.25">
      <c r="A42" s="46" t="str">
        <f>'01-Business_Value'!I8</f>
        <v>ARP</v>
      </c>
      <c r="B42" s="44">
        <f>'01-Business_Value'!J8</f>
        <v>0</v>
      </c>
      <c r="C42" s="44">
        <f>'01-Business_Value'!K8</f>
        <v>250</v>
      </c>
      <c r="D42" s="13" t="s">
        <v>7</v>
      </c>
      <c r="E42" s="36">
        <f>'07-Nov'!G42</f>
        <v>10</v>
      </c>
      <c r="F42" s="36">
        <f>O9</f>
        <v>0</v>
      </c>
      <c r="G42" s="37">
        <f t="shared" ref="G42:G60" si="9">E42+F42</f>
        <v>10</v>
      </c>
      <c r="H42" s="38"/>
      <c r="L42" s="13" t="s">
        <v>7</v>
      </c>
      <c r="M42" s="26">
        <f>E42+E49+E53+E55+E57</f>
        <v>1739</v>
      </c>
      <c r="N42" s="26">
        <f>SUM(F42,F49,F53,F55, F57)</f>
        <v>0</v>
      </c>
      <c r="O42" s="22">
        <f>M42+N42</f>
        <v>1739</v>
      </c>
    </row>
    <row r="43" spans="1:15" s="33" customFormat="1" x14ac:dyDescent="0.25">
      <c r="A43" s="44"/>
      <c r="B43" s="44"/>
      <c r="C43" s="44"/>
      <c r="D43" s="13" t="s">
        <v>8</v>
      </c>
      <c r="E43" s="36">
        <f>'07-Nov'!G43</f>
        <v>0</v>
      </c>
      <c r="F43" s="36">
        <f t="shared" ref="F43:F47" si="10">O10</f>
        <v>0</v>
      </c>
      <c r="G43" s="37">
        <f t="shared" si="9"/>
        <v>0</v>
      </c>
      <c r="H43" s="38"/>
      <c r="L43" s="13" t="s">
        <v>8</v>
      </c>
      <c r="M43" s="26">
        <f>E43</f>
        <v>0</v>
      </c>
      <c r="N43" s="26">
        <f>F43</f>
        <v>0</v>
      </c>
      <c r="O43" s="22">
        <f t="shared" ref="O43:O50" si="11">M43+N43</f>
        <v>0</v>
      </c>
    </row>
    <row r="44" spans="1:15" s="33" customFormat="1" x14ac:dyDescent="0.25">
      <c r="A44" s="44"/>
      <c r="B44" s="44"/>
      <c r="C44" s="44"/>
      <c r="D44" s="13" t="s">
        <v>11</v>
      </c>
      <c r="E44" s="36">
        <f>'07-Nov'!G44</f>
        <v>0</v>
      </c>
      <c r="F44" s="36">
        <f>O11</f>
        <v>0</v>
      </c>
      <c r="G44" s="37">
        <f t="shared" si="9"/>
        <v>0</v>
      </c>
      <c r="H44" s="38"/>
      <c r="L44" s="13" t="s">
        <v>11</v>
      </c>
      <c r="M44" s="26">
        <f>E44+E59</f>
        <v>0</v>
      </c>
      <c r="N44" s="26">
        <f>F44+F59</f>
        <v>0</v>
      </c>
      <c r="O44" s="22">
        <f t="shared" si="11"/>
        <v>0</v>
      </c>
    </row>
    <row r="45" spans="1:15" s="33" customFormat="1" x14ac:dyDescent="0.25">
      <c r="A45" s="44"/>
      <c r="B45" s="44"/>
      <c r="C45" s="44"/>
      <c r="D45" s="13" t="s">
        <v>12</v>
      </c>
      <c r="E45" s="36">
        <f>'07-Nov'!G45</f>
        <v>0</v>
      </c>
      <c r="F45" s="36">
        <f t="shared" si="10"/>
        <v>0</v>
      </c>
      <c r="G45" s="37">
        <f t="shared" si="9"/>
        <v>0</v>
      </c>
      <c r="H45" s="38"/>
      <c r="L45" s="13" t="s">
        <v>12</v>
      </c>
      <c r="M45" s="26">
        <f t="shared" ref="M45:N47" si="12">E45</f>
        <v>0</v>
      </c>
      <c r="N45" s="26">
        <f t="shared" si="12"/>
        <v>0</v>
      </c>
      <c r="O45" s="22">
        <f t="shared" si="11"/>
        <v>0</v>
      </c>
    </row>
    <row r="46" spans="1:15" s="33" customFormat="1" x14ac:dyDescent="0.25">
      <c r="A46" s="44"/>
      <c r="B46" s="44"/>
      <c r="C46" s="44"/>
      <c r="D46" s="13" t="s">
        <v>13</v>
      </c>
      <c r="E46" s="36">
        <f>'07-Nov'!G46</f>
        <v>0</v>
      </c>
      <c r="F46" s="36">
        <f t="shared" si="10"/>
        <v>0</v>
      </c>
      <c r="G46" s="37">
        <f t="shared" si="9"/>
        <v>0</v>
      </c>
      <c r="H46" s="38"/>
      <c r="L46" s="13" t="s">
        <v>13</v>
      </c>
      <c r="M46" s="26">
        <f t="shared" si="12"/>
        <v>0</v>
      </c>
      <c r="N46" s="26">
        <f t="shared" si="12"/>
        <v>0</v>
      </c>
      <c r="O46" s="22">
        <f t="shared" si="11"/>
        <v>0</v>
      </c>
    </row>
    <row r="47" spans="1:15" s="33" customFormat="1" x14ac:dyDescent="0.25">
      <c r="A47" s="44"/>
      <c r="B47" s="44"/>
      <c r="C47" s="44"/>
      <c r="D47" s="13" t="s">
        <v>14</v>
      </c>
      <c r="E47" s="36">
        <f>'07-Nov'!G47</f>
        <v>0</v>
      </c>
      <c r="F47" s="36">
        <f t="shared" si="10"/>
        <v>0</v>
      </c>
      <c r="G47" s="37">
        <f t="shared" si="9"/>
        <v>0</v>
      </c>
      <c r="H47" s="38"/>
      <c r="L47" s="13" t="s">
        <v>14</v>
      </c>
      <c r="M47" s="26">
        <f t="shared" si="12"/>
        <v>0</v>
      </c>
      <c r="N47" s="26">
        <f t="shared" si="12"/>
        <v>0</v>
      </c>
      <c r="O47" s="22">
        <f t="shared" si="11"/>
        <v>0</v>
      </c>
    </row>
    <row r="48" spans="1:15" s="33" customFormat="1" x14ac:dyDescent="0.25">
      <c r="A48" s="45"/>
      <c r="B48" s="45"/>
      <c r="C48" s="45"/>
      <c r="D48" s="22" t="s">
        <v>3</v>
      </c>
      <c r="E48" s="36">
        <f>'07-Nov'!G48</f>
        <v>10</v>
      </c>
      <c r="F48" s="30">
        <f>SUM(F42:F47)</f>
        <v>0</v>
      </c>
      <c r="G48" s="30">
        <f t="shared" si="9"/>
        <v>10</v>
      </c>
      <c r="H48" s="15"/>
      <c r="L48" s="13" t="s">
        <v>9</v>
      </c>
      <c r="M48" s="26">
        <f>E50</f>
        <v>0</v>
      </c>
      <c r="N48" s="26">
        <f>F50</f>
        <v>0</v>
      </c>
      <c r="O48" s="22">
        <f t="shared" si="11"/>
        <v>0</v>
      </c>
    </row>
    <row r="49" spans="1:15" s="33" customFormat="1" x14ac:dyDescent="0.25">
      <c r="A49" s="46" t="str">
        <f>'01-Business_Value'!I7</f>
        <v>Front End Editor</v>
      </c>
      <c r="B49" s="44" t="str">
        <f>'01-Business_Value'!J7</f>
        <v>Phase -1</v>
      </c>
      <c r="C49" s="44">
        <f>'01-Business_Value'!K7</f>
        <v>250</v>
      </c>
      <c r="D49" s="13" t="s">
        <v>7</v>
      </c>
      <c r="E49" s="36">
        <f>'07-Nov'!G49</f>
        <v>1619</v>
      </c>
      <c r="F49" s="36">
        <f>O18</f>
        <v>0</v>
      </c>
      <c r="G49" s="37">
        <f t="shared" si="9"/>
        <v>1619</v>
      </c>
      <c r="H49" s="38"/>
      <c r="L49" s="13" t="s">
        <v>10</v>
      </c>
      <c r="M49" s="26">
        <f>E51</f>
        <v>2035</v>
      </c>
      <c r="N49" s="26">
        <f>F51</f>
        <v>0</v>
      </c>
      <c r="O49" s="22">
        <f t="shared" si="11"/>
        <v>2035</v>
      </c>
    </row>
    <row r="50" spans="1:15" s="33" customFormat="1" x14ac:dyDescent="0.25">
      <c r="A50" s="44"/>
      <c r="B50" s="44"/>
      <c r="C50" s="44"/>
      <c r="D50" s="13" t="s">
        <v>9</v>
      </c>
      <c r="E50" s="36">
        <f>'07-Nov'!G50</f>
        <v>0</v>
      </c>
      <c r="F50" s="36">
        <f t="shared" ref="F50:F51" si="13">O19</f>
        <v>0</v>
      </c>
      <c r="G50" s="37">
        <f t="shared" si="9"/>
        <v>0</v>
      </c>
      <c r="H50" s="38"/>
      <c r="L50" s="13" t="s">
        <v>49</v>
      </c>
      <c r="M50" s="26">
        <f>E58</f>
        <v>0</v>
      </c>
      <c r="N50" s="26">
        <f>F58</f>
        <v>0</v>
      </c>
      <c r="O50" s="22">
        <f t="shared" si="11"/>
        <v>0</v>
      </c>
    </row>
    <row r="51" spans="1:15" s="33" customFormat="1" x14ac:dyDescent="0.25">
      <c r="A51" s="44"/>
      <c r="B51" s="44"/>
      <c r="C51" s="44"/>
      <c r="D51" s="13" t="s">
        <v>10</v>
      </c>
      <c r="E51" s="36">
        <f>'07-Nov'!G51</f>
        <v>2035</v>
      </c>
      <c r="F51" s="36">
        <f t="shared" si="13"/>
        <v>0</v>
      </c>
      <c r="G51" s="37">
        <f t="shared" si="9"/>
        <v>2035</v>
      </c>
      <c r="H51" s="38"/>
      <c r="L51" s="25" t="s">
        <v>35</v>
      </c>
      <c r="M51" s="25">
        <f>SUM(M42:M50)</f>
        <v>3774</v>
      </c>
      <c r="N51" s="25">
        <f>SUM(N42:N50)</f>
        <v>0</v>
      </c>
      <c r="O51" s="25">
        <f>SUM(O42:O50)</f>
        <v>3774</v>
      </c>
    </row>
    <row r="52" spans="1:15" s="33" customFormat="1" x14ac:dyDescent="0.25">
      <c r="A52" s="45"/>
      <c r="B52" s="45"/>
      <c r="C52" s="45"/>
      <c r="D52" s="22" t="s">
        <v>3</v>
      </c>
      <c r="E52" s="36">
        <f>'07-Nov'!G52</f>
        <v>3654</v>
      </c>
      <c r="F52" s="30">
        <f>SUM(F49:F51)</f>
        <v>0</v>
      </c>
      <c r="G52" s="30">
        <f t="shared" si="9"/>
        <v>3654</v>
      </c>
      <c r="H52" s="15"/>
      <c r="O52" s="11"/>
    </row>
    <row r="53" spans="1:15" s="33" customFormat="1" x14ac:dyDescent="0.25">
      <c r="A53" s="46" t="str">
        <f>'01-Business_Value'!I5</f>
        <v>Reliveri</v>
      </c>
      <c r="B53" s="44" t="str">
        <f>'01-Business_Value'!J5</f>
        <v>Phase -2</v>
      </c>
      <c r="C53" s="44">
        <f>'01-Business_Value'!K5</f>
        <v>225</v>
      </c>
      <c r="D53" s="13" t="s">
        <v>7</v>
      </c>
      <c r="E53" s="36">
        <f>'07-Nov'!G53</f>
        <v>110</v>
      </c>
      <c r="F53" s="36">
        <f>O35</f>
        <v>0</v>
      </c>
      <c r="G53" s="37">
        <f t="shared" si="9"/>
        <v>110</v>
      </c>
      <c r="H53" s="38"/>
      <c r="O53" s="11"/>
    </row>
    <row r="54" spans="1:15" s="33" customFormat="1" x14ac:dyDescent="0.25">
      <c r="A54" s="45"/>
      <c r="B54" s="45"/>
      <c r="C54" s="45"/>
      <c r="D54" s="22" t="s">
        <v>3</v>
      </c>
      <c r="E54" s="36">
        <f>'07-Nov'!G54</f>
        <v>110</v>
      </c>
      <c r="F54" s="37">
        <f>O36</f>
        <v>0</v>
      </c>
      <c r="G54" s="37">
        <f t="shared" si="9"/>
        <v>110</v>
      </c>
      <c r="H54" s="15"/>
      <c r="O54" s="11"/>
    </row>
    <row r="55" spans="1:15" s="33" customFormat="1" x14ac:dyDescent="0.25">
      <c r="A55" s="46" t="e">
        <f>'01-Business_Value'!#REF!</f>
        <v>#REF!</v>
      </c>
      <c r="B55" s="44" t="e">
        <f>'01-Business_Value'!#REF!</f>
        <v>#REF!</v>
      </c>
      <c r="C55" s="44" t="e">
        <f>'01-Business_Value'!#REF!</f>
        <v>#REF!</v>
      </c>
      <c r="D55" s="13" t="s">
        <v>7</v>
      </c>
      <c r="E55" s="36">
        <f>'07-Nov'!G55</f>
        <v>0</v>
      </c>
      <c r="F55" s="36">
        <f>O30</f>
        <v>0</v>
      </c>
      <c r="G55" s="37">
        <f t="shared" si="9"/>
        <v>0</v>
      </c>
      <c r="H55" s="35"/>
      <c r="O55" s="11"/>
    </row>
    <row r="56" spans="1:15" s="33" customFormat="1" x14ac:dyDescent="0.25">
      <c r="A56" s="45"/>
      <c r="B56" s="45"/>
      <c r="C56" s="45"/>
      <c r="D56" s="22" t="s">
        <v>3</v>
      </c>
      <c r="E56" s="36">
        <f>'07-Nov'!G56</f>
        <v>0</v>
      </c>
      <c r="F56" s="30">
        <f>SUM(F55:F55)</f>
        <v>0</v>
      </c>
      <c r="G56" s="31">
        <f t="shared" si="9"/>
        <v>0</v>
      </c>
      <c r="O56" s="11"/>
    </row>
    <row r="57" spans="1:15" s="33" customFormat="1" x14ac:dyDescent="0.25">
      <c r="A57" s="46" t="str">
        <f>'01-Business_Value'!I6</f>
        <v>Web Security Policy</v>
      </c>
      <c r="B57" s="44" t="str">
        <f>'01-Business_Value'!J6</f>
        <v>Phase -1</v>
      </c>
      <c r="C57" s="44">
        <f>'01-Business_Value'!K6</f>
        <v>175</v>
      </c>
      <c r="D57" s="13" t="s">
        <v>7</v>
      </c>
      <c r="E57" s="36">
        <f>'07-Nov'!G57</f>
        <v>0</v>
      </c>
      <c r="F57" s="36">
        <f>O24</f>
        <v>0</v>
      </c>
      <c r="G57" s="37">
        <f t="shared" si="9"/>
        <v>0</v>
      </c>
      <c r="O57" s="11"/>
    </row>
    <row r="58" spans="1:15" s="33" customFormat="1" x14ac:dyDescent="0.25">
      <c r="A58" s="44"/>
      <c r="B58" s="44"/>
      <c r="C58" s="44"/>
      <c r="D58" s="13" t="s">
        <v>49</v>
      </c>
      <c r="E58" s="36">
        <f>'07-Nov'!G58</f>
        <v>0</v>
      </c>
      <c r="F58" s="36">
        <f>O25</f>
        <v>0</v>
      </c>
      <c r="G58" s="37">
        <f t="shared" si="9"/>
        <v>0</v>
      </c>
      <c r="O58" s="11"/>
    </row>
    <row r="59" spans="1:15" s="33" customFormat="1" x14ac:dyDescent="0.25">
      <c r="A59" s="44"/>
      <c r="B59" s="44"/>
      <c r="C59" s="44"/>
      <c r="D59" s="13" t="s">
        <v>11</v>
      </c>
      <c r="E59" s="36">
        <f>'07-Nov'!G59</f>
        <v>0</v>
      </c>
      <c r="F59" s="36">
        <f>O26</f>
        <v>0</v>
      </c>
      <c r="G59" s="37">
        <f t="shared" si="9"/>
        <v>0</v>
      </c>
      <c r="O59" s="11"/>
    </row>
    <row r="60" spans="1:15" s="33" customFormat="1" x14ac:dyDescent="0.25">
      <c r="A60" s="45"/>
      <c r="B60" s="45"/>
      <c r="C60" s="45"/>
      <c r="D60" s="22" t="s">
        <v>3</v>
      </c>
      <c r="E60" s="36">
        <f>'07-Nov'!G60</f>
        <v>0</v>
      </c>
      <c r="F60" s="30">
        <f>SUM(F57:F59)</f>
        <v>0</v>
      </c>
      <c r="G60" s="30">
        <f t="shared" si="9"/>
        <v>0</v>
      </c>
      <c r="O60" s="11"/>
    </row>
    <row r="61" spans="1:15" s="33" customFormat="1" x14ac:dyDescent="0.25">
      <c r="A61" s="25"/>
      <c r="B61" s="25"/>
      <c r="C61" s="25"/>
      <c r="D61" s="25" t="s">
        <v>35</v>
      </c>
      <c r="E61" s="36">
        <f>'07-Nov'!G61</f>
        <v>3774</v>
      </c>
      <c r="F61" s="32">
        <f t="shared" ref="F61:G61" si="14">SUM(F48, F52, F54, F56, F60)</f>
        <v>0</v>
      </c>
      <c r="G61" s="32">
        <f t="shared" si="14"/>
        <v>3774</v>
      </c>
      <c r="O61" s="11"/>
    </row>
    <row r="62" spans="1:15" s="33" customFormat="1" x14ac:dyDescent="0.25">
      <c r="A62" s="11"/>
      <c r="O62" s="11"/>
    </row>
  </sheetData>
  <mergeCells count="23">
    <mergeCell ref="A57:A60"/>
    <mergeCell ref="B57:B60"/>
    <mergeCell ref="C57:C60"/>
    <mergeCell ref="A53:A54"/>
    <mergeCell ref="B53:B54"/>
    <mergeCell ref="C53:C54"/>
    <mergeCell ref="A55:A56"/>
    <mergeCell ref="B55:B56"/>
    <mergeCell ref="C55:C56"/>
    <mergeCell ref="A49:A52"/>
    <mergeCell ref="B49:B52"/>
    <mergeCell ref="C49:C52"/>
    <mergeCell ref="A1:O4"/>
    <mergeCell ref="A5:O5"/>
    <mergeCell ref="A8:O8"/>
    <mergeCell ref="A17:O17"/>
    <mergeCell ref="A23:O23"/>
    <mergeCell ref="A29:O29"/>
    <mergeCell ref="A34:O34"/>
    <mergeCell ref="A40:O40"/>
    <mergeCell ref="A42:A48"/>
    <mergeCell ref="B42:B48"/>
    <mergeCell ref="C42:C48"/>
  </mergeCells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2"/>
  <sheetViews>
    <sheetView zoomScale="90" zoomScaleNormal="90" workbookViewId="0">
      <pane ySplit="7" topLeftCell="A8" activePane="bottomLeft" state="frozen"/>
      <selection pane="bottomLeft" activeCell="N11" sqref="B11:N11"/>
    </sheetView>
  </sheetViews>
  <sheetFormatPr defaultColWidth="9" defaultRowHeight="15" x14ac:dyDescent="0.25"/>
  <cols>
    <col min="1" max="1" width="19.5703125" style="11" customWidth="1" collapsed="1"/>
    <col min="2" max="2" width="21.7109375" style="1" customWidth="1" collapsed="1"/>
    <col min="3" max="3" width="16.42578125" style="1" bestFit="1" customWidth="1" collapsed="1"/>
    <col min="4" max="4" width="15.85546875" style="1" bestFit="1" customWidth="1" collapsed="1"/>
    <col min="5" max="5" width="23.140625" style="1" customWidth="1" collapsed="1"/>
    <col min="6" max="6" width="15" style="1" customWidth="1" collapsed="1"/>
    <col min="7" max="7" width="10.140625" style="1" bestFit="1" customWidth="1" collapsed="1"/>
    <col min="8" max="8" width="13.140625" style="1" customWidth="1" collapsed="1"/>
    <col min="9" max="9" width="14.140625" style="1" customWidth="1" collapsed="1"/>
    <col min="10" max="10" width="10.85546875" style="1" customWidth="1" collapsed="1"/>
    <col min="11" max="11" width="24.85546875" style="1" customWidth="1" collapsed="1"/>
    <col min="12" max="12" width="23.7109375" style="1" customWidth="1" collapsed="1"/>
    <col min="13" max="13" width="12.42578125" style="1" customWidth="1" collapsed="1"/>
    <col min="14" max="14" width="12" style="1" customWidth="1" collapsed="1"/>
    <col min="15" max="15" width="17.5703125" style="11" customWidth="1" collapsed="1"/>
    <col min="16" max="16384" width="9" style="1" collapsed="1"/>
  </cols>
  <sheetData>
    <row r="1" spans="1:15" x14ac:dyDescent="0.25">
      <c r="A1" s="41" t="s">
        <v>48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</row>
    <row r="2" spans="1:15" x14ac:dyDescent="0.25">
      <c r="A2" s="41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</row>
    <row r="3" spans="1:15" x14ac:dyDescent="0.25">
      <c r="A3" s="41"/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</row>
    <row r="4" spans="1:15" x14ac:dyDescent="0.25">
      <c r="A4" s="41"/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</row>
    <row r="5" spans="1:15" ht="26.25" x14ac:dyDescent="0.25">
      <c r="A5" s="49">
        <v>43034</v>
      </c>
      <c r="B5" s="50"/>
      <c r="C5" s="50"/>
      <c r="D5" s="50"/>
      <c r="E5" s="50"/>
      <c r="F5" s="50"/>
      <c r="G5" s="50"/>
      <c r="H5" s="50"/>
      <c r="I5" s="50"/>
      <c r="J5" s="50"/>
      <c r="K5" s="50"/>
      <c r="L5" s="50"/>
      <c r="M5" s="50"/>
      <c r="N5" s="50"/>
      <c r="O5" s="51"/>
    </row>
    <row r="6" spans="1:15" s="33" customFormat="1" x14ac:dyDescent="0.25">
      <c r="A6" s="11"/>
      <c r="O6" s="11"/>
    </row>
    <row r="7" spans="1:15" s="11" customFormat="1" ht="29.25" customHeight="1" x14ac:dyDescent="0.25">
      <c r="A7" s="10" t="s">
        <v>40</v>
      </c>
      <c r="B7" s="10" t="s">
        <v>15</v>
      </c>
      <c r="C7" s="10" t="s">
        <v>16</v>
      </c>
      <c r="D7" s="10" t="s">
        <v>17</v>
      </c>
      <c r="E7" s="10" t="s">
        <v>18</v>
      </c>
      <c r="F7" s="10" t="s">
        <v>19</v>
      </c>
      <c r="G7" s="10" t="s">
        <v>20</v>
      </c>
      <c r="H7" s="10" t="s">
        <v>21</v>
      </c>
      <c r="I7" s="10" t="s">
        <v>22</v>
      </c>
      <c r="J7" s="10" t="s">
        <v>23</v>
      </c>
      <c r="K7" s="10" t="s">
        <v>24</v>
      </c>
      <c r="L7" s="10" t="s">
        <v>25</v>
      </c>
      <c r="M7" s="10" t="s">
        <v>26</v>
      </c>
      <c r="N7" s="10" t="s">
        <v>55</v>
      </c>
      <c r="O7" s="10" t="s">
        <v>33</v>
      </c>
    </row>
    <row r="8" spans="1:15" s="33" customFormat="1" x14ac:dyDescent="0.25">
      <c r="A8" s="48" t="str">
        <f>CONCATENATE('01-Business_Value'!I8, " - ",'01-Business_Value'!J8)</f>
        <v xml:space="preserve">ARP - </v>
      </c>
      <c r="B8" s="48"/>
      <c r="C8" s="48"/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</row>
    <row r="9" spans="1:15" s="33" customFormat="1" x14ac:dyDescent="0.25">
      <c r="A9" s="13" t="s">
        <v>7</v>
      </c>
      <c r="B9" s="34"/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23">
        <f>SUM(B9:N9)</f>
        <v>0</v>
      </c>
    </row>
    <row r="10" spans="1:15" s="33" customFormat="1" x14ac:dyDescent="0.25">
      <c r="A10" s="13" t="s">
        <v>8</v>
      </c>
      <c r="B10" s="34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23">
        <f t="shared" ref="O10:O14" si="0">SUM(B10:N10)</f>
        <v>0</v>
      </c>
    </row>
    <row r="11" spans="1:15" s="33" customFormat="1" x14ac:dyDescent="0.25">
      <c r="A11" s="13" t="s">
        <v>11</v>
      </c>
      <c r="B11" s="34">
        <v>10</v>
      </c>
      <c r="C11" s="34">
        <v>25</v>
      </c>
      <c r="D11" s="34"/>
      <c r="E11" s="34"/>
      <c r="F11" s="34"/>
      <c r="G11" s="34"/>
      <c r="H11" s="34">
        <v>56</v>
      </c>
      <c r="I11" s="34">
        <v>52</v>
      </c>
      <c r="J11" s="34">
        <v>120</v>
      </c>
      <c r="K11" s="34"/>
      <c r="L11" s="34">
        <v>120</v>
      </c>
      <c r="M11" s="34"/>
      <c r="N11" s="34"/>
      <c r="O11" s="23">
        <f t="shared" si="0"/>
        <v>0</v>
      </c>
    </row>
    <row r="12" spans="1:15" s="33" customFormat="1" x14ac:dyDescent="0.25">
      <c r="A12" s="13" t="s">
        <v>12</v>
      </c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23">
        <f t="shared" si="0"/>
        <v>0</v>
      </c>
    </row>
    <row r="13" spans="1:15" s="33" customFormat="1" x14ac:dyDescent="0.25">
      <c r="A13" s="13" t="s">
        <v>14</v>
      </c>
      <c r="B13" s="34">
        <v>10</v>
      </c>
      <c r="C13" s="34">
        <v>25</v>
      </c>
      <c r="D13" s="34"/>
      <c r="E13" s="34"/>
      <c r="F13" s="34"/>
      <c r="G13" s="34"/>
      <c r="H13" s="34">
        <v>56</v>
      </c>
      <c r="I13" s="34">
        <v>52</v>
      </c>
      <c r="J13" s="34">
        <v>120</v>
      </c>
      <c r="K13" s="34"/>
      <c r="L13" s="34">
        <v>120</v>
      </c>
      <c r="M13" s="34"/>
      <c r="N13" s="34"/>
      <c r="O13" s="23">
        <f t="shared" si="0"/>
        <v>0</v>
      </c>
    </row>
    <row r="14" spans="1:15" s="33" customFormat="1" x14ac:dyDescent="0.25">
      <c r="A14" s="13"/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23">
        <f t="shared" si="0"/>
        <v>0</v>
      </c>
    </row>
    <row r="15" spans="1:15" s="11" customFormat="1" x14ac:dyDescent="0.25">
      <c r="A15" s="22" t="s">
        <v>3</v>
      </c>
      <c r="B15" s="23">
        <f t="shared" ref="B15:M15" si="1">SUM(B9:B14)</f>
        <v>0</v>
      </c>
      <c r="C15" s="23">
        <f t="shared" si="1"/>
        <v>0</v>
      </c>
      <c r="D15" s="23">
        <f t="shared" si="1"/>
        <v>0</v>
      </c>
      <c r="E15" s="23">
        <f t="shared" si="1"/>
        <v>0</v>
      </c>
      <c r="F15" s="23">
        <f t="shared" si="1"/>
        <v>0</v>
      </c>
      <c r="G15" s="23">
        <f t="shared" si="1"/>
        <v>0</v>
      </c>
      <c r="H15" s="23">
        <f t="shared" si="1"/>
        <v>0</v>
      </c>
      <c r="I15" s="23">
        <f t="shared" si="1"/>
        <v>0</v>
      </c>
      <c r="J15" s="23">
        <f t="shared" si="1"/>
        <v>0</v>
      </c>
      <c r="K15" s="23">
        <f t="shared" si="1"/>
        <v>0</v>
      </c>
      <c r="L15" s="23">
        <f t="shared" si="1"/>
        <v>0</v>
      </c>
      <c r="M15" s="23">
        <f t="shared" si="1"/>
        <v>0</v>
      </c>
      <c r="N15" s="23">
        <f>SUM(N9:N14)</f>
        <v>0</v>
      </c>
      <c r="O15" s="23">
        <f>SUM(O9:O14)</f>
        <v>0</v>
      </c>
    </row>
    <row r="16" spans="1:15" s="11" customFormat="1" x14ac:dyDescent="0.25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</row>
    <row r="17" spans="1:15" s="33" customFormat="1" ht="15" customHeight="1" x14ac:dyDescent="0.25">
      <c r="A17" s="48" t="str">
        <f>CONCATENATE('01-Business_Value'!I7, " - ",'01-Business_Value'!J7)</f>
        <v>Front End Editor - Phase -1</v>
      </c>
      <c r="B17" s="48"/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</row>
    <row r="18" spans="1:15" s="33" customFormat="1" x14ac:dyDescent="0.25">
      <c r="A18" s="13" t="s">
        <v>7</v>
      </c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23">
        <f>SUM(B18:N18)</f>
        <v>0</v>
      </c>
    </row>
    <row r="19" spans="1:15" s="33" customFormat="1" x14ac:dyDescent="0.25">
      <c r="A19" s="13" t="s">
        <v>9</v>
      </c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23">
        <f>SUM(B19:N19)</f>
        <v>0</v>
      </c>
    </row>
    <row r="20" spans="1:15" s="33" customFormat="1" x14ac:dyDescent="0.25">
      <c r="A20" s="13" t="s">
        <v>10</v>
      </c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23">
        <f>SUM(B20:N20)</f>
        <v>0</v>
      </c>
    </row>
    <row r="21" spans="1:15" s="11" customFormat="1" x14ac:dyDescent="0.25">
      <c r="A21" s="22" t="s">
        <v>3</v>
      </c>
      <c r="B21" s="23">
        <f>SUM(B18:B20)</f>
        <v>0</v>
      </c>
      <c r="C21" s="23">
        <f t="shared" ref="C21:N21" si="2">SUM(C18:C20)</f>
        <v>0</v>
      </c>
      <c r="D21" s="23">
        <f t="shared" si="2"/>
        <v>0</v>
      </c>
      <c r="E21" s="23">
        <f t="shared" si="2"/>
        <v>0</v>
      </c>
      <c r="F21" s="23">
        <f t="shared" si="2"/>
        <v>0</v>
      </c>
      <c r="G21" s="23">
        <f t="shared" si="2"/>
        <v>0</v>
      </c>
      <c r="H21" s="23">
        <f t="shared" si="2"/>
        <v>0</v>
      </c>
      <c r="I21" s="23">
        <f t="shared" si="2"/>
        <v>0</v>
      </c>
      <c r="J21" s="23">
        <f t="shared" si="2"/>
        <v>0</v>
      </c>
      <c r="K21" s="23">
        <f t="shared" si="2"/>
        <v>0</v>
      </c>
      <c r="L21" s="23">
        <f t="shared" si="2"/>
        <v>0</v>
      </c>
      <c r="M21" s="23">
        <f t="shared" si="2"/>
        <v>0</v>
      </c>
      <c r="N21" s="23">
        <f t="shared" si="2"/>
        <v>0</v>
      </c>
      <c r="O21" s="23">
        <f>SUM(O18:O20)</f>
        <v>0</v>
      </c>
    </row>
    <row r="22" spans="1:15" s="11" customFormat="1" x14ac:dyDescent="0.25">
      <c r="A22" s="17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7"/>
    </row>
    <row r="23" spans="1:15" s="11" customFormat="1" ht="15" customHeight="1" x14ac:dyDescent="0.25">
      <c r="A23" s="48" t="str">
        <f>CONCATENATE('01-Business_Value'!I6, " - ",'01-Business_Value'!J6)</f>
        <v>Web Security Policy - Phase -1</v>
      </c>
      <c r="B23" s="48"/>
      <c r="C23" s="48"/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48"/>
    </row>
    <row r="24" spans="1:15" s="11" customFormat="1" x14ac:dyDescent="0.25">
      <c r="A24" s="13" t="s">
        <v>7</v>
      </c>
      <c r="B24" s="34"/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23">
        <f>SUM(B24:N24)</f>
        <v>0</v>
      </c>
    </row>
    <row r="25" spans="1:15" s="11" customFormat="1" x14ac:dyDescent="0.25">
      <c r="A25" s="13" t="s">
        <v>49</v>
      </c>
      <c r="B25" s="34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23">
        <f t="shared" ref="O25:O26" si="3">SUM(B25:N25)</f>
        <v>0</v>
      </c>
    </row>
    <row r="26" spans="1:15" s="11" customFormat="1" x14ac:dyDescent="0.25">
      <c r="A26" s="13" t="s">
        <v>2</v>
      </c>
      <c r="B26" s="34"/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23">
        <f t="shared" si="3"/>
        <v>0</v>
      </c>
    </row>
    <row r="27" spans="1:15" s="11" customFormat="1" x14ac:dyDescent="0.25">
      <c r="A27" s="22" t="s">
        <v>3</v>
      </c>
      <c r="B27" s="23">
        <f>SUM(B24:B26)</f>
        <v>0</v>
      </c>
      <c r="C27" s="23">
        <f t="shared" ref="C27:N27" si="4">SUM(C24:C26)</f>
        <v>0</v>
      </c>
      <c r="D27" s="23">
        <f t="shared" si="4"/>
        <v>0</v>
      </c>
      <c r="E27" s="23">
        <f t="shared" si="4"/>
        <v>0</v>
      </c>
      <c r="F27" s="23">
        <f t="shared" si="4"/>
        <v>0</v>
      </c>
      <c r="G27" s="23">
        <f t="shared" si="4"/>
        <v>0</v>
      </c>
      <c r="H27" s="23">
        <f t="shared" si="4"/>
        <v>0</v>
      </c>
      <c r="I27" s="23">
        <f t="shared" si="4"/>
        <v>0</v>
      </c>
      <c r="J27" s="23">
        <f t="shared" si="4"/>
        <v>0</v>
      </c>
      <c r="K27" s="23">
        <f t="shared" si="4"/>
        <v>0</v>
      </c>
      <c r="L27" s="23">
        <f t="shared" si="4"/>
        <v>0</v>
      </c>
      <c r="M27" s="23">
        <f t="shared" si="4"/>
        <v>0</v>
      </c>
      <c r="N27" s="23">
        <f t="shared" si="4"/>
        <v>0</v>
      </c>
      <c r="O27" s="23">
        <f>SUM(O24:O26)</f>
        <v>0</v>
      </c>
    </row>
    <row r="28" spans="1:15" s="11" customFormat="1" x14ac:dyDescent="0.25">
      <c r="A28" s="17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7"/>
    </row>
    <row r="29" spans="1:15" s="11" customFormat="1" x14ac:dyDescent="0.25">
      <c r="A29" s="48" t="e">
        <f>CONCATENATE('01-Business_Value'!#REF!, " - ",'01-Business_Value'!#REF!)</f>
        <v>#REF!</v>
      </c>
      <c r="B29" s="48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</row>
    <row r="30" spans="1:15" s="11" customFormat="1" x14ac:dyDescent="0.25">
      <c r="A30" s="13" t="s">
        <v>7</v>
      </c>
      <c r="B30" s="34"/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23">
        <f t="shared" ref="O30" si="5">SUM(B30:N30)</f>
        <v>0</v>
      </c>
    </row>
    <row r="31" spans="1:15" s="11" customFormat="1" x14ac:dyDescent="0.25">
      <c r="A31" s="22" t="s">
        <v>3</v>
      </c>
      <c r="B31" s="23">
        <f>SUM(B30:B30)</f>
        <v>0</v>
      </c>
      <c r="C31" s="23">
        <f t="shared" ref="C31:N31" si="6">SUM(C30:C30)</f>
        <v>0</v>
      </c>
      <c r="D31" s="23">
        <f t="shared" si="6"/>
        <v>0</v>
      </c>
      <c r="E31" s="23">
        <f t="shared" si="6"/>
        <v>0</v>
      </c>
      <c r="F31" s="23">
        <f t="shared" si="6"/>
        <v>0</v>
      </c>
      <c r="G31" s="23">
        <f t="shared" si="6"/>
        <v>0</v>
      </c>
      <c r="H31" s="23">
        <f t="shared" si="6"/>
        <v>0</v>
      </c>
      <c r="I31" s="23">
        <f t="shared" si="6"/>
        <v>0</v>
      </c>
      <c r="J31" s="23">
        <f t="shared" si="6"/>
        <v>0</v>
      </c>
      <c r="K31" s="23">
        <f t="shared" si="6"/>
        <v>0</v>
      </c>
      <c r="L31" s="23">
        <f t="shared" si="6"/>
        <v>0</v>
      </c>
      <c r="M31" s="23">
        <f t="shared" si="6"/>
        <v>0</v>
      </c>
      <c r="N31" s="23">
        <f t="shared" si="6"/>
        <v>0</v>
      </c>
      <c r="O31" s="23">
        <f>SUM(O30:O30)</f>
        <v>0</v>
      </c>
    </row>
    <row r="32" spans="1:15" s="11" customFormat="1" x14ac:dyDescent="0.25">
      <c r="A32" s="17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7"/>
    </row>
    <row r="33" spans="1:15" s="11" customFormat="1" x14ac:dyDescent="0.25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</row>
    <row r="34" spans="1:15" s="33" customFormat="1" x14ac:dyDescent="0.25">
      <c r="A34" s="48" t="str">
        <f>CONCATENATE('01-Business_Value'!I5, " - ",'01-Business_Value'!J5)</f>
        <v>Reliveri - Phase -2</v>
      </c>
      <c r="B34" s="48"/>
      <c r="C34" s="48"/>
      <c r="D34" s="48"/>
      <c r="E34" s="48"/>
      <c r="F34" s="48"/>
      <c r="G34" s="48"/>
      <c r="H34" s="48"/>
      <c r="I34" s="48"/>
      <c r="J34" s="48"/>
      <c r="K34" s="48"/>
      <c r="L34" s="48"/>
      <c r="M34" s="48"/>
      <c r="N34" s="48"/>
      <c r="O34" s="48"/>
    </row>
    <row r="35" spans="1:15" s="33" customFormat="1" x14ac:dyDescent="0.25">
      <c r="A35" s="13" t="s">
        <v>7</v>
      </c>
      <c r="B35" s="34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23">
        <f>SUM(B35:N35)</f>
        <v>0</v>
      </c>
    </row>
    <row r="36" spans="1:15" s="11" customFormat="1" x14ac:dyDescent="0.25">
      <c r="A36" s="14" t="s">
        <v>3</v>
      </c>
      <c r="B36" s="18">
        <f>SUM(B35)</f>
        <v>0</v>
      </c>
      <c r="C36" s="18">
        <f t="shared" ref="C36:N36" si="7">SUM(C35)</f>
        <v>0</v>
      </c>
      <c r="D36" s="18">
        <f t="shared" si="7"/>
        <v>0</v>
      </c>
      <c r="E36" s="18">
        <f t="shared" si="7"/>
        <v>0</v>
      </c>
      <c r="F36" s="18">
        <f t="shared" si="7"/>
        <v>0</v>
      </c>
      <c r="G36" s="18">
        <f t="shared" si="7"/>
        <v>0</v>
      </c>
      <c r="H36" s="18">
        <f t="shared" si="7"/>
        <v>0</v>
      </c>
      <c r="I36" s="18">
        <f t="shared" si="7"/>
        <v>0</v>
      </c>
      <c r="J36" s="18">
        <f t="shared" si="7"/>
        <v>0</v>
      </c>
      <c r="K36" s="18">
        <f t="shared" si="7"/>
        <v>0</v>
      </c>
      <c r="L36" s="18">
        <f t="shared" si="7"/>
        <v>0</v>
      </c>
      <c r="M36" s="18">
        <f t="shared" si="7"/>
        <v>0</v>
      </c>
      <c r="N36" s="18">
        <f t="shared" si="7"/>
        <v>0</v>
      </c>
      <c r="O36" s="23">
        <f>SUM(O35:O35)</f>
        <v>0</v>
      </c>
    </row>
    <row r="37" spans="1:15" s="11" customFormat="1" x14ac:dyDescent="0.25">
      <c r="A37" s="25" t="s">
        <v>35</v>
      </c>
      <c r="B37" s="24">
        <f>SUM(B15,B21,B27,B31, B36)</f>
        <v>0</v>
      </c>
      <c r="C37" s="24">
        <f>SUM(C15,C21,C27,C31, C36)</f>
        <v>0</v>
      </c>
      <c r="D37" s="24">
        <f>SUM(D15,D21,D27,D31, D36)</f>
        <v>0</v>
      </c>
      <c r="E37" s="24">
        <f t="shared" ref="E37:N37" si="8">SUM(E15,E21,E27,E31, E36)</f>
        <v>0</v>
      </c>
      <c r="F37" s="24">
        <f t="shared" si="8"/>
        <v>0</v>
      </c>
      <c r="G37" s="24">
        <f t="shared" si="8"/>
        <v>0</v>
      </c>
      <c r="H37" s="24">
        <f t="shared" si="8"/>
        <v>0</v>
      </c>
      <c r="I37" s="24">
        <f t="shared" si="8"/>
        <v>0</v>
      </c>
      <c r="J37" s="24">
        <f t="shared" si="8"/>
        <v>0</v>
      </c>
      <c r="K37" s="24">
        <f t="shared" si="8"/>
        <v>0</v>
      </c>
      <c r="L37" s="24">
        <f t="shared" si="8"/>
        <v>0</v>
      </c>
      <c r="M37" s="24">
        <f t="shared" si="8"/>
        <v>0</v>
      </c>
      <c r="N37" s="24">
        <f t="shared" si="8"/>
        <v>0</v>
      </c>
      <c r="O37" s="24">
        <f>SUM(O15,O21,O27,O31,O36)</f>
        <v>0</v>
      </c>
    </row>
    <row r="38" spans="1:15" s="11" customFormat="1" x14ac:dyDescent="0.25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</row>
    <row r="39" spans="1:15" s="35" customFormat="1" x14ac:dyDescent="0.25"/>
    <row r="40" spans="1:15" s="33" customFormat="1" x14ac:dyDescent="0.25">
      <c r="A40" s="47" t="s">
        <v>32</v>
      </c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</row>
    <row r="41" spans="1:15" s="33" customFormat="1" x14ac:dyDescent="0.25">
      <c r="A41" s="12" t="s">
        <v>27</v>
      </c>
      <c r="B41" s="12" t="s">
        <v>31</v>
      </c>
      <c r="C41" s="12" t="s">
        <v>29</v>
      </c>
      <c r="D41" s="12" t="s">
        <v>53</v>
      </c>
      <c r="E41" s="12" t="s">
        <v>4</v>
      </c>
      <c r="F41" s="12" t="s">
        <v>5</v>
      </c>
      <c r="G41" s="12" t="s">
        <v>54</v>
      </c>
      <c r="H41" s="19"/>
      <c r="L41" s="12" t="s">
        <v>6</v>
      </c>
      <c r="M41" s="12" t="s">
        <v>4</v>
      </c>
      <c r="N41" s="21" t="s">
        <v>5</v>
      </c>
      <c r="O41" s="12" t="s">
        <v>34</v>
      </c>
    </row>
    <row r="42" spans="1:15" s="33" customFormat="1" x14ac:dyDescent="0.25">
      <c r="A42" s="46" t="str">
        <f>'01-Business_Value'!I8</f>
        <v>ARP</v>
      </c>
      <c r="B42" s="44">
        <f>'01-Business_Value'!J8</f>
        <v>0</v>
      </c>
      <c r="C42" s="44">
        <f>'01-Business_Value'!K8</f>
        <v>250</v>
      </c>
      <c r="D42" s="13" t="s">
        <v>7</v>
      </c>
      <c r="E42" s="36">
        <f>'07-Nov'!G42</f>
        <v>10</v>
      </c>
      <c r="F42" s="36">
        <f>O9</f>
        <v>0</v>
      </c>
      <c r="G42" s="37">
        <f t="shared" ref="G42:G60" si="9">E42+F42</f>
        <v>10</v>
      </c>
      <c r="H42" s="38"/>
      <c r="L42" s="13" t="s">
        <v>7</v>
      </c>
      <c r="M42" s="26">
        <f>E42+E49+E53+E55+E57</f>
        <v>1739</v>
      </c>
      <c r="N42" s="26">
        <f>SUM(F42,F49,F53,F55, F57)</f>
        <v>0</v>
      </c>
      <c r="O42" s="22">
        <f>M42+N42</f>
        <v>1739</v>
      </c>
    </row>
    <row r="43" spans="1:15" s="33" customFormat="1" x14ac:dyDescent="0.25">
      <c r="A43" s="44"/>
      <c r="B43" s="44"/>
      <c r="C43" s="44"/>
      <c r="D43" s="13" t="s">
        <v>8</v>
      </c>
      <c r="E43" s="36">
        <f>'07-Nov'!G43</f>
        <v>0</v>
      </c>
      <c r="F43" s="36">
        <f t="shared" ref="F43:F47" si="10">O10</f>
        <v>0</v>
      </c>
      <c r="G43" s="37">
        <f t="shared" si="9"/>
        <v>0</v>
      </c>
      <c r="H43" s="38"/>
      <c r="L43" s="13" t="s">
        <v>8</v>
      </c>
      <c r="M43" s="26">
        <f>E43</f>
        <v>0</v>
      </c>
      <c r="N43" s="26">
        <f>F43</f>
        <v>0</v>
      </c>
      <c r="O43" s="22">
        <f t="shared" ref="O43:O50" si="11">M43+N43</f>
        <v>0</v>
      </c>
    </row>
    <row r="44" spans="1:15" s="33" customFormat="1" x14ac:dyDescent="0.25">
      <c r="A44" s="44"/>
      <c r="B44" s="44"/>
      <c r="C44" s="44"/>
      <c r="D44" s="13" t="s">
        <v>11</v>
      </c>
      <c r="E44" s="36">
        <f>'07-Nov'!G44</f>
        <v>0</v>
      </c>
      <c r="F44" s="36">
        <f>O11</f>
        <v>0</v>
      </c>
      <c r="G44" s="37">
        <f t="shared" si="9"/>
        <v>0</v>
      </c>
      <c r="H44" s="38"/>
      <c r="L44" s="13" t="s">
        <v>11</v>
      </c>
      <c r="M44" s="26">
        <f>E44+E59</f>
        <v>0</v>
      </c>
      <c r="N44" s="26">
        <f>F44+F59</f>
        <v>0</v>
      </c>
      <c r="O44" s="22">
        <f t="shared" si="11"/>
        <v>0</v>
      </c>
    </row>
    <row r="45" spans="1:15" s="33" customFormat="1" x14ac:dyDescent="0.25">
      <c r="A45" s="44"/>
      <c r="B45" s="44"/>
      <c r="C45" s="44"/>
      <c r="D45" s="13" t="s">
        <v>12</v>
      </c>
      <c r="E45" s="36">
        <f>'07-Nov'!G45</f>
        <v>0</v>
      </c>
      <c r="F45" s="36">
        <f t="shared" si="10"/>
        <v>0</v>
      </c>
      <c r="G45" s="37">
        <f t="shared" si="9"/>
        <v>0</v>
      </c>
      <c r="H45" s="38"/>
      <c r="L45" s="13" t="s">
        <v>12</v>
      </c>
      <c r="M45" s="26">
        <f t="shared" ref="M45:N47" si="12">E45</f>
        <v>0</v>
      </c>
      <c r="N45" s="26">
        <f t="shared" si="12"/>
        <v>0</v>
      </c>
      <c r="O45" s="22">
        <f t="shared" si="11"/>
        <v>0</v>
      </c>
    </row>
    <row r="46" spans="1:15" s="33" customFormat="1" x14ac:dyDescent="0.25">
      <c r="A46" s="44"/>
      <c r="B46" s="44"/>
      <c r="C46" s="44"/>
      <c r="D46" s="13" t="s">
        <v>13</v>
      </c>
      <c r="E46" s="36">
        <f>'07-Nov'!G46</f>
        <v>0</v>
      </c>
      <c r="F46" s="36">
        <f t="shared" si="10"/>
        <v>0</v>
      </c>
      <c r="G46" s="37">
        <f t="shared" si="9"/>
        <v>0</v>
      </c>
      <c r="H46" s="38"/>
      <c r="L46" s="13" t="s">
        <v>13</v>
      </c>
      <c r="M46" s="26">
        <f t="shared" si="12"/>
        <v>0</v>
      </c>
      <c r="N46" s="26">
        <f t="shared" si="12"/>
        <v>0</v>
      </c>
      <c r="O46" s="22">
        <f t="shared" si="11"/>
        <v>0</v>
      </c>
    </row>
    <row r="47" spans="1:15" s="33" customFormat="1" x14ac:dyDescent="0.25">
      <c r="A47" s="44"/>
      <c r="B47" s="44"/>
      <c r="C47" s="44"/>
      <c r="D47" s="13" t="s">
        <v>14</v>
      </c>
      <c r="E47" s="36">
        <f>'07-Nov'!G47</f>
        <v>0</v>
      </c>
      <c r="F47" s="36">
        <f t="shared" si="10"/>
        <v>0</v>
      </c>
      <c r="G47" s="37">
        <f t="shared" si="9"/>
        <v>0</v>
      </c>
      <c r="H47" s="38"/>
      <c r="L47" s="13" t="s">
        <v>14</v>
      </c>
      <c r="M47" s="26">
        <f t="shared" si="12"/>
        <v>0</v>
      </c>
      <c r="N47" s="26">
        <f t="shared" si="12"/>
        <v>0</v>
      </c>
      <c r="O47" s="22">
        <f t="shared" si="11"/>
        <v>0</v>
      </c>
    </row>
    <row r="48" spans="1:15" s="33" customFormat="1" x14ac:dyDescent="0.25">
      <c r="A48" s="45"/>
      <c r="B48" s="45"/>
      <c r="C48" s="45"/>
      <c r="D48" s="22" t="s">
        <v>3</v>
      </c>
      <c r="E48" s="36">
        <f>'07-Nov'!G48</f>
        <v>10</v>
      </c>
      <c r="F48" s="30">
        <f>SUM(F42:F47)</f>
        <v>0</v>
      </c>
      <c r="G48" s="30">
        <f t="shared" si="9"/>
        <v>10</v>
      </c>
      <c r="H48" s="15"/>
      <c r="L48" s="13" t="s">
        <v>9</v>
      </c>
      <c r="M48" s="26">
        <f>E50</f>
        <v>0</v>
      </c>
      <c r="N48" s="26">
        <f>F50</f>
        <v>0</v>
      </c>
      <c r="O48" s="22">
        <f t="shared" si="11"/>
        <v>0</v>
      </c>
    </row>
    <row r="49" spans="1:15" s="33" customFormat="1" x14ac:dyDescent="0.25">
      <c r="A49" s="46" t="str">
        <f>'01-Business_Value'!I7</f>
        <v>Front End Editor</v>
      </c>
      <c r="B49" s="44" t="str">
        <f>'01-Business_Value'!J7</f>
        <v>Phase -1</v>
      </c>
      <c r="C49" s="44">
        <f>'01-Business_Value'!K7</f>
        <v>250</v>
      </c>
      <c r="D49" s="13" t="s">
        <v>7</v>
      </c>
      <c r="E49" s="36">
        <f>'07-Nov'!G49</f>
        <v>1619</v>
      </c>
      <c r="F49" s="36">
        <f>O18</f>
        <v>0</v>
      </c>
      <c r="G49" s="37">
        <f t="shared" si="9"/>
        <v>1619</v>
      </c>
      <c r="H49" s="38"/>
      <c r="L49" s="13" t="s">
        <v>10</v>
      </c>
      <c r="M49" s="26">
        <f>E51</f>
        <v>2035</v>
      </c>
      <c r="N49" s="26">
        <f>F51</f>
        <v>0</v>
      </c>
      <c r="O49" s="22">
        <f t="shared" si="11"/>
        <v>2035</v>
      </c>
    </row>
    <row r="50" spans="1:15" s="33" customFormat="1" x14ac:dyDescent="0.25">
      <c r="A50" s="44"/>
      <c r="B50" s="44"/>
      <c r="C50" s="44"/>
      <c r="D50" s="13" t="s">
        <v>9</v>
      </c>
      <c r="E50" s="36">
        <f>'07-Nov'!G50</f>
        <v>0</v>
      </c>
      <c r="F50" s="36">
        <f t="shared" ref="F50:F51" si="13">O19</f>
        <v>0</v>
      </c>
      <c r="G50" s="37">
        <f t="shared" si="9"/>
        <v>0</v>
      </c>
      <c r="H50" s="38"/>
      <c r="L50" s="13" t="s">
        <v>49</v>
      </c>
      <c r="M50" s="26">
        <f>E58</f>
        <v>0</v>
      </c>
      <c r="N50" s="26">
        <f>F58</f>
        <v>0</v>
      </c>
      <c r="O50" s="22">
        <f t="shared" si="11"/>
        <v>0</v>
      </c>
    </row>
    <row r="51" spans="1:15" s="33" customFormat="1" x14ac:dyDescent="0.25">
      <c r="A51" s="44"/>
      <c r="B51" s="44"/>
      <c r="C51" s="44"/>
      <c r="D51" s="13" t="s">
        <v>10</v>
      </c>
      <c r="E51" s="36">
        <f>'07-Nov'!G51</f>
        <v>2035</v>
      </c>
      <c r="F51" s="36">
        <f t="shared" si="13"/>
        <v>0</v>
      </c>
      <c r="G51" s="37">
        <f t="shared" si="9"/>
        <v>2035</v>
      </c>
      <c r="H51" s="38"/>
      <c r="L51" s="25" t="s">
        <v>35</v>
      </c>
      <c r="M51" s="25">
        <f>SUM(M42:M50)</f>
        <v>3774</v>
      </c>
      <c r="N51" s="25">
        <f>SUM(N42:N50)</f>
        <v>0</v>
      </c>
      <c r="O51" s="25">
        <f>SUM(O42:O50)</f>
        <v>3774</v>
      </c>
    </row>
    <row r="52" spans="1:15" s="33" customFormat="1" x14ac:dyDescent="0.25">
      <c r="A52" s="45"/>
      <c r="B52" s="45"/>
      <c r="C52" s="45"/>
      <c r="D52" s="22" t="s">
        <v>3</v>
      </c>
      <c r="E52" s="36">
        <f>'07-Nov'!G52</f>
        <v>3654</v>
      </c>
      <c r="F52" s="30">
        <f>SUM(F49:F51)</f>
        <v>0</v>
      </c>
      <c r="G52" s="30">
        <f t="shared" si="9"/>
        <v>3654</v>
      </c>
      <c r="H52" s="15"/>
      <c r="O52" s="11"/>
    </row>
    <row r="53" spans="1:15" s="33" customFormat="1" x14ac:dyDescent="0.25">
      <c r="A53" s="46" t="str">
        <f>'01-Business_Value'!I5</f>
        <v>Reliveri</v>
      </c>
      <c r="B53" s="44" t="str">
        <f>'01-Business_Value'!J5</f>
        <v>Phase -2</v>
      </c>
      <c r="C53" s="44">
        <f>'01-Business_Value'!K5</f>
        <v>225</v>
      </c>
      <c r="D53" s="13" t="s">
        <v>7</v>
      </c>
      <c r="E53" s="36">
        <f>'07-Nov'!G53</f>
        <v>110</v>
      </c>
      <c r="F53" s="36">
        <f>O35</f>
        <v>0</v>
      </c>
      <c r="G53" s="37">
        <f t="shared" si="9"/>
        <v>110</v>
      </c>
      <c r="H53" s="38"/>
      <c r="O53" s="11"/>
    </row>
    <row r="54" spans="1:15" s="33" customFormat="1" x14ac:dyDescent="0.25">
      <c r="A54" s="45"/>
      <c r="B54" s="45"/>
      <c r="C54" s="45"/>
      <c r="D54" s="22" t="s">
        <v>3</v>
      </c>
      <c r="E54" s="36">
        <f>'07-Nov'!G54</f>
        <v>110</v>
      </c>
      <c r="F54" s="37">
        <f>O36</f>
        <v>0</v>
      </c>
      <c r="G54" s="37">
        <f t="shared" si="9"/>
        <v>110</v>
      </c>
      <c r="H54" s="15"/>
      <c r="O54" s="11"/>
    </row>
    <row r="55" spans="1:15" s="33" customFormat="1" x14ac:dyDescent="0.25">
      <c r="A55" s="46" t="e">
        <f>'01-Business_Value'!#REF!</f>
        <v>#REF!</v>
      </c>
      <c r="B55" s="44" t="e">
        <f>'01-Business_Value'!#REF!</f>
        <v>#REF!</v>
      </c>
      <c r="C55" s="44" t="e">
        <f>'01-Business_Value'!#REF!</f>
        <v>#REF!</v>
      </c>
      <c r="D55" s="13" t="s">
        <v>7</v>
      </c>
      <c r="E55" s="36">
        <f>'07-Nov'!G55</f>
        <v>0</v>
      </c>
      <c r="F55" s="36">
        <f>O30</f>
        <v>0</v>
      </c>
      <c r="G55" s="37">
        <f t="shared" si="9"/>
        <v>0</v>
      </c>
      <c r="H55" s="35"/>
      <c r="O55" s="11"/>
    </row>
    <row r="56" spans="1:15" s="33" customFormat="1" x14ac:dyDescent="0.25">
      <c r="A56" s="45"/>
      <c r="B56" s="45"/>
      <c r="C56" s="45"/>
      <c r="D56" s="22" t="s">
        <v>3</v>
      </c>
      <c r="E56" s="36">
        <f>'07-Nov'!G56</f>
        <v>0</v>
      </c>
      <c r="F56" s="30">
        <f>SUM(F55:F55)</f>
        <v>0</v>
      </c>
      <c r="G56" s="31">
        <f t="shared" si="9"/>
        <v>0</v>
      </c>
      <c r="O56" s="11"/>
    </row>
    <row r="57" spans="1:15" s="33" customFormat="1" x14ac:dyDescent="0.25">
      <c r="A57" s="46" t="str">
        <f>'01-Business_Value'!I6</f>
        <v>Web Security Policy</v>
      </c>
      <c r="B57" s="44" t="str">
        <f>'01-Business_Value'!J6</f>
        <v>Phase -1</v>
      </c>
      <c r="C57" s="44">
        <f>'01-Business_Value'!K6</f>
        <v>175</v>
      </c>
      <c r="D57" s="13" t="s">
        <v>7</v>
      </c>
      <c r="E57" s="36">
        <f>'07-Nov'!G57</f>
        <v>0</v>
      </c>
      <c r="F57" s="36">
        <f>O24</f>
        <v>0</v>
      </c>
      <c r="G57" s="37">
        <f t="shared" si="9"/>
        <v>0</v>
      </c>
      <c r="O57" s="11"/>
    </row>
    <row r="58" spans="1:15" s="33" customFormat="1" x14ac:dyDescent="0.25">
      <c r="A58" s="44"/>
      <c r="B58" s="44"/>
      <c r="C58" s="44"/>
      <c r="D58" s="13" t="s">
        <v>49</v>
      </c>
      <c r="E58" s="36">
        <f>'07-Nov'!G58</f>
        <v>0</v>
      </c>
      <c r="F58" s="36">
        <f>O25</f>
        <v>0</v>
      </c>
      <c r="G58" s="37">
        <f t="shared" si="9"/>
        <v>0</v>
      </c>
      <c r="O58" s="11"/>
    </row>
    <row r="59" spans="1:15" s="33" customFormat="1" x14ac:dyDescent="0.25">
      <c r="A59" s="44"/>
      <c r="B59" s="44"/>
      <c r="C59" s="44"/>
      <c r="D59" s="13" t="s">
        <v>11</v>
      </c>
      <c r="E59" s="36">
        <f>'07-Nov'!G59</f>
        <v>0</v>
      </c>
      <c r="F59" s="36">
        <f>O26</f>
        <v>0</v>
      </c>
      <c r="G59" s="37">
        <f t="shared" si="9"/>
        <v>0</v>
      </c>
      <c r="O59" s="11"/>
    </row>
    <row r="60" spans="1:15" s="33" customFormat="1" x14ac:dyDescent="0.25">
      <c r="A60" s="45"/>
      <c r="B60" s="45"/>
      <c r="C60" s="45"/>
      <c r="D60" s="22" t="s">
        <v>3</v>
      </c>
      <c r="E60" s="36">
        <f>'07-Nov'!G60</f>
        <v>0</v>
      </c>
      <c r="F60" s="30">
        <f>SUM(F57:F59)</f>
        <v>0</v>
      </c>
      <c r="G60" s="30">
        <f t="shared" si="9"/>
        <v>0</v>
      </c>
      <c r="O60" s="11"/>
    </row>
    <row r="61" spans="1:15" s="33" customFormat="1" x14ac:dyDescent="0.25">
      <c r="A61" s="25"/>
      <c r="B61" s="25"/>
      <c r="C61" s="25"/>
      <c r="D61" s="25" t="s">
        <v>35</v>
      </c>
      <c r="E61" s="36">
        <f>'07-Nov'!G61</f>
        <v>3774</v>
      </c>
      <c r="F61" s="32">
        <f t="shared" ref="F61:G61" si="14">SUM(F48, F52, F54, F56, F60)</f>
        <v>0</v>
      </c>
      <c r="G61" s="32">
        <f t="shared" si="14"/>
        <v>3774</v>
      </c>
      <c r="O61" s="11"/>
    </row>
    <row r="62" spans="1:15" s="33" customFormat="1" x14ac:dyDescent="0.25">
      <c r="A62" s="11"/>
      <c r="O62" s="11"/>
    </row>
  </sheetData>
  <mergeCells count="23">
    <mergeCell ref="A57:A60"/>
    <mergeCell ref="B57:B60"/>
    <mergeCell ref="C57:C60"/>
    <mergeCell ref="A53:A54"/>
    <mergeCell ref="B53:B54"/>
    <mergeCell ref="C53:C54"/>
    <mergeCell ref="A55:A56"/>
    <mergeCell ref="B55:B56"/>
    <mergeCell ref="C55:C56"/>
    <mergeCell ref="A49:A52"/>
    <mergeCell ref="B49:B52"/>
    <mergeCell ref="C49:C52"/>
    <mergeCell ref="A1:O4"/>
    <mergeCell ref="A5:O5"/>
    <mergeCell ref="A8:O8"/>
    <mergeCell ref="A17:O17"/>
    <mergeCell ref="A23:O23"/>
    <mergeCell ref="A29:O29"/>
    <mergeCell ref="A34:O34"/>
    <mergeCell ref="A40:O40"/>
    <mergeCell ref="A42:A48"/>
    <mergeCell ref="B42:B48"/>
    <mergeCell ref="C42:C48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2"/>
  <sheetViews>
    <sheetView tabSelected="1" zoomScale="90" zoomScaleNormal="90" workbookViewId="0">
      <pane ySplit="7" topLeftCell="A8" activePane="bottomLeft" state="frozen"/>
      <selection pane="bottomLeft" activeCell="N24" sqref="B24:N26"/>
    </sheetView>
  </sheetViews>
  <sheetFormatPr defaultColWidth="9" defaultRowHeight="15" x14ac:dyDescent="0.25"/>
  <cols>
    <col min="1" max="1" width="19.5703125" style="11" customWidth="1" collapsed="1"/>
    <col min="2" max="2" width="21.7109375" style="1" customWidth="1" collapsed="1"/>
    <col min="3" max="3" width="16.42578125" style="1" bestFit="1" customWidth="1" collapsed="1"/>
    <col min="4" max="4" width="15.85546875" style="1" bestFit="1" customWidth="1" collapsed="1"/>
    <col min="5" max="5" width="23.140625" style="1" customWidth="1" collapsed="1"/>
    <col min="6" max="6" width="15" style="1" customWidth="1" collapsed="1"/>
    <col min="7" max="7" width="10.140625" style="1" bestFit="1" customWidth="1" collapsed="1"/>
    <col min="8" max="8" width="13.140625" style="1" customWidth="1" collapsed="1"/>
    <col min="9" max="9" width="14.140625" style="1" customWidth="1" collapsed="1"/>
    <col min="10" max="10" width="10.85546875" style="1" customWidth="1" collapsed="1"/>
    <col min="11" max="11" width="24.85546875" style="1" customWidth="1" collapsed="1"/>
    <col min="12" max="12" width="23.7109375" style="1" customWidth="1" collapsed="1"/>
    <col min="13" max="13" width="12.42578125" style="1" customWidth="1" collapsed="1"/>
    <col min="14" max="14" width="12" style="1" customWidth="1" collapsed="1"/>
    <col min="15" max="15" width="17.5703125" style="11" customWidth="1" collapsed="1"/>
    <col min="16" max="16384" width="9" style="1" collapsed="1"/>
  </cols>
  <sheetData>
    <row r="1" spans="1:15" x14ac:dyDescent="0.25">
      <c r="A1" s="41" t="s">
        <v>48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</row>
    <row r="2" spans="1:15" x14ac:dyDescent="0.25">
      <c r="A2" s="41" t="s">
        <v>63</v>
      </c>
      <c r="B2" s="41">
        <v>19</v>
      </c>
      <c r="C2" s="41"/>
      <c r="D2" s="41">
        <v>12</v>
      </c>
      <c r="E2" s="41"/>
      <c r="F2" s="41"/>
      <c r="G2" s="41"/>
      <c r="H2" s="41"/>
      <c r="I2" s="41"/>
      <c r="J2" s="41"/>
      <c r="K2" s="41"/>
      <c r="L2" s="41"/>
      <c r="M2" s="41">
        <v>25</v>
      </c>
      <c r="N2" s="41">
        <v>21</v>
      </c>
      <c r="O2" s="41"/>
    </row>
    <row r="3" spans="1:15" x14ac:dyDescent="0.25">
      <c r="A3" s="41" t="s">
        <v>61</v>
      </c>
      <c r="B3" s="41">
        <v>19</v>
      </c>
      <c r="C3" s="41"/>
      <c r="D3" s="41">
        <v>12</v>
      </c>
      <c r="E3" s="41"/>
      <c r="F3" s="41"/>
      <c r="G3" s="41"/>
      <c r="H3" s="41"/>
      <c r="I3" s="41"/>
      <c r="J3" s="41"/>
      <c r="K3" s="41"/>
      <c r="L3" s="41"/>
      <c r="M3" s="41">
        <v>25</v>
      </c>
      <c r="N3" s="41">
        <v>21</v>
      </c>
      <c r="O3" s="41"/>
    </row>
    <row r="4" spans="1:15" x14ac:dyDescent="0.25">
      <c r="A4" s="41" t="s">
        <v>64</v>
      </c>
      <c r="B4" s="41">
        <v>19</v>
      </c>
      <c r="C4" s="41"/>
      <c r="D4" s="41">
        <v>12</v>
      </c>
      <c r="E4" s="41"/>
      <c r="F4" s="41"/>
      <c r="G4" s="41"/>
      <c r="H4" s="41"/>
      <c r="I4" s="41"/>
      <c r="J4" s="41"/>
      <c r="K4" s="41"/>
      <c r="L4" s="41"/>
      <c r="M4" s="41">
        <v>25</v>
      </c>
      <c r="N4" s="41">
        <v>21</v>
      </c>
      <c r="O4" s="41"/>
    </row>
    <row r="5" spans="1:15" ht="26.25" x14ac:dyDescent="0.25">
      <c r="A5" s="49">
        <v>43030</v>
      </c>
      <c r="B5" s="50"/>
      <c r="C5" s="50"/>
      <c r="D5" s="50"/>
      <c r="E5" s="50"/>
      <c r="F5" s="50"/>
      <c r="G5" s="50"/>
      <c r="H5" s="50"/>
      <c r="I5" s="50"/>
      <c r="J5" s="50"/>
      <c r="K5" s="50"/>
      <c r="L5" s="50"/>
      <c r="M5" s="50"/>
      <c r="N5" s="50"/>
      <c r="O5" s="51"/>
    </row>
    <row r="6" spans="1:15" s="33" customFormat="1" x14ac:dyDescent="0.25">
      <c r="A6" s="11" t="s">
        <v>62</v>
      </c>
      <c r="B6">
        <v>12</v>
      </c>
      <c r="O6" s="11"/>
    </row>
    <row r="7" spans="1:15" s="11" customFormat="1" ht="29.25" customHeight="1" x14ac:dyDescent="0.25">
      <c r="A7" s="10" t="s">
        <v>40</v>
      </c>
      <c r="B7" s="10" t="s">
        <v>15</v>
      </c>
      <c r="C7" s="10" t="s">
        <v>16</v>
      </c>
      <c r="D7" s="10" t="s">
        <v>17</v>
      </c>
      <c r="E7" s="10" t="s">
        <v>18</v>
      </c>
      <c r="F7" s="10" t="s">
        <v>19</v>
      </c>
      <c r="G7" s="10" t="s">
        <v>20</v>
      </c>
      <c r="H7" s="10" t="s">
        <v>21</v>
      </c>
      <c r="I7" s="10" t="s">
        <v>22</v>
      </c>
      <c r="J7" s="10" t="s">
        <v>23</v>
      </c>
      <c r="K7" s="10" t="s">
        <v>24</v>
      </c>
      <c r="L7" s="10" t="s">
        <v>25</v>
      </c>
      <c r="M7" s="10" t="s">
        <v>26</v>
      </c>
      <c r="N7" s="10" t="s">
        <v>55</v>
      </c>
      <c r="O7" s="10" t="s">
        <v>33</v>
      </c>
    </row>
    <row r="8" spans="1:15" s="33" customFormat="1" x14ac:dyDescent="0.25">
      <c r="A8" s="48" t="s">
        <v>60</v>
      </c>
      <c r="B8" s="48"/>
      <c r="C8" s="48"/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</row>
    <row r="9" spans="1:15" s="33" customFormat="1" x14ac:dyDescent="0.25">
      <c r="A9" s="13" t="s">
        <v>61</v>
      </c>
      <c r="B9" s="34">
        <v>19</v>
      </c>
      <c r="C9" s="34"/>
      <c r="D9" s="34">
        <v>12</v>
      </c>
      <c r="E9" s="34"/>
      <c r="F9" s="34"/>
      <c r="G9" s="34"/>
      <c r="H9" s="34"/>
      <c r="I9" s="34"/>
      <c r="J9" s="34"/>
      <c r="K9" s="34"/>
      <c r="L9" s="34"/>
      <c r="M9" s="34">
        <v>25</v>
      </c>
      <c r="N9" s="34">
        <v>21</v>
      </c>
      <c r="O9" s="23">
        <f>SUM(B9:N9)</f>
        <v>0</v>
      </c>
    </row>
    <row r="10" spans="1:15" s="33" customFormat="1" x14ac:dyDescent="0.25">
      <c r="A10" s="13" t="s">
        <v>62</v>
      </c>
      <c r="B10" s="34">
        <v>19</v>
      </c>
      <c r="C10" s="34"/>
      <c r="D10" s="34">
        <v>12</v>
      </c>
      <c r="E10" s="34"/>
      <c r="F10" s="34"/>
      <c r="G10" s="34"/>
      <c r="H10" s="34"/>
      <c r="I10" s="34"/>
      <c r="J10" s="34"/>
      <c r="K10" s="34"/>
      <c r="L10" s="34"/>
      <c r="M10" s="34">
        <v>25</v>
      </c>
      <c r="N10" s="34">
        <v>21</v>
      </c>
      <c r="O10" s="23">
        <f t="shared" ref="O10:O14" si="0">SUM(B10:N10)</f>
        <v>0</v>
      </c>
    </row>
    <row r="11" spans="1:15" s="33" customFormat="1" x14ac:dyDescent="0.25">
      <c r="A11" s="13" t="s">
        <v>63</v>
      </c>
      <c r="B11" s="34">
        <v>19</v>
      </c>
      <c r="C11" s="34"/>
      <c r="D11" s="34">
        <v>12</v>
      </c>
      <c r="E11" s="34"/>
      <c r="F11" s="34"/>
      <c r="G11" s="34"/>
      <c r="H11" s="34"/>
      <c r="I11" s="34"/>
      <c r="J11" s="34"/>
      <c r="K11" s="34"/>
      <c r="L11" s="34"/>
      <c r="M11" s="34">
        <v>25</v>
      </c>
      <c r="N11" s="34">
        <v>21</v>
      </c>
      <c r="O11" s="23">
        <f t="shared" si="0"/>
        <v>0</v>
      </c>
    </row>
    <row r="12" spans="1:15" s="33" customFormat="1" x14ac:dyDescent="0.25">
      <c r="A12" s="13" t="s">
        <v>64</v>
      </c>
      <c r="B12" s="34">
        <v>19</v>
      </c>
      <c r="C12" s="34"/>
      <c r="D12" s="34">
        <v>12</v>
      </c>
      <c r="E12" s="34"/>
      <c r="F12" s="34"/>
      <c r="G12" s="34"/>
      <c r="H12" s="34"/>
      <c r="I12" s="34"/>
      <c r="J12" s="34"/>
      <c r="K12" s="34"/>
      <c r="L12" s="34"/>
      <c r="M12" s="34">
        <v>25</v>
      </c>
      <c r="N12" s="34">
        <v>21</v>
      </c>
      <c r="O12" s="23">
        <f t="shared" si="0"/>
        <v>0</v>
      </c>
    </row>
    <row r="13" spans="1:15" s="33" customFormat="1" x14ac:dyDescent="0.25">
      <c r="A13" s="13" t="s">
        <v>13</v>
      </c>
      <c r="B13" s="34"/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23">
        <f t="shared" si="0"/>
        <v>0</v>
      </c>
    </row>
    <row r="14" spans="1:15" s="33" customFormat="1" x14ac:dyDescent="0.25">
      <c r="A14" s="13" t="s">
        <v>65</v>
      </c>
      <c r="B14" s="34">
        <v>19</v>
      </c>
      <c r="C14" s="34"/>
      <c r="D14" s="34">
        <v>12</v>
      </c>
      <c r="E14" s="34"/>
      <c r="F14" s="34"/>
      <c r="G14" s="34"/>
      <c r="H14" s="34"/>
      <c r="I14" s="34"/>
      <c r="J14" s="34"/>
      <c r="K14" s="34"/>
      <c r="L14" s="34"/>
      <c r="M14" s="34">
        <v>25</v>
      </c>
      <c r="N14" s="34">
        <v>21</v>
      </c>
      <c r="O14" s="23">
        <f t="shared" si="0"/>
        <v>0</v>
      </c>
    </row>
    <row r="15" spans="1:15" s="11" customFormat="1" x14ac:dyDescent="0.25">
      <c r="A15" s="22" t="s">
        <v>3</v>
      </c>
      <c r="B15" s="23">
        <f t="shared" ref="B15:M15" si="1">SUM(B9:B14)</f>
        <v>0</v>
      </c>
      <c r="C15" s="23">
        <f t="shared" si="1"/>
        <v>0</v>
      </c>
      <c r="D15" s="23">
        <f t="shared" si="1"/>
        <v>0</v>
      </c>
      <c r="E15" s="23">
        <f t="shared" si="1"/>
        <v>0</v>
      </c>
      <c r="F15" s="23">
        <f t="shared" si="1"/>
        <v>0</v>
      </c>
      <c r="G15" s="23">
        <f t="shared" si="1"/>
        <v>0</v>
      </c>
      <c r="H15" s="23">
        <f t="shared" si="1"/>
        <v>0</v>
      </c>
      <c r="I15" s="23">
        <f t="shared" si="1"/>
        <v>0</v>
      </c>
      <c r="J15" s="23">
        <f t="shared" si="1"/>
        <v>0</v>
      </c>
      <c r="K15" s="23">
        <f t="shared" si="1"/>
        <v>0</v>
      </c>
      <c r="L15" s="23">
        <f t="shared" si="1"/>
        <v>0</v>
      </c>
      <c r="M15" s="23">
        <f t="shared" si="1"/>
        <v>0</v>
      </c>
      <c r="N15" s="23">
        <f>SUM(N9:N14)</f>
        <v>0</v>
      </c>
      <c r="O15" s="23">
        <f>SUM(O9:O14)</f>
        <v>0</v>
      </c>
    </row>
    <row r="16" spans="1:15" s="11" customFormat="1" x14ac:dyDescent="0.25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</row>
    <row r="17" spans="1:15" s="33" customFormat="1" ht="15" customHeight="1" x14ac:dyDescent="0.25">
      <c r="A17" s="48" t="s">
        <v>66</v>
      </c>
      <c r="B17" s="48"/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</row>
    <row r="18" spans="1:15" s="33" customFormat="1" x14ac:dyDescent="0.25">
      <c r="A18" s="13" t="s">
        <v>65</v>
      </c>
      <c r="B18" s="34">
        <v>19</v>
      </c>
      <c r="C18" s="34"/>
      <c r="D18" s="34">
        <v>12</v>
      </c>
      <c r="E18" s="34"/>
      <c r="F18" s="34"/>
      <c r="G18" s="34"/>
      <c r="H18" s="34"/>
      <c r="I18" s="34"/>
      <c r="J18" s="34"/>
      <c r="K18" s="34"/>
      <c r="L18" s="34"/>
      <c r="M18" s="34">
        <v>25</v>
      </c>
      <c r="N18" s="34">
        <v>21</v>
      </c>
      <c r="O18" s="23">
        <f>SUM(B18:N18)</f>
        <v>0</v>
      </c>
    </row>
    <row r="19" spans="1:15" s="33" customFormat="1" x14ac:dyDescent="0.25">
      <c r="A19" s="13" t="s">
        <v>67</v>
      </c>
      <c r="B19" s="34">
        <v>19</v>
      </c>
      <c r="C19" s="34"/>
      <c r="D19" s="34">
        <v>12</v>
      </c>
      <c r="E19" s="34"/>
      <c r="F19" s="34"/>
      <c r="G19" s="34"/>
      <c r="H19" s="34"/>
      <c r="I19" s="34"/>
      <c r="J19" s="34"/>
      <c r="K19" s="34"/>
      <c r="L19" s="34"/>
      <c r="M19" s="34">
        <v>25</v>
      </c>
      <c r="N19" s="34">
        <v>21</v>
      </c>
      <c r="O19" s="23">
        <f>SUM(B19:N19)</f>
        <v>0</v>
      </c>
    </row>
    <row r="20" spans="1:15" s="33" customFormat="1" x14ac:dyDescent="0.25">
      <c r="A20" s="13"/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23">
        <f>SUM(B20:N20)</f>
        <v>0</v>
      </c>
    </row>
    <row r="21" spans="1:15" s="11" customFormat="1" x14ac:dyDescent="0.25">
      <c r="A21" s="22" t="s">
        <v>3</v>
      </c>
      <c r="B21" s="23">
        <f>SUM(B18:B20)</f>
        <v>0</v>
      </c>
      <c r="C21" s="23">
        <f t="shared" ref="C21:N21" si="2">SUM(C18:C20)</f>
        <v>0</v>
      </c>
      <c r="D21" s="23">
        <f t="shared" si="2"/>
        <v>0</v>
      </c>
      <c r="E21" s="23">
        <f t="shared" si="2"/>
        <v>0</v>
      </c>
      <c r="F21" s="23">
        <f t="shared" si="2"/>
        <v>0</v>
      </c>
      <c r="G21" s="23">
        <f t="shared" si="2"/>
        <v>0</v>
      </c>
      <c r="H21" s="23">
        <f t="shared" si="2"/>
        <v>0</v>
      </c>
      <c r="I21" s="23">
        <f t="shared" si="2"/>
        <v>0</v>
      </c>
      <c r="J21" s="23">
        <f t="shared" si="2"/>
        <v>0</v>
      </c>
      <c r="K21" s="23">
        <f t="shared" si="2"/>
        <v>0</v>
      </c>
      <c r="L21" s="23">
        <f t="shared" si="2"/>
        <v>0</v>
      </c>
      <c r="M21" s="23">
        <f t="shared" si="2"/>
        <v>0</v>
      </c>
      <c r="N21" s="23">
        <f t="shared" si="2"/>
        <v>0</v>
      </c>
      <c r="O21" s="23">
        <f>SUM(O18:O20)</f>
        <v>0</v>
      </c>
    </row>
    <row r="22" spans="1:15" s="11" customFormat="1" x14ac:dyDescent="0.25">
      <c r="A22" s="17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7"/>
    </row>
    <row r="23" spans="1:15" s="11" customFormat="1" ht="15" customHeight="1" x14ac:dyDescent="0.25">
      <c r="A23" s="48" t="str">
        <f>CONCATENATE('01-Business_Value'!I6, " - ",'01-Business_Value'!J6)</f>
        <v>Web Security Policy - Phase -1</v>
      </c>
      <c r="B23" s="48"/>
      <c r="C23" s="48"/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48"/>
    </row>
    <row r="24" spans="1:15" s="11" customFormat="1" x14ac:dyDescent="0.25">
      <c r="A24" s="13" t="s">
        <v>7</v>
      </c>
      <c r="B24" s="34"/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23">
        <f>SUM(B24:N24)</f>
        <v>0</v>
      </c>
    </row>
    <row r="25" spans="1:15" s="11" customFormat="1" x14ac:dyDescent="0.25">
      <c r="A25" s="13" t="s">
        <v>49</v>
      </c>
      <c r="B25" s="34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23">
        <f t="shared" ref="O25:O26" si="3">SUM(B25:N25)</f>
        <v>0</v>
      </c>
    </row>
    <row r="26" spans="1:15" s="11" customFormat="1" x14ac:dyDescent="0.25">
      <c r="A26" s="13" t="s">
        <v>2</v>
      </c>
      <c r="B26" s="34"/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23">
        <f t="shared" si="3"/>
        <v>0</v>
      </c>
    </row>
    <row r="27" spans="1:15" s="11" customFormat="1" x14ac:dyDescent="0.25">
      <c r="A27" s="22" t="s">
        <v>3</v>
      </c>
      <c r="B27" s="23">
        <f>SUM(B24:B26)</f>
        <v>0</v>
      </c>
      <c r="C27" s="23">
        <f t="shared" ref="C27:N27" si="4">SUM(C24:C26)</f>
        <v>0</v>
      </c>
      <c r="D27" s="23">
        <f t="shared" si="4"/>
        <v>0</v>
      </c>
      <c r="E27" s="23">
        <f t="shared" si="4"/>
        <v>0</v>
      </c>
      <c r="F27" s="23">
        <f t="shared" si="4"/>
        <v>0</v>
      </c>
      <c r="G27" s="23">
        <f t="shared" si="4"/>
        <v>0</v>
      </c>
      <c r="H27" s="23">
        <f t="shared" si="4"/>
        <v>0</v>
      </c>
      <c r="I27" s="23">
        <f t="shared" si="4"/>
        <v>0</v>
      </c>
      <c r="J27" s="23">
        <f t="shared" si="4"/>
        <v>0</v>
      </c>
      <c r="K27" s="23">
        <f t="shared" si="4"/>
        <v>0</v>
      </c>
      <c r="L27" s="23">
        <f t="shared" si="4"/>
        <v>0</v>
      </c>
      <c r="M27" s="23">
        <f t="shared" si="4"/>
        <v>0</v>
      </c>
      <c r="N27" s="23">
        <f t="shared" si="4"/>
        <v>0</v>
      </c>
      <c r="O27" s="23">
        <f>SUM(O24:O26)</f>
        <v>0</v>
      </c>
    </row>
    <row r="28" spans="1:15" s="11" customFormat="1" x14ac:dyDescent="0.25">
      <c r="A28" s="17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7"/>
    </row>
    <row r="29" spans="1:15" s="11" customFormat="1" x14ac:dyDescent="0.25">
      <c r="A29" s="48" t="e">
        <f>CONCATENATE('01-Business_Value'!#REF!, " - ",'01-Business_Value'!#REF!)</f>
        <v>#REF!</v>
      </c>
      <c r="B29" s="48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</row>
    <row r="30" spans="1:15" s="11" customFormat="1" x14ac:dyDescent="0.25">
      <c r="A30" s="13" t="s">
        <v>7</v>
      </c>
      <c r="B30" s="34"/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23">
        <f t="shared" ref="O30" si="5">SUM(B30:N30)</f>
        <v>0</v>
      </c>
    </row>
    <row r="31" spans="1:15" s="11" customFormat="1" x14ac:dyDescent="0.25">
      <c r="A31" s="22" t="s">
        <v>3</v>
      </c>
      <c r="B31" s="23">
        <f>SUM(B30:B30)</f>
        <v>0</v>
      </c>
      <c r="C31" s="23">
        <f t="shared" ref="C31:N31" si="6">SUM(C30:C30)</f>
        <v>0</v>
      </c>
      <c r="D31" s="23">
        <f t="shared" si="6"/>
        <v>0</v>
      </c>
      <c r="E31" s="23">
        <f t="shared" si="6"/>
        <v>0</v>
      </c>
      <c r="F31" s="23">
        <f t="shared" si="6"/>
        <v>0</v>
      </c>
      <c r="G31" s="23">
        <f t="shared" si="6"/>
        <v>0</v>
      </c>
      <c r="H31" s="23">
        <f t="shared" si="6"/>
        <v>0</v>
      </c>
      <c r="I31" s="23">
        <f t="shared" si="6"/>
        <v>0</v>
      </c>
      <c r="J31" s="23">
        <f t="shared" si="6"/>
        <v>0</v>
      </c>
      <c r="K31" s="23">
        <f t="shared" si="6"/>
        <v>0</v>
      </c>
      <c r="L31" s="23">
        <f t="shared" si="6"/>
        <v>0</v>
      </c>
      <c r="M31" s="23">
        <f t="shared" si="6"/>
        <v>0</v>
      </c>
      <c r="N31" s="23">
        <f t="shared" si="6"/>
        <v>0</v>
      </c>
      <c r="O31" s="23">
        <f>SUM(O30:O30)</f>
        <v>0</v>
      </c>
    </row>
    <row r="32" spans="1:15" s="11" customFormat="1" x14ac:dyDescent="0.25">
      <c r="A32" s="17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7"/>
    </row>
    <row r="33" spans="1:15" s="11" customFormat="1" x14ac:dyDescent="0.25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</row>
    <row r="34" spans="1:15" s="33" customFormat="1" x14ac:dyDescent="0.25">
      <c r="A34" s="48" t="str">
        <f>CONCATENATE('01-Business_Value'!I5, " - ",'01-Business_Value'!J5)</f>
        <v>Reliveri - Phase -2</v>
      </c>
      <c r="B34" s="48"/>
      <c r="C34" s="48"/>
      <c r="D34" s="48"/>
      <c r="E34" s="48"/>
      <c r="F34" s="48"/>
      <c r="G34" s="48"/>
      <c r="H34" s="48"/>
      <c r="I34" s="48"/>
      <c r="J34" s="48"/>
      <c r="K34" s="48"/>
      <c r="L34" s="48"/>
      <c r="M34" s="48"/>
      <c r="N34" s="48"/>
      <c r="O34" s="48"/>
    </row>
    <row r="35" spans="1:15" s="33" customFormat="1" x14ac:dyDescent="0.25">
      <c r="A35" s="13" t="s">
        <v>7</v>
      </c>
      <c r="B35" s="34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>
        <v>10</v>
      </c>
      <c r="O35" s="23">
        <f>SUM(B35:N35)</f>
        <v>10</v>
      </c>
    </row>
    <row r="36" spans="1:15" s="11" customFormat="1" x14ac:dyDescent="0.25">
      <c r="A36" s="14" t="s">
        <v>3</v>
      </c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23">
        <f>SUM(O35:O35)</f>
        <v>10</v>
      </c>
    </row>
    <row r="37" spans="1:15" s="11" customFormat="1" x14ac:dyDescent="0.25">
      <c r="A37" s="25" t="s">
        <v>35</v>
      </c>
      <c r="B37" s="24">
        <f>SUM(B15,B21,B27,B31, B36)</f>
        <v>0</v>
      </c>
      <c r="C37" s="24">
        <f>SUM(C15,C21,C27,C31, C36)</f>
        <v>0</v>
      </c>
      <c r="D37" s="24">
        <f>SUM(D15,D21,D27,D31, D36)</f>
        <v>0</v>
      </c>
      <c r="E37" s="24">
        <f t="shared" ref="E37:N37" si="7">SUM(E15,E21,E27,E31, E36)</f>
        <v>0</v>
      </c>
      <c r="F37" s="24">
        <f t="shared" si="7"/>
        <v>0</v>
      </c>
      <c r="G37" s="24">
        <f t="shared" si="7"/>
        <v>0</v>
      </c>
      <c r="H37" s="24">
        <f t="shared" si="7"/>
        <v>0</v>
      </c>
      <c r="I37" s="24">
        <f t="shared" si="7"/>
        <v>0</v>
      </c>
      <c r="J37" s="24">
        <f t="shared" si="7"/>
        <v>0</v>
      </c>
      <c r="K37" s="24">
        <f t="shared" si="7"/>
        <v>0</v>
      </c>
      <c r="L37" s="24">
        <f t="shared" si="7"/>
        <v>0</v>
      </c>
      <c r="M37" s="24">
        <f t="shared" si="7"/>
        <v>0</v>
      </c>
      <c r="N37" s="24">
        <f t="shared" si="7"/>
        <v>0</v>
      </c>
      <c r="O37" s="24">
        <f>SUM(O15,O21,O27,O31,O36)</f>
        <v>10</v>
      </c>
    </row>
    <row r="38" spans="1:15" s="11" customFormat="1" x14ac:dyDescent="0.25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</row>
    <row r="39" spans="1:15" s="35" customFormat="1" x14ac:dyDescent="0.25"/>
    <row r="40" spans="1:15" s="33" customFormat="1" x14ac:dyDescent="0.25">
      <c r="A40" s="47" t="s">
        <v>32</v>
      </c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</row>
    <row r="41" spans="1:15" s="33" customFormat="1" x14ac:dyDescent="0.25">
      <c r="A41" s="12" t="s">
        <v>27</v>
      </c>
      <c r="B41" s="12" t="s">
        <v>31</v>
      </c>
      <c r="C41" s="12" t="s">
        <v>29</v>
      </c>
      <c r="D41" s="12" t="s">
        <v>53</v>
      </c>
      <c r="E41" s="12" t="s">
        <v>4</v>
      </c>
      <c r="F41" s="12" t="s">
        <v>5</v>
      </c>
      <c r="G41" s="12" t="s">
        <v>54</v>
      </c>
      <c r="H41" s="19"/>
      <c r="L41" s="12" t="s">
        <v>6</v>
      </c>
      <c r="M41" s="12" t="s">
        <v>4</v>
      </c>
      <c r="N41" s="21" t="s">
        <v>5</v>
      </c>
      <c r="O41" s="12" t="s">
        <v>34</v>
      </c>
    </row>
    <row r="42" spans="1:15" s="33" customFormat="1" x14ac:dyDescent="0.25">
      <c r="A42" s="46" t="str">
        <f>'01-Business_Value'!I8</f>
        <v>ARP</v>
      </c>
      <c r="B42" s="44">
        <f>'01-Business_Value'!J8</f>
        <v>0</v>
      </c>
      <c r="C42" s="44">
        <f>'01-Business_Value'!K8</f>
        <v>250</v>
      </c>
      <c r="D42" s="13" t="s">
        <v>7</v>
      </c>
      <c r="E42" s="36"/>
      <c r="F42" s="36">
        <f>O9</f>
        <v>0</v>
      </c>
      <c r="G42" s="37">
        <f t="shared" ref="G42:G48" si="8">E42+F42</f>
        <v>0</v>
      </c>
      <c r="H42" s="38"/>
      <c r="L42" s="13" t="s">
        <v>7</v>
      </c>
      <c r="M42" s="26">
        <f>E42+E49+E53+E55+E57</f>
        <v>0</v>
      </c>
      <c r="N42" s="26">
        <f>SUM(F42,F49,F53,F55, F57)</f>
        <v>10</v>
      </c>
      <c r="O42" s="22">
        <f>M42+N42</f>
        <v>10</v>
      </c>
    </row>
    <row r="43" spans="1:15" s="33" customFormat="1" x14ac:dyDescent="0.25">
      <c r="A43" s="44"/>
      <c r="B43" s="44"/>
      <c r="C43" s="44"/>
      <c r="D43" s="13" t="s">
        <v>8</v>
      </c>
      <c r="E43" s="36"/>
      <c r="F43" s="36">
        <f t="shared" ref="F43:F47" si="9">O10</f>
        <v>0</v>
      </c>
      <c r="G43" s="37">
        <f t="shared" si="8"/>
        <v>0</v>
      </c>
      <c r="H43" s="38"/>
      <c r="L43" s="13" t="s">
        <v>8</v>
      </c>
      <c r="M43" s="26">
        <f>E43</f>
        <v>0</v>
      </c>
      <c r="N43" s="26">
        <f>F43</f>
        <v>0</v>
      </c>
      <c r="O43" s="22">
        <f t="shared" ref="O43:O50" si="10">M43+N43</f>
        <v>0</v>
      </c>
    </row>
    <row r="44" spans="1:15" s="33" customFormat="1" x14ac:dyDescent="0.25">
      <c r="A44" s="44"/>
      <c r="B44" s="44"/>
      <c r="C44" s="44"/>
      <c r="D44" s="13" t="s">
        <v>11</v>
      </c>
      <c r="E44" s="36"/>
      <c r="F44" s="36">
        <f>O11</f>
        <v>0</v>
      </c>
      <c r="G44" s="37">
        <f t="shared" si="8"/>
        <v>0</v>
      </c>
      <c r="H44" s="38"/>
      <c r="L44" s="13" t="s">
        <v>11</v>
      </c>
      <c r="M44" s="26">
        <f>E44+E59</f>
        <v>0</v>
      </c>
      <c r="N44" s="26">
        <f>F44+F59</f>
        <v>0</v>
      </c>
      <c r="O44" s="22">
        <f t="shared" si="10"/>
        <v>0</v>
      </c>
    </row>
    <row r="45" spans="1:15" s="33" customFormat="1" x14ac:dyDescent="0.25">
      <c r="A45" s="44"/>
      <c r="B45" s="44"/>
      <c r="C45" s="44"/>
      <c r="D45" s="13" t="s">
        <v>12</v>
      </c>
      <c r="E45" s="36"/>
      <c r="F45" s="36">
        <f t="shared" si="9"/>
        <v>0</v>
      </c>
      <c r="G45" s="37">
        <f t="shared" si="8"/>
        <v>0</v>
      </c>
      <c r="H45" s="38"/>
      <c r="L45" s="13" t="s">
        <v>12</v>
      </c>
      <c r="M45" s="26">
        <f t="shared" ref="M45:N47" si="11">E45</f>
        <v>0</v>
      </c>
      <c r="N45" s="26">
        <f t="shared" si="11"/>
        <v>0</v>
      </c>
      <c r="O45" s="22">
        <f t="shared" si="10"/>
        <v>0</v>
      </c>
    </row>
    <row r="46" spans="1:15" s="33" customFormat="1" x14ac:dyDescent="0.25">
      <c r="A46" s="44"/>
      <c r="B46" s="44"/>
      <c r="C46" s="44"/>
      <c r="D46" s="13" t="s">
        <v>13</v>
      </c>
      <c r="E46" s="36"/>
      <c r="F46" s="36">
        <f t="shared" si="9"/>
        <v>0</v>
      </c>
      <c r="G46" s="37">
        <f t="shared" si="8"/>
        <v>0</v>
      </c>
      <c r="H46" s="38"/>
      <c r="L46" s="13" t="s">
        <v>13</v>
      </c>
      <c r="M46" s="26">
        <f t="shared" si="11"/>
        <v>0</v>
      </c>
      <c r="N46" s="26">
        <f t="shared" si="11"/>
        <v>0</v>
      </c>
      <c r="O46" s="22">
        <f t="shared" si="10"/>
        <v>0</v>
      </c>
    </row>
    <row r="47" spans="1:15" s="33" customFormat="1" x14ac:dyDescent="0.25">
      <c r="A47" s="44"/>
      <c r="B47" s="44"/>
      <c r="C47" s="44"/>
      <c r="D47" s="13" t="s">
        <v>14</v>
      </c>
      <c r="E47" s="36"/>
      <c r="F47" s="36">
        <f t="shared" si="9"/>
        <v>0</v>
      </c>
      <c r="G47" s="37">
        <f t="shared" si="8"/>
        <v>0</v>
      </c>
      <c r="H47" s="38"/>
      <c r="L47" s="13" t="s">
        <v>14</v>
      </c>
      <c r="M47" s="26">
        <f t="shared" si="11"/>
        <v>0</v>
      </c>
      <c r="N47" s="26">
        <f t="shared" si="11"/>
        <v>0</v>
      </c>
      <c r="O47" s="22">
        <f t="shared" si="10"/>
        <v>0</v>
      </c>
    </row>
    <row r="48" spans="1:15" s="33" customFormat="1" x14ac:dyDescent="0.25">
      <c r="A48" s="45"/>
      <c r="B48" s="45"/>
      <c r="C48" s="45"/>
      <c r="D48" s="22" t="s">
        <v>3</v>
      </c>
      <c r="E48" s="30">
        <f>SUM(E42:E47)</f>
        <v>0</v>
      </c>
      <c r="F48" s="30">
        <f>SUM(F42:F47)</f>
        <v>0</v>
      </c>
      <c r="G48" s="30">
        <f t="shared" si="8"/>
        <v>0</v>
      </c>
      <c r="H48" s="15"/>
      <c r="L48" s="13" t="s">
        <v>9</v>
      </c>
      <c r="M48" s="26">
        <f>E50</f>
        <v>0</v>
      </c>
      <c r="N48" s="26">
        <f>F50</f>
        <v>0</v>
      </c>
      <c r="O48" s="22">
        <f t="shared" si="10"/>
        <v>0</v>
      </c>
    </row>
    <row r="49" spans="1:15" s="33" customFormat="1" x14ac:dyDescent="0.25">
      <c r="A49" s="46" t="str">
        <f>'01-Business_Value'!I7</f>
        <v>Front End Editor</v>
      </c>
      <c r="B49" s="44" t="str">
        <f>'01-Business_Value'!J7</f>
        <v>Phase -1</v>
      </c>
      <c r="C49" s="44">
        <f>'01-Business_Value'!K7</f>
        <v>250</v>
      </c>
      <c r="D49" s="13" t="s">
        <v>7</v>
      </c>
      <c r="E49" s="36"/>
      <c r="F49" s="36">
        <f>O18</f>
        <v>0</v>
      </c>
      <c r="G49" s="37">
        <f t="shared" ref="G49:G60" si="12">E49+F49</f>
        <v>0</v>
      </c>
      <c r="H49" s="38"/>
      <c r="L49" s="13" t="s">
        <v>10</v>
      </c>
      <c r="M49" s="26">
        <f>E51</f>
        <v>0</v>
      </c>
      <c r="N49" s="26">
        <f>F51</f>
        <v>0</v>
      </c>
      <c r="O49" s="22">
        <f t="shared" si="10"/>
        <v>0</v>
      </c>
    </row>
    <row r="50" spans="1:15" s="33" customFormat="1" x14ac:dyDescent="0.25">
      <c r="A50" s="44"/>
      <c r="B50" s="44"/>
      <c r="C50" s="44"/>
      <c r="D50" s="13" t="s">
        <v>9</v>
      </c>
      <c r="E50" s="36"/>
      <c r="F50" s="36">
        <f t="shared" ref="F50:F51" si="13">O19</f>
        <v>0</v>
      </c>
      <c r="G50" s="37">
        <f t="shared" si="12"/>
        <v>0</v>
      </c>
      <c r="H50" s="38"/>
      <c r="L50" s="13" t="s">
        <v>49</v>
      </c>
      <c r="M50" s="26">
        <f>E58</f>
        <v>0</v>
      </c>
      <c r="N50" s="26">
        <f>F58</f>
        <v>0</v>
      </c>
      <c r="O50" s="22">
        <f t="shared" si="10"/>
        <v>0</v>
      </c>
    </row>
    <row r="51" spans="1:15" s="33" customFormat="1" x14ac:dyDescent="0.25">
      <c r="A51" s="44"/>
      <c r="B51" s="44"/>
      <c r="C51" s="44"/>
      <c r="D51" s="13" t="s">
        <v>10</v>
      </c>
      <c r="E51" s="36"/>
      <c r="F51" s="36">
        <f t="shared" si="13"/>
        <v>0</v>
      </c>
      <c r="G51" s="37">
        <f t="shared" si="12"/>
        <v>0</v>
      </c>
      <c r="H51" s="38"/>
      <c r="L51" s="25" t="s">
        <v>35</v>
      </c>
      <c r="M51" s="25">
        <f>SUM(M42:M50)</f>
        <v>0</v>
      </c>
      <c r="N51" s="25">
        <f>SUM(N42:N50)</f>
        <v>10</v>
      </c>
      <c r="O51" s="25">
        <f>SUM(O42:O50)</f>
        <v>10</v>
      </c>
    </row>
    <row r="52" spans="1:15" s="33" customFormat="1" x14ac:dyDescent="0.25">
      <c r="A52" s="45"/>
      <c r="B52" s="45"/>
      <c r="C52" s="45"/>
      <c r="D52" s="22" t="s">
        <v>3</v>
      </c>
      <c r="E52" s="30">
        <f>SUM(E49:E51)</f>
        <v>0</v>
      </c>
      <c r="F52" s="30">
        <f>SUM(F49:F51)</f>
        <v>0</v>
      </c>
      <c r="G52" s="30">
        <f t="shared" si="12"/>
        <v>0</v>
      </c>
      <c r="H52" s="15"/>
      <c r="O52" s="11"/>
    </row>
    <row r="53" spans="1:15" s="33" customFormat="1" x14ac:dyDescent="0.25">
      <c r="A53" s="46" t="str">
        <f>'01-Business_Value'!I5</f>
        <v>Reliveri</v>
      </c>
      <c r="B53" s="44" t="str">
        <f>'01-Business_Value'!J5</f>
        <v>Phase -2</v>
      </c>
      <c r="C53" s="44">
        <f>'01-Business_Value'!K5</f>
        <v>225</v>
      </c>
      <c r="D53" s="13" t="s">
        <v>7</v>
      </c>
      <c r="E53" s="36"/>
      <c r="F53" s="36">
        <f>O35</f>
        <v>10</v>
      </c>
      <c r="G53" s="37">
        <f t="shared" si="12"/>
        <v>10</v>
      </c>
      <c r="H53" s="38"/>
      <c r="O53" s="11"/>
    </row>
    <row r="54" spans="1:15" s="33" customFormat="1" x14ac:dyDescent="0.25">
      <c r="A54" s="45"/>
      <c r="B54" s="45"/>
      <c r="C54" s="45"/>
      <c r="D54" s="22" t="s">
        <v>3</v>
      </c>
      <c r="E54" s="30">
        <f>SUM(E53:E53)</f>
        <v>0</v>
      </c>
      <c r="F54" s="37">
        <f>O36</f>
        <v>10</v>
      </c>
      <c r="G54" s="37">
        <f t="shared" si="12"/>
        <v>10</v>
      </c>
      <c r="H54" s="15"/>
      <c r="O54" s="11"/>
    </row>
    <row r="55" spans="1:15" s="33" customFormat="1" x14ac:dyDescent="0.25">
      <c r="A55" s="46" t="e">
        <f>'01-Business_Value'!#REF!</f>
        <v>#REF!</v>
      </c>
      <c r="B55" s="44" t="e">
        <f>'01-Business_Value'!#REF!</f>
        <v>#REF!</v>
      </c>
      <c r="C55" s="44" t="e">
        <f>'01-Business_Value'!#REF!</f>
        <v>#REF!</v>
      </c>
      <c r="D55" s="13" t="s">
        <v>7</v>
      </c>
      <c r="E55" s="36"/>
      <c r="F55" s="36">
        <f>O30</f>
        <v>0</v>
      </c>
      <c r="G55" s="37">
        <f t="shared" si="12"/>
        <v>0</v>
      </c>
      <c r="H55" s="35"/>
      <c r="O55" s="11"/>
    </row>
    <row r="56" spans="1:15" s="33" customFormat="1" x14ac:dyDescent="0.25">
      <c r="A56" s="45"/>
      <c r="B56" s="45"/>
      <c r="C56" s="45"/>
      <c r="D56" s="22" t="s">
        <v>3</v>
      </c>
      <c r="E56" s="30">
        <f>SUM(E55:E55)</f>
        <v>0</v>
      </c>
      <c r="F56" s="30">
        <f>SUM(F55:F55)</f>
        <v>0</v>
      </c>
      <c r="G56" s="31">
        <f t="shared" si="12"/>
        <v>0</v>
      </c>
      <c r="O56" s="11"/>
    </row>
    <row r="57" spans="1:15" s="33" customFormat="1" x14ac:dyDescent="0.25">
      <c r="A57" s="46" t="str">
        <f>'01-Business_Value'!I6</f>
        <v>Web Security Policy</v>
      </c>
      <c r="B57" s="44" t="str">
        <f>'01-Business_Value'!J6</f>
        <v>Phase -1</v>
      </c>
      <c r="C57" s="44">
        <f>'01-Business_Value'!K6</f>
        <v>175</v>
      </c>
      <c r="D57" s="13" t="s">
        <v>7</v>
      </c>
      <c r="E57" s="36"/>
      <c r="F57" s="36">
        <f>O24</f>
        <v>0</v>
      </c>
      <c r="G57" s="37">
        <f t="shared" si="12"/>
        <v>0</v>
      </c>
      <c r="O57" s="11"/>
    </row>
    <row r="58" spans="1:15" s="33" customFormat="1" x14ac:dyDescent="0.25">
      <c r="A58" s="44"/>
      <c r="B58" s="44"/>
      <c r="C58" s="44"/>
      <c r="D58" s="13" t="s">
        <v>49</v>
      </c>
      <c r="E58" s="36"/>
      <c r="F58" s="36">
        <f>O25</f>
        <v>0</v>
      </c>
      <c r="G58" s="37">
        <f t="shared" si="12"/>
        <v>0</v>
      </c>
      <c r="O58" s="11"/>
    </row>
    <row r="59" spans="1:15" s="33" customFormat="1" x14ac:dyDescent="0.25">
      <c r="A59" s="44"/>
      <c r="B59" s="44"/>
      <c r="C59" s="44"/>
      <c r="D59" s="13" t="s">
        <v>11</v>
      </c>
      <c r="E59" s="36"/>
      <c r="F59" s="36">
        <f>O26</f>
        <v>0</v>
      </c>
      <c r="G59" s="37">
        <f t="shared" si="12"/>
        <v>0</v>
      </c>
      <c r="O59" s="11"/>
    </row>
    <row r="60" spans="1:15" s="33" customFormat="1" x14ac:dyDescent="0.25">
      <c r="A60" s="45"/>
      <c r="B60" s="45"/>
      <c r="C60" s="45"/>
      <c r="D60" s="22" t="s">
        <v>3</v>
      </c>
      <c r="E60" s="30">
        <f>SUM(E57:E59)</f>
        <v>0</v>
      </c>
      <c r="F60" s="30">
        <f>SUM(F57:F59)</f>
        <v>0</v>
      </c>
      <c r="G60" s="30">
        <f t="shared" si="12"/>
        <v>0</v>
      </c>
      <c r="O60" s="11"/>
    </row>
    <row r="61" spans="1:15" s="33" customFormat="1" x14ac:dyDescent="0.25">
      <c r="A61" s="25"/>
      <c r="B61" s="25"/>
      <c r="C61" s="25"/>
      <c r="D61" s="25" t="s">
        <v>35</v>
      </c>
      <c r="E61" s="32">
        <f>SUM(E48, E52, E54, E56, E60)</f>
        <v>0</v>
      </c>
      <c r="F61" s="32">
        <f t="shared" ref="F61:G61" si="14">SUM(F48, F52, F54, F56, F60)</f>
        <v>10</v>
      </c>
      <c r="G61" s="32">
        <f t="shared" si="14"/>
        <v>10</v>
      </c>
      <c r="O61" s="11"/>
    </row>
    <row r="62" spans="1:15" s="33" customFormat="1" x14ac:dyDescent="0.25">
      <c r="A62" s="11"/>
      <c r="O62" s="11"/>
    </row>
  </sheetData>
  <mergeCells count="23">
    <mergeCell ref="A34:O34"/>
    <mergeCell ref="A5:O5"/>
    <mergeCell ref="A1:O4"/>
    <mergeCell ref="A8:O8"/>
    <mergeCell ref="A17:O17"/>
    <mergeCell ref="A23:O23"/>
    <mergeCell ref="A29:O29"/>
    <mergeCell ref="A40:O40"/>
    <mergeCell ref="B42:B48"/>
    <mergeCell ref="C42:C48"/>
    <mergeCell ref="B49:B52"/>
    <mergeCell ref="C49:C52"/>
    <mergeCell ref="A42:A48"/>
    <mergeCell ref="A49:A52"/>
    <mergeCell ref="C57:C60"/>
    <mergeCell ref="B53:B54"/>
    <mergeCell ref="C53:C54"/>
    <mergeCell ref="C55:C56"/>
    <mergeCell ref="A53:A54"/>
    <mergeCell ref="A55:A56"/>
    <mergeCell ref="B55:B56"/>
    <mergeCell ref="A57:A60"/>
    <mergeCell ref="B57:B60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2"/>
  <sheetViews>
    <sheetView zoomScale="90" zoomScaleNormal="90" workbookViewId="0">
      <pane ySplit="7" topLeftCell="A8" activePane="bottomLeft" state="frozen"/>
      <selection pane="bottomLeft" sqref="A1:O4"/>
    </sheetView>
  </sheetViews>
  <sheetFormatPr defaultColWidth="9" defaultRowHeight="15" x14ac:dyDescent="0.25"/>
  <cols>
    <col min="1" max="1" width="19.5703125" style="11" customWidth="1" collapsed="1"/>
    <col min="2" max="2" width="21.7109375" style="1" customWidth="1" collapsed="1"/>
    <col min="3" max="3" width="16.42578125" style="1" bestFit="1" customWidth="1" collapsed="1"/>
    <col min="4" max="4" width="15.85546875" style="1" bestFit="1" customWidth="1" collapsed="1"/>
    <col min="5" max="5" width="23.140625" style="1" customWidth="1" collapsed="1"/>
    <col min="6" max="6" width="15" style="1" customWidth="1" collapsed="1"/>
    <col min="7" max="7" width="10.140625" style="1" bestFit="1" customWidth="1" collapsed="1"/>
    <col min="8" max="8" width="13.140625" style="1" customWidth="1" collapsed="1"/>
    <col min="9" max="9" width="14.140625" style="1" customWidth="1" collapsed="1"/>
    <col min="10" max="10" width="10.85546875" style="1" customWidth="1" collapsed="1"/>
    <col min="11" max="11" width="24.85546875" style="1" customWidth="1" collapsed="1"/>
    <col min="12" max="12" width="23.7109375" style="1" customWidth="1" collapsed="1"/>
    <col min="13" max="13" width="12.42578125" style="1" customWidth="1" collapsed="1"/>
    <col min="14" max="14" width="12" style="1" customWidth="1" collapsed="1"/>
    <col min="15" max="15" width="17.5703125" style="11" customWidth="1" collapsed="1"/>
    <col min="16" max="16384" width="9" style="1" collapsed="1"/>
  </cols>
  <sheetData>
    <row r="1" spans="1:15" x14ac:dyDescent="0.25">
      <c r="A1" s="41" t="s">
        <v>48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</row>
    <row r="2" spans="1:15" x14ac:dyDescent="0.25">
      <c r="A2" s="41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</row>
    <row r="3" spans="1:15" x14ac:dyDescent="0.25">
      <c r="A3" s="41"/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</row>
    <row r="4" spans="1:15" x14ac:dyDescent="0.25">
      <c r="A4" s="41"/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</row>
    <row r="5" spans="1:15" ht="26.25" x14ac:dyDescent="0.25">
      <c r="A5" s="49">
        <v>43034</v>
      </c>
      <c r="B5" s="50"/>
      <c r="C5" s="50"/>
      <c r="D5" s="50"/>
      <c r="E5" s="50"/>
      <c r="F5" s="50"/>
      <c r="G5" s="50"/>
      <c r="H5" s="50"/>
      <c r="I5" s="50"/>
      <c r="J5" s="50"/>
      <c r="K5" s="50"/>
      <c r="L5" s="50"/>
      <c r="M5" s="50"/>
      <c r="N5" s="50"/>
      <c r="O5" s="51"/>
    </row>
    <row r="6" spans="1:15" s="33" customFormat="1" x14ac:dyDescent="0.25">
      <c r="A6" s="11"/>
      <c r="O6" s="11"/>
    </row>
    <row r="7" spans="1:15" s="11" customFormat="1" ht="29.25" customHeight="1" x14ac:dyDescent="0.25">
      <c r="A7" s="10" t="s">
        <v>40</v>
      </c>
      <c r="B7" s="10" t="s">
        <v>15</v>
      </c>
      <c r="C7" s="10" t="s">
        <v>16</v>
      </c>
      <c r="D7" s="10" t="s">
        <v>17</v>
      </c>
      <c r="E7" s="10" t="s">
        <v>18</v>
      </c>
      <c r="F7" s="10" t="s">
        <v>19</v>
      </c>
      <c r="G7" s="10" t="s">
        <v>20</v>
      </c>
      <c r="H7" s="10" t="s">
        <v>21</v>
      </c>
      <c r="I7" s="10" t="s">
        <v>22</v>
      </c>
      <c r="J7" s="10" t="s">
        <v>23</v>
      </c>
      <c r="K7" s="10" t="s">
        <v>24</v>
      </c>
      <c r="L7" s="10" t="s">
        <v>25</v>
      </c>
      <c r="M7" s="10" t="s">
        <v>26</v>
      </c>
      <c r="N7" s="10" t="s">
        <v>55</v>
      </c>
      <c r="O7" s="10" t="s">
        <v>33</v>
      </c>
    </row>
    <row r="8" spans="1:15" s="33" customFormat="1" x14ac:dyDescent="0.25">
      <c r="A8" s="48" t="str">
        <f>CONCATENATE('01-Business_Value'!I8, " - ",'01-Business_Value'!J8)</f>
        <v xml:space="preserve">ARP - </v>
      </c>
      <c r="B8" s="48"/>
      <c r="C8" s="48"/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</row>
    <row r="9" spans="1:15" s="33" customFormat="1" x14ac:dyDescent="0.25">
      <c r="A9" s="13" t="s">
        <v>7</v>
      </c>
      <c r="B9" s="34"/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23">
        <f>SUM(B9:N9)</f>
        <v>0</v>
      </c>
    </row>
    <row r="10" spans="1:15" s="33" customFormat="1" x14ac:dyDescent="0.25">
      <c r="A10" s="13" t="s">
        <v>8</v>
      </c>
      <c r="B10" s="34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23">
        <f t="shared" ref="O10:O14" si="0">SUM(B10:N10)</f>
        <v>0</v>
      </c>
    </row>
    <row r="11" spans="1:15" s="33" customFormat="1" x14ac:dyDescent="0.25">
      <c r="A11" s="13" t="s">
        <v>11</v>
      </c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23">
        <f t="shared" si="0"/>
        <v>0</v>
      </c>
    </row>
    <row r="12" spans="1:15" s="33" customFormat="1" x14ac:dyDescent="0.25">
      <c r="A12" s="13" t="s">
        <v>12</v>
      </c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23">
        <f t="shared" si="0"/>
        <v>0</v>
      </c>
    </row>
    <row r="13" spans="1:15" s="33" customFormat="1" x14ac:dyDescent="0.25">
      <c r="A13" s="13" t="s">
        <v>13</v>
      </c>
      <c r="B13" s="34"/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23">
        <f t="shared" si="0"/>
        <v>0</v>
      </c>
    </row>
    <row r="14" spans="1:15" s="33" customFormat="1" x14ac:dyDescent="0.25">
      <c r="A14" s="13" t="s">
        <v>14</v>
      </c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23">
        <f t="shared" si="0"/>
        <v>0</v>
      </c>
    </row>
    <row r="15" spans="1:15" s="11" customFormat="1" x14ac:dyDescent="0.25">
      <c r="A15" s="22" t="s">
        <v>3</v>
      </c>
      <c r="B15" s="23">
        <f t="shared" ref="B15:M15" si="1">SUM(B9:B14)</f>
        <v>0</v>
      </c>
      <c r="C15" s="23">
        <f t="shared" si="1"/>
        <v>0</v>
      </c>
      <c r="D15" s="23">
        <f t="shared" si="1"/>
        <v>0</v>
      </c>
      <c r="E15" s="23">
        <f t="shared" si="1"/>
        <v>0</v>
      </c>
      <c r="F15" s="23">
        <f t="shared" si="1"/>
        <v>0</v>
      </c>
      <c r="G15" s="23">
        <f t="shared" si="1"/>
        <v>0</v>
      </c>
      <c r="H15" s="23">
        <f t="shared" si="1"/>
        <v>0</v>
      </c>
      <c r="I15" s="23">
        <f t="shared" si="1"/>
        <v>0</v>
      </c>
      <c r="J15" s="23">
        <f t="shared" si="1"/>
        <v>0</v>
      </c>
      <c r="K15" s="23">
        <f t="shared" si="1"/>
        <v>0</v>
      </c>
      <c r="L15" s="23">
        <f t="shared" si="1"/>
        <v>0</v>
      </c>
      <c r="M15" s="23">
        <f t="shared" si="1"/>
        <v>0</v>
      </c>
      <c r="N15" s="23">
        <f>SUM(N9:N14)</f>
        <v>0</v>
      </c>
      <c r="O15" s="23">
        <f>SUM(O9:O14)</f>
        <v>0</v>
      </c>
    </row>
    <row r="16" spans="1:15" s="11" customFormat="1" x14ac:dyDescent="0.25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</row>
    <row r="17" spans="1:15" s="33" customFormat="1" ht="15" customHeight="1" x14ac:dyDescent="0.25">
      <c r="A17" s="48" t="str">
        <f>CONCATENATE('01-Business_Value'!I7, " - ",'01-Business_Value'!J7)</f>
        <v>Front End Editor - Phase -1</v>
      </c>
      <c r="B17" s="48"/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</row>
    <row r="18" spans="1:15" s="33" customFormat="1" x14ac:dyDescent="0.25">
      <c r="A18" s="13" t="s">
        <v>7</v>
      </c>
      <c r="B18" s="34">
        <f>30+60+30</f>
        <v>120</v>
      </c>
      <c r="C18" s="34">
        <f>10</f>
        <v>10</v>
      </c>
      <c r="D18" s="34"/>
      <c r="E18" s="34"/>
      <c r="F18" s="34"/>
      <c r="G18" s="34"/>
      <c r="H18" s="34">
        <f>30</f>
        <v>30</v>
      </c>
      <c r="I18" s="34">
        <f>45+60+60+90</f>
        <v>255</v>
      </c>
      <c r="J18" s="34"/>
      <c r="K18" s="34">
        <f>15+15+10</f>
        <v>40</v>
      </c>
      <c r="L18" s="34"/>
      <c r="M18" s="34">
        <f>14+15+75</f>
        <v>104</v>
      </c>
      <c r="N18" s="34"/>
      <c r="O18" s="23">
        <f>SUM(B18:N18)</f>
        <v>559</v>
      </c>
    </row>
    <row r="19" spans="1:15" s="33" customFormat="1" x14ac:dyDescent="0.25">
      <c r="A19" s="13" t="s">
        <v>9</v>
      </c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23">
        <f>SUM(B19:N19)</f>
        <v>0</v>
      </c>
    </row>
    <row r="20" spans="1:15" s="33" customFormat="1" x14ac:dyDescent="0.25">
      <c r="A20" s="13" t="s">
        <v>10</v>
      </c>
      <c r="B20" s="34">
        <v>180</v>
      </c>
      <c r="C20" s="34"/>
      <c r="D20" s="34"/>
      <c r="E20" s="34"/>
      <c r="F20" s="34">
        <f>40+300</f>
        <v>340</v>
      </c>
      <c r="G20" s="34"/>
      <c r="H20" s="34"/>
      <c r="I20" s="34"/>
      <c r="J20" s="34"/>
      <c r="K20" s="34">
        <v>60</v>
      </c>
      <c r="L20" s="34"/>
      <c r="M20" s="34"/>
      <c r="N20" s="34"/>
      <c r="O20" s="23">
        <f>SUM(B20:N20)</f>
        <v>580</v>
      </c>
    </row>
    <row r="21" spans="1:15" s="11" customFormat="1" x14ac:dyDescent="0.25">
      <c r="A21" s="22" t="s">
        <v>3</v>
      </c>
      <c r="B21" s="23">
        <f>SUM(B18:B20)</f>
        <v>300</v>
      </c>
      <c r="C21" s="23">
        <f t="shared" ref="C21:N21" si="2">SUM(C18:C20)</f>
        <v>10</v>
      </c>
      <c r="D21" s="23">
        <f t="shared" si="2"/>
        <v>0</v>
      </c>
      <c r="E21" s="23">
        <f t="shared" si="2"/>
        <v>0</v>
      </c>
      <c r="F21" s="23">
        <f t="shared" si="2"/>
        <v>340</v>
      </c>
      <c r="G21" s="23">
        <f t="shared" si="2"/>
        <v>0</v>
      </c>
      <c r="H21" s="23">
        <f t="shared" si="2"/>
        <v>30</v>
      </c>
      <c r="I21" s="23">
        <f t="shared" si="2"/>
        <v>255</v>
      </c>
      <c r="J21" s="23">
        <f t="shared" si="2"/>
        <v>0</v>
      </c>
      <c r="K21" s="23">
        <f t="shared" si="2"/>
        <v>100</v>
      </c>
      <c r="L21" s="23">
        <f t="shared" si="2"/>
        <v>0</v>
      </c>
      <c r="M21" s="23">
        <f t="shared" si="2"/>
        <v>104</v>
      </c>
      <c r="N21" s="23">
        <f t="shared" si="2"/>
        <v>0</v>
      </c>
      <c r="O21" s="23">
        <f>SUM(O18:O20)</f>
        <v>1139</v>
      </c>
    </row>
    <row r="22" spans="1:15" s="11" customFormat="1" x14ac:dyDescent="0.25">
      <c r="A22" s="17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7"/>
    </row>
    <row r="23" spans="1:15" s="11" customFormat="1" ht="15" customHeight="1" x14ac:dyDescent="0.25">
      <c r="A23" s="48" t="str">
        <f>CONCATENATE('01-Business_Value'!I6, " - ",'01-Business_Value'!J6)</f>
        <v>Web Security Policy - Phase -1</v>
      </c>
      <c r="B23" s="48"/>
      <c r="C23" s="48"/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48"/>
    </row>
    <row r="24" spans="1:15" s="11" customFormat="1" x14ac:dyDescent="0.25">
      <c r="A24" s="13" t="s">
        <v>7</v>
      </c>
      <c r="B24" s="34"/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23">
        <f>SUM(B24:N24)</f>
        <v>0</v>
      </c>
    </row>
    <row r="25" spans="1:15" s="11" customFormat="1" x14ac:dyDescent="0.25">
      <c r="A25" s="13" t="s">
        <v>49</v>
      </c>
      <c r="B25" s="34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23">
        <f t="shared" ref="O25:O26" si="3">SUM(B25:N25)</f>
        <v>0</v>
      </c>
    </row>
    <row r="26" spans="1:15" s="11" customFormat="1" x14ac:dyDescent="0.25">
      <c r="A26" s="13" t="s">
        <v>2</v>
      </c>
      <c r="B26" s="34"/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23">
        <f t="shared" si="3"/>
        <v>0</v>
      </c>
    </row>
    <row r="27" spans="1:15" s="11" customFormat="1" x14ac:dyDescent="0.25">
      <c r="A27" s="22" t="s">
        <v>3</v>
      </c>
      <c r="B27" s="23">
        <f>SUM(B24:B26)</f>
        <v>0</v>
      </c>
      <c r="C27" s="23">
        <f t="shared" ref="C27:N27" si="4">SUM(C24:C26)</f>
        <v>0</v>
      </c>
      <c r="D27" s="23">
        <f t="shared" si="4"/>
        <v>0</v>
      </c>
      <c r="E27" s="23">
        <f t="shared" si="4"/>
        <v>0</v>
      </c>
      <c r="F27" s="23">
        <f t="shared" si="4"/>
        <v>0</v>
      </c>
      <c r="G27" s="23">
        <f t="shared" si="4"/>
        <v>0</v>
      </c>
      <c r="H27" s="23">
        <f t="shared" si="4"/>
        <v>0</v>
      </c>
      <c r="I27" s="23">
        <f t="shared" si="4"/>
        <v>0</v>
      </c>
      <c r="J27" s="23">
        <f t="shared" si="4"/>
        <v>0</v>
      </c>
      <c r="K27" s="23">
        <f t="shared" si="4"/>
        <v>0</v>
      </c>
      <c r="L27" s="23">
        <f t="shared" si="4"/>
        <v>0</v>
      </c>
      <c r="M27" s="23">
        <f t="shared" si="4"/>
        <v>0</v>
      </c>
      <c r="N27" s="23">
        <f t="shared" si="4"/>
        <v>0</v>
      </c>
      <c r="O27" s="23">
        <f>SUM(O24:O26)</f>
        <v>0</v>
      </c>
    </row>
    <row r="28" spans="1:15" s="11" customFormat="1" x14ac:dyDescent="0.25">
      <c r="A28" s="17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7"/>
    </row>
    <row r="29" spans="1:15" s="11" customFormat="1" x14ac:dyDescent="0.25">
      <c r="A29" s="48" t="e">
        <f>CONCATENATE('01-Business_Value'!#REF!, " - ",'01-Business_Value'!#REF!)</f>
        <v>#REF!</v>
      </c>
      <c r="B29" s="48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</row>
    <row r="30" spans="1:15" s="11" customFormat="1" x14ac:dyDescent="0.25">
      <c r="A30" s="13" t="s">
        <v>7</v>
      </c>
      <c r="B30" s="34"/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23">
        <f t="shared" ref="O30" si="5">SUM(B30:N30)</f>
        <v>0</v>
      </c>
    </row>
    <row r="31" spans="1:15" s="11" customFormat="1" x14ac:dyDescent="0.25">
      <c r="A31" s="22" t="s">
        <v>3</v>
      </c>
      <c r="B31" s="23">
        <f>SUM(B30:B30)</f>
        <v>0</v>
      </c>
      <c r="C31" s="23">
        <f t="shared" ref="C31:N31" si="6">SUM(C30:C30)</f>
        <v>0</v>
      </c>
      <c r="D31" s="23">
        <f t="shared" si="6"/>
        <v>0</v>
      </c>
      <c r="E31" s="23">
        <f t="shared" si="6"/>
        <v>0</v>
      </c>
      <c r="F31" s="23">
        <f t="shared" si="6"/>
        <v>0</v>
      </c>
      <c r="G31" s="23">
        <f t="shared" si="6"/>
        <v>0</v>
      </c>
      <c r="H31" s="23">
        <f t="shared" si="6"/>
        <v>0</v>
      </c>
      <c r="I31" s="23">
        <f t="shared" si="6"/>
        <v>0</v>
      </c>
      <c r="J31" s="23">
        <f t="shared" si="6"/>
        <v>0</v>
      </c>
      <c r="K31" s="23">
        <f t="shared" si="6"/>
        <v>0</v>
      </c>
      <c r="L31" s="23">
        <f t="shared" si="6"/>
        <v>0</v>
      </c>
      <c r="M31" s="23">
        <f t="shared" si="6"/>
        <v>0</v>
      </c>
      <c r="N31" s="23">
        <f t="shared" si="6"/>
        <v>0</v>
      </c>
      <c r="O31" s="23">
        <f>SUM(O30:O30)</f>
        <v>0</v>
      </c>
    </row>
    <row r="32" spans="1:15" s="11" customFormat="1" x14ac:dyDescent="0.25">
      <c r="A32" s="17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7"/>
    </row>
    <row r="33" spans="1:15" s="11" customFormat="1" x14ac:dyDescent="0.25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</row>
    <row r="34" spans="1:15" s="33" customFormat="1" x14ac:dyDescent="0.25">
      <c r="A34" s="48" t="str">
        <f>CONCATENATE('01-Business_Value'!I5, " - ",'01-Business_Value'!J5)</f>
        <v>Reliveri - Phase -2</v>
      </c>
      <c r="B34" s="48"/>
      <c r="C34" s="48"/>
      <c r="D34" s="48"/>
      <c r="E34" s="48"/>
      <c r="F34" s="48"/>
      <c r="G34" s="48"/>
      <c r="H34" s="48"/>
      <c r="I34" s="48"/>
      <c r="J34" s="48"/>
      <c r="K34" s="48"/>
      <c r="L34" s="48"/>
      <c r="M34" s="48"/>
      <c r="N34" s="48"/>
      <c r="O34" s="48"/>
    </row>
    <row r="35" spans="1:15" s="33" customFormat="1" x14ac:dyDescent="0.25">
      <c r="A35" s="13" t="s">
        <v>7</v>
      </c>
      <c r="B35" s="34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23">
        <f>SUM(B35:N35)</f>
        <v>0</v>
      </c>
    </row>
    <row r="36" spans="1:15" s="11" customFormat="1" x14ac:dyDescent="0.25">
      <c r="A36" s="14" t="s">
        <v>3</v>
      </c>
      <c r="B36" s="18">
        <f>SUM(B35)</f>
        <v>0</v>
      </c>
      <c r="C36" s="18">
        <f t="shared" ref="C36:N36" si="7">SUM(C35)</f>
        <v>0</v>
      </c>
      <c r="D36" s="18">
        <f t="shared" si="7"/>
        <v>0</v>
      </c>
      <c r="E36" s="18">
        <f t="shared" si="7"/>
        <v>0</v>
      </c>
      <c r="F36" s="18">
        <f t="shared" si="7"/>
        <v>0</v>
      </c>
      <c r="G36" s="18">
        <f t="shared" si="7"/>
        <v>0</v>
      </c>
      <c r="H36" s="18">
        <f t="shared" si="7"/>
        <v>0</v>
      </c>
      <c r="I36" s="18">
        <f t="shared" si="7"/>
        <v>0</v>
      </c>
      <c r="J36" s="18">
        <f t="shared" si="7"/>
        <v>0</v>
      </c>
      <c r="K36" s="18">
        <f t="shared" si="7"/>
        <v>0</v>
      </c>
      <c r="L36" s="18">
        <f t="shared" si="7"/>
        <v>0</v>
      </c>
      <c r="M36" s="18">
        <f t="shared" si="7"/>
        <v>0</v>
      </c>
      <c r="N36" s="18">
        <f t="shared" si="7"/>
        <v>0</v>
      </c>
      <c r="O36" s="23">
        <f>SUM(O35:O35)</f>
        <v>0</v>
      </c>
    </row>
    <row r="37" spans="1:15" s="11" customFormat="1" x14ac:dyDescent="0.25">
      <c r="A37" s="25" t="s">
        <v>35</v>
      </c>
      <c r="B37" s="24">
        <f>SUM(B15,B21,B27,B31, B36)</f>
        <v>300</v>
      </c>
      <c r="C37" s="24">
        <f>SUM(C15,C21,C27,C31, C36)</f>
        <v>10</v>
      </c>
      <c r="D37" s="24">
        <f>SUM(D15,D21,D27,D31, D36)</f>
        <v>0</v>
      </c>
      <c r="E37" s="24">
        <f t="shared" ref="E37:N37" si="8">SUM(E15,E21,E27,E31, E36)</f>
        <v>0</v>
      </c>
      <c r="F37" s="24">
        <f t="shared" si="8"/>
        <v>340</v>
      </c>
      <c r="G37" s="24">
        <f t="shared" si="8"/>
        <v>0</v>
      </c>
      <c r="H37" s="24">
        <f t="shared" si="8"/>
        <v>30</v>
      </c>
      <c r="I37" s="24">
        <f t="shared" si="8"/>
        <v>255</v>
      </c>
      <c r="J37" s="24">
        <f t="shared" si="8"/>
        <v>0</v>
      </c>
      <c r="K37" s="24">
        <f t="shared" si="8"/>
        <v>100</v>
      </c>
      <c r="L37" s="24">
        <f t="shared" si="8"/>
        <v>0</v>
      </c>
      <c r="M37" s="24">
        <f t="shared" si="8"/>
        <v>104</v>
      </c>
      <c r="N37" s="24">
        <f t="shared" si="8"/>
        <v>0</v>
      </c>
      <c r="O37" s="24">
        <f>SUM(O15,O21,O27,O31,O36)</f>
        <v>1139</v>
      </c>
    </row>
    <row r="38" spans="1:15" s="11" customFormat="1" x14ac:dyDescent="0.25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</row>
    <row r="39" spans="1:15" s="35" customFormat="1" x14ac:dyDescent="0.25"/>
    <row r="40" spans="1:15" s="33" customFormat="1" x14ac:dyDescent="0.25">
      <c r="A40" s="47" t="s">
        <v>32</v>
      </c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</row>
    <row r="41" spans="1:15" s="33" customFormat="1" x14ac:dyDescent="0.25">
      <c r="A41" s="12" t="s">
        <v>27</v>
      </c>
      <c r="B41" s="12" t="s">
        <v>31</v>
      </c>
      <c r="C41" s="12" t="s">
        <v>29</v>
      </c>
      <c r="D41" s="12" t="s">
        <v>53</v>
      </c>
      <c r="E41" s="12" t="s">
        <v>4</v>
      </c>
      <c r="F41" s="12" t="s">
        <v>5</v>
      </c>
      <c r="G41" s="12" t="s">
        <v>54</v>
      </c>
      <c r="H41" s="19"/>
      <c r="L41" s="12" t="s">
        <v>6</v>
      </c>
      <c r="M41" s="12" t="s">
        <v>4</v>
      </c>
      <c r="N41" s="21" t="s">
        <v>5</v>
      </c>
      <c r="O41" s="12" t="s">
        <v>34</v>
      </c>
    </row>
    <row r="42" spans="1:15" s="33" customFormat="1" x14ac:dyDescent="0.25">
      <c r="A42" s="46" t="str">
        <f>'01-Business_Value'!I8</f>
        <v>ARP</v>
      </c>
      <c r="B42" s="44">
        <f>'01-Business_Value'!J8</f>
        <v>0</v>
      </c>
      <c r="C42" s="44">
        <f>'01-Business_Value'!K8</f>
        <v>250</v>
      </c>
      <c r="D42" s="13" t="s">
        <v>7</v>
      </c>
      <c r="E42" s="36">
        <f>'03-Dec'!G42</f>
        <v>0</v>
      </c>
      <c r="F42" s="36">
        <f>O9</f>
        <v>0</v>
      </c>
      <c r="G42" s="37">
        <f t="shared" ref="G42:G60" si="9">E42+F42</f>
        <v>0</v>
      </c>
      <c r="H42" s="38"/>
      <c r="L42" s="13" t="s">
        <v>7</v>
      </c>
      <c r="M42" s="26">
        <f>E42+E49+E53+E55+E57</f>
        <v>10</v>
      </c>
      <c r="N42" s="26">
        <f>SUM(F42,F49,F53,F55, F57)</f>
        <v>559</v>
      </c>
      <c r="O42" s="22">
        <f>M42+N42</f>
        <v>569</v>
      </c>
    </row>
    <row r="43" spans="1:15" s="33" customFormat="1" x14ac:dyDescent="0.25">
      <c r="A43" s="44"/>
      <c r="B43" s="44"/>
      <c r="C43" s="44"/>
      <c r="D43" s="13" t="s">
        <v>8</v>
      </c>
      <c r="E43" s="36">
        <f>'03-Dec'!G43</f>
        <v>0</v>
      </c>
      <c r="F43" s="36">
        <f t="shared" ref="F43:F47" si="10">O10</f>
        <v>0</v>
      </c>
      <c r="G43" s="37">
        <f t="shared" si="9"/>
        <v>0</v>
      </c>
      <c r="H43" s="38"/>
      <c r="L43" s="13" t="s">
        <v>8</v>
      </c>
      <c r="M43" s="26">
        <f>E43</f>
        <v>0</v>
      </c>
      <c r="N43" s="26">
        <f>F43</f>
        <v>0</v>
      </c>
      <c r="O43" s="22">
        <f t="shared" ref="O43:O50" si="11">M43+N43</f>
        <v>0</v>
      </c>
    </row>
    <row r="44" spans="1:15" s="33" customFormat="1" x14ac:dyDescent="0.25">
      <c r="A44" s="44"/>
      <c r="B44" s="44"/>
      <c r="C44" s="44"/>
      <c r="D44" s="13" t="s">
        <v>11</v>
      </c>
      <c r="E44" s="36">
        <f>'03-Dec'!G44</f>
        <v>0</v>
      </c>
      <c r="F44" s="36">
        <f>O11</f>
        <v>0</v>
      </c>
      <c r="G44" s="37">
        <f t="shared" si="9"/>
        <v>0</v>
      </c>
      <c r="H44" s="38"/>
      <c r="L44" s="13" t="s">
        <v>11</v>
      </c>
      <c r="M44" s="26">
        <f>E44+E59</f>
        <v>0</v>
      </c>
      <c r="N44" s="26">
        <f>F44+F59</f>
        <v>0</v>
      </c>
      <c r="O44" s="22">
        <f t="shared" si="11"/>
        <v>0</v>
      </c>
    </row>
    <row r="45" spans="1:15" s="33" customFormat="1" x14ac:dyDescent="0.25">
      <c r="A45" s="44"/>
      <c r="B45" s="44"/>
      <c r="C45" s="44"/>
      <c r="D45" s="13" t="s">
        <v>12</v>
      </c>
      <c r="E45" s="36">
        <f>'03-Dec'!G45</f>
        <v>0</v>
      </c>
      <c r="F45" s="36">
        <f t="shared" si="10"/>
        <v>0</v>
      </c>
      <c r="G45" s="37">
        <f t="shared" si="9"/>
        <v>0</v>
      </c>
      <c r="H45" s="38"/>
      <c r="L45" s="13" t="s">
        <v>12</v>
      </c>
      <c r="M45" s="26">
        <f t="shared" ref="M45:N47" si="12">E45</f>
        <v>0</v>
      </c>
      <c r="N45" s="26">
        <f t="shared" si="12"/>
        <v>0</v>
      </c>
      <c r="O45" s="22">
        <f t="shared" si="11"/>
        <v>0</v>
      </c>
    </row>
    <row r="46" spans="1:15" s="33" customFormat="1" x14ac:dyDescent="0.25">
      <c r="A46" s="44"/>
      <c r="B46" s="44"/>
      <c r="C46" s="44"/>
      <c r="D46" s="13" t="s">
        <v>13</v>
      </c>
      <c r="E46" s="36">
        <f>'03-Dec'!G46</f>
        <v>0</v>
      </c>
      <c r="F46" s="36">
        <f t="shared" si="10"/>
        <v>0</v>
      </c>
      <c r="G46" s="37">
        <f t="shared" si="9"/>
        <v>0</v>
      </c>
      <c r="H46" s="38"/>
      <c r="L46" s="13" t="s">
        <v>13</v>
      </c>
      <c r="M46" s="26">
        <f t="shared" si="12"/>
        <v>0</v>
      </c>
      <c r="N46" s="26">
        <f t="shared" si="12"/>
        <v>0</v>
      </c>
      <c r="O46" s="22">
        <f t="shared" si="11"/>
        <v>0</v>
      </c>
    </row>
    <row r="47" spans="1:15" s="33" customFormat="1" x14ac:dyDescent="0.25">
      <c r="A47" s="44"/>
      <c r="B47" s="44"/>
      <c r="C47" s="44"/>
      <c r="D47" s="13" t="s">
        <v>14</v>
      </c>
      <c r="E47" s="36">
        <f>'03-Dec'!G47</f>
        <v>0</v>
      </c>
      <c r="F47" s="36">
        <f t="shared" si="10"/>
        <v>0</v>
      </c>
      <c r="G47" s="37">
        <f t="shared" si="9"/>
        <v>0</v>
      </c>
      <c r="H47" s="38"/>
      <c r="L47" s="13" t="s">
        <v>14</v>
      </c>
      <c r="M47" s="26">
        <f t="shared" si="12"/>
        <v>0</v>
      </c>
      <c r="N47" s="26">
        <f t="shared" si="12"/>
        <v>0</v>
      </c>
      <c r="O47" s="22">
        <f t="shared" si="11"/>
        <v>0</v>
      </c>
    </row>
    <row r="48" spans="1:15" s="33" customFormat="1" x14ac:dyDescent="0.25">
      <c r="A48" s="45"/>
      <c r="B48" s="45"/>
      <c r="C48" s="45"/>
      <c r="D48" s="22" t="s">
        <v>3</v>
      </c>
      <c r="E48" s="36">
        <f>'03-Dec'!G48</f>
        <v>0</v>
      </c>
      <c r="F48" s="30">
        <f>SUM(F42:F47)</f>
        <v>0</v>
      </c>
      <c r="G48" s="30">
        <f t="shared" si="9"/>
        <v>0</v>
      </c>
      <c r="H48" s="15"/>
      <c r="L48" s="13" t="s">
        <v>9</v>
      </c>
      <c r="M48" s="26">
        <f>E50</f>
        <v>0</v>
      </c>
      <c r="N48" s="26">
        <f>F50</f>
        <v>0</v>
      </c>
      <c r="O48" s="22">
        <f t="shared" si="11"/>
        <v>0</v>
      </c>
    </row>
    <row r="49" spans="1:15" s="33" customFormat="1" x14ac:dyDescent="0.25">
      <c r="A49" s="46" t="str">
        <f>'01-Business_Value'!I7</f>
        <v>Front End Editor</v>
      </c>
      <c r="B49" s="44" t="str">
        <f>'01-Business_Value'!J7</f>
        <v>Phase -1</v>
      </c>
      <c r="C49" s="44">
        <f>'01-Business_Value'!K7</f>
        <v>250</v>
      </c>
      <c r="D49" s="13" t="s">
        <v>7</v>
      </c>
      <c r="E49" s="36">
        <f>'03-Dec'!G49</f>
        <v>0</v>
      </c>
      <c r="F49" s="36">
        <f>O18</f>
        <v>559</v>
      </c>
      <c r="G49" s="37">
        <f t="shared" si="9"/>
        <v>559</v>
      </c>
      <c r="H49" s="38"/>
      <c r="L49" s="13" t="s">
        <v>10</v>
      </c>
      <c r="M49" s="26">
        <f>E51</f>
        <v>0</v>
      </c>
      <c r="N49" s="26">
        <f>F51</f>
        <v>580</v>
      </c>
      <c r="O49" s="22">
        <f t="shared" si="11"/>
        <v>580</v>
      </c>
    </row>
    <row r="50" spans="1:15" s="33" customFormat="1" x14ac:dyDescent="0.25">
      <c r="A50" s="44"/>
      <c r="B50" s="44"/>
      <c r="C50" s="44"/>
      <c r="D50" s="13" t="s">
        <v>9</v>
      </c>
      <c r="E50" s="36">
        <f>'03-Dec'!G50</f>
        <v>0</v>
      </c>
      <c r="F50" s="36">
        <f t="shared" ref="F50:F51" si="13">O19</f>
        <v>0</v>
      </c>
      <c r="G50" s="37">
        <f t="shared" si="9"/>
        <v>0</v>
      </c>
      <c r="H50" s="38"/>
      <c r="L50" s="13" t="s">
        <v>49</v>
      </c>
      <c r="M50" s="26">
        <f>E58</f>
        <v>0</v>
      </c>
      <c r="N50" s="26">
        <f>F58</f>
        <v>0</v>
      </c>
      <c r="O50" s="22">
        <f t="shared" si="11"/>
        <v>0</v>
      </c>
    </row>
    <row r="51" spans="1:15" s="33" customFormat="1" x14ac:dyDescent="0.25">
      <c r="A51" s="44"/>
      <c r="B51" s="44"/>
      <c r="C51" s="44"/>
      <c r="D51" s="13" t="s">
        <v>10</v>
      </c>
      <c r="E51" s="36">
        <f>'03-Dec'!G51</f>
        <v>0</v>
      </c>
      <c r="F51" s="36">
        <f t="shared" si="13"/>
        <v>580</v>
      </c>
      <c r="G51" s="37">
        <f t="shared" si="9"/>
        <v>580</v>
      </c>
      <c r="H51" s="38"/>
      <c r="L51" s="25" t="s">
        <v>35</v>
      </c>
      <c r="M51" s="25">
        <f>SUM(M42:M50)</f>
        <v>10</v>
      </c>
      <c r="N51" s="25">
        <f>SUM(N42:N50)</f>
        <v>1139</v>
      </c>
      <c r="O51" s="25">
        <f>SUM(O42:O50)</f>
        <v>1149</v>
      </c>
    </row>
    <row r="52" spans="1:15" s="33" customFormat="1" x14ac:dyDescent="0.25">
      <c r="A52" s="45"/>
      <c r="B52" s="45"/>
      <c r="C52" s="45"/>
      <c r="D52" s="22" t="s">
        <v>3</v>
      </c>
      <c r="E52" s="36">
        <f>'03-Dec'!G52</f>
        <v>0</v>
      </c>
      <c r="F52" s="30">
        <f>SUM(F49:F51)</f>
        <v>1139</v>
      </c>
      <c r="G52" s="30">
        <f t="shared" si="9"/>
        <v>1139</v>
      </c>
      <c r="H52" s="15"/>
      <c r="O52" s="11"/>
    </row>
    <row r="53" spans="1:15" s="33" customFormat="1" x14ac:dyDescent="0.25">
      <c r="A53" s="46" t="str">
        <f>'01-Business_Value'!I5</f>
        <v>Reliveri</v>
      </c>
      <c r="B53" s="44" t="str">
        <f>'01-Business_Value'!J5</f>
        <v>Phase -2</v>
      </c>
      <c r="C53" s="44">
        <f>'01-Business_Value'!K5</f>
        <v>225</v>
      </c>
      <c r="D53" s="13" t="s">
        <v>7</v>
      </c>
      <c r="E53" s="36">
        <f>'03-Dec'!G53</f>
        <v>10</v>
      </c>
      <c r="F53" s="36">
        <f>O35</f>
        <v>0</v>
      </c>
      <c r="G53" s="37">
        <f t="shared" si="9"/>
        <v>10</v>
      </c>
      <c r="H53" s="38"/>
      <c r="O53" s="11"/>
    </row>
    <row r="54" spans="1:15" s="33" customFormat="1" x14ac:dyDescent="0.25">
      <c r="A54" s="45"/>
      <c r="B54" s="45"/>
      <c r="C54" s="45"/>
      <c r="D54" s="22" t="s">
        <v>3</v>
      </c>
      <c r="E54" s="36">
        <f>'03-Dec'!G54</f>
        <v>10</v>
      </c>
      <c r="F54" s="37">
        <f>O36</f>
        <v>0</v>
      </c>
      <c r="G54" s="37">
        <f t="shared" si="9"/>
        <v>10</v>
      </c>
      <c r="H54" s="15"/>
      <c r="O54" s="11"/>
    </row>
    <row r="55" spans="1:15" s="33" customFormat="1" x14ac:dyDescent="0.25">
      <c r="A55" s="46" t="e">
        <f>'01-Business_Value'!#REF!</f>
        <v>#REF!</v>
      </c>
      <c r="B55" s="44" t="e">
        <f>'01-Business_Value'!#REF!</f>
        <v>#REF!</v>
      </c>
      <c r="C55" s="44" t="e">
        <f>'01-Business_Value'!#REF!</f>
        <v>#REF!</v>
      </c>
      <c r="D55" s="13" t="s">
        <v>7</v>
      </c>
      <c r="E55" s="36">
        <f>'03-Dec'!G55</f>
        <v>0</v>
      </c>
      <c r="F55" s="36">
        <f>O30</f>
        <v>0</v>
      </c>
      <c r="G55" s="37">
        <f t="shared" si="9"/>
        <v>0</v>
      </c>
      <c r="H55" s="35"/>
      <c r="O55" s="11"/>
    </row>
    <row r="56" spans="1:15" s="33" customFormat="1" x14ac:dyDescent="0.25">
      <c r="A56" s="45"/>
      <c r="B56" s="45"/>
      <c r="C56" s="45"/>
      <c r="D56" s="22" t="s">
        <v>3</v>
      </c>
      <c r="E56" s="36">
        <f>'03-Dec'!G56</f>
        <v>0</v>
      </c>
      <c r="F56" s="30">
        <f>SUM(F55:F55)</f>
        <v>0</v>
      </c>
      <c r="G56" s="31">
        <f t="shared" si="9"/>
        <v>0</v>
      </c>
      <c r="O56" s="11"/>
    </row>
    <row r="57" spans="1:15" s="33" customFormat="1" x14ac:dyDescent="0.25">
      <c r="A57" s="46" t="str">
        <f>'01-Business_Value'!I6</f>
        <v>Web Security Policy</v>
      </c>
      <c r="B57" s="44" t="str">
        <f>'01-Business_Value'!J6</f>
        <v>Phase -1</v>
      </c>
      <c r="C57" s="44">
        <f>'01-Business_Value'!K6</f>
        <v>175</v>
      </c>
      <c r="D57" s="13" t="s">
        <v>7</v>
      </c>
      <c r="E57" s="36">
        <f>'03-Dec'!G57</f>
        <v>0</v>
      </c>
      <c r="F57" s="36">
        <f>O24</f>
        <v>0</v>
      </c>
      <c r="G57" s="37">
        <f t="shared" si="9"/>
        <v>0</v>
      </c>
      <c r="O57" s="11"/>
    </row>
    <row r="58" spans="1:15" s="33" customFormat="1" x14ac:dyDescent="0.25">
      <c r="A58" s="44"/>
      <c r="B58" s="44"/>
      <c r="C58" s="44"/>
      <c r="D58" s="13" t="s">
        <v>49</v>
      </c>
      <c r="E58" s="36">
        <f>'03-Dec'!G58</f>
        <v>0</v>
      </c>
      <c r="F58" s="36">
        <f>O25</f>
        <v>0</v>
      </c>
      <c r="G58" s="37">
        <f t="shared" si="9"/>
        <v>0</v>
      </c>
      <c r="O58" s="11"/>
    </row>
    <row r="59" spans="1:15" s="33" customFormat="1" x14ac:dyDescent="0.25">
      <c r="A59" s="44"/>
      <c r="B59" s="44"/>
      <c r="C59" s="44"/>
      <c r="D59" s="13" t="s">
        <v>11</v>
      </c>
      <c r="E59" s="36">
        <f>'03-Dec'!G59</f>
        <v>0</v>
      </c>
      <c r="F59" s="36">
        <f>O26</f>
        <v>0</v>
      </c>
      <c r="G59" s="37">
        <f t="shared" si="9"/>
        <v>0</v>
      </c>
      <c r="O59" s="11"/>
    </row>
    <row r="60" spans="1:15" s="33" customFormat="1" x14ac:dyDescent="0.25">
      <c r="A60" s="45"/>
      <c r="B60" s="45"/>
      <c r="C60" s="45"/>
      <c r="D60" s="22" t="s">
        <v>3</v>
      </c>
      <c r="E60" s="36">
        <f>'03-Dec'!G60</f>
        <v>0</v>
      </c>
      <c r="F60" s="30">
        <f>SUM(F57:F59)</f>
        <v>0</v>
      </c>
      <c r="G60" s="30">
        <f t="shared" si="9"/>
        <v>0</v>
      </c>
      <c r="O60" s="11"/>
    </row>
    <row r="61" spans="1:15" s="33" customFormat="1" x14ac:dyDescent="0.25">
      <c r="A61" s="25"/>
      <c r="B61" s="25"/>
      <c r="C61" s="25"/>
      <c r="D61" s="25" t="s">
        <v>35</v>
      </c>
      <c r="E61" s="36">
        <f>'03-Dec'!G61</f>
        <v>10</v>
      </c>
      <c r="F61" s="32">
        <f t="shared" ref="F61:G61" si="14">SUM(F48, F52, F54, F56, F60)</f>
        <v>1139</v>
      </c>
      <c r="G61" s="32">
        <f t="shared" si="14"/>
        <v>1149</v>
      </c>
      <c r="O61" s="11"/>
    </row>
    <row r="62" spans="1:15" s="33" customFormat="1" x14ac:dyDescent="0.25">
      <c r="A62" s="11"/>
      <c r="O62" s="11"/>
    </row>
  </sheetData>
  <mergeCells count="23">
    <mergeCell ref="A49:A52"/>
    <mergeCell ref="B49:B52"/>
    <mergeCell ref="C49:C52"/>
    <mergeCell ref="A1:O4"/>
    <mergeCell ref="A5:O5"/>
    <mergeCell ref="A8:O8"/>
    <mergeCell ref="A17:O17"/>
    <mergeCell ref="A23:O23"/>
    <mergeCell ref="A29:O29"/>
    <mergeCell ref="A34:O34"/>
    <mergeCell ref="A40:O40"/>
    <mergeCell ref="A42:A48"/>
    <mergeCell ref="B42:B48"/>
    <mergeCell ref="C42:C48"/>
    <mergeCell ref="A57:A60"/>
    <mergeCell ref="B57:B60"/>
    <mergeCell ref="C57:C60"/>
    <mergeCell ref="A53:A54"/>
    <mergeCell ref="B53:B54"/>
    <mergeCell ref="C53:C54"/>
    <mergeCell ref="A55:A56"/>
    <mergeCell ref="B55:B56"/>
    <mergeCell ref="C55:C56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2"/>
  <sheetViews>
    <sheetView zoomScale="90" zoomScaleNormal="90" workbookViewId="0">
      <pane ySplit="7" topLeftCell="A8" activePane="bottomLeft" state="frozen"/>
      <selection pane="bottomLeft" activeCell="Q28" sqref="Q28"/>
    </sheetView>
  </sheetViews>
  <sheetFormatPr defaultColWidth="9" defaultRowHeight="15" x14ac:dyDescent="0.25"/>
  <cols>
    <col min="1" max="1" width="19.5703125" style="11" customWidth="1" collapsed="1"/>
    <col min="2" max="2" width="21.7109375" style="1" customWidth="1" collapsed="1"/>
    <col min="3" max="3" width="16.42578125" style="1" bestFit="1" customWidth="1" collapsed="1"/>
    <col min="4" max="4" width="15.85546875" style="1" bestFit="1" customWidth="1" collapsed="1"/>
    <col min="5" max="5" width="23.140625" style="1" customWidth="1" collapsed="1"/>
    <col min="6" max="6" width="15" style="1" customWidth="1" collapsed="1"/>
    <col min="7" max="7" width="10.140625" style="1" bestFit="1" customWidth="1" collapsed="1"/>
    <col min="8" max="8" width="13.140625" style="1" customWidth="1" collapsed="1"/>
    <col min="9" max="9" width="14.140625" style="1" customWidth="1" collapsed="1"/>
    <col min="10" max="10" width="10.85546875" style="1" customWidth="1" collapsed="1"/>
    <col min="11" max="11" width="24.85546875" style="1" customWidth="1" collapsed="1"/>
    <col min="12" max="12" width="23.7109375" style="1" customWidth="1" collapsed="1"/>
    <col min="13" max="13" width="12.42578125" style="1" customWidth="1" collapsed="1"/>
    <col min="14" max="14" width="12" style="1" customWidth="1" collapsed="1"/>
    <col min="15" max="15" width="17.5703125" style="11" customWidth="1" collapsed="1"/>
    <col min="16" max="16384" width="9" style="1" collapsed="1"/>
  </cols>
  <sheetData>
    <row r="1" spans="1:15" x14ac:dyDescent="0.25">
      <c r="A1" s="41" t="s">
        <v>48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</row>
    <row r="2" spans="1:15" x14ac:dyDescent="0.25">
      <c r="A2" s="41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</row>
    <row r="3" spans="1:15" x14ac:dyDescent="0.25">
      <c r="A3" s="41"/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</row>
    <row r="4" spans="1:15" x14ac:dyDescent="0.25">
      <c r="A4" s="41"/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</row>
    <row r="5" spans="1:15" ht="26.25" x14ac:dyDescent="0.25">
      <c r="A5" s="49">
        <v>43034</v>
      </c>
      <c r="B5" s="50"/>
      <c r="C5" s="50"/>
      <c r="D5" s="50"/>
      <c r="E5" s="50"/>
      <c r="F5" s="50"/>
      <c r="G5" s="50"/>
      <c r="H5" s="50"/>
      <c r="I5" s="50"/>
      <c r="J5" s="50"/>
      <c r="K5" s="50"/>
      <c r="L5" s="50"/>
      <c r="M5" s="50"/>
      <c r="N5" s="50"/>
      <c r="O5" s="51"/>
    </row>
    <row r="6" spans="1:15" s="33" customFormat="1" x14ac:dyDescent="0.25">
      <c r="A6" s="11"/>
      <c r="O6" s="11"/>
    </row>
    <row r="7" spans="1:15" s="11" customFormat="1" ht="29.25" customHeight="1" x14ac:dyDescent="0.25">
      <c r="A7" s="10" t="s">
        <v>40</v>
      </c>
      <c r="B7" s="10" t="s">
        <v>15</v>
      </c>
      <c r="C7" s="10" t="s">
        <v>16</v>
      </c>
      <c r="D7" s="10" t="s">
        <v>17</v>
      </c>
      <c r="E7" s="10" t="s">
        <v>18</v>
      </c>
      <c r="F7" s="10" t="s">
        <v>19</v>
      </c>
      <c r="G7" s="10" t="s">
        <v>20</v>
      </c>
      <c r="H7" s="10" t="s">
        <v>21</v>
      </c>
      <c r="I7" s="10" t="s">
        <v>22</v>
      </c>
      <c r="J7" s="10" t="s">
        <v>23</v>
      </c>
      <c r="K7" s="10" t="s">
        <v>24</v>
      </c>
      <c r="L7" s="10" t="s">
        <v>25</v>
      </c>
      <c r="M7" s="10" t="s">
        <v>26</v>
      </c>
      <c r="N7" s="10" t="s">
        <v>55</v>
      </c>
      <c r="O7" s="10" t="s">
        <v>33</v>
      </c>
    </row>
    <row r="8" spans="1:15" s="33" customFormat="1" x14ac:dyDescent="0.25">
      <c r="A8" s="48" t="str">
        <f>CONCATENATE('01-Business_Value'!I8, " - ",'01-Business_Value'!J8)</f>
        <v xml:space="preserve">ARP - </v>
      </c>
      <c r="B8" s="48"/>
      <c r="C8" s="48"/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</row>
    <row r="9" spans="1:15" s="33" customFormat="1" x14ac:dyDescent="0.25">
      <c r="A9" s="13" t="s">
        <v>7</v>
      </c>
      <c r="B9" s="34">
        <v>10</v>
      </c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23">
        <f>SUM(B9:N9)</f>
        <v>10</v>
      </c>
    </row>
    <row r="10" spans="1:15" s="33" customFormat="1" x14ac:dyDescent="0.25">
      <c r="A10" s="13" t="s">
        <v>8</v>
      </c>
      <c r="B10" s="34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23">
        <f t="shared" ref="O10:O14" si="0">SUM(B10:N10)</f>
        <v>0</v>
      </c>
    </row>
    <row r="11" spans="1:15" s="33" customFormat="1" x14ac:dyDescent="0.25">
      <c r="A11" s="13" t="s">
        <v>11</v>
      </c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23">
        <f t="shared" si="0"/>
        <v>0</v>
      </c>
    </row>
    <row r="12" spans="1:15" s="33" customFormat="1" x14ac:dyDescent="0.25">
      <c r="A12" s="13" t="s">
        <v>12</v>
      </c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23">
        <f t="shared" si="0"/>
        <v>0</v>
      </c>
    </row>
    <row r="13" spans="1:15" s="33" customFormat="1" x14ac:dyDescent="0.25">
      <c r="A13" s="13" t="s">
        <v>13</v>
      </c>
      <c r="B13" s="34"/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23">
        <f t="shared" si="0"/>
        <v>0</v>
      </c>
    </row>
    <row r="14" spans="1:15" s="33" customFormat="1" x14ac:dyDescent="0.25">
      <c r="A14" s="13" t="s">
        <v>14</v>
      </c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23">
        <f t="shared" si="0"/>
        <v>0</v>
      </c>
    </row>
    <row r="15" spans="1:15" s="11" customFormat="1" x14ac:dyDescent="0.25">
      <c r="A15" s="22" t="s">
        <v>3</v>
      </c>
      <c r="B15" s="23">
        <f t="shared" ref="B15:M15" si="1">SUM(B9:B14)</f>
        <v>10</v>
      </c>
      <c r="C15" s="23">
        <f t="shared" si="1"/>
        <v>0</v>
      </c>
      <c r="D15" s="23">
        <f t="shared" si="1"/>
        <v>0</v>
      </c>
      <c r="E15" s="23">
        <f t="shared" si="1"/>
        <v>0</v>
      </c>
      <c r="F15" s="23">
        <f t="shared" si="1"/>
        <v>0</v>
      </c>
      <c r="G15" s="23">
        <f t="shared" si="1"/>
        <v>0</v>
      </c>
      <c r="H15" s="23">
        <f t="shared" si="1"/>
        <v>0</v>
      </c>
      <c r="I15" s="23">
        <f t="shared" si="1"/>
        <v>0</v>
      </c>
      <c r="J15" s="23">
        <f t="shared" si="1"/>
        <v>0</v>
      </c>
      <c r="K15" s="23">
        <f t="shared" si="1"/>
        <v>0</v>
      </c>
      <c r="L15" s="23">
        <f t="shared" si="1"/>
        <v>0</v>
      </c>
      <c r="M15" s="23">
        <f t="shared" si="1"/>
        <v>0</v>
      </c>
      <c r="N15" s="23">
        <f>SUM(N9:N14)</f>
        <v>0</v>
      </c>
      <c r="O15" s="23">
        <f>SUM(O9:O14)</f>
        <v>10</v>
      </c>
    </row>
    <row r="16" spans="1:15" s="11" customFormat="1" x14ac:dyDescent="0.25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</row>
    <row r="17" spans="1:15" s="33" customFormat="1" ht="15" customHeight="1" x14ac:dyDescent="0.25">
      <c r="A17" s="48" t="str">
        <f>CONCATENATE('01-Business_Value'!I7, " - ",'01-Business_Value'!J7)</f>
        <v>Front End Editor - Phase -1</v>
      </c>
      <c r="B17" s="48"/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</row>
    <row r="18" spans="1:15" s="33" customFormat="1" x14ac:dyDescent="0.25">
      <c r="A18" s="13" t="s">
        <v>7</v>
      </c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23">
        <f>SUM(B18:N18)</f>
        <v>0</v>
      </c>
    </row>
    <row r="19" spans="1:15" s="33" customFormat="1" x14ac:dyDescent="0.25">
      <c r="A19" s="13" t="s">
        <v>9</v>
      </c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23">
        <f>SUM(B19:N19)</f>
        <v>0</v>
      </c>
    </row>
    <row r="20" spans="1:15" s="33" customFormat="1" x14ac:dyDescent="0.25">
      <c r="A20" s="13" t="s">
        <v>10</v>
      </c>
      <c r="B20" s="34"/>
      <c r="C20" s="34"/>
      <c r="D20" s="34"/>
      <c r="E20" s="34"/>
      <c r="F20" s="34">
        <f>90+30+270+45</f>
        <v>435</v>
      </c>
      <c r="G20" s="34"/>
      <c r="H20" s="34">
        <v>45</v>
      </c>
      <c r="I20" s="34">
        <v>60</v>
      </c>
      <c r="J20" s="34"/>
      <c r="K20" s="34"/>
      <c r="L20" s="34"/>
      <c r="M20" s="34"/>
      <c r="N20" s="34"/>
      <c r="O20" s="23">
        <f>SUM(B20:N20)</f>
        <v>540</v>
      </c>
    </row>
    <row r="21" spans="1:15" s="11" customFormat="1" x14ac:dyDescent="0.25">
      <c r="A21" s="22" t="s">
        <v>3</v>
      </c>
      <c r="B21" s="23">
        <f>SUM(B18:B20)</f>
        <v>0</v>
      </c>
      <c r="C21" s="23">
        <f t="shared" ref="C21:N21" si="2">SUM(C18:C20)</f>
        <v>0</v>
      </c>
      <c r="D21" s="23">
        <f t="shared" si="2"/>
        <v>0</v>
      </c>
      <c r="E21" s="23">
        <f t="shared" si="2"/>
        <v>0</v>
      </c>
      <c r="F21" s="23">
        <f t="shared" si="2"/>
        <v>435</v>
      </c>
      <c r="G21" s="23">
        <f t="shared" si="2"/>
        <v>0</v>
      </c>
      <c r="H21" s="23">
        <f t="shared" si="2"/>
        <v>45</v>
      </c>
      <c r="I21" s="23">
        <f t="shared" si="2"/>
        <v>60</v>
      </c>
      <c r="J21" s="23">
        <f t="shared" si="2"/>
        <v>0</v>
      </c>
      <c r="K21" s="23">
        <f t="shared" si="2"/>
        <v>0</v>
      </c>
      <c r="L21" s="23">
        <f t="shared" si="2"/>
        <v>0</v>
      </c>
      <c r="M21" s="23">
        <f t="shared" si="2"/>
        <v>0</v>
      </c>
      <c r="N21" s="23">
        <f t="shared" si="2"/>
        <v>0</v>
      </c>
      <c r="O21" s="23">
        <f>SUM(O18:O20)</f>
        <v>540</v>
      </c>
    </row>
    <row r="22" spans="1:15" s="11" customFormat="1" x14ac:dyDescent="0.25">
      <c r="A22" s="17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7"/>
    </row>
    <row r="23" spans="1:15" s="11" customFormat="1" ht="15" customHeight="1" x14ac:dyDescent="0.25">
      <c r="A23" s="48" t="str">
        <f>CONCATENATE('01-Business_Value'!I6, " - ",'01-Business_Value'!J6)</f>
        <v>Web Security Policy - Phase -1</v>
      </c>
      <c r="B23" s="48"/>
      <c r="C23" s="48"/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48"/>
    </row>
    <row r="24" spans="1:15" s="11" customFormat="1" x14ac:dyDescent="0.25">
      <c r="A24" s="13" t="s">
        <v>7</v>
      </c>
      <c r="B24" s="34"/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23">
        <f>SUM(B24:N24)</f>
        <v>0</v>
      </c>
    </row>
    <row r="25" spans="1:15" s="11" customFormat="1" x14ac:dyDescent="0.25">
      <c r="A25" s="13" t="s">
        <v>49</v>
      </c>
      <c r="B25" s="34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23">
        <f t="shared" ref="O25:O26" si="3">SUM(B25:N25)</f>
        <v>0</v>
      </c>
    </row>
    <row r="26" spans="1:15" s="11" customFormat="1" x14ac:dyDescent="0.25">
      <c r="A26" s="13" t="s">
        <v>2</v>
      </c>
      <c r="B26" s="34"/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23">
        <f t="shared" si="3"/>
        <v>0</v>
      </c>
    </row>
    <row r="27" spans="1:15" s="11" customFormat="1" x14ac:dyDescent="0.25">
      <c r="A27" s="22" t="s">
        <v>3</v>
      </c>
      <c r="B27" s="23">
        <f>SUM(B24:B26)</f>
        <v>0</v>
      </c>
      <c r="C27" s="23">
        <f t="shared" ref="C27:N27" si="4">SUM(C24:C26)</f>
        <v>0</v>
      </c>
      <c r="D27" s="23">
        <f t="shared" si="4"/>
        <v>0</v>
      </c>
      <c r="E27" s="23">
        <f t="shared" si="4"/>
        <v>0</v>
      </c>
      <c r="F27" s="23">
        <f t="shared" si="4"/>
        <v>0</v>
      </c>
      <c r="G27" s="23">
        <f t="shared" si="4"/>
        <v>0</v>
      </c>
      <c r="H27" s="23">
        <f t="shared" si="4"/>
        <v>0</v>
      </c>
      <c r="I27" s="23">
        <f t="shared" si="4"/>
        <v>0</v>
      </c>
      <c r="J27" s="23">
        <f t="shared" si="4"/>
        <v>0</v>
      </c>
      <c r="K27" s="23">
        <f t="shared" si="4"/>
        <v>0</v>
      </c>
      <c r="L27" s="23">
        <f t="shared" si="4"/>
        <v>0</v>
      </c>
      <c r="M27" s="23">
        <f t="shared" si="4"/>
        <v>0</v>
      </c>
      <c r="N27" s="23">
        <f t="shared" si="4"/>
        <v>0</v>
      </c>
      <c r="O27" s="23">
        <f>SUM(O24:O26)</f>
        <v>0</v>
      </c>
    </row>
    <row r="28" spans="1:15" s="11" customFormat="1" x14ac:dyDescent="0.25">
      <c r="A28" s="17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7"/>
    </row>
    <row r="29" spans="1:15" s="11" customFormat="1" x14ac:dyDescent="0.25">
      <c r="A29" s="48" t="e">
        <f>CONCATENATE('01-Business_Value'!#REF!, " - ",'01-Business_Value'!#REF!)</f>
        <v>#REF!</v>
      </c>
      <c r="B29" s="48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</row>
    <row r="30" spans="1:15" s="11" customFormat="1" x14ac:dyDescent="0.25">
      <c r="A30" s="13" t="s">
        <v>7</v>
      </c>
      <c r="B30" s="34"/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23">
        <f t="shared" ref="O30" si="5">SUM(B30:N30)</f>
        <v>0</v>
      </c>
    </row>
    <row r="31" spans="1:15" s="11" customFormat="1" x14ac:dyDescent="0.25">
      <c r="A31" s="22" t="s">
        <v>3</v>
      </c>
      <c r="B31" s="23">
        <f>SUM(B30:B30)</f>
        <v>0</v>
      </c>
      <c r="C31" s="23">
        <f t="shared" ref="C31:N31" si="6">SUM(C30:C30)</f>
        <v>0</v>
      </c>
      <c r="D31" s="23">
        <f t="shared" si="6"/>
        <v>0</v>
      </c>
      <c r="E31" s="23">
        <f t="shared" si="6"/>
        <v>0</v>
      </c>
      <c r="F31" s="23">
        <f t="shared" si="6"/>
        <v>0</v>
      </c>
      <c r="G31" s="23">
        <f t="shared" si="6"/>
        <v>0</v>
      </c>
      <c r="H31" s="23">
        <f t="shared" si="6"/>
        <v>0</v>
      </c>
      <c r="I31" s="23">
        <f t="shared" si="6"/>
        <v>0</v>
      </c>
      <c r="J31" s="23">
        <f t="shared" si="6"/>
        <v>0</v>
      </c>
      <c r="K31" s="23">
        <f t="shared" si="6"/>
        <v>0</v>
      </c>
      <c r="L31" s="23">
        <f t="shared" si="6"/>
        <v>0</v>
      </c>
      <c r="M31" s="23">
        <f t="shared" si="6"/>
        <v>0</v>
      </c>
      <c r="N31" s="23">
        <f t="shared" si="6"/>
        <v>0</v>
      </c>
      <c r="O31" s="23">
        <f>SUM(O30:O30)</f>
        <v>0</v>
      </c>
    </row>
    <row r="32" spans="1:15" s="11" customFormat="1" x14ac:dyDescent="0.25">
      <c r="A32" s="17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7"/>
    </row>
    <row r="33" spans="1:15" s="11" customFormat="1" x14ac:dyDescent="0.25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</row>
    <row r="34" spans="1:15" s="33" customFormat="1" x14ac:dyDescent="0.25">
      <c r="A34" s="48" t="str">
        <f>CONCATENATE('01-Business_Value'!I5, " - ",'01-Business_Value'!J5)</f>
        <v>Reliveri - Phase -2</v>
      </c>
      <c r="B34" s="48"/>
      <c r="C34" s="48"/>
      <c r="D34" s="48"/>
      <c r="E34" s="48"/>
      <c r="F34" s="48"/>
      <c r="G34" s="48"/>
      <c r="H34" s="48"/>
      <c r="I34" s="48"/>
      <c r="J34" s="48"/>
      <c r="K34" s="48"/>
      <c r="L34" s="48"/>
      <c r="M34" s="48"/>
      <c r="N34" s="48"/>
      <c r="O34" s="48"/>
    </row>
    <row r="35" spans="1:15" s="33" customFormat="1" x14ac:dyDescent="0.25">
      <c r="A35" s="13" t="s">
        <v>7</v>
      </c>
      <c r="B35" s="34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23">
        <f>SUM(B35:N35)</f>
        <v>0</v>
      </c>
    </row>
    <row r="36" spans="1:15" s="11" customFormat="1" x14ac:dyDescent="0.25">
      <c r="A36" s="14" t="s">
        <v>3</v>
      </c>
      <c r="B36" s="18">
        <f>SUM(B35)</f>
        <v>0</v>
      </c>
      <c r="C36" s="18">
        <f t="shared" ref="C36:N36" si="7">SUM(C35)</f>
        <v>0</v>
      </c>
      <c r="D36" s="18">
        <f t="shared" si="7"/>
        <v>0</v>
      </c>
      <c r="E36" s="18">
        <f t="shared" si="7"/>
        <v>0</v>
      </c>
      <c r="F36" s="18">
        <f t="shared" si="7"/>
        <v>0</v>
      </c>
      <c r="G36" s="18">
        <f t="shared" si="7"/>
        <v>0</v>
      </c>
      <c r="H36" s="18">
        <f t="shared" si="7"/>
        <v>0</v>
      </c>
      <c r="I36" s="18">
        <f t="shared" si="7"/>
        <v>0</v>
      </c>
      <c r="J36" s="18">
        <f t="shared" si="7"/>
        <v>0</v>
      </c>
      <c r="K36" s="18">
        <f t="shared" si="7"/>
        <v>0</v>
      </c>
      <c r="L36" s="18">
        <f t="shared" si="7"/>
        <v>0</v>
      </c>
      <c r="M36" s="18">
        <f t="shared" si="7"/>
        <v>0</v>
      </c>
      <c r="N36" s="18">
        <f t="shared" si="7"/>
        <v>0</v>
      </c>
      <c r="O36" s="23">
        <f>SUM(O35:O35)</f>
        <v>0</v>
      </c>
    </row>
    <row r="37" spans="1:15" s="11" customFormat="1" x14ac:dyDescent="0.25">
      <c r="A37" s="25" t="s">
        <v>35</v>
      </c>
      <c r="B37" s="24">
        <f>SUM(B15,B21,B27,B31, B36)</f>
        <v>10</v>
      </c>
      <c r="C37" s="24">
        <f>SUM(C15,C21,C27,C31, C36)</f>
        <v>0</v>
      </c>
      <c r="D37" s="24">
        <f>SUM(D15,D21,D27,D31, D36)</f>
        <v>0</v>
      </c>
      <c r="E37" s="24">
        <f t="shared" ref="E37:N37" si="8">SUM(E15,E21,E27,E31, E36)</f>
        <v>0</v>
      </c>
      <c r="F37" s="24">
        <f t="shared" si="8"/>
        <v>435</v>
      </c>
      <c r="G37" s="24">
        <f t="shared" si="8"/>
        <v>0</v>
      </c>
      <c r="H37" s="24">
        <f t="shared" si="8"/>
        <v>45</v>
      </c>
      <c r="I37" s="24">
        <f t="shared" si="8"/>
        <v>60</v>
      </c>
      <c r="J37" s="24">
        <f t="shared" si="8"/>
        <v>0</v>
      </c>
      <c r="K37" s="24">
        <f t="shared" si="8"/>
        <v>0</v>
      </c>
      <c r="L37" s="24">
        <f t="shared" si="8"/>
        <v>0</v>
      </c>
      <c r="M37" s="24">
        <f t="shared" si="8"/>
        <v>0</v>
      </c>
      <c r="N37" s="24">
        <f t="shared" si="8"/>
        <v>0</v>
      </c>
      <c r="O37" s="24">
        <f>SUM(O15,O21,O27,O31,O36)</f>
        <v>550</v>
      </c>
    </row>
    <row r="38" spans="1:15" s="11" customFormat="1" x14ac:dyDescent="0.25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</row>
    <row r="39" spans="1:15" s="35" customFormat="1" x14ac:dyDescent="0.25"/>
    <row r="40" spans="1:15" s="33" customFormat="1" x14ac:dyDescent="0.25">
      <c r="A40" s="47" t="s">
        <v>32</v>
      </c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</row>
    <row r="41" spans="1:15" s="33" customFormat="1" x14ac:dyDescent="0.25">
      <c r="A41" s="12" t="s">
        <v>27</v>
      </c>
      <c r="B41" s="12" t="s">
        <v>31</v>
      </c>
      <c r="C41" s="12" t="s">
        <v>29</v>
      </c>
      <c r="D41" s="12" t="s">
        <v>53</v>
      </c>
      <c r="E41" s="12" t="s">
        <v>4</v>
      </c>
      <c r="F41" s="12" t="s">
        <v>5</v>
      </c>
      <c r="G41" s="12" t="s">
        <v>54</v>
      </c>
      <c r="H41" s="19"/>
      <c r="L41" s="12" t="s">
        <v>6</v>
      </c>
      <c r="M41" s="12" t="s">
        <v>4</v>
      </c>
      <c r="N41" s="21" t="s">
        <v>5</v>
      </c>
      <c r="O41" s="12" t="s">
        <v>34</v>
      </c>
    </row>
    <row r="42" spans="1:15" s="33" customFormat="1" x14ac:dyDescent="0.25">
      <c r="A42" s="46" t="str">
        <f>'01-Business_Value'!I8</f>
        <v>ARP</v>
      </c>
      <c r="B42" s="44">
        <f>'01-Business_Value'!J8</f>
        <v>0</v>
      </c>
      <c r="C42" s="44">
        <f>'01-Business_Value'!K8</f>
        <v>250</v>
      </c>
      <c r="D42" s="13" t="s">
        <v>7</v>
      </c>
      <c r="E42" s="36">
        <f>'02-Nov'!G42</f>
        <v>0</v>
      </c>
      <c r="F42" s="36">
        <f>O9</f>
        <v>10</v>
      </c>
      <c r="G42" s="37">
        <f t="shared" ref="G42:G60" si="9">E42+F42</f>
        <v>10</v>
      </c>
      <c r="H42" s="38"/>
      <c r="L42" s="13" t="s">
        <v>7</v>
      </c>
      <c r="M42" s="26">
        <f>E42+E49+E53+E55+E57</f>
        <v>569</v>
      </c>
      <c r="N42" s="26">
        <f>SUM(F42,F49,F53,F55, F57)</f>
        <v>10</v>
      </c>
      <c r="O42" s="22">
        <f>M42+N42</f>
        <v>579</v>
      </c>
    </row>
    <row r="43" spans="1:15" s="33" customFormat="1" x14ac:dyDescent="0.25">
      <c r="A43" s="44"/>
      <c r="B43" s="44"/>
      <c r="C43" s="44"/>
      <c r="D43" s="13" t="s">
        <v>8</v>
      </c>
      <c r="E43" s="36">
        <f>'02-Nov'!G43</f>
        <v>0</v>
      </c>
      <c r="F43" s="36">
        <f t="shared" ref="F43:F47" si="10">O10</f>
        <v>0</v>
      </c>
      <c r="G43" s="37">
        <f t="shared" si="9"/>
        <v>0</v>
      </c>
      <c r="H43" s="38"/>
      <c r="L43" s="13" t="s">
        <v>8</v>
      </c>
      <c r="M43" s="26">
        <f>E43</f>
        <v>0</v>
      </c>
      <c r="N43" s="26">
        <f>F43</f>
        <v>0</v>
      </c>
      <c r="O43" s="22">
        <f t="shared" ref="O43:O50" si="11">M43+N43</f>
        <v>0</v>
      </c>
    </row>
    <row r="44" spans="1:15" s="33" customFormat="1" x14ac:dyDescent="0.25">
      <c r="A44" s="44"/>
      <c r="B44" s="44"/>
      <c r="C44" s="44"/>
      <c r="D44" s="13" t="s">
        <v>11</v>
      </c>
      <c r="E44" s="36">
        <f>'02-Nov'!G44</f>
        <v>0</v>
      </c>
      <c r="F44" s="36">
        <f>O11</f>
        <v>0</v>
      </c>
      <c r="G44" s="37">
        <f t="shared" si="9"/>
        <v>0</v>
      </c>
      <c r="H44" s="38"/>
      <c r="L44" s="13" t="s">
        <v>11</v>
      </c>
      <c r="M44" s="26">
        <f>E44+E59</f>
        <v>0</v>
      </c>
      <c r="N44" s="26">
        <f>F44+F59</f>
        <v>0</v>
      </c>
      <c r="O44" s="22">
        <f t="shared" si="11"/>
        <v>0</v>
      </c>
    </row>
    <row r="45" spans="1:15" s="33" customFormat="1" x14ac:dyDescent="0.25">
      <c r="A45" s="44"/>
      <c r="B45" s="44"/>
      <c r="C45" s="44"/>
      <c r="D45" s="13" t="s">
        <v>12</v>
      </c>
      <c r="E45" s="36">
        <f>'02-Nov'!G45</f>
        <v>0</v>
      </c>
      <c r="F45" s="36">
        <f t="shared" si="10"/>
        <v>0</v>
      </c>
      <c r="G45" s="37">
        <f t="shared" si="9"/>
        <v>0</v>
      </c>
      <c r="H45" s="38"/>
      <c r="L45" s="13" t="s">
        <v>12</v>
      </c>
      <c r="M45" s="26">
        <f t="shared" ref="M45:N47" si="12">E45</f>
        <v>0</v>
      </c>
      <c r="N45" s="26">
        <f t="shared" si="12"/>
        <v>0</v>
      </c>
      <c r="O45" s="22">
        <f t="shared" si="11"/>
        <v>0</v>
      </c>
    </row>
    <row r="46" spans="1:15" s="33" customFormat="1" x14ac:dyDescent="0.25">
      <c r="A46" s="44"/>
      <c r="B46" s="44"/>
      <c r="C46" s="44"/>
      <c r="D46" s="13" t="s">
        <v>13</v>
      </c>
      <c r="E46" s="36">
        <f>'02-Nov'!G46</f>
        <v>0</v>
      </c>
      <c r="F46" s="36">
        <f t="shared" si="10"/>
        <v>0</v>
      </c>
      <c r="G46" s="37">
        <f t="shared" si="9"/>
        <v>0</v>
      </c>
      <c r="H46" s="38"/>
      <c r="L46" s="13" t="s">
        <v>13</v>
      </c>
      <c r="M46" s="26">
        <f t="shared" si="12"/>
        <v>0</v>
      </c>
      <c r="N46" s="26">
        <f t="shared" si="12"/>
        <v>0</v>
      </c>
      <c r="O46" s="22">
        <f t="shared" si="11"/>
        <v>0</v>
      </c>
    </row>
    <row r="47" spans="1:15" s="33" customFormat="1" x14ac:dyDescent="0.25">
      <c r="A47" s="44"/>
      <c r="B47" s="44"/>
      <c r="C47" s="44"/>
      <c r="D47" s="13" t="s">
        <v>14</v>
      </c>
      <c r="E47" s="36">
        <f>'02-Nov'!G47</f>
        <v>0</v>
      </c>
      <c r="F47" s="36">
        <f t="shared" si="10"/>
        <v>0</v>
      </c>
      <c r="G47" s="37">
        <f t="shared" si="9"/>
        <v>0</v>
      </c>
      <c r="H47" s="38"/>
      <c r="L47" s="13" t="s">
        <v>14</v>
      </c>
      <c r="M47" s="26">
        <f t="shared" si="12"/>
        <v>0</v>
      </c>
      <c r="N47" s="26">
        <f t="shared" si="12"/>
        <v>0</v>
      </c>
      <c r="O47" s="22">
        <f t="shared" si="11"/>
        <v>0</v>
      </c>
    </row>
    <row r="48" spans="1:15" s="33" customFormat="1" x14ac:dyDescent="0.25">
      <c r="A48" s="45"/>
      <c r="B48" s="45"/>
      <c r="C48" s="45"/>
      <c r="D48" s="22" t="s">
        <v>3</v>
      </c>
      <c r="E48" s="36">
        <f>'02-Nov'!G48</f>
        <v>0</v>
      </c>
      <c r="F48" s="30">
        <f>SUM(F42:F47)</f>
        <v>10</v>
      </c>
      <c r="G48" s="30">
        <f t="shared" si="9"/>
        <v>10</v>
      </c>
      <c r="H48" s="15"/>
      <c r="L48" s="13" t="s">
        <v>9</v>
      </c>
      <c r="M48" s="26">
        <f>E50</f>
        <v>0</v>
      </c>
      <c r="N48" s="26">
        <f>F50</f>
        <v>0</v>
      </c>
      <c r="O48" s="22">
        <f t="shared" si="11"/>
        <v>0</v>
      </c>
    </row>
    <row r="49" spans="1:15" s="33" customFormat="1" x14ac:dyDescent="0.25">
      <c r="A49" s="46" t="str">
        <f>'01-Business_Value'!I7</f>
        <v>Front End Editor</v>
      </c>
      <c r="B49" s="44" t="str">
        <f>'01-Business_Value'!J7</f>
        <v>Phase -1</v>
      </c>
      <c r="C49" s="44">
        <f>'01-Business_Value'!K7</f>
        <v>250</v>
      </c>
      <c r="D49" s="13" t="s">
        <v>7</v>
      </c>
      <c r="E49" s="36">
        <f>'02-Nov'!G49</f>
        <v>559</v>
      </c>
      <c r="F49" s="36">
        <f>O18</f>
        <v>0</v>
      </c>
      <c r="G49" s="37">
        <f t="shared" si="9"/>
        <v>559</v>
      </c>
      <c r="H49" s="38"/>
      <c r="L49" s="13" t="s">
        <v>10</v>
      </c>
      <c r="M49" s="26">
        <f>E51</f>
        <v>580</v>
      </c>
      <c r="N49" s="26">
        <f>F51</f>
        <v>540</v>
      </c>
      <c r="O49" s="22">
        <f t="shared" si="11"/>
        <v>1120</v>
      </c>
    </row>
    <row r="50" spans="1:15" s="33" customFormat="1" x14ac:dyDescent="0.25">
      <c r="A50" s="44"/>
      <c r="B50" s="44"/>
      <c r="C50" s="44"/>
      <c r="D50" s="13" t="s">
        <v>9</v>
      </c>
      <c r="E50" s="36">
        <f>'02-Nov'!G50</f>
        <v>0</v>
      </c>
      <c r="F50" s="36">
        <f t="shared" ref="F50:F51" si="13">O19</f>
        <v>0</v>
      </c>
      <c r="G50" s="37">
        <f t="shared" si="9"/>
        <v>0</v>
      </c>
      <c r="H50" s="38"/>
      <c r="L50" s="13" t="s">
        <v>49</v>
      </c>
      <c r="M50" s="26">
        <f>E58</f>
        <v>0</v>
      </c>
      <c r="N50" s="26">
        <f>F58</f>
        <v>0</v>
      </c>
      <c r="O50" s="22">
        <f t="shared" si="11"/>
        <v>0</v>
      </c>
    </row>
    <row r="51" spans="1:15" s="33" customFormat="1" x14ac:dyDescent="0.25">
      <c r="A51" s="44"/>
      <c r="B51" s="44"/>
      <c r="C51" s="44"/>
      <c r="D51" s="13" t="s">
        <v>10</v>
      </c>
      <c r="E51" s="36">
        <f>'02-Nov'!G51</f>
        <v>580</v>
      </c>
      <c r="F51" s="36">
        <f t="shared" si="13"/>
        <v>540</v>
      </c>
      <c r="G51" s="37">
        <f t="shared" si="9"/>
        <v>1120</v>
      </c>
      <c r="H51" s="38"/>
      <c r="L51" s="25" t="s">
        <v>35</v>
      </c>
      <c r="M51" s="25">
        <f>SUM(M42:M50)</f>
        <v>1149</v>
      </c>
      <c r="N51" s="25">
        <f>SUM(N42:N50)</f>
        <v>550</v>
      </c>
      <c r="O51" s="25">
        <f>SUM(O42:O50)</f>
        <v>1699</v>
      </c>
    </row>
    <row r="52" spans="1:15" s="33" customFormat="1" x14ac:dyDescent="0.25">
      <c r="A52" s="45"/>
      <c r="B52" s="45"/>
      <c r="C52" s="45"/>
      <c r="D52" s="22" t="s">
        <v>3</v>
      </c>
      <c r="E52" s="36">
        <f>'02-Nov'!G52</f>
        <v>1139</v>
      </c>
      <c r="F52" s="30">
        <f>SUM(F49:F51)</f>
        <v>540</v>
      </c>
      <c r="G52" s="30">
        <f t="shared" si="9"/>
        <v>1679</v>
      </c>
      <c r="H52" s="15"/>
      <c r="O52" s="11"/>
    </row>
    <row r="53" spans="1:15" s="33" customFormat="1" x14ac:dyDescent="0.25">
      <c r="A53" s="46" t="str">
        <f>'01-Business_Value'!I5</f>
        <v>Reliveri</v>
      </c>
      <c r="B53" s="44" t="str">
        <f>'01-Business_Value'!J5</f>
        <v>Phase -2</v>
      </c>
      <c r="C53" s="44">
        <f>'01-Business_Value'!K5</f>
        <v>225</v>
      </c>
      <c r="D53" s="13" t="s">
        <v>7</v>
      </c>
      <c r="E53" s="36">
        <f>'02-Nov'!G53</f>
        <v>10</v>
      </c>
      <c r="F53" s="36">
        <f>O35</f>
        <v>0</v>
      </c>
      <c r="G53" s="37">
        <f t="shared" si="9"/>
        <v>10</v>
      </c>
      <c r="H53" s="38"/>
      <c r="O53" s="11"/>
    </row>
    <row r="54" spans="1:15" s="33" customFormat="1" x14ac:dyDescent="0.25">
      <c r="A54" s="45"/>
      <c r="B54" s="45"/>
      <c r="C54" s="45"/>
      <c r="D54" s="22" t="s">
        <v>3</v>
      </c>
      <c r="E54" s="36">
        <f>'02-Nov'!G54</f>
        <v>10</v>
      </c>
      <c r="F54" s="37">
        <f>O36</f>
        <v>0</v>
      </c>
      <c r="G54" s="37">
        <f t="shared" si="9"/>
        <v>10</v>
      </c>
      <c r="H54" s="15"/>
      <c r="O54" s="11"/>
    </row>
    <row r="55" spans="1:15" s="33" customFormat="1" x14ac:dyDescent="0.25">
      <c r="A55" s="46" t="e">
        <f>'01-Business_Value'!#REF!</f>
        <v>#REF!</v>
      </c>
      <c r="B55" s="44" t="e">
        <f>'01-Business_Value'!#REF!</f>
        <v>#REF!</v>
      </c>
      <c r="C55" s="44" t="e">
        <f>'01-Business_Value'!#REF!</f>
        <v>#REF!</v>
      </c>
      <c r="D55" s="13" t="s">
        <v>7</v>
      </c>
      <c r="E55" s="36">
        <f>'02-Nov'!G55</f>
        <v>0</v>
      </c>
      <c r="F55" s="36">
        <f>O30</f>
        <v>0</v>
      </c>
      <c r="G55" s="37">
        <f t="shared" si="9"/>
        <v>0</v>
      </c>
      <c r="H55" s="35"/>
      <c r="O55" s="11"/>
    </row>
    <row r="56" spans="1:15" s="33" customFormat="1" x14ac:dyDescent="0.25">
      <c r="A56" s="45"/>
      <c r="B56" s="45"/>
      <c r="C56" s="45"/>
      <c r="D56" s="22" t="s">
        <v>3</v>
      </c>
      <c r="E56" s="36">
        <f>'02-Nov'!G56</f>
        <v>0</v>
      </c>
      <c r="F56" s="30">
        <f>SUM(F55:F55)</f>
        <v>0</v>
      </c>
      <c r="G56" s="31">
        <f t="shared" si="9"/>
        <v>0</v>
      </c>
      <c r="O56" s="11"/>
    </row>
    <row r="57" spans="1:15" s="33" customFormat="1" x14ac:dyDescent="0.25">
      <c r="A57" s="46" t="str">
        <f>'01-Business_Value'!I6</f>
        <v>Web Security Policy</v>
      </c>
      <c r="B57" s="44" t="str">
        <f>'01-Business_Value'!J6</f>
        <v>Phase -1</v>
      </c>
      <c r="C57" s="44">
        <f>'01-Business_Value'!K6</f>
        <v>175</v>
      </c>
      <c r="D57" s="13" t="s">
        <v>7</v>
      </c>
      <c r="E57" s="36">
        <f>'02-Nov'!G57</f>
        <v>0</v>
      </c>
      <c r="F57" s="36">
        <f>O24</f>
        <v>0</v>
      </c>
      <c r="G57" s="37">
        <f t="shared" si="9"/>
        <v>0</v>
      </c>
      <c r="O57" s="11"/>
    </row>
    <row r="58" spans="1:15" s="33" customFormat="1" x14ac:dyDescent="0.25">
      <c r="A58" s="44"/>
      <c r="B58" s="44"/>
      <c r="C58" s="44"/>
      <c r="D58" s="13" t="s">
        <v>49</v>
      </c>
      <c r="E58" s="36">
        <f>'02-Nov'!G58</f>
        <v>0</v>
      </c>
      <c r="F58" s="36">
        <f>O25</f>
        <v>0</v>
      </c>
      <c r="G58" s="37">
        <f t="shared" si="9"/>
        <v>0</v>
      </c>
      <c r="O58" s="11"/>
    </row>
    <row r="59" spans="1:15" s="33" customFormat="1" x14ac:dyDescent="0.25">
      <c r="A59" s="44"/>
      <c r="B59" s="44"/>
      <c r="C59" s="44"/>
      <c r="D59" s="13" t="s">
        <v>11</v>
      </c>
      <c r="E59" s="36">
        <f>'02-Nov'!G59</f>
        <v>0</v>
      </c>
      <c r="F59" s="36">
        <f>O26</f>
        <v>0</v>
      </c>
      <c r="G59" s="37">
        <f t="shared" si="9"/>
        <v>0</v>
      </c>
      <c r="O59" s="11"/>
    </row>
    <row r="60" spans="1:15" s="33" customFormat="1" x14ac:dyDescent="0.25">
      <c r="A60" s="45"/>
      <c r="B60" s="45"/>
      <c r="C60" s="45"/>
      <c r="D60" s="22" t="s">
        <v>3</v>
      </c>
      <c r="E60" s="36">
        <f>'02-Nov'!G60</f>
        <v>0</v>
      </c>
      <c r="F60" s="30">
        <f>SUM(F57:F59)</f>
        <v>0</v>
      </c>
      <c r="G60" s="30">
        <f t="shared" si="9"/>
        <v>0</v>
      </c>
      <c r="O60" s="11"/>
    </row>
    <row r="61" spans="1:15" s="33" customFormat="1" x14ac:dyDescent="0.25">
      <c r="A61" s="25"/>
      <c r="B61" s="25"/>
      <c r="C61" s="25"/>
      <c r="D61" s="25" t="s">
        <v>35</v>
      </c>
      <c r="E61" s="36">
        <f>'02-Nov'!G61</f>
        <v>1149</v>
      </c>
      <c r="F61" s="32">
        <f t="shared" ref="F61:G61" si="14">SUM(F48, F52, F54, F56, F60)</f>
        <v>550</v>
      </c>
      <c r="G61" s="32">
        <f t="shared" si="14"/>
        <v>1699</v>
      </c>
      <c r="O61" s="11"/>
    </row>
    <row r="62" spans="1:15" s="33" customFormat="1" x14ac:dyDescent="0.25">
      <c r="A62" s="11"/>
      <c r="O62" s="11"/>
    </row>
  </sheetData>
  <mergeCells count="23">
    <mergeCell ref="A49:A52"/>
    <mergeCell ref="B49:B52"/>
    <mergeCell ref="C49:C52"/>
    <mergeCell ref="A1:O4"/>
    <mergeCell ref="A5:O5"/>
    <mergeCell ref="A8:O8"/>
    <mergeCell ref="A17:O17"/>
    <mergeCell ref="A23:O23"/>
    <mergeCell ref="A29:O29"/>
    <mergeCell ref="A34:O34"/>
    <mergeCell ref="A40:O40"/>
    <mergeCell ref="A42:A48"/>
    <mergeCell ref="B42:B48"/>
    <mergeCell ref="C42:C48"/>
    <mergeCell ref="A57:A60"/>
    <mergeCell ref="B57:B60"/>
    <mergeCell ref="C57:C60"/>
    <mergeCell ref="A53:A54"/>
    <mergeCell ref="B53:B54"/>
    <mergeCell ref="C53:C54"/>
    <mergeCell ref="A55:A56"/>
    <mergeCell ref="B55:B56"/>
    <mergeCell ref="C55:C56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2"/>
  <sheetViews>
    <sheetView zoomScale="90" zoomScaleNormal="90" workbookViewId="0">
      <pane ySplit="7" topLeftCell="A8" activePane="bottomLeft" state="frozen"/>
      <selection pane="bottomLeft" sqref="A1:O4"/>
    </sheetView>
  </sheetViews>
  <sheetFormatPr defaultColWidth="9" defaultRowHeight="15" x14ac:dyDescent="0.25"/>
  <cols>
    <col min="1" max="1" width="19.5703125" style="11" customWidth="1" collapsed="1"/>
    <col min="2" max="2" width="21.7109375" style="1" customWidth="1" collapsed="1"/>
    <col min="3" max="3" width="16.42578125" style="1" bestFit="1" customWidth="1" collapsed="1"/>
    <col min="4" max="4" width="15.85546875" style="1" bestFit="1" customWidth="1" collapsed="1"/>
    <col min="5" max="5" width="23.140625" style="1" customWidth="1" collapsed="1"/>
    <col min="6" max="6" width="15" style="1" customWidth="1" collapsed="1"/>
    <col min="7" max="7" width="10.140625" style="1" bestFit="1" customWidth="1" collapsed="1"/>
    <col min="8" max="8" width="13.140625" style="1" customWidth="1" collapsed="1"/>
    <col min="9" max="9" width="14.140625" style="1" customWidth="1" collapsed="1"/>
    <col min="10" max="10" width="10.85546875" style="1" customWidth="1" collapsed="1"/>
    <col min="11" max="11" width="24.85546875" style="1" customWidth="1" collapsed="1"/>
    <col min="12" max="12" width="23.7109375" style="1" customWidth="1" collapsed="1"/>
    <col min="13" max="13" width="12.42578125" style="1" customWidth="1" collapsed="1"/>
    <col min="14" max="14" width="12" style="1" customWidth="1" collapsed="1"/>
    <col min="15" max="15" width="17.5703125" style="11" customWidth="1" collapsed="1"/>
    <col min="16" max="16384" width="9" style="1" collapsed="1"/>
  </cols>
  <sheetData>
    <row r="1" spans="1:15" x14ac:dyDescent="0.25">
      <c r="A1" s="41" t="s">
        <v>48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</row>
    <row r="2" spans="1:15" x14ac:dyDescent="0.25">
      <c r="A2" s="41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</row>
    <row r="3" spans="1:15" x14ac:dyDescent="0.25">
      <c r="A3" s="41"/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</row>
    <row r="4" spans="1:15" x14ac:dyDescent="0.25">
      <c r="A4" s="41"/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</row>
    <row r="5" spans="1:15" ht="26.25" x14ac:dyDescent="0.25">
      <c r="A5" s="49">
        <v>43034</v>
      </c>
      <c r="B5" s="50"/>
      <c r="C5" s="50"/>
      <c r="D5" s="50"/>
      <c r="E5" s="50"/>
      <c r="F5" s="50"/>
      <c r="G5" s="50"/>
      <c r="H5" s="50"/>
      <c r="I5" s="50"/>
      <c r="J5" s="50"/>
      <c r="K5" s="50"/>
      <c r="L5" s="50"/>
      <c r="M5" s="50"/>
      <c r="N5" s="50"/>
      <c r="O5" s="51"/>
    </row>
    <row r="6" spans="1:15" s="33" customFormat="1" x14ac:dyDescent="0.25">
      <c r="A6" s="11"/>
      <c r="O6" s="11"/>
    </row>
    <row r="7" spans="1:15" s="11" customFormat="1" ht="29.25" customHeight="1" x14ac:dyDescent="0.25">
      <c r="A7" s="10" t="s">
        <v>40</v>
      </c>
      <c r="B7" s="10" t="s">
        <v>15</v>
      </c>
      <c r="C7" s="10" t="s">
        <v>16</v>
      </c>
      <c r="D7" s="10" t="s">
        <v>17</v>
      </c>
      <c r="E7" s="10" t="s">
        <v>18</v>
      </c>
      <c r="F7" s="10" t="s">
        <v>19</v>
      </c>
      <c r="G7" s="10" t="s">
        <v>20</v>
      </c>
      <c r="H7" s="10" t="s">
        <v>21</v>
      </c>
      <c r="I7" s="10" t="s">
        <v>22</v>
      </c>
      <c r="J7" s="10" t="s">
        <v>23</v>
      </c>
      <c r="K7" s="10" t="s">
        <v>24</v>
      </c>
      <c r="L7" s="10" t="s">
        <v>25</v>
      </c>
      <c r="M7" s="10" t="s">
        <v>26</v>
      </c>
      <c r="N7" s="10" t="s">
        <v>55</v>
      </c>
      <c r="O7" s="10" t="s">
        <v>33</v>
      </c>
    </row>
    <row r="8" spans="1:15" s="33" customFormat="1" x14ac:dyDescent="0.25">
      <c r="A8" s="48" t="str">
        <f>CONCATENATE('01-Business_Value'!I8, " - ",'01-Business_Value'!J8)</f>
        <v xml:space="preserve">ARP - </v>
      </c>
      <c r="B8" s="48"/>
      <c r="C8" s="48"/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</row>
    <row r="9" spans="1:15" s="33" customFormat="1" x14ac:dyDescent="0.25">
      <c r="A9" s="13" t="s">
        <v>7</v>
      </c>
      <c r="B9" s="34"/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23">
        <f>SUM(B9:N9)</f>
        <v>0</v>
      </c>
    </row>
    <row r="10" spans="1:15" s="33" customFormat="1" x14ac:dyDescent="0.25">
      <c r="A10" s="13" t="s">
        <v>8</v>
      </c>
      <c r="B10" s="34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23">
        <f t="shared" ref="O10:O14" si="0">SUM(B10:N10)</f>
        <v>0</v>
      </c>
    </row>
    <row r="11" spans="1:15" s="33" customFormat="1" x14ac:dyDescent="0.25">
      <c r="A11" s="13" t="s">
        <v>11</v>
      </c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23">
        <f t="shared" si="0"/>
        <v>0</v>
      </c>
    </row>
    <row r="12" spans="1:15" s="33" customFormat="1" x14ac:dyDescent="0.25">
      <c r="A12" s="13" t="s">
        <v>12</v>
      </c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23">
        <f t="shared" si="0"/>
        <v>0</v>
      </c>
    </row>
    <row r="13" spans="1:15" s="33" customFormat="1" x14ac:dyDescent="0.25">
      <c r="A13" s="13" t="s">
        <v>13</v>
      </c>
      <c r="B13" s="34"/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23">
        <f t="shared" si="0"/>
        <v>0</v>
      </c>
    </row>
    <row r="14" spans="1:15" s="33" customFormat="1" x14ac:dyDescent="0.25">
      <c r="A14" s="13" t="s">
        <v>14</v>
      </c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23">
        <f t="shared" si="0"/>
        <v>0</v>
      </c>
    </row>
    <row r="15" spans="1:15" s="11" customFormat="1" x14ac:dyDescent="0.25">
      <c r="A15" s="22" t="s">
        <v>3</v>
      </c>
      <c r="B15" s="23">
        <f t="shared" ref="B15:M15" si="1">SUM(B9:B14)</f>
        <v>0</v>
      </c>
      <c r="C15" s="23">
        <f t="shared" si="1"/>
        <v>0</v>
      </c>
      <c r="D15" s="23">
        <f t="shared" si="1"/>
        <v>0</v>
      </c>
      <c r="E15" s="23">
        <f t="shared" si="1"/>
        <v>0</v>
      </c>
      <c r="F15" s="23">
        <f t="shared" si="1"/>
        <v>0</v>
      </c>
      <c r="G15" s="23">
        <f t="shared" si="1"/>
        <v>0</v>
      </c>
      <c r="H15" s="23">
        <f t="shared" si="1"/>
        <v>0</v>
      </c>
      <c r="I15" s="23">
        <f t="shared" si="1"/>
        <v>0</v>
      </c>
      <c r="J15" s="23">
        <f t="shared" si="1"/>
        <v>0</v>
      </c>
      <c r="K15" s="23">
        <f t="shared" si="1"/>
        <v>0</v>
      </c>
      <c r="L15" s="23">
        <f t="shared" si="1"/>
        <v>0</v>
      </c>
      <c r="M15" s="23">
        <f t="shared" si="1"/>
        <v>0</v>
      </c>
      <c r="N15" s="23">
        <f>SUM(N9:N14)</f>
        <v>0</v>
      </c>
      <c r="O15" s="23">
        <f>SUM(O9:O14)</f>
        <v>0</v>
      </c>
    </row>
    <row r="16" spans="1:15" s="11" customFormat="1" x14ac:dyDescent="0.25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</row>
    <row r="17" spans="1:15" s="33" customFormat="1" ht="15" customHeight="1" x14ac:dyDescent="0.25">
      <c r="A17" s="48" t="str">
        <f>CONCATENATE('01-Business_Value'!I7, " - ",'01-Business_Value'!J7)</f>
        <v>Front End Editor - Phase -1</v>
      </c>
      <c r="B17" s="48"/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</row>
    <row r="18" spans="1:15" s="33" customFormat="1" x14ac:dyDescent="0.25">
      <c r="A18" s="13" t="s">
        <v>7</v>
      </c>
      <c r="B18" s="34">
        <f>120</f>
        <v>120</v>
      </c>
      <c r="C18" s="34">
        <f>120+10</f>
        <v>130</v>
      </c>
      <c r="D18" s="34"/>
      <c r="E18" s="34"/>
      <c r="F18" s="34">
        <f>150</f>
        <v>150</v>
      </c>
      <c r="G18" s="34"/>
      <c r="H18" s="34"/>
      <c r="I18" s="34">
        <f>60+120+15</f>
        <v>195</v>
      </c>
      <c r="J18" s="34"/>
      <c r="K18" s="34">
        <f>15+10+20</f>
        <v>45</v>
      </c>
      <c r="L18" s="34"/>
      <c r="M18" s="34"/>
      <c r="N18" s="34"/>
      <c r="O18" s="23">
        <f>SUM(B18:N18)</f>
        <v>640</v>
      </c>
    </row>
    <row r="19" spans="1:15" s="33" customFormat="1" x14ac:dyDescent="0.25">
      <c r="A19" s="13" t="s">
        <v>9</v>
      </c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23">
        <f>SUM(B19:N19)</f>
        <v>0</v>
      </c>
    </row>
    <row r="20" spans="1:15" s="33" customFormat="1" x14ac:dyDescent="0.25">
      <c r="A20" s="13" t="s">
        <v>10</v>
      </c>
      <c r="B20" s="34"/>
      <c r="C20" s="34"/>
      <c r="D20" s="34"/>
      <c r="E20" s="34"/>
      <c r="F20" s="34">
        <f>240+60</f>
        <v>300</v>
      </c>
      <c r="G20" s="34"/>
      <c r="H20" s="34">
        <v>120</v>
      </c>
      <c r="I20" s="34">
        <f>90</f>
        <v>90</v>
      </c>
      <c r="J20" s="34"/>
      <c r="K20" s="34"/>
      <c r="L20" s="34"/>
      <c r="M20" s="34"/>
      <c r="N20" s="34"/>
      <c r="O20" s="23">
        <f>SUM(B20:N20)</f>
        <v>510</v>
      </c>
    </row>
    <row r="21" spans="1:15" s="11" customFormat="1" x14ac:dyDescent="0.25">
      <c r="A21" s="22" t="s">
        <v>3</v>
      </c>
      <c r="B21" s="23">
        <f>SUM(B18:B20)</f>
        <v>120</v>
      </c>
      <c r="C21" s="23">
        <f t="shared" ref="C21:N21" si="2">SUM(C18:C20)</f>
        <v>130</v>
      </c>
      <c r="D21" s="23">
        <f t="shared" si="2"/>
        <v>0</v>
      </c>
      <c r="E21" s="23">
        <f t="shared" si="2"/>
        <v>0</v>
      </c>
      <c r="F21" s="23">
        <f t="shared" si="2"/>
        <v>450</v>
      </c>
      <c r="G21" s="23">
        <f t="shared" si="2"/>
        <v>0</v>
      </c>
      <c r="H21" s="23">
        <f t="shared" si="2"/>
        <v>120</v>
      </c>
      <c r="I21" s="23">
        <f t="shared" si="2"/>
        <v>285</v>
      </c>
      <c r="J21" s="23">
        <f t="shared" si="2"/>
        <v>0</v>
      </c>
      <c r="K21" s="23">
        <f t="shared" si="2"/>
        <v>45</v>
      </c>
      <c r="L21" s="23">
        <f t="shared" si="2"/>
        <v>0</v>
      </c>
      <c r="M21" s="23">
        <f t="shared" si="2"/>
        <v>0</v>
      </c>
      <c r="N21" s="23">
        <f t="shared" si="2"/>
        <v>0</v>
      </c>
      <c r="O21" s="23">
        <f>SUM(O18:O20)</f>
        <v>1150</v>
      </c>
    </row>
    <row r="22" spans="1:15" s="11" customFormat="1" x14ac:dyDescent="0.25">
      <c r="A22" s="17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7"/>
    </row>
    <row r="23" spans="1:15" s="11" customFormat="1" ht="15" customHeight="1" x14ac:dyDescent="0.25">
      <c r="A23" s="48" t="str">
        <f>CONCATENATE('01-Business_Value'!I6, " - ",'01-Business_Value'!J6)</f>
        <v>Web Security Policy - Phase -1</v>
      </c>
      <c r="B23" s="48"/>
      <c r="C23" s="48"/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48"/>
    </row>
    <row r="24" spans="1:15" s="11" customFormat="1" x14ac:dyDescent="0.25">
      <c r="A24" s="13" t="s">
        <v>7</v>
      </c>
      <c r="B24" s="34"/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23">
        <f>SUM(B24:N24)</f>
        <v>0</v>
      </c>
    </row>
    <row r="25" spans="1:15" s="11" customFormat="1" x14ac:dyDescent="0.25">
      <c r="A25" s="13" t="s">
        <v>49</v>
      </c>
      <c r="B25" s="34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23">
        <f t="shared" ref="O25:O26" si="3">SUM(B25:N25)</f>
        <v>0</v>
      </c>
    </row>
    <row r="26" spans="1:15" s="11" customFormat="1" x14ac:dyDescent="0.25">
      <c r="A26" s="13" t="s">
        <v>2</v>
      </c>
      <c r="B26" s="34"/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23">
        <f t="shared" si="3"/>
        <v>0</v>
      </c>
    </row>
    <row r="27" spans="1:15" s="11" customFormat="1" x14ac:dyDescent="0.25">
      <c r="A27" s="22" t="s">
        <v>3</v>
      </c>
      <c r="B27" s="23">
        <f>SUM(B24:B26)</f>
        <v>0</v>
      </c>
      <c r="C27" s="23">
        <f t="shared" ref="C27:N27" si="4">SUM(C24:C26)</f>
        <v>0</v>
      </c>
      <c r="D27" s="23">
        <f t="shared" si="4"/>
        <v>0</v>
      </c>
      <c r="E27" s="23">
        <f t="shared" si="4"/>
        <v>0</v>
      </c>
      <c r="F27" s="23">
        <f t="shared" si="4"/>
        <v>0</v>
      </c>
      <c r="G27" s="23">
        <f t="shared" si="4"/>
        <v>0</v>
      </c>
      <c r="H27" s="23">
        <f t="shared" si="4"/>
        <v>0</v>
      </c>
      <c r="I27" s="23">
        <f t="shared" si="4"/>
        <v>0</v>
      </c>
      <c r="J27" s="23">
        <f t="shared" si="4"/>
        <v>0</v>
      </c>
      <c r="K27" s="23">
        <f t="shared" si="4"/>
        <v>0</v>
      </c>
      <c r="L27" s="23">
        <f t="shared" si="4"/>
        <v>0</v>
      </c>
      <c r="M27" s="23">
        <f t="shared" si="4"/>
        <v>0</v>
      </c>
      <c r="N27" s="23">
        <f t="shared" si="4"/>
        <v>0</v>
      </c>
      <c r="O27" s="23">
        <f>SUM(O24:O26)</f>
        <v>0</v>
      </c>
    </row>
    <row r="28" spans="1:15" s="11" customFormat="1" x14ac:dyDescent="0.25">
      <c r="A28" s="17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7"/>
    </row>
    <row r="29" spans="1:15" s="11" customFormat="1" x14ac:dyDescent="0.25">
      <c r="A29" s="48" t="e">
        <f>CONCATENATE('01-Business_Value'!#REF!, " - ",'01-Business_Value'!#REF!)</f>
        <v>#REF!</v>
      </c>
      <c r="B29" s="48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</row>
    <row r="30" spans="1:15" s="11" customFormat="1" x14ac:dyDescent="0.25">
      <c r="A30" s="13" t="s">
        <v>7</v>
      </c>
      <c r="B30" s="34"/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23">
        <f t="shared" ref="O30" si="5">SUM(B30:N30)</f>
        <v>0</v>
      </c>
    </row>
    <row r="31" spans="1:15" s="11" customFormat="1" x14ac:dyDescent="0.25">
      <c r="A31" s="22" t="s">
        <v>3</v>
      </c>
      <c r="B31" s="23">
        <f>SUM(B30:B30)</f>
        <v>0</v>
      </c>
      <c r="C31" s="23">
        <f t="shared" ref="C31:N31" si="6">SUM(C30:C30)</f>
        <v>0</v>
      </c>
      <c r="D31" s="23">
        <f t="shared" si="6"/>
        <v>0</v>
      </c>
      <c r="E31" s="23">
        <f t="shared" si="6"/>
        <v>0</v>
      </c>
      <c r="F31" s="23">
        <f t="shared" si="6"/>
        <v>0</v>
      </c>
      <c r="G31" s="23">
        <f t="shared" si="6"/>
        <v>0</v>
      </c>
      <c r="H31" s="23">
        <f t="shared" si="6"/>
        <v>0</v>
      </c>
      <c r="I31" s="23">
        <f t="shared" si="6"/>
        <v>0</v>
      </c>
      <c r="J31" s="23">
        <f t="shared" si="6"/>
        <v>0</v>
      </c>
      <c r="K31" s="23">
        <f t="shared" si="6"/>
        <v>0</v>
      </c>
      <c r="L31" s="23">
        <f t="shared" si="6"/>
        <v>0</v>
      </c>
      <c r="M31" s="23">
        <f t="shared" si="6"/>
        <v>0</v>
      </c>
      <c r="N31" s="23">
        <f t="shared" si="6"/>
        <v>0</v>
      </c>
      <c r="O31" s="23">
        <f>SUM(O30:O30)</f>
        <v>0</v>
      </c>
    </row>
    <row r="32" spans="1:15" s="11" customFormat="1" x14ac:dyDescent="0.25">
      <c r="A32" s="17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7"/>
    </row>
    <row r="33" spans="1:15" s="11" customFormat="1" x14ac:dyDescent="0.25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</row>
    <row r="34" spans="1:15" s="33" customFormat="1" x14ac:dyDescent="0.25">
      <c r="A34" s="48" t="str">
        <f>CONCATENATE('01-Business_Value'!I5, " - ",'01-Business_Value'!J5)</f>
        <v>Reliveri - Phase -2</v>
      </c>
      <c r="B34" s="48"/>
      <c r="C34" s="48"/>
      <c r="D34" s="48"/>
      <c r="E34" s="48"/>
      <c r="F34" s="48"/>
      <c r="G34" s="48"/>
      <c r="H34" s="48"/>
      <c r="I34" s="48"/>
      <c r="J34" s="48"/>
      <c r="K34" s="48"/>
      <c r="L34" s="48"/>
      <c r="M34" s="48"/>
      <c r="N34" s="48"/>
      <c r="O34" s="48"/>
    </row>
    <row r="35" spans="1:15" s="33" customFormat="1" x14ac:dyDescent="0.25">
      <c r="A35" s="13" t="s">
        <v>7</v>
      </c>
      <c r="B35" s="34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23">
        <f>SUM(B35:N35)</f>
        <v>0</v>
      </c>
    </row>
    <row r="36" spans="1:15" s="11" customFormat="1" x14ac:dyDescent="0.25">
      <c r="A36" s="14" t="s">
        <v>3</v>
      </c>
      <c r="B36" s="18">
        <f>SUM(B35)</f>
        <v>0</v>
      </c>
      <c r="C36" s="18">
        <f t="shared" ref="C36:N36" si="7">SUM(C35)</f>
        <v>0</v>
      </c>
      <c r="D36" s="18">
        <f t="shared" si="7"/>
        <v>0</v>
      </c>
      <c r="E36" s="18">
        <f t="shared" si="7"/>
        <v>0</v>
      </c>
      <c r="F36" s="18">
        <f t="shared" si="7"/>
        <v>0</v>
      </c>
      <c r="G36" s="18">
        <f t="shared" si="7"/>
        <v>0</v>
      </c>
      <c r="H36" s="18">
        <f t="shared" si="7"/>
        <v>0</v>
      </c>
      <c r="I36" s="18">
        <f t="shared" si="7"/>
        <v>0</v>
      </c>
      <c r="J36" s="18">
        <f t="shared" si="7"/>
        <v>0</v>
      </c>
      <c r="K36" s="18">
        <f t="shared" si="7"/>
        <v>0</v>
      </c>
      <c r="L36" s="18">
        <f t="shared" si="7"/>
        <v>0</v>
      </c>
      <c r="M36" s="18">
        <f t="shared" si="7"/>
        <v>0</v>
      </c>
      <c r="N36" s="18">
        <f t="shared" si="7"/>
        <v>0</v>
      </c>
      <c r="O36" s="23">
        <f>SUM(O35:O35)</f>
        <v>0</v>
      </c>
    </row>
    <row r="37" spans="1:15" s="11" customFormat="1" x14ac:dyDescent="0.25">
      <c r="A37" s="25" t="s">
        <v>35</v>
      </c>
      <c r="B37" s="24">
        <f>SUM(B15,B21,B27,B31, B36)</f>
        <v>120</v>
      </c>
      <c r="C37" s="24">
        <f>SUM(C15,C21,C27,C31, C36)</f>
        <v>130</v>
      </c>
      <c r="D37" s="24">
        <f>SUM(D15,D21,D27,D31, D36)</f>
        <v>0</v>
      </c>
      <c r="E37" s="24">
        <f t="shared" ref="E37:N37" si="8">SUM(E15,E21,E27,E31, E36)</f>
        <v>0</v>
      </c>
      <c r="F37" s="24">
        <f t="shared" si="8"/>
        <v>450</v>
      </c>
      <c r="G37" s="24">
        <f t="shared" si="8"/>
        <v>0</v>
      </c>
      <c r="H37" s="24">
        <f t="shared" si="8"/>
        <v>120</v>
      </c>
      <c r="I37" s="24">
        <f t="shared" si="8"/>
        <v>285</v>
      </c>
      <c r="J37" s="24">
        <f t="shared" si="8"/>
        <v>0</v>
      </c>
      <c r="K37" s="24">
        <f t="shared" si="8"/>
        <v>45</v>
      </c>
      <c r="L37" s="24">
        <f t="shared" si="8"/>
        <v>0</v>
      </c>
      <c r="M37" s="24">
        <f t="shared" si="8"/>
        <v>0</v>
      </c>
      <c r="N37" s="24">
        <f t="shared" si="8"/>
        <v>0</v>
      </c>
      <c r="O37" s="24">
        <f>SUM(O15,O21,O27,O31,O36)</f>
        <v>1150</v>
      </c>
    </row>
    <row r="38" spans="1:15" s="11" customFormat="1" x14ac:dyDescent="0.25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</row>
    <row r="39" spans="1:15" s="35" customFormat="1" x14ac:dyDescent="0.25"/>
    <row r="40" spans="1:15" s="33" customFormat="1" x14ac:dyDescent="0.25">
      <c r="A40" s="47" t="s">
        <v>32</v>
      </c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</row>
    <row r="41" spans="1:15" s="33" customFormat="1" x14ac:dyDescent="0.25">
      <c r="A41" s="12" t="s">
        <v>27</v>
      </c>
      <c r="B41" s="12" t="s">
        <v>31</v>
      </c>
      <c r="C41" s="12" t="s">
        <v>29</v>
      </c>
      <c r="D41" s="12" t="s">
        <v>53</v>
      </c>
      <c r="E41" s="12" t="s">
        <v>4</v>
      </c>
      <c r="F41" s="12" t="s">
        <v>5</v>
      </c>
      <c r="G41" s="12" t="s">
        <v>54</v>
      </c>
      <c r="H41" s="19"/>
      <c r="L41" s="12" t="s">
        <v>6</v>
      </c>
      <c r="M41" s="12" t="s">
        <v>4</v>
      </c>
      <c r="N41" s="21" t="s">
        <v>5</v>
      </c>
      <c r="O41" s="12" t="s">
        <v>34</v>
      </c>
    </row>
    <row r="42" spans="1:15" s="33" customFormat="1" x14ac:dyDescent="0.25">
      <c r="A42" s="46" t="str">
        <f>'01-Business_Value'!I8</f>
        <v>ARP</v>
      </c>
      <c r="B42" s="44">
        <f>'01-Business_Value'!J8</f>
        <v>0</v>
      </c>
      <c r="C42" s="44">
        <f>'01-Business_Value'!K8</f>
        <v>250</v>
      </c>
      <c r="D42" s="13" t="s">
        <v>7</v>
      </c>
      <c r="E42" s="36">
        <f>'03-Nov'!G42</f>
        <v>10</v>
      </c>
      <c r="F42" s="36">
        <f>O9</f>
        <v>0</v>
      </c>
      <c r="G42" s="37">
        <f t="shared" ref="G42:G60" si="9">E42+F42</f>
        <v>10</v>
      </c>
      <c r="H42" s="38"/>
      <c r="L42" s="13" t="s">
        <v>7</v>
      </c>
      <c r="M42" s="26">
        <f>E42+E49+E53+E55+E57</f>
        <v>579</v>
      </c>
      <c r="N42" s="26">
        <f>SUM(F42,F49,F53,F55, F57)</f>
        <v>640</v>
      </c>
      <c r="O42" s="22">
        <f>M42+N42</f>
        <v>1219</v>
      </c>
    </row>
    <row r="43" spans="1:15" s="33" customFormat="1" x14ac:dyDescent="0.25">
      <c r="A43" s="44"/>
      <c r="B43" s="44"/>
      <c r="C43" s="44"/>
      <c r="D43" s="13" t="s">
        <v>8</v>
      </c>
      <c r="E43" s="36">
        <f>'03-Nov'!G43</f>
        <v>0</v>
      </c>
      <c r="F43" s="36">
        <f t="shared" ref="F43:F47" si="10">O10</f>
        <v>0</v>
      </c>
      <c r="G43" s="37">
        <f t="shared" si="9"/>
        <v>0</v>
      </c>
      <c r="H43" s="38"/>
      <c r="L43" s="13" t="s">
        <v>8</v>
      </c>
      <c r="M43" s="26">
        <f>E43</f>
        <v>0</v>
      </c>
      <c r="N43" s="26">
        <f>F43</f>
        <v>0</v>
      </c>
      <c r="O43" s="22">
        <f t="shared" ref="O43:O50" si="11">M43+N43</f>
        <v>0</v>
      </c>
    </row>
    <row r="44" spans="1:15" s="33" customFormat="1" x14ac:dyDescent="0.25">
      <c r="A44" s="44"/>
      <c r="B44" s="44"/>
      <c r="C44" s="44"/>
      <c r="D44" s="13" t="s">
        <v>11</v>
      </c>
      <c r="E44" s="36">
        <f>'03-Nov'!G44</f>
        <v>0</v>
      </c>
      <c r="F44" s="36">
        <f>O11</f>
        <v>0</v>
      </c>
      <c r="G44" s="37">
        <f t="shared" si="9"/>
        <v>0</v>
      </c>
      <c r="H44" s="38"/>
      <c r="L44" s="13" t="s">
        <v>11</v>
      </c>
      <c r="M44" s="26">
        <f>E44+E59</f>
        <v>0</v>
      </c>
      <c r="N44" s="26">
        <f>F44+F59</f>
        <v>0</v>
      </c>
      <c r="O44" s="22">
        <f t="shared" si="11"/>
        <v>0</v>
      </c>
    </row>
    <row r="45" spans="1:15" s="33" customFormat="1" x14ac:dyDescent="0.25">
      <c r="A45" s="44"/>
      <c r="B45" s="44"/>
      <c r="C45" s="44"/>
      <c r="D45" s="13" t="s">
        <v>12</v>
      </c>
      <c r="E45" s="36">
        <f>'03-Nov'!G45</f>
        <v>0</v>
      </c>
      <c r="F45" s="36">
        <f t="shared" si="10"/>
        <v>0</v>
      </c>
      <c r="G45" s="37">
        <f t="shared" si="9"/>
        <v>0</v>
      </c>
      <c r="H45" s="38"/>
      <c r="L45" s="13" t="s">
        <v>12</v>
      </c>
      <c r="M45" s="26">
        <f t="shared" ref="M45:N47" si="12">E45</f>
        <v>0</v>
      </c>
      <c r="N45" s="26">
        <f t="shared" si="12"/>
        <v>0</v>
      </c>
      <c r="O45" s="22">
        <f t="shared" si="11"/>
        <v>0</v>
      </c>
    </row>
    <row r="46" spans="1:15" s="33" customFormat="1" x14ac:dyDescent="0.25">
      <c r="A46" s="44"/>
      <c r="B46" s="44"/>
      <c r="C46" s="44"/>
      <c r="D46" s="13" t="s">
        <v>13</v>
      </c>
      <c r="E46" s="36">
        <f>'03-Nov'!G46</f>
        <v>0</v>
      </c>
      <c r="F46" s="36">
        <f t="shared" si="10"/>
        <v>0</v>
      </c>
      <c r="G46" s="37">
        <f t="shared" si="9"/>
        <v>0</v>
      </c>
      <c r="H46" s="38"/>
      <c r="L46" s="13" t="s">
        <v>13</v>
      </c>
      <c r="M46" s="26">
        <f t="shared" si="12"/>
        <v>0</v>
      </c>
      <c r="N46" s="26">
        <f t="shared" si="12"/>
        <v>0</v>
      </c>
      <c r="O46" s="22">
        <f t="shared" si="11"/>
        <v>0</v>
      </c>
    </row>
    <row r="47" spans="1:15" s="33" customFormat="1" x14ac:dyDescent="0.25">
      <c r="A47" s="44"/>
      <c r="B47" s="44"/>
      <c r="C47" s="44"/>
      <c r="D47" s="13" t="s">
        <v>14</v>
      </c>
      <c r="E47" s="36">
        <f>'03-Nov'!G47</f>
        <v>0</v>
      </c>
      <c r="F47" s="36">
        <f t="shared" si="10"/>
        <v>0</v>
      </c>
      <c r="G47" s="37">
        <f t="shared" si="9"/>
        <v>0</v>
      </c>
      <c r="H47" s="38"/>
      <c r="L47" s="13" t="s">
        <v>14</v>
      </c>
      <c r="M47" s="26">
        <f t="shared" si="12"/>
        <v>0</v>
      </c>
      <c r="N47" s="26">
        <f t="shared" si="12"/>
        <v>0</v>
      </c>
      <c r="O47" s="22">
        <f t="shared" si="11"/>
        <v>0</v>
      </c>
    </row>
    <row r="48" spans="1:15" s="33" customFormat="1" x14ac:dyDescent="0.25">
      <c r="A48" s="45"/>
      <c r="B48" s="45"/>
      <c r="C48" s="45"/>
      <c r="D48" s="22" t="s">
        <v>3</v>
      </c>
      <c r="E48" s="36">
        <f>'03-Nov'!G48</f>
        <v>10</v>
      </c>
      <c r="F48" s="30">
        <f>SUM(F42:F47)</f>
        <v>0</v>
      </c>
      <c r="G48" s="30">
        <f t="shared" si="9"/>
        <v>10</v>
      </c>
      <c r="H48" s="15"/>
      <c r="L48" s="13" t="s">
        <v>9</v>
      </c>
      <c r="M48" s="26">
        <f>E50</f>
        <v>0</v>
      </c>
      <c r="N48" s="26">
        <f>F50</f>
        <v>0</v>
      </c>
      <c r="O48" s="22">
        <f t="shared" si="11"/>
        <v>0</v>
      </c>
    </row>
    <row r="49" spans="1:15" s="33" customFormat="1" x14ac:dyDescent="0.25">
      <c r="A49" s="46" t="str">
        <f>'01-Business_Value'!I7</f>
        <v>Front End Editor</v>
      </c>
      <c r="B49" s="44" t="str">
        <f>'01-Business_Value'!J7</f>
        <v>Phase -1</v>
      </c>
      <c r="C49" s="44">
        <f>'01-Business_Value'!K7</f>
        <v>250</v>
      </c>
      <c r="D49" s="13" t="s">
        <v>7</v>
      </c>
      <c r="E49" s="36">
        <f>'03-Nov'!G49</f>
        <v>559</v>
      </c>
      <c r="F49" s="36">
        <f>O18</f>
        <v>640</v>
      </c>
      <c r="G49" s="37">
        <f t="shared" si="9"/>
        <v>1199</v>
      </c>
      <c r="H49" s="38"/>
      <c r="L49" s="13" t="s">
        <v>10</v>
      </c>
      <c r="M49" s="26">
        <f>E51</f>
        <v>1120</v>
      </c>
      <c r="N49" s="26">
        <f>F51</f>
        <v>510</v>
      </c>
      <c r="O49" s="22">
        <f t="shared" si="11"/>
        <v>1630</v>
      </c>
    </row>
    <row r="50" spans="1:15" s="33" customFormat="1" x14ac:dyDescent="0.25">
      <c r="A50" s="44"/>
      <c r="B50" s="44"/>
      <c r="C50" s="44"/>
      <c r="D50" s="13" t="s">
        <v>9</v>
      </c>
      <c r="E50" s="36">
        <f>'03-Nov'!G50</f>
        <v>0</v>
      </c>
      <c r="F50" s="36">
        <f t="shared" ref="F50:F51" si="13">O19</f>
        <v>0</v>
      </c>
      <c r="G50" s="37">
        <f t="shared" si="9"/>
        <v>0</v>
      </c>
      <c r="H50" s="38"/>
      <c r="L50" s="13" t="s">
        <v>49</v>
      </c>
      <c r="M50" s="26">
        <f>E58</f>
        <v>0</v>
      </c>
      <c r="N50" s="26">
        <f>F58</f>
        <v>0</v>
      </c>
      <c r="O50" s="22">
        <f t="shared" si="11"/>
        <v>0</v>
      </c>
    </row>
    <row r="51" spans="1:15" s="33" customFormat="1" x14ac:dyDescent="0.25">
      <c r="A51" s="44"/>
      <c r="B51" s="44"/>
      <c r="C51" s="44"/>
      <c r="D51" s="13" t="s">
        <v>10</v>
      </c>
      <c r="E51" s="36">
        <f>'03-Nov'!G51</f>
        <v>1120</v>
      </c>
      <c r="F51" s="36">
        <f t="shared" si="13"/>
        <v>510</v>
      </c>
      <c r="G51" s="37">
        <f t="shared" si="9"/>
        <v>1630</v>
      </c>
      <c r="H51" s="38"/>
      <c r="L51" s="25" t="s">
        <v>35</v>
      </c>
      <c r="M51" s="25">
        <f>SUM(M42:M50)</f>
        <v>1699</v>
      </c>
      <c r="N51" s="25">
        <f>SUM(N42:N50)</f>
        <v>1150</v>
      </c>
      <c r="O51" s="25">
        <f>SUM(O42:O50)</f>
        <v>2849</v>
      </c>
    </row>
    <row r="52" spans="1:15" s="33" customFormat="1" x14ac:dyDescent="0.25">
      <c r="A52" s="45"/>
      <c r="B52" s="45"/>
      <c r="C52" s="45"/>
      <c r="D52" s="22" t="s">
        <v>3</v>
      </c>
      <c r="E52" s="36">
        <f>'03-Nov'!G52</f>
        <v>1679</v>
      </c>
      <c r="F52" s="30">
        <f>SUM(F49:F51)</f>
        <v>1150</v>
      </c>
      <c r="G52" s="30">
        <f t="shared" si="9"/>
        <v>2829</v>
      </c>
      <c r="H52" s="15"/>
      <c r="O52" s="11"/>
    </row>
    <row r="53" spans="1:15" s="33" customFormat="1" x14ac:dyDescent="0.25">
      <c r="A53" s="46" t="str">
        <f>'01-Business_Value'!I5</f>
        <v>Reliveri</v>
      </c>
      <c r="B53" s="44" t="str">
        <f>'01-Business_Value'!J5</f>
        <v>Phase -2</v>
      </c>
      <c r="C53" s="44">
        <f>'01-Business_Value'!K5</f>
        <v>225</v>
      </c>
      <c r="D53" s="13" t="s">
        <v>7</v>
      </c>
      <c r="E53" s="36">
        <f>'03-Nov'!G53</f>
        <v>10</v>
      </c>
      <c r="F53" s="36">
        <f>O35</f>
        <v>0</v>
      </c>
      <c r="G53" s="37">
        <f t="shared" si="9"/>
        <v>10</v>
      </c>
      <c r="H53" s="38"/>
      <c r="O53" s="11"/>
    </row>
    <row r="54" spans="1:15" s="33" customFormat="1" x14ac:dyDescent="0.25">
      <c r="A54" s="45"/>
      <c r="B54" s="45"/>
      <c r="C54" s="45"/>
      <c r="D54" s="22" t="s">
        <v>3</v>
      </c>
      <c r="E54" s="36">
        <f>'03-Nov'!G54</f>
        <v>10</v>
      </c>
      <c r="F54" s="37">
        <f>O36</f>
        <v>0</v>
      </c>
      <c r="G54" s="37">
        <f t="shared" si="9"/>
        <v>10</v>
      </c>
      <c r="H54" s="15"/>
      <c r="O54" s="11"/>
    </row>
    <row r="55" spans="1:15" s="33" customFormat="1" x14ac:dyDescent="0.25">
      <c r="A55" s="46" t="e">
        <f>'01-Business_Value'!#REF!</f>
        <v>#REF!</v>
      </c>
      <c r="B55" s="44" t="e">
        <f>'01-Business_Value'!#REF!</f>
        <v>#REF!</v>
      </c>
      <c r="C55" s="44" t="e">
        <f>'01-Business_Value'!#REF!</f>
        <v>#REF!</v>
      </c>
      <c r="D55" s="13" t="s">
        <v>7</v>
      </c>
      <c r="E55" s="36">
        <f>'03-Nov'!G55</f>
        <v>0</v>
      </c>
      <c r="F55" s="36">
        <f>O30</f>
        <v>0</v>
      </c>
      <c r="G55" s="37">
        <f t="shared" si="9"/>
        <v>0</v>
      </c>
      <c r="H55" s="35"/>
      <c r="O55" s="11"/>
    </row>
    <row r="56" spans="1:15" s="33" customFormat="1" x14ac:dyDescent="0.25">
      <c r="A56" s="45"/>
      <c r="B56" s="45"/>
      <c r="C56" s="45"/>
      <c r="D56" s="22" t="s">
        <v>3</v>
      </c>
      <c r="E56" s="36">
        <f>'03-Nov'!G56</f>
        <v>0</v>
      </c>
      <c r="F56" s="30">
        <f>SUM(F55:F55)</f>
        <v>0</v>
      </c>
      <c r="G56" s="31">
        <f t="shared" si="9"/>
        <v>0</v>
      </c>
      <c r="O56" s="11"/>
    </row>
    <row r="57" spans="1:15" s="33" customFormat="1" x14ac:dyDescent="0.25">
      <c r="A57" s="46" t="str">
        <f>'01-Business_Value'!I6</f>
        <v>Web Security Policy</v>
      </c>
      <c r="B57" s="44" t="str">
        <f>'01-Business_Value'!J6</f>
        <v>Phase -1</v>
      </c>
      <c r="C57" s="44">
        <f>'01-Business_Value'!K6</f>
        <v>175</v>
      </c>
      <c r="D57" s="13" t="s">
        <v>7</v>
      </c>
      <c r="E57" s="36">
        <f>'03-Nov'!G57</f>
        <v>0</v>
      </c>
      <c r="F57" s="36">
        <f>O24</f>
        <v>0</v>
      </c>
      <c r="G57" s="37">
        <f t="shared" si="9"/>
        <v>0</v>
      </c>
      <c r="O57" s="11"/>
    </row>
    <row r="58" spans="1:15" s="33" customFormat="1" x14ac:dyDescent="0.25">
      <c r="A58" s="44"/>
      <c r="B58" s="44"/>
      <c r="C58" s="44"/>
      <c r="D58" s="13" t="s">
        <v>49</v>
      </c>
      <c r="E58" s="36">
        <f>'03-Nov'!G58</f>
        <v>0</v>
      </c>
      <c r="F58" s="36">
        <f>O25</f>
        <v>0</v>
      </c>
      <c r="G58" s="37">
        <f t="shared" si="9"/>
        <v>0</v>
      </c>
      <c r="O58" s="11"/>
    </row>
    <row r="59" spans="1:15" s="33" customFormat="1" x14ac:dyDescent="0.25">
      <c r="A59" s="44"/>
      <c r="B59" s="44"/>
      <c r="C59" s="44"/>
      <c r="D59" s="13" t="s">
        <v>11</v>
      </c>
      <c r="E59" s="36">
        <f>'03-Nov'!G59</f>
        <v>0</v>
      </c>
      <c r="F59" s="36">
        <f>O26</f>
        <v>0</v>
      </c>
      <c r="G59" s="37">
        <f t="shared" si="9"/>
        <v>0</v>
      </c>
      <c r="O59" s="11"/>
    </row>
    <row r="60" spans="1:15" s="33" customFormat="1" x14ac:dyDescent="0.25">
      <c r="A60" s="45"/>
      <c r="B60" s="45"/>
      <c r="C60" s="45"/>
      <c r="D60" s="22" t="s">
        <v>3</v>
      </c>
      <c r="E60" s="36">
        <f>'03-Nov'!G60</f>
        <v>0</v>
      </c>
      <c r="F60" s="30">
        <f>SUM(F57:F59)</f>
        <v>0</v>
      </c>
      <c r="G60" s="30">
        <f t="shared" si="9"/>
        <v>0</v>
      </c>
      <c r="O60" s="11"/>
    </row>
    <row r="61" spans="1:15" s="33" customFormat="1" x14ac:dyDescent="0.25">
      <c r="A61" s="25"/>
      <c r="B61" s="25"/>
      <c r="C61" s="25"/>
      <c r="D61" s="25" t="s">
        <v>35</v>
      </c>
      <c r="E61" s="36">
        <f>'03-Nov'!G61</f>
        <v>1699</v>
      </c>
      <c r="F61" s="32">
        <f t="shared" ref="F61:G61" si="14">SUM(F48, F52, F54, F56, F60)</f>
        <v>1150</v>
      </c>
      <c r="G61" s="32">
        <f t="shared" si="14"/>
        <v>2849</v>
      </c>
      <c r="O61" s="11"/>
    </row>
    <row r="62" spans="1:15" s="33" customFormat="1" x14ac:dyDescent="0.25">
      <c r="A62" s="11"/>
      <c r="O62" s="11"/>
    </row>
  </sheetData>
  <mergeCells count="23">
    <mergeCell ref="A49:A52"/>
    <mergeCell ref="B49:B52"/>
    <mergeCell ref="C49:C52"/>
    <mergeCell ref="A1:O4"/>
    <mergeCell ref="A5:O5"/>
    <mergeCell ref="A8:O8"/>
    <mergeCell ref="A17:O17"/>
    <mergeCell ref="A23:O23"/>
    <mergeCell ref="A29:O29"/>
    <mergeCell ref="A34:O34"/>
    <mergeCell ref="A40:O40"/>
    <mergeCell ref="A42:A48"/>
    <mergeCell ref="B42:B48"/>
    <mergeCell ref="C42:C48"/>
    <mergeCell ref="A57:A60"/>
    <mergeCell ref="B57:B60"/>
    <mergeCell ref="C57:C60"/>
    <mergeCell ref="A53:A54"/>
    <mergeCell ref="B53:B54"/>
    <mergeCell ref="C53:C54"/>
    <mergeCell ref="A55:A56"/>
    <mergeCell ref="B55:B56"/>
    <mergeCell ref="C55:C56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2"/>
  <sheetViews>
    <sheetView zoomScale="90" zoomScaleNormal="90" workbookViewId="0">
      <pane ySplit="7" topLeftCell="A11" activePane="bottomLeft" state="frozen"/>
      <selection pane="bottomLeft" activeCell="A9" sqref="A9"/>
    </sheetView>
  </sheetViews>
  <sheetFormatPr defaultColWidth="9" defaultRowHeight="15" x14ac:dyDescent="0.25"/>
  <cols>
    <col min="1" max="1" width="19.5703125" style="11" customWidth="1" collapsed="1"/>
    <col min="2" max="2" width="21.7109375" style="1" customWidth="1" collapsed="1"/>
    <col min="3" max="3" width="16.42578125" style="1" bestFit="1" customWidth="1" collapsed="1"/>
    <col min="4" max="4" width="15.85546875" style="1" bestFit="1" customWidth="1" collapsed="1"/>
    <col min="5" max="5" width="23.140625" style="1" customWidth="1" collapsed="1"/>
    <col min="6" max="6" width="15" style="1" customWidth="1" collapsed="1"/>
    <col min="7" max="7" width="10.140625" style="1" bestFit="1" customWidth="1" collapsed="1"/>
    <col min="8" max="8" width="13.140625" style="1" customWidth="1" collapsed="1"/>
    <col min="9" max="9" width="14.140625" style="1" customWidth="1" collapsed="1"/>
    <col min="10" max="10" width="10.85546875" style="1" customWidth="1" collapsed="1"/>
    <col min="11" max="11" width="24.85546875" style="1" customWidth="1" collapsed="1"/>
    <col min="12" max="12" width="23.7109375" style="1" customWidth="1" collapsed="1"/>
    <col min="13" max="13" width="12.42578125" style="1" customWidth="1" collapsed="1"/>
    <col min="14" max="14" width="12" style="1" customWidth="1" collapsed="1"/>
    <col min="15" max="15" width="17.5703125" style="11" customWidth="1" collapsed="1"/>
    <col min="16" max="16384" width="9" style="1" collapsed="1"/>
  </cols>
  <sheetData>
    <row r="1" spans="1:15" x14ac:dyDescent="0.25">
      <c r="A1" s="41" t="s">
        <v>48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</row>
    <row r="2" spans="1:15" x14ac:dyDescent="0.25">
      <c r="A2" s="41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</row>
    <row r="3" spans="1:15" x14ac:dyDescent="0.25">
      <c r="A3" s="41"/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</row>
    <row r="4" spans="1:15" x14ac:dyDescent="0.25">
      <c r="A4" s="41"/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</row>
    <row r="5" spans="1:15" ht="26.25" x14ac:dyDescent="0.25">
      <c r="A5" s="49">
        <v>43034</v>
      </c>
      <c r="B5" s="50"/>
      <c r="C5" s="50"/>
      <c r="D5" s="50"/>
      <c r="E5" s="50"/>
      <c r="F5" s="50"/>
      <c r="G5" s="50"/>
      <c r="H5" s="50"/>
      <c r="I5" s="50"/>
      <c r="J5" s="50"/>
      <c r="K5" s="50"/>
      <c r="L5" s="50"/>
      <c r="M5" s="50"/>
      <c r="N5" s="50"/>
      <c r="O5" s="51"/>
    </row>
    <row r="6" spans="1:15" s="33" customFormat="1" x14ac:dyDescent="0.25">
      <c r="A6" s="11"/>
      <c r="O6" s="11"/>
    </row>
    <row r="7" spans="1:15" s="11" customFormat="1" ht="29.25" customHeight="1" x14ac:dyDescent="0.25">
      <c r="A7" s="10" t="s">
        <v>40</v>
      </c>
      <c r="B7" s="10" t="s">
        <v>15</v>
      </c>
      <c r="C7" s="10" t="s">
        <v>16</v>
      </c>
      <c r="D7" s="10" t="s">
        <v>17</v>
      </c>
      <c r="E7" s="10" t="s">
        <v>18</v>
      </c>
      <c r="F7" s="10" t="s">
        <v>19</v>
      </c>
      <c r="G7" s="10" t="s">
        <v>20</v>
      </c>
      <c r="H7" s="10" t="s">
        <v>21</v>
      </c>
      <c r="I7" s="10" t="s">
        <v>22</v>
      </c>
      <c r="J7" s="10" t="s">
        <v>23</v>
      </c>
      <c r="K7" s="10" t="s">
        <v>24</v>
      </c>
      <c r="L7" s="10" t="s">
        <v>25</v>
      </c>
      <c r="M7" s="10" t="s">
        <v>26</v>
      </c>
      <c r="N7" s="10" t="s">
        <v>55</v>
      </c>
      <c r="O7" s="10" t="s">
        <v>33</v>
      </c>
    </row>
    <row r="8" spans="1:15" s="33" customFormat="1" x14ac:dyDescent="0.25">
      <c r="A8" s="48" t="str">
        <f>CONCATENATE('01-Business_Value'!I8, " - ",'01-Business_Value'!J8)</f>
        <v xml:space="preserve">ARP - </v>
      </c>
      <c r="B8" s="48"/>
      <c r="C8" s="48"/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</row>
    <row r="9" spans="1:15" s="33" customFormat="1" x14ac:dyDescent="0.25">
      <c r="A9" s="13" t="s">
        <v>7</v>
      </c>
      <c r="B9" s="34"/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23">
        <f>SUM(B9:N9)</f>
        <v>0</v>
      </c>
    </row>
    <row r="10" spans="1:15" s="33" customFormat="1" x14ac:dyDescent="0.25">
      <c r="A10" s="13" t="s">
        <v>8</v>
      </c>
      <c r="B10" s="34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23">
        <f t="shared" ref="O10:O14" si="0">SUM(B10:N10)</f>
        <v>0</v>
      </c>
    </row>
    <row r="11" spans="1:15" s="33" customFormat="1" x14ac:dyDescent="0.25">
      <c r="A11" s="13" t="s">
        <v>11</v>
      </c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23">
        <f t="shared" si="0"/>
        <v>0</v>
      </c>
    </row>
    <row r="12" spans="1:15" s="33" customFormat="1" x14ac:dyDescent="0.25">
      <c r="A12" s="13" t="s">
        <v>12</v>
      </c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23">
        <f t="shared" si="0"/>
        <v>0</v>
      </c>
    </row>
    <row r="13" spans="1:15" s="33" customFormat="1" x14ac:dyDescent="0.25">
      <c r="A13" s="13" t="s">
        <v>13</v>
      </c>
      <c r="B13" s="34"/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23">
        <f t="shared" si="0"/>
        <v>0</v>
      </c>
    </row>
    <row r="14" spans="1:15" s="33" customFormat="1" x14ac:dyDescent="0.25">
      <c r="A14" s="13" t="s">
        <v>14</v>
      </c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23">
        <f t="shared" si="0"/>
        <v>0</v>
      </c>
    </row>
    <row r="15" spans="1:15" s="11" customFormat="1" x14ac:dyDescent="0.25">
      <c r="A15" s="22" t="s">
        <v>3</v>
      </c>
      <c r="B15" s="23">
        <f t="shared" ref="B15:M15" si="1">SUM(B9:B14)</f>
        <v>0</v>
      </c>
      <c r="C15" s="23">
        <f t="shared" si="1"/>
        <v>0</v>
      </c>
      <c r="D15" s="23">
        <f t="shared" si="1"/>
        <v>0</v>
      </c>
      <c r="E15" s="23">
        <f t="shared" si="1"/>
        <v>0</v>
      </c>
      <c r="F15" s="23">
        <f t="shared" si="1"/>
        <v>0</v>
      </c>
      <c r="G15" s="23">
        <f t="shared" si="1"/>
        <v>0</v>
      </c>
      <c r="H15" s="23">
        <f t="shared" si="1"/>
        <v>0</v>
      </c>
      <c r="I15" s="23">
        <f t="shared" si="1"/>
        <v>0</v>
      </c>
      <c r="J15" s="23">
        <f t="shared" si="1"/>
        <v>0</v>
      </c>
      <c r="K15" s="23">
        <f t="shared" si="1"/>
        <v>0</v>
      </c>
      <c r="L15" s="23">
        <f t="shared" si="1"/>
        <v>0</v>
      </c>
      <c r="M15" s="23">
        <f t="shared" si="1"/>
        <v>0</v>
      </c>
      <c r="N15" s="23">
        <f>SUM(N9:N14)</f>
        <v>0</v>
      </c>
      <c r="O15" s="23">
        <f>SUM(O9:O14)</f>
        <v>0</v>
      </c>
    </row>
    <row r="16" spans="1:15" s="11" customFormat="1" x14ac:dyDescent="0.25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</row>
    <row r="17" spans="1:15" s="33" customFormat="1" ht="15" customHeight="1" x14ac:dyDescent="0.25">
      <c r="A17" s="48" t="str">
        <f>CONCATENATE('01-Business_Value'!I7, " - ",'01-Business_Value'!J7)</f>
        <v>Front End Editor - Phase -1</v>
      </c>
      <c r="B17" s="48"/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</row>
    <row r="18" spans="1:15" s="33" customFormat="1" x14ac:dyDescent="0.25">
      <c r="A18" s="13" t="s">
        <v>7</v>
      </c>
      <c r="B18" s="34">
        <f>20</f>
        <v>20</v>
      </c>
      <c r="C18" s="34"/>
      <c r="D18" s="34"/>
      <c r="E18" s="34"/>
      <c r="F18" s="34">
        <f>60+150+30+30</f>
        <v>270</v>
      </c>
      <c r="G18" s="34"/>
      <c r="H18" s="34"/>
      <c r="I18" s="34">
        <f>120</f>
        <v>120</v>
      </c>
      <c r="J18" s="34"/>
      <c r="K18" s="34">
        <f>10</f>
        <v>10</v>
      </c>
      <c r="L18" s="34"/>
      <c r="M18" s="34"/>
      <c r="N18" s="34"/>
      <c r="O18" s="23">
        <f>SUM(B18:N18)</f>
        <v>420</v>
      </c>
    </row>
    <row r="19" spans="1:15" s="33" customFormat="1" x14ac:dyDescent="0.25">
      <c r="A19" s="13" t="s">
        <v>9</v>
      </c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23">
        <f>SUM(B19:N19)</f>
        <v>0</v>
      </c>
    </row>
    <row r="20" spans="1:15" s="33" customFormat="1" x14ac:dyDescent="0.25">
      <c r="A20" s="13" t="s">
        <v>10</v>
      </c>
      <c r="B20" s="34"/>
      <c r="C20" s="34"/>
      <c r="D20" s="34"/>
      <c r="E20" s="34"/>
      <c r="F20" s="34">
        <f>60+200+60+45+30</f>
        <v>395</v>
      </c>
      <c r="G20" s="34"/>
      <c r="H20" s="34"/>
      <c r="I20" s="34"/>
      <c r="J20" s="34"/>
      <c r="K20" s="34">
        <v>10</v>
      </c>
      <c r="L20" s="34"/>
      <c r="M20" s="34"/>
      <c r="N20" s="34"/>
      <c r="O20" s="23">
        <f>SUM(B20:N20)</f>
        <v>405</v>
      </c>
    </row>
    <row r="21" spans="1:15" s="11" customFormat="1" x14ac:dyDescent="0.25">
      <c r="A21" s="22" t="s">
        <v>3</v>
      </c>
      <c r="B21" s="23">
        <f>SUM(B18:B20)</f>
        <v>20</v>
      </c>
      <c r="C21" s="23">
        <f t="shared" ref="C21:N21" si="2">SUM(C18:C20)</f>
        <v>0</v>
      </c>
      <c r="D21" s="23">
        <f t="shared" si="2"/>
        <v>0</v>
      </c>
      <c r="E21" s="23">
        <f t="shared" si="2"/>
        <v>0</v>
      </c>
      <c r="F21" s="23">
        <f t="shared" si="2"/>
        <v>665</v>
      </c>
      <c r="G21" s="23">
        <f t="shared" si="2"/>
        <v>0</v>
      </c>
      <c r="H21" s="23">
        <f t="shared" si="2"/>
        <v>0</v>
      </c>
      <c r="I21" s="23">
        <f t="shared" si="2"/>
        <v>120</v>
      </c>
      <c r="J21" s="23">
        <f t="shared" si="2"/>
        <v>0</v>
      </c>
      <c r="K21" s="23">
        <f t="shared" si="2"/>
        <v>20</v>
      </c>
      <c r="L21" s="23">
        <f t="shared" si="2"/>
        <v>0</v>
      </c>
      <c r="M21" s="23">
        <f t="shared" si="2"/>
        <v>0</v>
      </c>
      <c r="N21" s="23">
        <f t="shared" si="2"/>
        <v>0</v>
      </c>
      <c r="O21" s="23">
        <f>SUM(O18:O20)</f>
        <v>825</v>
      </c>
    </row>
    <row r="22" spans="1:15" s="11" customFormat="1" x14ac:dyDescent="0.25">
      <c r="A22" s="17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7"/>
    </row>
    <row r="23" spans="1:15" s="11" customFormat="1" ht="15" customHeight="1" x14ac:dyDescent="0.25">
      <c r="A23" s="48" t="str">
        <f>CONCATENATE('01-Business_Value'!I6, " - ",'01-Business_Value'!J6)</f>
        <v>Web Security Policy - Phase -1</v>
      </c>
      <c r="B23" s="48"/>
      <c r="C23" s="48"/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48"/>
    </row>
    <row r="24" spans="1:15" s="11" customFormat="1" x14ac:dyDescent="0.25">
      <c r="A24" s="13" t="s">
        <v>7</v>
      </c>
      <c r="B24" s="34"/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23">
        <f>SUM(B24:N24)</f>
        <v>0</v>
      </c>
    </row>
    <row r="25" spans="1:15" s="11" customFormat="1" x14ac:dyDescent="0.25">
      <c r="A25" s="13" t="s">
        <v>49</v>
      </c>
      <c r="B25" s="34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23">
        <f t="shared" ref="O25:O26" si="3">SUM(B25:N25)</f>
        <v>0</v>
      </c>
    </row>
    <row r="26" spans="1:15" s="11" customFormat="1" x14ac:dyDescent="0.25">
      <c r="A26" s="13" t="s">
        <v>2</v>
      </c>
      <c r="B26" s="34"/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23">
        <f t="shared" si="3"/>
        <v>0</v>
      </c>
    </row>
    <row r="27" spans="1:15" s="11" customFormat="1" x14ac:dyDescent="0.25">
      <c r="A27" s="22" t="s">
        <v>3</v>
      </c>
      <c r="B27" s="23">
        <f>SUM(B24:B26)</f>
        <v>0</v>
      </c>
      <c r="C27" s="23">
        <f t="shared" ref="C27:N27" si="4">SUM(C24:C26)</f>
        <v>0</v>
      </c>
      <c r="D27" s="23">
        <f t="shared" si="4"/>
        <v>0</v>
      </c>
      <c r="E27" s="23">
        <f t="shared" si="4"/>
        <v>0</v>
      </c>
      <c r="F27" s="23">
        <f t="shared" si="4"/>
        <v>0</v>
      </c>
      <c r="G27" s="23">
        <f t="shared" si="4"/>
        <v>0</v>
      </c>
      <c r="H27" s="23">
        <f t="shared" si="4"/>
        <v>0</v>
      </c>
      <c r="I27" s="23">
        <f t="shared" si="4"/>
        <v>0</v>
      </c>
      <c r="J27" s="23">
        <f t="shared" si="4"/>
        <v>0</v>
      </c>
      <c r="K27" s="23">
        <f t="shared" si="4"/>
        <v>0</v>
      </c>
      <c r="L27" s="23">
        <f t="shared" si="4"/>
        <v>0</v>
      </c>
      <c r="M27" s="23">
        <f t="shared" si="4"/>
        <v>0</v>
      </c>
      <c r="N27" s="23">
        <f t="shared" si="4"/>
        <v>0</v>
      </c>
      <c r="O27" s="23">
        <f>SUM(O24:O26)</f>
        <v>0</v>
      </c>
    </row>
    <row r="28" spans="1:15" s="11" customFormat="1" x14ac:dyDescent="0.25">
      <c r="A28" s="17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7"/>
    </row>
    <row r="29" spans="1:15" s="11" customFormat="1" x14ac:dyDescent="0.25">
      <c r="A29" s="48" t="e">
        <f>CONCATENATE('01-Business_Value'!#REF!, " - ",'01-Business_Value'!#REF!)</f>
        <v>#REF!</v>
      </c>
      <c r="B29" s="48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</row>
    <row r="30" spans="1:15" s="11" customFormat="1" x14ac:dyDescent="0.25">
      <c r="A30" s="13" t="s">
        <v>7</v>
      </c>
      <c r="B30" s="34"/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23">
        <f t="shared" ref="O30" si="5">SUM(B30:N30)</f>
        <v>0</v>
      </c>
    </row>
    <row r="31" spans="1:15" s="11" customFormat="1" x14ac:dyDescent="0.25">
      <c r="A31" s="22" t="s">
        <v>3</v>
      </c>
      <c r="B31" s="23">
        <f>SUM(B30:B30)</f>
        <v>0</v>
      </c>
      <c r="C31" s="23">
        <f t="shared" ref="C31:N31" si="6">SUM(C30:C30)</f>
        <v>0</v>
      </c>
      <c r="D31" s="23">
        <f t="shared" si="6"/>
        <v>0</v>
      </c>
      <c r="E31" s="23">
        <f t="shared" si="6"/>
        <v>0</v>
      </c>
      <c r="F31" s="23">
        <f t="shared" si="6"/>
        <v>0</v>
      </c>
      <c r="G31" s="23">
        <f t="shared" si="6"/>
        <v>0</v>
      </c>
      <c r="H31" s="23">
        <f t="shared" si="6"/>
        <v>0</v>
      </c>
      <c r="I31" s="23">
        <f t="shared" si="6"/>
        <v>0</v>
      </c>
      <c r="J31" s="23">
        <f t="shared" si="6"/>
        <v>0</v>
      </c>
      <c r="K31" s="23">
        <f t="shared" si="6"/>
        <v>0</v>
      </c>
      <c r="L31" s="23">
        <f t="shared" si="6"/>
        <v>0</v>
      </c>
      <c r="M31" s="23">
        <f t="shared" si="6"/>
        <v>0</v>
      </c>
      <c r="N31" s="23">
        <f t="shared" si="6"/>
        <v>0</v>
      </c>
      <c r="O31" s="23">
        <f>SUM(O30:O30)</f>
        <v>0</v>
      </c>
    </row>
    <row r="32" spans="1:15" s="11" customFormat="1" x14ac:dyDescent="0.25">
      <c r="A32" s="17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7"/>
    </row>
    <row r="33" spans="1:15" s="11" customFormat="1" x14ac:dyDescent="0.25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</row>
    <row r="34" spans="1:15" s="33" customFormat="1" x14ac:dyDescent="0.25">
      <c r="A34" s="48" t="str">
        <f>CONCATENATE('01-Business_Value'!I5, " - ",'01-Business_Value'!J5)</f>
        <v>Reliveri - Phase -2</v>
      </c>
      <c r="B34" s="48"/>
      <c r="C34" s="48"/>
      <c r="D34" s="48"/>
      <c r="E34" s="48"/>
      <c r="F34" s="48"/>
      <c r="G34" s="48"/>
      <c r="H34" s="48"/>
      <c r="I34" s="48"/>
      <c r="J34" s="48"/>
      <c r="K34" s="48"/>
      <c r="L34" s="48"/>
      <c r="M34" s="48"/>
      <c r="N34" s="48"/>
      <c r="O34" s="48"/>
    </row>
    <row r="35" spans="1:15" s="33" customFormat="1" x14ac:dyDescent="0.25">
      <c r="A35" s="13" t="s">
        <v>7</v>
      </c>
      <c r="B35" s="34">
        <f>30</f>
        <v>30</v>
      </c>
      <c r="C35" s="34">
        <v>30</v>
      </c>
      <c r="D35" s="34"/>
      <c r="E35" s="34"/>
      <c r="F35" s="34"/>
      <c r="G35" s="34"/>
      <c r="H35" s="34"/>
      <c r="I35" s="34"/>
      <c r="J35" s="34"/>
      <c r="K35" s="34">
        <v>10</v>
      </c>
      <c r="L35" s="34">
        <v>30</v>
      </c>
      <c r="M35" s="34"/>
      <c r="N35" s="34"/>
      <c r="O35" s="23">
        <f>SUM(B35:N35)</f>
        <v>100</v>
      </c>
    </row>
    <row r="36" spans="1:15" s="11" customFormat="1" x14ac:dyDescent="0.25">
      <c r="A36" s="14" t="s">
        <v>3</v>
      </c>
      <c r="B36" s="18">
        <f>SUM(B35)</f>
        <v>30</v>
      </c>
      <c r="C36" s="18">
        <f t="shared" ref="C36:N36" si="7">SUM(C35)</f>
        <v>30</v>
      </c>
      <c r="D36" s="18">
        <f t="shared" si="7"/>
        <v>0</v>
      </c>
      <c r="E36" s="18">
        <f t="shared" si="7"/>
        <v>0</v>
      </c>
      <c r="F36" s="18">
        <f t="shared" si="7"/>
        <v>0</v>
      </c>
      <c r="G36" s="18">
        <f t="shared" si="7"/>
        <v>0</v>
      </c>
      <c r="H36" s="18">
        <f t="shared" si="7"/>
        <v>0</v>
      </c>
      <c r="I36" s="18">
        <f t="shared" si="7"/>
        <v>0</v>
      </c>
      <c r="J36" s="18">
        <f t="shared" si="7"/>
        <v>0</v>
      </c>
      <c r="K36" s="18">
        <f t="shared" si="7"/>
        <v>10</v>
      </c>
      <c r="L36" s="18">
        <f t="shared" si="7"/>
        <v>30</v>
      </c>
      <c r="M36" s="18">
        <f t="shared" si="7"/>
        <v>0</v>
      </c>
      <c r="N36" s="18">
        <f t="shared" si="7"/>
        <v>0</v>
      </c>
      <c r="O36" s="23">
        <f>SUM(O35:O35)</f>
        <v>100</v>
      </c>
    </row>
    <row r="37" spans="1:15" s="11" customFormat="1" x14ac:dyDescent="0.25">
      <c r="A37" s="25" t="s">
        <v>35</v>
      </c>
      <c r="B37" s="24">
        <f>SUM(B15,B21,B27,B31, B36)</f>
        <v>50</v>
      </c>
      <c r="C37" s="24">
        <f>SUM(C15,C21,C27,C31, C36)</f>
        <v>30</v>
      </c>
      <c r="D37" s="24">
        <f>SUM(D15,D21,D27,D31, D36)</f>
        <v>0</v>
      </c>
      <c r="E37" s="24">
        <f t="shared" ref="E37:N37" si="8">SUM(E15,E21,E27,E31, E36)</f>
        <v>0</v>
      </c>
      <c r="F37" s="24">
        <f t="shared" si="8"/>
        <v>665</v>
      </c>
      <c r="G37" s="24">
        <f t="shared" si="8"/>
        <v>0</v>
      </c>
      <c r="H37" s="24">
        <f t="shared" si="8"/>
        <v>0</v>
      </c>
      <c r="I37" s="24">
        <f t="shared" si="8"/>
        <v>120</v>
      </c>
      <c r="J37" s="24">
        <f t="shared" si="8"/>
        <v>0</v>
      </c>
      <c r="K37" s="24">
        <f t="shared" si="8"/>
        <v>30</v>
      </c>
      <c r="L37" s="24">
        <f t="shared" si="8"/>
        <v>30</v>
      </c>
      <c r="M37" s="24">
        <f t="shared" si="8"/>
        <v>0</v>
      </c>
      <c r="N37" s="24">
        <f t="shared" si="8"/>
        <v>0</v>
      </c>
      <c r="O37" s="24">
        <f>SUM(O15,O21,O27,O31,O36)</f>
        <v>925</v>
      </c>
    </row>
    <row r="38" spans="1:15" s="11" customFormat="1" x14ac:dyDescent="0.25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</row>
    <row r="39" spans="1:15" s="35" customFormat="1" x14ac:dyDescent="0.25"/>
    <row r="40" spans="1:15" s="33" customFormat="1" x14ac:dyDescent="0.25">
      <c r="A40" s="47" t="s">
        <v>32</v>
      </c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</row>
    <row r="41" spans="1:15" s="33" customFormat="1" x14ac:dyDescent="0.25">
      <c r="A41" s="12" t="s">
        <v>27</v>
      </c>
      <c r="B41" s="12" t="s">
        <v>31</v>
      </c>
      <c r="C41" s="12" t="s">
        <v>29</v>
      </c>
      <c r="D41" s="12" t="s">
        <v>53</v>
      </c>
      <c r="E41" s="12" t="s">
        <v>4</v>
      </c>
      <c r="F41" s="12" t="s">
        <v>5</v>
      </c>
      <c r="G41" s="12" t="s">
        <v>54</v>
      </c>
      <c r="H41" s="19"/>
      <c r="L41" s="12" t="s">
        <v>6</v>
      </c>
      <c r="M41" s="12" t="s">
        <v>4</v>
      </c>
      <c r="N41" s="21" t="s">
        <v>5</v>
      </c>
      <c r="O41" s="12" t="s">
        <v>34</v>
      </c>
    </row>
    <row r="42" spans="1:15" s="33" customFormat="1" x14ac:dyDescent="0.25">
      <c r="A42" s="46" t="str">
        <f>'01-Business_Value'!I8</f>
        <v>ARP</v>
      </c>
      <c r="B42" s="44">
        <f>'01-Business_Value'!J8</f>
        <v>0</v>
      </c>
      <c r="C42" s="44">
        <f>'01-Business_Value'!K8</f>
        <v>250</v>
      </c>
      <c r="D42" s="13" t="s">
        <v>7</v>
      </c>
      <c r="E42" s="36">
        <f>'06-Nov'!G42</f>
        <v>10</v>
      </c>
      <c r="F42" s="36">
        <f>O9</f>
        <v>0</v>
      </c>
      <c r="G42" s="37">
        <f t="shared" ref="G42:G60" si="9">E42+F42</f>
        <v>10</v>
      </c>
      <c r="H42" s="38"/>
      <c r="L42" s="13" t="s">
        <v>7</v>
      </c>
      <c r="M42" s="26">
        <f>E42+E49+E53+E55+E57</f>
        <v>1219</v>
      </c>
      <c r="N42" s="26">
        <f>SUM(F42,F49,F53,F55, F57)</f>
        <v>520</v>
      </c>
      <c r="O42" s="22">
        <f>M42+N42</f>
        <v>1739</v>
      </c>
    </row>
    <row r="43" spans="1:15" s="33" customFormat="1" x14ac:dyDescent="0.25">
      <c r="A43" s="44"/>
      <c r="B43" s="44"/>
      <c r="C43" s="44"/>
      <c r="D43" s="13" t="s">
        <v>8</v>
      </c>
      <c r="E43" s="36">
        <f>'06-Nov'!G43</f>
        <v>0</v>
      </c>
      <c r="F43" s="36">
        <f t="shared" ref="F43:F47" si="10">O10</f>
        <v>0</v>
      </c>
      <c r="G43" s="37">
        <f t="shared" si="9"/>
        <v>0</v>
      </c>
      <c r="H43" s="38"/>
      <c r="L43" s="13" t="s">
        <v>8</v>
      </c>
      <c r="M43" s="26">
        <f>E43</f>
        <v>0</v>
      </c>
      <c r="N43" s="26">
        <f>F43</f>
        <v>0</v>
      </c>
      <c r="O43" s="22">
        <f t="shared" ref="O43:O50" si="11">M43+N43</f>
        <v>0</v>
      </c>
    </row>
    <row r="44" spans="1:15" s="33" customFormat="1" x14ac:dyDescent="0.25">
      <c r="A44" s="44"/>
      <c r="B44" s="44"/>
      <c r="C44" s="44"/>
      <c r="D44" s="13" t="s">
        <v>11</v>
      </c>
      <c r="E44" s="36">
        <f>'06-Nov'!G44</f>
        <v>0</v>
      </c>
      <c r="F44" s="36">
        <f>O11</f>
        <v>0</v>
      </c>
      <c r="G44" s="37">
        <f t="shared" si="9"/>
        <v>0</v>
      </c>
      <c r="H44" s="38"/>
      <c r="L44" s="13" t="s">
        <v>11</v>
      </c>
      <c r="M44" s="26">
        <f>E44+E59</f>
        <v>0</v>
      </c>
      <c r="N44" s="26">
        <f>F44+F59</f>
        <v>0</v>
      </c>
      <c r="O44" s="22">
        <f t="shared" si="11"/>
        <v>0</v>
      </c>
    </row>
    <row r="45" spans="1:15" s="33" customFormat="1" x14ac:dyDescent="0.25">
      <c r="A45" s="44"/>
      <c r="B45" s="44"/>
      <c r="C45" s="44"/>
      <c r="D45" s="13" t="s">
        <v>12</v>
      </c>
      <c r="E45" s="36">
        <f>'06-Nov'!G45</f>
        <v>0</v>
      </c>
      <c r="F45" s="36">
        <f t="shared" si="10"/>
        <v>0</v>
      </c>
      <c r="G45" s="37">
        <f t="shared" si="9"/>
        <v>0</v>
      </c>
      <c r="H45" s="38"/>
      <c r="L45" s="13" t="s">
        <v>12</v>
      </c>
      <c r="M45" s="26">
        <f t="shared" ref="M45:N47" si="12">E45</f>
        <v>0</v>
      </c>
      <c r="N45" s="26">
        <f t="shared" si="12"/>
        <v>0</v>
      </c>
      <c r="O45" s="22">
        <f t="shared" si="11"/>
        <v>0</v>
      </c>
    </row>
    <row r="46" spans="1:15" s="33" customFormat="1" x14ac:dyDescent="0.25">
      <c r="A46" s="44"/>
      <c r="B46" s="44"/>
      <c r="C46" s="44"/>
      <c r="D46" s="13" t="s">
        <v>13</v>
      </c>
      <c r="E46" s="36">
        <f>'06-Nov'!G46</f>
        <v>0</v>
      </c>
      <c r="F46" s="36">
        <f t="shared" si="10"/>
        <v>0</v>
      </c>
      <c r="G46" s="37">
        <f t="shared" si="9"/>
        <v>0</v>
      </c>
      <c r="H46" s="38"/>
      <c r="L46" s="13" t="s">
        <v>13</v>
      </c>
      <c r="M46" s="26">
        <f t="shared" si="12"/>
        <v>0</v>
      </c>
      <c r="N46" s="26">
        <f t="shared" si="12"/>
        <v>0</v>
      </c>
      <c r="O46" s="22">
        <f t="shared" si="11"/>
        <v>0</v>
      </c>
    </row>
    <row r="47" spans="1:15" s="33" customFormat="1" x14ac:dyDescent="0.25">
      <c r="A47" s="44"/>
      <c r="B47" s="44"/>
      <c r="C47" s="44"/>
      <c r="D47" s="13" t="s">
        <v>14</v>
      </c>
      <c r="E47" s="36">
        <f>'06-Nov'!G47</f>
        <v>0</v>
      </c>
      <c r="F47" s="36">
        <f t="shared" si="10"/>
        <v>0</v>
      </c>
      <c r="G47" s="37">
        <f t="shared" si="9"/>
        <v>0</v>
      </c>
      <c r="H47" s="38"/>
      <c r="L47" s="13" t="s">
        <v>14</v>
      </c>
      <c r="M47" s="26">
        <f t="shared" si="12"/>
        <v>0</v>
      </c>
      <c r="N47" s="26">
        <f t="shared" si="12"/>
        <v>0</v>
      </c>
      <c r="O47" s="22">
        <f t="shared" si="11"/>
        <v>0</v>
      </c>
    </row>
    <row r="48" spans="1:15" s="33" customFormat="1" x14ac:dyDescent="0.25">
      <c r="A48" s="45"/>
      <c r="B48" s="45"/>
      <c r="C48" s="45"/>
      <c r="D48" s="22" t="s">
        <v>3</v>
      </c>
      <c r="E48" s="36">
        <f>'06-Nov'!G48</f>
        <v>10</v>
      </c>
      <c r="F48" s="30">
        <f>SUM(F42:F47)</f>
        <v>0</v>
      </c>
      <c r="G48" s="30">
        <f t="shared" si="9"/>
        <v>10</v>
      </c>
      <c r="H48" s="15"/>
      <c r="L48" s="13" t="s">
        <v>9</v>
      </c>
      <c r="M48" s="26">
        <f>E50</f>
        <v>0</v>
      </c>
      <c r="N48" s="26">
        <f>F50</f>
        <v>0</v>
      </c>
      <c r="O48" s="22">
        <f t="shared" si="11"/>
        <v>0</v>
      </c>
    </row>
    <row r="49" spans="1:15" s="33" customFormat="1" x14ac:dyDescent="0.25">
      <c r="A49" s="46" t="str">
        <f>'01-Business_Value'!I7</f>
        <v>Front End Editor</v>
      </c>
      <c r="B49" s="44" t="str">
        <f>'01-Business_Value'!J7</f>
        <v>Phase -1</v>
      </c>
      <c r="C49" s="44">
        <f>'01-Business_Value'!K7</f>
        <v>250</v>
      </c>
      <c r="D49" s="13" t="s">
        <v>7</v>
      </c>
      <c r="E49" s="36">
        <f>'06-Nov'!G49</f>
        <v>1199</v>
      </c>
      <c r="F49" s="36">
        <f>O18</f>
        <v>420</v>
      </c>
      <c r="G49" s="37">
        <f t="shared" si="9"/>
        <v>1619</v>
      </c>
      <c r="H49" s="38"/>
      <c r="L49" s="13" t="s">
        <v>10</v>
      </c>
      <c r="M49" s="26">
        <f>E51</f>
        <v>1630</v>
      </c>
      <c r="N49" s="26">
        <f>F51</f>
        <v>405</v>
      </c>
      <c r="O49" s="22">
        <f t="shared" si="11"/>
        <v>2035</v>
      </c>
    </row>
    <row r="50" spans="1:15" s="33" customFormat="1" x14ac:dyDescent="0.25">
      <c r="A50" s="44"/>
      <c r="B50" s="44"/>
      <c r="C50" s="44"/>
      <c r="D50" s="13" t="s">
        <v>9</v>
      </c>
      <c r="E50" s="36">
        <f>'06-Nov'!G50</f>
        <v>0</v>
      </c>
      <c r="F50" s="36">
        <f t="shared" ref="F50:F51" si="13">O19</f>
        <v>0</v>
      </c>
      <c r="G50" s="37">
        <f t="shared" si="9"/>
        <v>0</v>
      </c>
      <c r="H50" s="38"/>
      <c r="L50" s="13" t="s">
        <v>49</v>
      </c>
      <c r="M50" s="26">
        <f>E58</f>
        <v>0</v>
      </c>
      <c r="N50" s="26">
        <f>F58</f>
        <v>0</v>
      </c>
      <c r="O50" s="22">
        <f t="shared" si="11"/>
        <v>0</v>
      </c>
    </row>
    <row r="51" spans="1:15" s="33" customFormat="1" x14ac:dyDescent="0.25">
      <c r="A51" s="44"/>
      <c r="B51" s="44"/>
      <c r="C51" s="44"/>
      <c r="D51" s="13" t="s">
        <v>10</v>
      </c>
      <c r="E51" s="36">
        <f>'06-Nov'!G51</f>
        <v>1630</v>
      </c>
      <c r="F51" s="36">
        <f t="shared" si="13"/>
        <v>405</v>
      </c>
      <c r="G51" s="37">
        <f t="shared" si="9"/>
        <v>2035</v>
      </c>
      <c r="H51" s="38"/>
      <c r="L51" s="25" t="s">
        <v>35</v>
      </c>
      <c r="M51" s="25">
        <f>SUM(M42:M50)</f>
        <v>2849</v>
      </c>
      <c r="N51" s="25">
        <f>SUM(N42:N50)</f>
        <v>925</v>
      </c>
      <c r="O51" s="25">
        <f>SUM(O42:O50)</f>
        <v>3774</v>
      </c>
    </row>
    <row r="52" spans="1:15" s="33" customFormat="1" x14ac:dyDescent="0.25">
      <c r="A52" s="45"/>
      <c r="B52" s="45"/>
      <c r="C52" s="45"/>
      <c r="D52" s="22" t="s">
        <v>3</v>
      </c>
      <c r="E52" s="36">
        <f>'06-Nov'!G52</f>
        <v>2829</v>
      </c>
      <c r="F52" s="30">
        <f>SUM(F49:F51)</f>
        <v>825</v>
      </c>
      <c r="G52" s="30">
        <f t="shared" si="9"/>
        <v>3654</v>
      </c>
      <c r="H52" s="15"/>
      <c r="O52" s="11"/>
    </row>
    <row r="53" spans="1:15" s="33" customFormat="1" x14ac:dyDescent="0.25">
      <c r="A53" s="46" t="str">
        <f>'01-Business_Value'!I5</f>
        <v>Reliveri</v>
      </c>
      <c r="B53" s="44" t="str">
        <f>'01-Business_Value'!J5</f>
        <v>Phase -2</v>
      </c>
      <c r="C53" s="44">
        <f>'01-Business_Value'!K5</f>
        <v>225</v>
      </c>
      <c r="D53" s="13" t="s">
        <v>7</v>
      </c>
      <c r="E53" s="36">
        <f>'06-Nov'!G53</f>
        <v>10</v>
      </c>
      <c r="F53" s="36">
        <f>O35</f>
        <v>100</v>
      </c>
      <c r="G53" s="37">
        <f t="shared" si="9"/>
        <v>110</v>
      </c>
      <c r="H53" s="38"/>
      <c r="O53" s="11"/>
    </row>
    <row r="54" spans="1:15" s="33" customFormat="1" x14ac:dyDescent="0.25">
      <c r="A54" s="45"/>
      <c r="B54" s="45"/>
      <c r="C54" s="45"/>
      <c r="D54" s="22" t="s">
        <v>3</v>
      </c>
      <c r="E54" s="36">
        <f>'06-Nov'!G54</f>
        <v>10</v>
      </c>
      <c r="F54" s="37">
        <f>O36</f>
        <v>100</v>
      </c>
      <c r="G54" s="37">
        <f t="shared" si="9"/>
        <v>110</v>
      </c>
      <c r="H54" s="15"/>
      <c r="O54" s="11"/>
    </row>
    <row r="55" spans="1:15" s="33" customFormat="1" x14ac:dyDescent="0.25">
      <c r="A55" s="46" t="e">
        <f>'01-Business_Value'!#REF!</f>
        <v>#REF!</v>
      </c>
      <c r="B55" s="44" t="e">
        <f>'01-Business_Value'!#REF!</f>
        <v>#REF!</v>
      </c>
      <c r="C55" s="44" t="e">
        <f>'01-Business_Value'!#REF!</f>
        <v>#REF!</v>
      </c>
      <c r="D55" s="13" t="s">
        <v>7</v>
      </c>
      <c r="E55" s="36">
        <f>'06-Nov'!G55</f>
        <v>0</v>
      </c>
      <c r="F55" s="36">
        <f>O30</f>
        <v>0</v>
      </c>
      <c r="G55" s="37">
        <f t="shared" si="9"/>
        <v>0</v>
      </c>
      <c r="H55" s="35"/>
      <c r="O55" s="11"/>
    </row>
    <row r="56" spans="1:15" s="33" customFormat="1" x14ac:dyDescent="0.25">
      <c r="A56" s="45"/>
      <c r="B56" s="45"/>
      <c r="C56" s="45"/>
      <c r="D56" s="22" t="s">
        <v>3</v>
      </c>
      <c r="E56" s="36">
        <f>'06-Nov'!G56</f>
        <v>0</v>
      </c>
      <c r="F56" s="30">
        <f>SUM(F55:F55)</f>
        <v>0</v>
      </c>
      <c r="G56" s="31">
        <f t="shared" si="9"/>
        <v>0</v>
      </c>
      <c r="O56" s="11"/>
    </row>
    <row r="57" spans="1:15" s="33" customFormat="1" x14ac:dyDescent="0.25">
      <c r="A57" s="46" t="str">
        <f>'01-Business_Value'!I6</f>
        <v>Web Security Policy</v>
      </c>
      <c r="B57" s="44" t="str">
        <f>'01-Business_Value'!J6</f>
        <v>Phase -1</v>
      </c>
      <c r="C57" s="44">
        <f>'01-Business_Value'!K6</f>
        <v>175</v>
      </c>
      <c r="D57" s="13" t="s">
        <v>7</v>
      </c>
      <c r="E57" s="36">
        <f>'06-Nov'!G57</f>
        <v>0</v>
      </c>
      <c r="F57" s="36">
        <f>O24</f>
        <v>0</v>
      </c>
      <c r="G57" s="37">
        <f t="shared" si="9"/>
        <v>0</v>
      </c>
      <c r="O57" s="11"/>
    </row>
    <row r="58" spans="1:15" s="33" customFormat="1" x14ac:dyDescent="0.25">
      <c r="A58" s="44"/>
      <c r="B58" s="44"/>
      <c r="C58" s="44"/>
      <c r="D58" s="13" t="s">
        <v>49</v>
      </c>
      <c r="E58" s="36">
        <f>'06-Nov'!G58</f>
        <v>0</v>
      </c>
      <c r="F58" s="36">
        <f>O25</f>
        <v>0</v>
      </c>
      <c r="G58" s="37">
        <f t="shared" si="9"/>
        <v>0</v>
      </c>
      <c r="O58" s="11"/>
    </row>
    <row r="59" spans="1:15" s="33" customFormat="1" x14ac:dyDescent="0.25">
      <c r="A59" s="44"/>
      <c r="B59" s="44"/>
      <c r="C59" s="44"/>
      <c r="D59" s="13" t="s">
        <v>11</v>
      </c>
      <c r="E59" s="36">
        <f>'06-Nov'!G59</f>
        <v>0</v>
      </c>
      <c r="F59" s="36">
        <f>O26</f>
        <v>0</v>
      </c>
      <c r="G59" s="37">
        <f t="shared" si="9"/>
        <v>0</v>
      </c>
      <c r="O59" s="11"/>
    </row>
    <row r="60" spans="1:15" s="33" customFormat="1" x14ac:dyDescent="0.25">
      <c r="A60" s="45"/>
      <c r="B60" s="45"/>
      <c r="C60" s="45"/>
      <c r="D60" s="22" t="s">
        <v>3</v>
      </c>
      <c r="E60" s="36">
        <f>'06-Nov'!G60</f>
        <v>0</v>
      </c>
      <c r="F60" s="30">
        <f>SUM(F57:F59)</f>
        <v>0</v>
      </c>
      <c r="G60" s="30">
        <f t="shared" si="9"/>
        <v>0</v>
      </c>
      <c r="O60" s="11"/>
    </row>
    <row r="61" spans="1:15" s="33" customFormat="1" x14ac:dyDescent="0.25">
      <c r="A61" s="25"/>
      <c r="B61" s="25"/>
      <c r="C61" s="25"/>
      <c r="D61" s="25" t="s">
        <v>35</v>
      </c>
      <c r="E61" s="36">
        <f>'06-Nov'!G61</f>
        <v>2849</v>
      </c>
      <c r="F61" s="32">
        <f t="shared" ref="F61:G61" si="14">SUM(F48, F52, F54, F56, F60)</f>
        <v>925</v>
      </c>
      <c r="G61" s="32">
        <f t="shared" si="14"/>
        <v>3774</v>
      </c>
      <c r="O61" s="11"/>
    </row>
    <row r="62" spans="1:15" s="33" customFormat="1" x14ac:dyDescent="0.25">
      <c r="A62" s="11"/>
      <c r="O62" s="11"/>
    </row>
  </sheetData>
  <mergeCells count="23">
    <mergeCell ref="A49:A52"/>
    <mergeCell ref="B49:B52"/>
    <mergeCell ref="C49:C52"/>
    <mergeCell ref="A1:O4"/>
    <mergeCell ref="A5:O5"/>
    <mergeCell ref="A8:O8"/>
    <mergeCell ref="A17:O17"/>
    <mergeCell ref="A23:O23"/>
    <mergeCell ref="A29:O29"/>
    <mergeCell ref="A34:O34"/>
    <mergeCell ref="A40:O40"/>
    <mergeCell ref="A42:A48"/>
    <mergeCell ref="B42:B48"/>
    <mergeCell ref="C42:C48"/>
    <mergeCell ref="A57:A60"/>
    <mergeCell ref="B57:B60"/>
    <mergeCell ref="C57:C60"/>
    <mergeCell ref="A53:A54"/>
    <mergeCell ref="B53:B54"/>
    <mergeCell ref="C53:C54"/>
    <mergeCell ref="A55:A56"/>
    <mergeCell ref="B55:B56"/>
    <mergeCell ref="C55:C56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2"/>
  <sheetViews>
    <sheetView zoomScale="90" zoomScaleNormal="90" workbookViewId="0">
      <pane ySplit="7" topLeftCell="A14" activePane="bottomLeft" state="frozen"/>
      <selection pane="bottomLeft" sqref="A1:O4"/>
    </sheetView>
  </sheetViews>
  <sheetFormatPr defaultColWidth="9" defaultRowHeight="15" x14ac:dyDescent="0.25"/>
  <cols>
    <col min="1" max="1" width="19.5703125" style="11" customWidth="1" collapsed="1"/>
    <col min="2" max="2" width="21.7109375" style="1" customWidth="1" collapsed="1"/>
    <col min="3" max="3" width="16.42578125" style="1" bestFit="1" customWidth="1" collapsed="1"/>
    <col min="4" max="4" width="15.85546875" style="1" bestFit="1" customWidth="1" collapsed="1"/>
    <col min="5" max="5" width="23.140625" style="1" customWidth="1" collapsed="1"/>
    <col min="6" max="6" width="15" style="1" customWidth="1" collapsed="1"/>
    <col min="7" max="7" width="10.140625" style="1" bestFit="1" customWidth="1" collapsed="1"/>
    <col min="8" max="8" width="13.140625" style="1" customWidth="1" collapsed="1"/>
    <col min="9" max="9" width="14.140625" style="1" customWidth="1" collapsed="1"/>
    <col min="10" max="10" width="10.85546875" style="1" customWidth="1" collapsed="1"/>
    <col min="11" max="11" width="24.85546875" style="1" customWidth="1" collapsed="1"/>
    <col min="12" max="12" width="23.7109375" style="1" customWidth="1" collapsed="1"/>
    <col min="13" max="13" width="12.42578125" style="1" customWidth="1" collapsed="1"/>
    <col min="14" max="14" width="12" style="1" customWidth="1" collapsed="1"/>
    <col min="15" max="15" width="17.5703125" style="11" customWidth="1" collapsed="1"/>
    <col min="16" max="16384" width="9" style="1" collapsed="1"/>
  </cols>
  <sheetData>
    <row r="1" spans="1:15" x14ac:dyDescent="0.25">
      <c r="A1" s="41" t="s">
        <v>48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</row>
    <row r="2" spans="1:15" x14ac:dyDescent="0.25">
      <c r="A2" s="41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</row>
    <row r="3" spans="1:15" x14ac:dyDescent="0.25">
      <c r="A3" s="41"/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</row>
    <row r="4" spans="1:15" x14ac:dyDescent="0.25">
      <c r="A4" s="41"/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</row>
    <row r="5" spans="1:15" ht="26.25" x14ac:dyDescent="0.25">
      <c r="A5" s="49">
        <v>43034</v>
      </c>
      <c r="B5" s="50"/>
      <c r="C5" s="50"/>
      <c r="D5" s="50"/>
      <c r="E5" s="50"/>
      <c r="F5" s="50"/>
      <c r="G5" s="50"/>
      <c r="H5" s="50"/>
      <c r="I5" s="50"/>
      <c r="J5" s="50"/>
      <c r="K5" s="50"/>
      <c r="L5" s="50"/>
      <c r="M5" s="50"/>
      <c r="N5" s="50"/>
      <c r="O5" s="51"/>
    </row>
    <row r="6" spans="1:15" s="33" customFormat="1" x14ac:dyDescent="0.25">
      <c r="A6" s="11"/>
      <c r="O6" s="11"/>
    </row>
    <row r="7" spans="1:15" s="11" customFormat="1" ht="29.25" customHeight="1" x14ac:dyDescent="0.25">
      <c r="A7" s="10" t="s">
        <v>40</v>
      </c>
      <c r="B7" s="10" t="s">
        <v>15</v>
      </c>
      <c r="C7" s="10" t="s">
        <v>16</v>
      </c>
      <c r="D7" s="10" t="s">
        <v>17</v>
      </c>
      <c r="E7" s="10" t="s">
        <v>18</v>
      </c>
      <c r="F7" s="10" t="s">
        <v>19</v>
      </c>
      <c r="G7" s="10" t="s">
        <v>20</v>
      </c>
      <c r="H7" s="10" t="s">
        <v>21</v>
      </c>
      <c r="I7" s="10" t="s">
        <v>22</v>
      </c>
      <c r="J7" s="10" t="s">
        <v>23</v>
      </c>
      <c r="K7" s="10" t="s">
        <v>24</v>
      </c>
      <c r="L7" s="10" t="s">
        <v>25</v>
      </c>
      <c r="M7" s="10" t="s">
        <v>26</v>
      </c>
      <c r="N7" s="10" t="s">
        <v>55</v>
      </c>
      <c r="O7" s="10" t="s">
        <v>33</v>
      </c>
    </row>
    <row r="8" spans="1:15" s="33" customFormat="1" x14ac:dyDescent="0.25">
      <c r="A8" s="48" t="str">
        <f>CONCATENATE('01-Business_Value'!I8, " - ",'01-Business_Value'!J8)</f>
        <v xml:space="preserve">ARP - </v>
      </c>
      <c r="B8" s="48"/>
      <c r="C8" s="48"/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</row>
    <row r="9" spans="1:15" s="33" customFormat="1" x14ac:dyDescent="0.25">
      <c r="A9" s="13" t="s">
        <v>7</v>
      </c>
      <c r="B9" s="34"/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23">
        <f>SUM(B9:N9)</f>
        <v>0</v>
      </c>
    </row>
    <row r="10" spans="1:15" s="33" customFormat="1" x14ac:dyDescent="0.25">
      <c r="A10" s="13" t="s">
        <v>8</v>
      </c>
      <c r="B10" s="34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23">
        <f t="shared" ref="O10:O14" si="0">SUM(B10:N10)</f>
        <v>0</v>
      </c>
    </row>
    <row r="11" spans="1:15" s="33" customFormat="1" x14ac:dyDescent="0.25">
      <c r="A11" s="13" t="s">
        <v>11</v>
      </c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23">
        <f t="shared" si="0"/>
        <v>0</v>
      </c>
    </row>
    <row r="12" spans="1:15" s="33" customFormat="1" x14ac:dyDescent="0.25">
      <c r="A12" s="13" t="s">
        <v>12</v>
      </c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23">
        <f t="shared" si="0"/>
        <v>0</v>
      </c>
    </row>
    <row r="13" spans="1:15" s="33" customFormat="1" x14ac:dyDescent="0.25">
      <c r="A13" s="13" t="s">
        <v>13</v>
      </c>
      <c r="B13" s="34"/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23">
        <f t="shared" si="0"/>
        <v>0</v>
      </c>
    </row>
    <row r="14" spans="1:15" s="33" customFormat="1" x14ac:dyDescent="0.25">
      <c r="A14" s="13" t="s">
        <v>14</v>
      </c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23">
        <f t="shared" si="0"/>
        <v>0</v>
      </c>
    </row>
    <row r="15" spans="1:15" s="11" customFormat="1" x14ac:dyDescent="0.25">
      <c r="A15" s="22" t="s">
        <v>3</v>
      </c>
      <c r="B15" s="23">
        <f t="shared" ref="B15:M15" si="1">SUM(B9:B14)</f>
        <v>0</v>
      </c>
      <c r="C15" s="23">
        <f t="shared" si="1"/>
        <v>0</v>
      </c>
      <c r="D15" s="23">
        <f t="shared" si="1"/>
        <v>0</v>
      </c>
      <c r="E15" s="23">
        <f t="shared" si="1"/>
        <v>0</v>
      </c>
      <c r="F15" s="23">
        <f t="shared" si="1"/>
        <v>0</v>
      </c>
      <c r="G15" s="23">
        <f t="shared" si="1"/>
        <v>0</v>
      </c>
      <c r="H15" s="23">
        <f t="shared" si="1"/>
        <v>0</v>
      </c>
      <c r="I15" s="23">
        <f t="shared" si="1"/>
        <v>0</v>
      </c>
      <c r="J15" s="23">
        <f t="shared" si="1"/>
        <v>0</v>
      </c>
      <c r="K15" s="23">
        <f t="shared" si="1"/>
        <v>0</v>
      </c>
      <c r="L15" s="23">
        <f t="shared" si="1"/>
        <v>0</v>
      </c>
      <c r="M15" s="23">
        <f t="shared" si="1"/>
        <v>0</v>
      </c>
      <c r="N15" s="23">
        <f>SUM(N9:N14)</f>
        <v>0</v>
      </c>
      <c r="O15" s="23">
        <f>SUM(O9:O14)</f>
        <v>0</v>
      </c>
    </row>
    <row r="16" spans="1:15" s="11" customFormat="1" x14ac:dyDescent="0.25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</row>
    <row r="17" spans="1:15" s="33" customFormat="1" ht="15" customHeight="1" x14ac:dyDescent="0.25">
      <c r="A17" s="48" t="str">
        <f>CONCATENATE('01-Business_Value'!I7, " - ",'01-Business_Value'!J7)</f>
        <v>Front End Editor - Phase -1</v>
      </c>
      <c r="B17" s="48"/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</row>
    <row r="18" spans="1:15" s="33" customFormat="1" x14ac:dyDescent="0.25">
      <c r="A18" s="13" t="s">
        <v>7</v>
      </c>
      <c r="B18" s="34">
        <f>20+20</f>
        <v>40</v>
      </c>
      <c r="C18" s="34"/>
      <c r="D18" s="34"/>
      <c r="E18" s="34"/>
      <c r="F18" s="34">
        <f>60+30+40</f>
        <v>130</v>
      </c>
      <c r="G18" s="34"/>
      <c r="H18" s="34"/>
      <c r="I18" s="34">
        <f>300+30</f>
        <v>330</v>
      </c>
      <c r="J18" s="34"/>
      <c r="K18" s="34">
        <f>17+20</f>
        <v>37</v>
      </c>
      <c r="L18" s="34"/>
      <c r="M18" s="34"/>
      <c r="N18" s="34"/>
      <c r="O18" s="23">
        <f>SUM(B18:N18)</f>
        <v>537</v>
      </c>
    </row>
    <row r="19" spans="1:15" s="33" customFormat="1" x14ac:dyDescent="0.25">
      <c r="A19" s="13" t="s">
        <v>9</v>
      </c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23">
        <f>SUM(B19:N19)</f>
        <v>0</v>
      </c>
    </row>
    <row r="20" spans="1:15" s="33" customFormat="1" x14ac:dyDescent="0.25">
      <c r="A20" s="13" t="s">
        <v>10</v>
      </c>
      <c r="B20" s="34">
        <v>60</v>
      </c>
      <c r="C20" s="34"/>
      <c r="D20" s="34"/>
      <c r="E20" s="34"/>
      <c r="F20" s="34">
        <f>90+60+45+60+60+30+45</f>
        <v>390</v>
      </c>
      <c r="G20" s="34"/>
      <c r="H20" s="34"/>
      <c r="I20" s="34"/>
      <c r="J20" s="34">
        <v>45</v>
      </c>
      <c r="K20" s="34">
        <v>45</v>
      </c>
      <c r="L20" s="34"/>
      <c r="M20" s="34"/>
      <c r="N20" s="34"/>
      <c r="O20" s="23">
        <f>SUM(B20:N20)</f>
        <v>540</v>
      </c>
    </row>
    <row r="21" spans="1:15" s="11" customFormat="1" x14ac:dyDescent="0.25">
      <c r="A21" s="22" t="s">
        <v>3</v>
      </c>
      <c r="B21" s="23">
        <f>SUM(B18:B20)</f>
        <v>100</v>
      </c>
      <c r="C21" s="23">
        <f t="shared" ref="C21:N21" si="2">SUM(C18:C20)</f>
        <v>0</v>
      </c>
      <c r="D21" s="23">
        <f t="shared" si="2"/>
        <v>0</v>
      </c>
      <c r="E21" s="23">
        <f t="shared" si="2"/>
        <v>0</v>
      </c>
      <c r="F21" s="23">
        <f t="shared" si="2"/>
        <v>520</v>
      </c>
      <c r="G21" s="23">
        <f t="shared" si="2"/>
        <v>0</v>
      </c>
      <c r="H21" s="23">
        <f t="shared" si="2"/>
        <v>0</v>
      </c>
      <c r="I21" s="23">
        <f t="shared" si="2"/>
        <v>330</v>
      </c>
      <c r="J21" s="23">
        <f t="shared" si="2"/>
        <v>45</v>
      </c>
      <c r="K21" s="23">
        <f t="shared" si="2"/>
        <v>82</v>
      </c>
      <c r="L21" s="23">
        <f t="shared" si="2"/>
        <v>0</v>
      </c>
      <c r="M21" s="23">
        <f t="shared" si="2"/>
        <v>0</v>
      </c>
      <c r="N21" s="23">
        <f t="shared" si="2"/>
        <v>0</v>
      </c>
      <c r="O21" s="23">
        <f>SUM(O18:O20)</f>
        <v>1077</v>
      </c>
    </row>
    <row r="22" spans="1:15" s="11" customFormat="1" x14ac:dyDescent="0.25">
      <c r="A22" s="17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7"/>
    </row>
    <row r="23" spans="1:15" s="11" customFormat="1" ht="15" customHeight="1" x14ac:dyDescent="0.25">
      <c r="A23" s="48" t="str">
        <f>CONCATENATE('01-Business_Value'!I6, " - ",'01-Business_Value'!J6)</f>
        <v>Web Security Policy - Phase -1</v>
      </c>
      <c r="B23" s="48"/>
      <c r="C23" s="48"/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48"/>
    </row>
    <row r="24" spans="1:15" s="11" customFormat="1" x14ac:dyDescent="0.25">
      <c r="A24" s="13" t="s">
        <v>7</v>
      </c>
      <c r="B24" s="34"/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23">
        <f>SUM(B24:N24)</f>
        <v>0</v>
      </c>
    </row>
    <row r="25" spans="1:15" s="11" customFormat="1" x14ac:dyDescent="0.25">
      <c r="A25" s="13" t="s">
        <v>49</v>
      </c>
      <c r="B25" s="34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23">
        <f t="shared" ref="O25:O26" si="3">SUM(B25:N25)</f>
        <v>0</v>
      </c>
    </row>
    <row r="26" spans="1:15" s="11" customFormat="1" x14ac:dyDescent="0.25">
      <c r="A26" s="13" t="s">
        <v>2</v>
      </c>
      <c r="B26" s="34"/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23">
        <f t="shared" si="3"/>
        <v>0</v>
      </c>
    </row>
    <row r="27" spans="1:15" s="11" customFormat="1" x14ac:dyDescent="0.25">
      <c r="A27" s="22" t="s">
        <v>3</v>
      </c>
      <c r="B27" s="23">
        <f>SUM(B24:B26)</f>
        <v>0</v>
      </c>
      <c r="C27" s="23">
        <f t="shared" ref="C27:N27" si="4">SUM(C24:C26)</f>
        <v>0</v>
      </c>
      <c r="D27" s="23">
        <f t="shared" si="4"/>
        <v>0</v>
      </c>
      <c r="E27" s="23">
        <f t="shared" si="4"/>
        <v>0</v>
      </c>
      <c r="F27" s="23">
        <f t="shared" si="4"/>
        <v>0</v>
      </c>
      <c r="G27" s="23">
        <f t="shared" si="4"/>
        <v>0</v>
      </c>
      <c r="H27" s="23">
        <f t="shared" si="4"/>
        <v>0</v>
      </c>
      <c r="I27" s="23">
        <f t="shared" si="4"/>
        <v>0</v>
      </c>
      <c r="J27" s="23">
        <f t="shared" si="4"/>
        <v>0</v>
      </c>
      <c r="K27" s="23">
        <f t="shared" si="4"/>
        <v>0</v>
      </c>
      <c r="L27" s="23">
        <f t="shared" si="4"/>
        <v>0</v>
      </c>
      <c r="M27" s="23">
        <f t="shared" si="4"/>
        <v>0</v>
      </c>
      <c r="N27" s="23">
        <f t="shared" si="4"/>
        <v>0</v>
      </c>
      <c r="O27" s="23">
        <f>SUM(O24:O26)</f>
        <v>0</v>
      </c>
    </row>
    <row r="28" spans="1:15" s="11" customFormat="1" x14ac:dyDescent="0.25">
      <c r="A28" s="17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7"/>
    </row>
    <row r="29" spans="1:15" s="11" customFormat="1" x14ac:dyDescent="0.25">
      <c r="A29" s="48" t="e">
        <f>CONCATENATE('01-Business_Value'!#REF!, " - ",'01-Business_Value'!#REF!)</f>
        <v>#REF!</v>
      </c>
      <c r="B29" s="48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</row>
    <row r="30" spans="1:15" s="11" customFormat="1" x14ac:dyDescent="0.25">
      <c r="A30" s="13" t="s">
        <v>7</v>
      </c>
      <c r="B30" s="34"/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23">
        <f t="shared" ref="O30" si="5">SUM(B30:N30)</f>
        <v>0</v>
      </c>
    </row>
    <row r="31" spans="1:15" s="11" customFormat="1" x14ac:dyDescent="0.25">
      <c r="A31" s="22" t="s">
        <v>3</v>
      </c>
      <c r="B31" s="23">
        <f>SUM(B30:B30)</f>
        <v>0</v>
      </c>
      <c r="C31" s="23">
        <f t="shared" ref="C31:N31" si="6">SUM(C30:C30)</f>
        <v>0</v>
      </c>
      <c r="D31" s="23">
        <f t="shared" si="6"/>
        <v>0</v>
      </c>
      <c r="E31" s="23">
        <f t="shared" si="6"/>
        <v>0</v>
      </c>
      <c r="F31" s="23">
        <f t="shared" si="6"/>
        <v>0</v>
      </c>
      <c r="G31" s="23">
        <f t="shared" si="6"/>
        <v>0</v>
      </c>
      <c r="H31" s="23">
        <f t="shared" si="6"/>
        <v>0</v>
      </c>
      <c r="I31" s="23">
        <f t="shared" si="6"/>
        <v>0</v>
      </c>
      <c r="J31" s="23">
        <f t="shared" si="6"/>
        <v>0</v>
      </c>
      <c r="K31" s="23">
        <f t="shared" si="6"/>
        <v>0</v>
      </c>
      <c r="L31" s="23">
        <f t="shared" si="6"/>
        <v>0</v>
      </c>
      <c r="M31" s="23">
        <f t="shared" si="6"/>
        <v>0</v>
      </c>
      <c r="N31" s="23">
        <f t="shared" si="6"/>
        <v>0</v>
      </c>
      <c r="O31" s="23">
        <f>SUM(O30:O30)</f>
        <v>0</v>
      </c>
    </row>
    <row r="32" spans="1:15" s="11" customFormat="1" x14ac:dyDescent="0.25">
      <c r="A32" s="17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7"/>
    </row>
    <row r="33" spans="1:15" s="11" customFormat="1" x14ac:dyDescent="0.25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</row>
    <row r="34" spans="1:15" s="33" customFormat="1" x14ac:dyDescent="0.25">
      <c r="A34" s="48" t="str">
        <f>CONCATENATE('01-Business_Value'!I5, " - ",'01-Business_Value'!J5)</f>
        <v>Reliveri - Phase -2</v>
      </c>
      <c r="B34" s="48"/>
      <c r="C34" s="48"/>
      <c r="D34" s="48"/>
      <c r="E34" s="48"/>
      <c r="F34" s="48"/>
      <c r="G34" s="48"/>
      <c r="H34" s="48"/>
      <c r="I34" s="48"/>
      <c r="J34" s="48"/>
      <c r="K34" s="48"/>
      <c r="L34" s="48"/>
      <c r="M34" s="48"/>
      <c r="N34" s="48"/>
      <c r="O34" s="48"/>
    </row>
    <row r="35" spans="1:15" s="33" customFormat="1" x14ac:dyDescent="0.25">
      <c r="A35" s="13" t="s">
        <v>7</v>
      </c>
      <c r="B35" s="34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23">
        <f>SUM(B35:N35)</f>
        <v>0</v>
      </c>
    </row>
    <row r="36" spans="1:15" s="11" customFormat="1" x14ac:dyDescent="0.25">
      <c r="A36" s="14" t="s">
        <v>3</v>
      </c>
      <c r="B36" s="18">
        <f>SUM(B35)</f>
        <v>0</v>
      </c>
      <c r="C36" s="18">
        <f t="shared" ref="C36:N36" si="7">SUM(C35)</f>
        <v>0</v>
      </c>
      <c r="D36" s="18">
        <f t="shared" si="7"/>
        <v>0</v>
      </c>
      <c r="E36" s="18">
        <f t="shared" si="7"/>
        <v>0</v>
      </c>
      <c r="F36" s="18">
        <f t="shared" si="7"/>
        <v>0</v>
      </c>
      <c r="G36" s="18">
        <f t="shared" si="7"/>
        <v>0</v>
      </c>
      <c r="H36" s="18">
        <f t="shared" si="7"/>
        <v>0</v>
      </c>
      <c r="I36" s="18">
        <f t="shared" si="7"/>
        <v>0</v>
      </c>
      <c r="J36" s="18">
        <f t="shared" si="7"/>
        <v>0</v>
      </c>
      <c r="K36" s="18">
        <f t="shared" si="7"/>
        <v>0</v>
      </c>
      <c r="L36" s="18">
        <f t="shared" si="7"/>
        <v>0</v>
      </c>
      <c r="M36" s="18">
        <f t="shared" si="7"/>
        <v>0</v>
      </c>
      <c r="N36" s="18">
        <f t="shared" si="7"/>
        <v>0</v>
      </c>
      <c r="O36" s="23">
        <f>SUM(O35:O35)</f>
        <v>0</v>
      </c>
    </row>
    <row r="37" spans="1:15" s="11" customFormat="1" x14ac:dyDescent="0.25">
      <c r="A37" s="25" t="s">
        <v>35</v>
      </c>
      <c r="B37" s="24">
        <f>SUM(B15,B21,B27,B31, B36)</f>
        <v>100</v>
      </c>
      <c r="C37" s="24">
        <f>SUM(C15,C21,C27,C31, C36)</f>
        <v>0</v>
      </c>
      <c r="D37" s="24">
        <f>SUM(D15,D21,D27,D31, D36)</f>
        <v>0</v>
      </c>
      <c r="E37" s="24">
        <f t="shared" ref="E37:N37" si="8">SUM(E15,E21,E27,E31, E36)</f>
        <v>0</v>
      </c>
      <c r="F37" s="24">
        <f t="shared" si="8"/>
        <v>520</v>
      </c>
      <c r="G37" s="24">
        <f t="shared" si="8"/>
        <v>0</v>
      </c>
      <c r="H37" s="24">
        <f t="shared" si="8"/>
        <v>0</v>
      </c>
      <c r="I37" s="24">
        <f t="shared" si="8"/>
        <v>330</v>
      </c>
      <c r="J37" s="24">
        <f t="shared" si="8"/>
        <v>45</v>
      </c>
      <c r="K37" s="24">
        <f t="shared" si="8"/>
        <v>82</v>
      </c>
      <c r="L37" s="24">
        <f t="shared" si="8"/>
        <v>0</v>
      </c>
      <c r="M37" s="24">
        <f t="shared" si="8"/>
        <v>0</v>
      </c>
      <c r="N37" s="24">
        <f t="shared" si="8"/>
        <v>0</v>
      </c>
      <c r="O37" s="24">
        <f>SUM(O15,O21,O27,O31,O36)</f>
        <v>1077</v>
      </c>
    </row>
    <row r="38" spans="1:15" s="11" customFormat="1" x14ac:dyDescent="0.25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</row>
    <row r="39" spans="1:15" s="35" customFormat="1" x14ac:dyDescent="0.25"/>
    <row r="40" spans="1:15" s="33" customFormat="1" x14ac:dyDescent="0.25">
      <c r="A40" s="47" t="s">
        <v>32</v>
      </c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</row>
    <row r="41" spans="1:15" s="33" customFormat="1" x14ac:dyDescent="0.25">
      <c r="A41" s="12" t="s">
        <v>27</v>
      </c>
      <c r="B41" s="12" t="s">
        <v>31</v>
      </c>
      <c r="C41" s="12" t="s">
        <v>29</v>
      </c>
      <c r="D41" s="12" t="s">
        <v>53</v>
      </c>
      <c r="E41" s="12" t="s">
        <v>4</v>
      </c>
      <c r="F41" s="12" t="s">
        <v>5</v>
      </c>
      <c r="G41" s="12" t="s">
        <v>54</v>
      </c>
      <c r="H41" s="19"/>
      <c r="L41" s="12" t="s">
        <v>6</v>
      </c>
      <c r="M41" s="12" t="s">
        <v>4</v>
      </c>
      <c r="N41" s="21" t="s">
        <v>5</v>
      </c>
      <c r="O41" s="12" t="s">
        <v>34</v>
      </c>
    </row>
    <row r="42" spans="1:15" s="33" customFormat="1" x14ac:dyDescent="0.25">
      <c r="A42" s="46" t="str">
        <f>'01-Business_Value'!I8</f>
        <v>ARP</v>
      </c>
      <c r="B42" s="44">
        <f>'01-Business_Value'!J8</f>
        <v>0</v>
      </c>
      <c r="C42" s="44">
        <f>'01-Business_Value'!K8</f>
        <v>250</v>
      </c>
      <c r="D42" s="13" t="s">
        <v>7</v>
      </c>
      <c r="E42" s="36">
        <f>'07-Nov'!G42</f>
        <v>10</v>
      </c>
      <c r="F42" s="36">
        <f>O9</f>
        <v>0</v>
      </c>
      <c r="G42" s="37">
        <f t="shared" ref="G42:G60" si="9">E42+F42</f>
        <v>10</v>
      </c>
      <c r="H42" s="38"/>
      <c r="L42" s="13" t="s">
        <v>7</v>
      </c>
      <c r="M42" s="26">
        <f>E42+E49+E53+E55+E57</f>
        <v>1739</v>
      </c>
      <c r="N42" s="26">
        <f>SUM(F42,F49,F53,F55, F57)</f>
        <v>537</v>
      </c>
      <c r="O42" s="22">
        <f>M42+N42</f>
        <v>2276</v>
      </c>
    </row>
    <row r="43" spans="1:15" s="33" customFormat="1" x14ac:dyDescent="0.25">
      <c r="A43" s="44"/>
      <c r="B43" s="44"/>
      <c r="C43" s="44"/>
      <c r="D43" s="13" t="s">
        <v>8</v>
      </c>
      <c r="E43" s="36">
        <f>'07-Nov'!G43</f>
        <v>0</v>
      </c>
      <c r="F43" s="36">
        <f t="shared" ref="F43:F47" si="10">O10</f>
        <v>0</v>
      </c>
      <c r="G43" s="37">
        <f t="shared" si="9"/>
        <v>0</v>
      </c>
      <c r="H43" s="38"/>
      <c r="L43" s="13" t="s">
        <v>8</v>
      </c>
      <c r="M43" s="26">
        <f>E43</f>
        <v>0</v>
      </c>
      <c r="N43" s="26">
        <f>F43</f>
        <v>0</v>
      </c>
      <c r="O43" s="22">
        <f t="shared" ref="O43:O50" si="11">M43+N43</f>
        <v>0</v>
      </c>
    </row>
    <row r="44" spans="1:15" s="33" customFormat="1" x14ac:dyDescent="0.25">
      <c r="A44" s="44"/>
      <c r="B44" s="44"/>
      <c r="C44" s="44"/>
      <c r="D44" s="13" t="s">
        <v>11</v>
      </c>
      <c r="E44" s="36">
        <f>'07-Nov'!G44</f>
        <v>0</v>
      </c>
      <c r="F44" s="36">
        <f>O11</f>
        <v>0</v>
      </c>
      <c r="G44" s="37">
        <f t="shared" si="9"/>
        <v>0</v>
      </c>
      <c r="H44" s="38"/>
      <c r="L44" s="13" t="s">
        <v>11</v>
      </c>
      <c r="M44" s="26">
        <f>E44+E59</f>
        <v>0</v>
      </c>
      <c r="N44" s="26">
        <f>F44+F59</f>
        <v>0</v>
      </c>
      <c r="O44" s="22">
        <f t="shared" si="11"/>
        <v>0</v>
      </c>
    </row>
    <row r="45" spans="1:15" s="33" customFormat="1" x14ac:dyDescent="0.25">
      <c r="A45" s="44"/>
      <c r="B45" s="44"/>
      <c r="C45" s="44"/>
      <c r="D45" s="13" t="s">
        <v>12</v>
      </c>
      <c r="E45" s="36">
        <f>'07-Nov'!G45</f>
        <v>0</v>
      </c>
      <c r="F45" s="36">
        <f t="shared" si="10"/>
        <v>0</v>
      </c>
      <c r="G45" s="37">
        <f t="shared" si="9"/>
        <v>0</v>
      </c>
      <c r="H45" s="38"/>
      <c r="L45" s="13" t="s">
        <v>12</v>
      </c>
      <c r="M45" s="26">
        <f t="shared" ref="M45:N47" si="12">E45</f>
        <v>0</v>
      </c>
      <c r="N45" s="26">
        <f t="shared" si="12"/>
        <v>0</v>
      </c>
      <c r="O45" s="22">
        <f t="shared" si="11"/>
        <v>0</v>
      </c>
    </row>
    <row r="46" spans="1:15" s="33" customFormat="1" x14ac:dyDescent="0.25">
      <c r="A46" s="44"/>
      <c r="B46" s="44"/>
      <c r="C46" s="44"/>
      <c r="D46" s="13" t="s">
        <v>13</v>
      </c>
      <c r="E46" s="36">
        <f>'07-Nov'!G46</f>
        <v>0</v>
      </c>
      <c r="F46" s="36">
        <f t="shared" si="10"/>
        <v>0</v>
      </c>
      <c r="G46" s="37">
        <f t="shared" si="9"/>
        <v>0</v>
      </c>
      <c r="H46" s="38"/>
      <c r="L46" s="13" t="s">
        <v>13</v>
      </c>
      <c r="M46" s="26">
        <f t="shared" si="12"/>
        <v>0</v>
      </c>
      <c r="N46" s="26">
        <f t="shared" si="12"/>
        <v>0</v>
      </c>
      <c r="O46" s="22">
        <f t="shared" si="11"/>
        <v>0</v>
      </c>
    </row>
    <row r="47" spans="1:15" s="33" customFormat="1" x14ac:dyDescent="0.25">
      <c r="A47" s="44"/>
      <c r="B47" s="44"/>
      <c r="C47" s="44"/>
      <c r="D47" s="13" t="s">
        <v>14</v>
      </c>
      <c r="E47" s="36">
        <f>'07-Nov'!G47</f>
        <v>0</v>
      </c>
      <c r="F47" s="36">
        <f t="shared" si="10"/>
        <v>0</v>
      </c>
      <c r="G47" s="37">
        <f t="shared" si="9"/>
        <v>0</v>
      </c>
      <c r="H47" s="38"/>
      <c r="L47" s="13" t="s">
        <v>14</v>
      </c>
      <c r="M47" s="26">
        <f t="shared" si="12"/>
        <v>0</v>
      </c>
      <c r="N47" s="26">
        <f t="shared" si="12"/>
        <v>0</v>
      </c>
      <c r="O47" s="22">
        <f t="shared" si="11"/>
        <v>0</v>
      </c>
    </row>
    <row r="48" spans="1:15" s="33" customFormat="1" x14ac:dyDescent="0.25">
      <c r="A48" s="45"/>
      <c r="B48" s="45"/>
      <c r="C48" s="45"/>
      <c r="D48" s="22" t="s">
        <v>3</v>
      </c>
      <c r="E48" s="36">
        <f>'07-Nov'!G48</f>
        <v>10</v>
      </c>
      <c r="F48" s="30">
        <f>SUM(F42:F47)</f>
        <v>0</v>
      </c>
      <c r="G48" s="30">
        <f t="shared" si="9"/>
        <v>10</v>
      </c>
      <c r="H48" s="15"/>
      <c r="L48" s="13" t="s">
        <v>9</v>
      </c>
      <c r="M48" s="26">
        <f>E50</f>
        <v>0</v>
      </c>
      <c r="N48" s="26">
        <f>F50</f>
        <v>0</v>
      </c>
      <c r="O48" s="22">
        <f t="shared" si="11"/>
        <v>0</v>
      </c>
    </row>
    <row r="49" spans="1:15" s="33" customFormat="1" x14ac:dyDescent="0.25">
      <c r="A49" s="46" t="str">
        <f>'01-Business_Value'!I7</f>
        <v>Front End Editor</v>
      </c>
      <c r="B49" s="44" t="str">
        <f>'01-Business_Value'!J7</f>
        <v>Phase -1</v>
      </c>
      <c r="C49" s="44">
        <f>'01-Business_Value'!K7</f>
        <v>250</v>
      </c>
      <c r="D49" s="13" t="s">
        <v>7</v>
      </c>
      <c r="E49" s="36">
        <f>'07-Nov'!G49</f>
        <v>1619</v>
      </c>
      <c r="F49" s="36">
        <f>O18</f>
        <v>537</v>
      </c>
      <c r="G49" s="37">
        <f t="shared" si="9"/>
        <v>2156</v>
      </c>
      <c r="H49" s="38"/>
      <c r="L49" s="13" t="s">
        <v>10</v>
      </c>
      <c r="M49" s="26">
        <f>E51</f>
        <v>2035</v>
      </c>
      <c r="N49" s="26">
        <f>F51</f>
        <v>540</v>
      </c>
      <c r="O49" s="22">
        <f t="shared" si="11"/>
        <v>2575</v>
      </c>
    </row>
    <row r="50" spans="1:15" s="33" customFormat="1" x14ac:dyDescent="0.25">
      <c r="A50" s="44"/>
      <c r="B50" s="44"/>
      <c r="C50" s="44"/>
      <c r="D50" s="13" t="s">
        <v>9</v>
      </c>
      <c r="E50" s="36">
        <f>'07-Nov'!G50</f>
        <v>0</v>
      </c>
      <c r="F50" s="36">
        <f t="shared" ref="F50:F51" si="13">O19</f>
        <v>0</v>
      </c>
      <c r="G50" s="37">
        <f t="shared" si="9"/>
        <v>0</v>
      </c>
      <c r="H50" s="38"/>
      <c r="L50" s="13" t="s">
        <v>49</v>
      </c>
      <c r="M50" s="26">
        <f>E58</f>
        <v>0</v>
      </c>
      <c r="N50" s="26">
        <f>F58</f>
        <v>0</v>
      </c>
      <c r="O50" s="22">
        <f t="shared" si="11"/>
        <v>0</v>
      </c>
    </row>
    <row r="51" spans="1:15" s="33" customFormat="1" x14ac:dyDescent="0.25">
      <c r="A51" s="44"/>
      <c r="B51" s="44"/>
      <c r="C51" s="44"/>
      <c r="D51" s="13" t="s">
        <v>10</v>
      </c>
      <c r="E51" s="36">
        <f>'07-Nov'!G51</f>
        <v>2035</v>
      </c>
      <c r="F51" s="36">
        <f t="shared" si="13"/>
        <v>540</v>
      </c>
      <c r="G51" s="37">
        <f t="shared" si="9"/>
        <v>2575</v>
      </c>
      <c r="H51" s="38"/>
      <c r="L51" s="25" t="s">
        <v>35</v>
      </c>
      <c r="M51" s="25">
        <f>SUM(M42:M50)</f>
        <v>3774</v>
      </c>
      <c r="N51" s="25">
        <f>SUM(N42:N50)</f>
        <v>1077</v>
      </c>
      <c r="O51" s="25">
        <f>SUM(O42:O50)</f>
        <v>4851</v>
      </c>
    </row>
    <row r="52" spans="1:15" s="33" customFormat="1" x14ac:dyDescent="0.25">
      <c r="A52" s="45"/>
      <c r="B52" s="45"/>
      <c r="C52" s="45"/>
      <c r="D52" s="22" t="s">
        <v>3</v>
      </c>
      <c r="E52" s="36">
        <f>'07-Nov'!G52</f>
        <v>3654</v>
      </c>
      <c r="F52" s="30">
        <f>SUM(F49:F51)</f>
        <v>1077</v>
      </c>
      <c r="G52" s="30">
        <f t="shared" si="9"/>
        <v>4731</v>
      </c>
      <c r="H52" s="15"/>
      <c r="O52" s="11"/>
    </row>
    <row r="53" spans="1:15" s="33" customFormat="1" x14ac:dyDescent="0.25">
      <c r="A53" s="46" t="str">
        <f>'01-Business_Value'!I5</f>
        <v>Reliveri</v>
      </c>
      <c r="B53" s="44" t="str">
        <f>'01-Business_Value'!J5</f>
        <v>Phase -2</v>
      </c>
      <c r="C53" s="44">
        <f>'01-Business_Value'!K5</f>
        <v>225</v>
      </c>
      <c r="D53" s="13" t="s">
        <v>7</v>
      </c>
      <c r="E53" s="36">
        <f>'07-Nov'!G53</f>
        <v>110</v>
      </c>
      <c r="F53" s="36">
        <f>O35</f>
        <v>0</v>
      </c>
      <c r="G53" s="37">
        <f t="shared" si="9"/>
        <v>110</v>
      </c>
      <c r="H53" s="38"/>
      <c r="O53" s="11"/>
    </row>
    <row r="54" spans="1:15" s="33" customFormat="1" x14ac:dyDescent="0.25">
      <c r="A54" s="45"/>
      <c r="B54" s="45"/>
      <c r="C54" s="45"/>
      <c r="D54" s="22" t="s">
        <v>3</v>
      </c>
      <c r="E54" s="36">
        <f>'07-Nov'!G54</f>
        <v>110</v>
      </c>
      <c r="F54" s="37">
        <f>O36</f>
        <v>0</v>
      </c>
      <c r="G54" s="37">
        <f t="shared" si="9"/>
        <v>110</v>
      </c>
      <c r="H54" s="15"/>
      <c r="O54" s="11"/>
    </row>
    <row r="55" spans="1:15" s="33" customFormat="1" x14ac:dyDescent="0.25">
      <c r="A55" s="46" t="e">
        <f>'01-Business_Value'!#REF!</f>
        <v>#REF!</v>
      </c>
      <c r="B55" s="44" t="e">
        <f>'01-Business_Value'!#REF!</f>
        <v>#REF!</v>
      </c>
      <c r="C55" s="44" t="e">
        <f>'01-Business_Value'!#REF!</f>
        <v>#REF!</v>
      </c>
      <c r="D55" s="13" t="s">
        <v>7</v>
      </c>
      <c r="E55" s="36">
        <f>'07-Nov'!G55</f>
        <v>0</v>
      </c>
      <c r="F55" s="36">
        <f>O30</f>
        <v>0</v>
      </c>
      <c r="G55" s="37">
        <f t="shared" si="9"/>
        <v>0</v>
      </c>
      <c r="H55" s="35"/>
      <c r="O55" s="11"/>
    </row>
    <row r="56" spans="1:15" s="33" customFormat="1" x14ac:dyDescent="0.25">
      <c r="A56" s="45"/>
      <c r="B56" s="45"/>
      <c r="C56" s="45"/>
      <c r="D56" s="22" t="s">
        <v>3</v>
      </c>
      <c r="E56" s="36">
        <f>'07-Nov'!G56</f>
        <v>0</v>
      </c>
      <c r="F56" s="30">
        <f>SUM(F55:F55)</f>
        <v>0</v>
      </c>
      <c r="G56" s="31">
        <f t="shared" si="9"/>
        <v>0</v>
      </c>
      <c r="O56" s="11"/>
    </row>
    <row r="57" spans="1:15" s="33" customFormat="1" x14ac:dyDescent="0.25">
      <c r="A57" s="46" t="str">
        <f>'01-Business_Value'!I6</f>
        <v>Web Security Policy</v>
      </c>
      <c r="B57" s="44" t="str">
        <f>'01-Business_Value'!J6</f>
        <v>Phase -1</v>
      </c>
      <c r="C57" s="44">
        <f>'01-Business_Value'!K6</f>
        <v>175</v>
      </c>
      <c r="D57" s="13" t="s">
        <v>7</v>
      </c>
      <c r="E57" s="36">
        <f>'07-Nov'!G57</f>
        <v>0</v>
      </c>
      <c r="F57" s="36">
        <f>O24</f>
        <v>0</v>
      </c>
      <c r="G57" s="37">
        <f t="shared" si="9"/>
        <v>0</v>
      </c>
      <c r="O57" s="11"/>
    </row>
    <row r="58" spans="1:15" s="33" customFormat="1" x14ac:dyDescent="0.25">
      <c r="A58" s="44"/>
      <c r="B58" s="44"/>
      <c r="C58" s="44"/>
      <c r="D58" s="13" t="s">
        <v>49</v>
      </c>
      <c r="E58" s="36">
        <f>'07-Nov'!G58</f>
        <v>0</v>
      </c>
      <c r="F58" s="36">
        <f>O25</f>
        <v>0</v>
      </c>
      <c r="G58" s="37">
        <f t="shared" si="9"/>
        <v>0</v>
      </c>
      <c r="O58" s="11"/>
    </row>
    <row r="59" spans="1:15" s="33" customFormat="1" x14ac:dyDescent="0.25">
      <c r="A59" s="44"/>
      <c r="B59" s="44"/>
      <c r="C59" s="44"/>
      <c r="D59" s="13" t="s">
        <v>11</v>
      </c>
      <c r="E59" s="36">
        <f>'07-Nov'!G59</f>
        <v>0</v>
      </c>
      <c r="F59" s="36">
        <f>O26</f>
        <v>0</v>
      </c>
      <c r="G59" s="37">
        <f t="shared" si="9"/>
        <v>0</v>
      </c>
      <c r="O59" s="11"/>
    </row>
    <row r="60" spans="1:15" s="33" customFormat="1" x14ac:dyDescent="0.25">
      <c r="A60" s="45"/>
      <c r="B60" s="45"/>
      <c r="C60" s="45"/>
      <c r="D60" s="22" t="s">
        <v>3</v>
      </c>
      <c r="E60" s="36">
        <f>'07-Nov'!G60</f>
        <v>0</v>
      </c>
      <c r="F60" s="30">
        <f>SUM(F57:F59)</f>
        <v>0</v>
      </c>
      <c r="G60" s="30">
        <f t="shared" si="9"/>
        <v>0</v>
      </c>
      <c r="O60" s="11"/>
    </row>
    <row r="61" spans="1:15" s="33" customFormat="1" x14ac:dyDescent="0.25">
      <c r="A61" s="25"/>
      <c r="B61" s="25"/>
      <c r="C61" s="25"/>
      <c r="D61" s="25" t="s">
        <v>35</v>
      </c>
      <c r="E61" s="36">
        <f>'07-Nov'!G61</f>
        <v>3774</v>
      </c>
      <c r="F61" s="32">
        <f t="shared" ref="F61:G61" si="14">SUM(F48, F52, F54, F56, F60)</f>
        <v>1077</v>
      </c>
      <c r="G61" s="32">
        <f t="shared" si="14"/>
        <v>4851</v>
      </c>
      <c r="O61" s="11"/>
    </row>
    <row r="62" spans="1:15" s="33" customFormat="1" x14ac:dyDescent="0.25">
      <c r="A62" s="11"/>
      <c r="O62" s="11"/>
    </row>
  </sheetData>
  <mergeCells count="23">
    <mergeCell ref="A49:A52"/>
    <mergeCell ref="B49:B52"/>
    <mergeCell ref="C49:C52"/>
    <mergeCell ref="A1:O4"/>
    <mergeCell ref="A5:O5"/>
    <mergeCell ref="A8:O8"/>
    <mergeCell ref="A17:O17"/>
    <mergeCell ref="A23:O23"/>
    <mergeCell ref="A29:O29"/>
    <mergeCell ref="A34:O34"/>
    <mergeCell ref="A40:O40"/>
    <mergeCell ref="A42:A48"/>
    <mergeCell ref="B42:B48"/>
    <mergeCell ref="C42:C48"/>
    <mergeCell ref="A57:A60"/>
    <mergeCell ref="B57:B60"/>
    <mergeCell ref="C57:C60"/>
    <mergeCell ref="A53:A54"/>
    <mergeCell ref="B53:B54"/>
    <mergeCell ref="C53:C54"/>
    <mergeCell ref="A55:A56"/>
    <mergeCell ref="B55:B56"/>
    <mergeCell ref="C55:C56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2"/>
  <sheetViews>
    <sheetView zoomScale="90" zoomScaleNormal="90" workbookViewId="0">
      <pane ySplit="7" topLeftCell="A8" activePane="bottomLeft" state="frozen"/>
      <selection pane="bottomLeft" activeCell="K18" sqref="K18"/>
    </sheetView>
  </sheetViews>
  <sheetFormatPr defaultColWidth="9" defaultRowHeight="15" x14ac:dyDescent="0.25"/>
  <cols>
    <col min="1" max="1" width="19.5703125" style="11" customWidth="1" collapsed="1"/>
    <col min="2" max="2" width="21.7109375" style="1" customWidth="1" collapsed="1"/>
    <col min="3" max="3" width="16.42578125" style="1" bestFit="1" customWidth="1" collapsed="1"/>
    <col min="4" max="4" width="15.85546875" style="1" bestFit="1" customWidth="1" collapsed="1"/>
    <col min="5" max="5" width="23.140625" style="1" customWidth="1" collapsed="1"/>
    <col min="6" max="6" width="15" style="1" customWidth="1" collapsed="1"/>
    <col min="7" max="7" width="10.140625" style="1" bestFit="1" customWidth="1" collapsed="1"/>
    <col min="8" max="8" width="13.140625" style="1" customWidth="1" collapsed="1"/>
    <col min="9" max="9" width="14.140625" style="1" customWidth="1" collapsed="1"/>
    <col min="10" max="10" width="10.85546875" style="1" customWidth="1" collapsed="1"/>
    <col min="11" max="11" width="24.85546875" style="1" customWidth="1" collapsed="1"/>
    <col min="12" max="12" width="23.7109375" style="1" customWidth="1" collapsed="1"/>
    <col min="13" max="13" width="12.42578125" style="1" customWidth="1" collapsed="1"/>
    <col min="14" max="14" width="12" style="1" customWidth="1" collapsed="1"/>
    <col min="15" max="15" width="17.5703125" style="11" customWidth="1" collapsed="1"/>
    <col min="16" max="16384" width="9" style="1" collapsed="1"/>
  </cols>
  <sheetData>
    <row r="1" spans="1:15" x14ac:dyDescent="0.25">
      <c r="A1" s="41" t="s">
        <v>48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</row>
    <row r="2" spans="1:15" x14ac:dyDescent="0.25">
      <c r="A2" s="41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</row>
    <row r="3" spans="1:15" x14ac:dyDescent="0.25">
      <c r="A3" s="41"/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</row>
    <row r="4" spans="1:15" x14ac:dyDescent="0.25">
      <c r="A4" s="41"/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</row>
    <row r="5" spans="1:15" ht="26.25" x14ac:dyDescent="0.25">
      <c r="A5" s="49">
        <v>43034</v>
      </c>
      <c r="B5" s="50"/>
      <c r="C5" s="50"/>
      <c r="D5" s="50"/>
      <c r="E5" s="50"/>
      <c r="F5" s="50"/>
      <c r="G5" s="50"/>
      <c r="H5" s="50"/>
      <c r="I5" s="50"/>
      <c r="J5" s="50"/>
      <c r="K5" s="50"/>
      <c r="L5" s="50"/>
      <c r="M5" s="50"/>
      <c r="N5" s="50"/>
      <c r="O5" s="51"/>
    </row>
    <row r="6" spans="1:15" s="33" customFormat="1" x14ac:dyDescent="0.25">
      <c r="A6" s="11"/>
      <c r="O6" s="11"/>
    </row>
    <row r="7" spans="1:15" s="11" customFormat="1" ht="29.25" customHeight="1" x14ac:dyDescent="0.25">
      <c r="A7" s="10" t="s">
        <v>40</v>
      </c>
      <c r="B7" s="10" t="s">
        <v>15</v>
      </c>
      <c r="C7" s="10" t="s">
        <v>16</v>
      </c>
      <c r="D7" s="10" t="s">
        <v>17</v>
      </c>
      <c r="E7" s="10" t="s">
        <v>18</v>
      </c>
      <c r="F7" s="10" t="s">
        <v>19</v>
      </c>
      <c r="G7" s="10" t="s">
        <v>20</v>
      </c>
      <c r="H7" s="10" t="s">
        <v>21</v>
      </c>
      <c r="I7" s="10" t="s">
        <v>22</v>
      </c>
      <c r="J7" s="10" t="s">
        <v>23</v>
      </c>
      <c r="K7" s="10" t="s">
        <v>24</v>
      </c>
      <c r="L7" s="10" t="s">
        <v>25</v>
      </c>
      <c r="M7" s="10" t="s">
        <v>26</v>
      </c>
      <c r="N7" s="10" t="s">
        <v>55</v>
      </c>
      <c r="O7" s="10" t="s">
        <v>33</v>
      </c>
    </row>
    <row r="8" spans="1:15" s="33" customFormat="1" x14ac:dyDescent="0.25">
      <c r="A8" s="48" t="str">
        <f>CONCATENATE('01-Business_Value'!I8, " - ",'01-Business_Value'!J8)</f>
        <v xml:space="preserve">ARP - </v>
      </c>
      <c r="B8" s="48"/>
      <c r="C8" s="48"/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</row>
    <row r="9" spans="1:15" s="33" customFormat="1" x14ac:dyDescent="0.25">
      <c r="A9" s="13" t="s">
        <v>7</v>
      </c>
      <c r="B9" s="34"/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23">
        <f>SUM(B9:N9)</f>
        <v>0</v>
      </c>
    </row>
    <row r="10" spans="1:15" s="33" customFormat="1" x14ac:dyDescent="0.25">
      <c r="A10" s="13" t="s">
        <v>8</v>
      </c>
      <c r="B10" s="34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23">
        <f t="shared" ref="O10:O14" si="0">SUM(B10:N10)</f>
        <v>0</v>
      </c>
    </row>
    <row r="11" spans="1:15" s="33" customFormat="1" x14ac:dyDescent="0.25">
      <c r="A11" s="13" t="s">
        <v>11</v>
      </c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23">
        <f t="shared" si="0"/>
        <v>0</v>
      </c>
    </row>
    <row r="12" spans="1:15" s="33" customFormat="1" x14ac:dyDescent="0.25">
      <c r="A12" s="13" t="s">
        <v>12</v>
      </c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23">
        <f t="shared" si="0"/>
        <v>0</v>
      </c>
    </row>
    <row r="13" spans="1:15" s="33" customFormat="1" x14ac:dyDescent="0.25">
      <c r="A13" s="13" t="s">
        <v>13</v>
      </c>
      <c r="B13" s="34"/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23">
        <f t="shared" si="0"/>
        <v>0</v>
      </c>
    </row>
    <row r="14" spans="1:15" s="33" customFormat="1" x14ac:dyDescent="0.25">
      <c r="A14" s="13" t="s">
        <v>14</v>
      </c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23">
        <f t="shared" si="0"/>
        <v>0</v>
      </c>
    </row>
    <row r="15" spans="1:15" s="11" customFormat="1" x14ac:dyDescent="0.25">
      <c r="A15" s="22" t="s">
        <v>3</v>
      </c>
      <c r="B15" s="23">
        <f t="shared" ref="B15:M15" si="1">SUM(B9:B14)</f>
        <v>0</v>
      </c>
      <c r="C15" s="23">
        <f t="shared" si="1"/>
        <v>0</v>
      </c>
      <c r="D15" s="23">
        <f t="shared" si="1"/>
        <v>0</v>
      </c>
      <c r="E15" s="23">
        <f t="shared" si="1"/>
        <v>0</v>
      </c>
      <c r="F15" s="23">
        <f t="shared" si="1"/>
        <v>0</v>
      </c>
      <c r="G15" s="23">
        <f t="shared" si="1"/>
        <v>0</v>
      </c>
      <c r="H15" s="23">
        <f t="shared" si="1"/>
        <v>0</v>
      </c>
      <c r="I15" s="23">
        <f t="shared" si="1"/>
        <v>0</v>
      </c>
      <c r="J15" s="23">
        <f t="shared" si="1"/>
        <v>0</v>
      </c>
      <c r="K15" s="23">
        <f t="shared" si="1"/>
        <v>0</v>
      </c>
      <c r="L15" s="23">
        <f t="shared" si="1"/>
        <v>0</v>
      </c>
      <c r="M15" s="23">
        <f t="shared" si="1"/>
        <v>0</v>
      </c>
      <c r="N15" s="23">
        <f>SUM(N9:N14)</f>
        <v>0</v>
      </c>
      <c r="O15" s="23">
        <f>SUM(O9:O14)</f>
        <v>0</v>
      </c>
    </row>
    <row r="16" spans="1:15" s="11" customFormat="1" x14ac:dyDescent="0.25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</row>
    <row r="17" spans="1:15" s="33" customFormat="1" ht="15" customHeight="1" x14ac:dyDescent="0.25">
      <c r="A17" s="48" t="str">
        <f>CONCATENATE('01-Business_Value'!I7, " - ",'01-Business_Value'!J7)</f>
        <v>Front End Editor - Phase -1</v>
      </c>
      <c r="B17" s="48"/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</row>
    <row r="18" spans="1:15" s="33" customFormat="1" x14ac:dyDescent="0.25">
      <c r="A18" s="13" t="s">
        <v>7</v>
      </c>
      <c r="B18" s="34"/>
      <c r="C18" s="34"/>
      <c r="D18" s="34"/>
      <c r="E18" s="34"/>
      <c r="F18" s="34">
        <f>120+30+30+60</f>
        <v>240</v>
      </c>
      <c r="G18" s="34"/>
      <c r="H18" s="34"/>
      <c r="I18" s="34">
        <f>150</f>
        <v>150</v>
      </c>
      <c r="J18" s="34"/>
      <c r="K18" s="34">
        <f>30+20+20</f>
        <v>70</v>
      </c>
      <c r="L18" s="34">
        <f>10+13</f>
        <v>23</v>
      </c>
      <c r="M18" s="34"/>
      <c r="N18" s="34"/>
      <c r="O18" s="23">
        <f>SUM(B18:N18)</f>
        <v>483</v>
      </c>
    </row>
    <row r="19" spans="1:15" s="33" customFormat="1" x14ac:dyDescent="0.25">
      <c r="A19" s="13" t="s">
        <v>9</v>
      </c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23">
        <f>SUM(B19:N19)</f>
        <v>0</v>
      </c>
    </row>
    <row r="20" spans="1:15" s="33" customFormat="1" x14ac:dyDescent="0.25">
      <c r="A20" s="13" t="s">
        <v>10</v>
      </c>
      <c r="B20" s="34"/>
      <c r="C20" s="34"/>
      <c r="D20" s="34"/>
      <c r="E20" s="34"/>
      <c r="F20" s="34">
        <f>45+60+120+90+60+60</f>
        <v>435</v>
      </c>
      <c r="G20" s="34">
        <v>60</v>
      </c>
      <c r="H20" s="34"/>
      <c r="I20" s="34"/>
      <c r="J20" s="34"/>
      <c r="K20" s="34">
        <f>30+15</f>
        <v>45</v>
      </c>
      <c r="L20" s="34"/>
      <c r="M20" s="34"/>
      <c r="N20" s="34"/>
      <c r="O20" s="23">
        <f>SUM(B20:N20)</f>
        <v>540</v>
      </c>
    </row>
    <row r="21" spans="1:15" s="11" customFormat="1" x14ac:dyDescent="0.25">
      <c r="A21" s="22" t="s">
        <v>3</v>
      </c>
      <c r="B21" s="23">
        <f>SUM(B18:B20)</f>
        <v>0</v>
      </c>
      <c r="C21" s="23">
        <f t="shared" ref="C21:N21" si="2">SUM(C18:C20)</f>
        <v>0</v>
      </c>
      <c r="D21" s="23">
        <f t="shared" si="2"/>
        <v>0</v>
      </c>
      <c r="E21" s="23">
        <f t="shared" si="2"/>
        <v>0</v>
      </c>
      <c r="F21" s="23">
        <f t="shared" si="2"/>
        <v>675</v>
      </c>
      <c r="G21" s="23">
        <f t="shared" si="2"/>
        <v>60</v>
      </c>
      <c r="H21" s="23">
        <f t="shared" si="2"/>
        <v>0</v>
      </c>
      <c r="I21" s="23">
        <f t="shared" si="2"/>
        <v>150</v>
      </c>
      <c r="J21" s="23">
        <f t="shared" si="2"/>
        <v>0</v>
      </c>
      <c r="K21" s="23">
        <f t="shared" si="2"/>
        <v>115</v>
      </c>
      <c r="L21" s="23">
        <f t="shared" si="2"/>
        <v>23</v>
      </c>
      <c r="M21" s="23">
        <f t="shared" si="2"/>
        <v>0</v>
      </c>
      <c r="N21" s="23">
        <f t="shared" si="2"/>
        <v>0</v>
      </c>
      <c r="O21" s="23">
        <f>SUM(O18:O20)</f>
        <v>1023</v>
      </c>
    </row>
    <row r="22" spans="1:15" s="11" customFormat="1" x14ac:dyDescent="0.25">
      <c r="A22" s="17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7"/>
    </row>
    <row r="23" spans="1:15" s="11" customFormat="1" ht="15" customHeight="1" x14ac:dyDescent="0.25">
      <c r="A23" s="48" t="str">
        <f>CONCATENATE('01-Business_Value'!I6, " - ",'01-Business_Value'!J6)</f>
        <v>Web Security Policy - Phase -1</v>
      </c>
      <c r="B23" s="48"/>
      <c r="C23" s="48"/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48"/>
    </row>
    <row r="24" spans="1:15" s="11" customFormat="1" x14ac:dyDescent="0.25">
      <c r="A24" s="13" t="s">
        <v>7</v>
      </c>
      <c r="B24" s="34"/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23">
        <f>SUM(B24:N24)</f>
        <v>0</v>
      </c>
    </row>
    <row r="25" spans="1:15" s="11" customFormat="1" x14ac:dyDescent="0.25">
      <c r="A25" s="13" t="s">
        <v>49</v>
      </c>
      <c r="B25" s="34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23">
        <f t="shared" ref="O25:O26" si="3">SUM(B25:N25)</f>
        <v>0</v>
      </c>
    </row>
    <row r="26" spans="1:15" s="11" customFormat="1" x14ac:dyDescent="0.25">
      <c r="A26" s="13" t="s">
        <v>2</v>
      </c>
      <c r="B26" s="34"/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23">
        <f t="shared" si="3"/>
        <v>0</v>
      </c>
    </row>
    <row r="27" spans="1:15" s="11" customFormat="1" x14ac:dyDescent="0.25">
      <c r="A27" s="22" t="s">
        <v>3</v>
      </c>
      <c r="B27" s="23">
        <f>SUM(B24:B26)</f>
        <v>0</v>
      </c>
      <c r="C27" s="23">
        <f t="shared" ref="C27:N27" si="4">SUM(C24:C26)</f>
        <v>0</v>
      </c>
      <c r="D27" s="23">
        <f t="shared" si="4"/>
        <v>0</v>
      </c>
      <c r="E27" s="23">
        <f t="shared" si="4"/>
        <v>0</v>
      </c>
      <c r="F27" s="23">
        <f t="shared" si="4"/>
        <v>0</v>
      </c>
      <c r="G27" s="23">
        <f t="shared" si="4"/>
        <v>0</v>
      </c>
      <c r="H27" s="23">
        <f t="shared" si="4"/>
        <v>0</v>
      </c>
      <c r="I27" s="23">
        <f t="shared" si="4"/>
        <v>0</v>
      </c>
      <c r="J27" s="23">
        <f t="shared" si="4"/>
        <v>0</v>
      </c>
      <c r="K27" s="23">
        <f t="shared" si="4"/>
        <v>0</v>
      </c>
      <c r="L27" s="23">
        <f t="shared" si="4"/>
        <v>0</v>
      </c>
      <c r="M27" s="23">
        <f t="shared" si="4"/>
        <v>0</v>
      </c>
      <c r="N27" s="23">
        <f t="shared" si="4"/>
        <v>0</v>
      </c>
      <c r="O27" s="23">
        <f>SUM(O24:O26)</f>
        <v>0</v>
      </c>
    </row>
    <row r="28" spans="1:15" s="11" customFormat="1" x14ac:dyDescent="0.25">
      <c r="A28" s="17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7"/>
    </row>
    <row r="29" spans="1:15" s="11" customFormat="1" x14ac:dyDescent="0.25">
      <c r="A29" s="48" t="e">
        <f>CONCATENATE('01-Business_Value'!#REF!, " - ",'01-Business_Value'!#REF!)</f>
        <v>#REF!</v>
      </c>
      <c r="B29" s="48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</row>
    <row r="30" spans="1:15" s="11" customFormat="1" x14ac:dyDescent="0.25">
      <c r="A30" s="13" t="s">
        <v>7</v>
      </c>
      <c r="B30" s="34"/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23">
        <f t="shared" ref="O30" si="5">SUM(B30:N30)</f>
        <v>0</v>
      </c>
    </row>
    <row r="31" spans="1:15" s="11" customFormat="1" x14ac:dyDescent="0.25">
      <c r="A31" s="22" t="s">
        <v>3</v>
      </c>
      <c r="B31" s="23">
        <f>SUM(B30:B30)</f>
        <v>0</v>
      </c>
      <c r="C31" s="23">
        <f t="shared" ref="C31:N31" si="6">SUM(C30:C30)</f>
        <v>0</v>
      </c>
      <c r="D31" s="23">
        <f t="shared" si="6"/>
        <v>0</v>
      </c>
      <c r="E31" s="23">
        <f t="shared" si="6"/>
        <v>0</v>
      </c>
      <c r="F31" s="23">
        <f t="shared" si="6"/>
        <v>0</v>
      </c>
      <c r="G31" s="23">
        <f t="shared" si="6"/>
        <v>0</v>
      </c>
      <c r="H31" s="23">
        <f t="shared" si="6"/>
        <v>0</v>
      </c>
      <c r="I31" s="23">
        <f t="shared" si="6"/>
        <v>0</v>
      </c>
      <c r="J31" s="23">
        <f t="shared" si="6"/>
        <v>0</v>
      </c>
      <c r="K31" s="23">
        <f t="shared" si="6"/>
        <v>0</v>
      </c>
      <c r="L31" s="23">
        <f t="shared" si="6"/>
        <v>0</v>
      </c>
      <c r="M31" s="23">
        <f t="shared" si="6"/>
        <v>0</v>
      </c>
      <c r="N31" s="23">
        <f t="shared" si="6"/>
        <v>0</v>
      </c>
      <c r="O31" s="23">
        <f>SUM(O30:O30)</f>
        <v>0</v>
      </c>
    </row>
    <row r="32" spans="1:15" s="11" customFormat="1" x14ac:dyDescent="0.25">
      <c r="A32" s="17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7"/>
    </row>
    <row r="33" spans="1:15" s="11" customFormat="1" x14ac:dyDescent="0.25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</row>
    <row r="34" spans="1:15" s="33" customFormat="1" x14ac:dyDescent="0.25">
      <c r="A34" s="48" t="str">
        <f>CONCATENATE('01-Business_Value'!I5, " - ",'01-Business_Value'!J5)</f>
        <v>Reliveri - Phase -2</v>
      </c>
      <c r="B34" s="48"/>
      <c r="C34" s="48"/>
      <c r="D34" s="48"/>
      <c r="E34" s="48"/>
      <c r="F34" s="48"/>
      <c r="G34" s="48"/>
      <c r="H34" s="48"/>
      <c r="I34" s="48"/>
      <c r="J34" s="48"/>
      <c r="K34" s="48"/>
      <c r="L34" s="48"/>
      <c r="M34" s="48"/>
      <c r="N34" s="48"/>
      <c r="O34" s="48"/>
    </row>
    <row r="35" spans="1:15" s="33" customFormat="1" x14ac:dyDescent="0.25">
      <c r="A35" s="13" t="s">
        <v>7</v>
      </c>
      <c r="B35" s="34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23">
        <f>SUM(B35:N35)</f>
        <v>0</v>
      </c>
    </row>
    <row r="36" spans="1:15" s="11" customFormat="1" x14ac:dyDescent="0.25">
      <c r="A36" s="14" t="s">
        <v>3</v>
      </c>
      <c r="B36" s="18">
        <f>SUM(B35)</f>
        <v>0</v>
      </c>
      <c r="C36" s="18">
        <f t="shared" ref="C36:N36" si="7">SUM(C35)</f>
        <v>0</v>
      </c>
      <c r="D36" s="18">
        <f t="shared" si="7"/>
        <v>0</v>
      </c>
      <c r="E36" s="18">
        <f t="shared" si="7"/>
        <v>0</v>
      </c>
      <c r="F36" s="18">
        <f t="shared" si="7"/>
        <v>0</v>
      </c>
      <c r="G36" s="18">
        <f t="shared" si="7"/>
        <v>0</v>
      </c>
      <c r="H36" s="18">
        <f t="shared" si="7"/>
        <v>0</v>
      </c>
      <c r="I36" s="18">
        <f t="shared" si="7"/>
        <v>0</v>
      </c>
      <c r="J36" s="18">
        <f t="shared" si="7"/>
        <v>0</v>
      </c>
      <c r="K36" s="18">
        <f t="shared" si="7"/>
        <v>0</v>
      </c>
      <c r="L36" s="18">
        <f t="shared" si="7"/>
        <v>0</v>
      </c>
      <c r="M36" s="18">
        <f t="shared" si="7"/>
        <v>0</v>
      </c>
      <c r="N36" s="18">
        <f t="shared" si="7"/>
        <v>0</v>
      </c>
      <c r="O36" s="23">
        <f>SUM(O35:O35)</f>
        <v>0</v>
      </c>
    </row>
    <row r="37" spans="1:15" s="11" customFormat="1" x14ac:dyDescent="0.25">
      <c r="A37" s="25" t="s">
        <v>35</v>
      </c>
      <c r="B37" s="24">
        <f>SUM(B15,B21,B27,B31, B36)</f>
        <v>0</v>
      </c>
      <c r="C37" s="24">
        <f>SUM(C15,C21,C27,C31, C36)</f>
        <v>0</v>
      </c>
      <c r="D37" s="24">
        <f>SUM(D15,D21,D27,D31, D36)</f>
        <v>0</v>
      </c>
      <c r="E37" s="24">
        <f t="shared" ref="E37:N37" si="8">SUM(E15,E21,E27,E31, E36)</f>
        <v>0</v>
      </c>
      <c r="F37" s="24">
        <f t="shared" si="8"/>
        <v>675</v>
      </c>
      <c r="G37" s="24">
        <f t="shared" si="8"/>
        <v>60</v>
      </c>
      <c r="H37" s="24">
        <f t="shared" si="8"/>
        <v>0</v>
      </c>
      <c r="I37" s="24">
        <f t="shared" si="8"/>
        <v>150</v>
      </c>
      <c r="J37" s="24">
        <f t="shared" si="8"/>
        <v>0</v>
      </c>
      <c r="K37" s="24">
        <f t="shared" si="8"/>
        <v>115</v>
      </c>
      <c r="L37" s="24">
        <f t="shared" si="8"/>
        <v>23</v>
      </c>
      <c r="M37" s="24">
        <f t="shared" si="8"/>
        <v>0</v>
      </c>
      <c r="N37" s="24">
        <f t="shared" si="8"/>
        <v>0</v>
      </c>
      <c r="O37" s="24">
        <f>SUM(O15,O21,O27,O31,O36)</f>
        <v>1023</v>
      </c>
    </row>
    <row r="38" spans="1:15" s="11" customFormat="1" x14ac:dyDescent="0.25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</row>
    <row r="39" spans="1:15" s="35" customFormat="1" x14ac:dyDescent="0.25"/>
    <row r="40" spans="1:15" s="33" customFormat="1" x14ac:dyDescent="0.25">
      <c r="A40" s="47" t="s">
        <v>32</v>
      </c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</row>
    <row r="41" spans="1:15" s="33" customFormat="1" x14ac:dyDescent="0.25">
      <c r="A41" s="12" t="s">
        <v>27</v>
      </c>
      <c r="B41" s="12" t="s">
        <v>31</v>
      </c>
      <c r="C41" s="12" t="s">
        <v>29</v>
      </c>
      <c r="D41" s="12" t="s">
        <v>53</v>
      </c>
      <c r="E41" s="12" t="s">
        <v>4</v>
      </c>
      <c r="F41" s="12" t="s">
        <v>5</v>
      </c>
      <c r="G41" s="12" t="s">
        <v>54</v>
      </c>
      <c r="H41" s="19"/>
      <c r="L41" s="12" t="s">
        <v>6</v>
      </c>
      <c r="M41" s="12" t="s">
        <v>4</v>
      </c>
      <c r="N41" s="21" t="s">
        <v>5</v>
      </c>
      <c r="O41" s="12" t="s">
        <v>34</v>
      </c>
    </row>
    <row r="42" spans="1:15" s="33" customFormat="1" x14ac:dyDescent="0.25">
      <c r="A42" s="46" t="str">
        <f>'01-Business_Value'!I8</f>
        <v>ARP</v>
      </c>
      <c r="B42" s="44">
        <f>'01-Business_Value'!J8</f>
        <v>0</v>
      </c>
      <c r="C42" s="44">
        <f>'01-Business_Value'!K8</f>
        <v>250</v>
      </c>
      <c r="D42" s="13" t="s">
        <v>7</v>
      </c>
      <c r="E42" s="36">
        <f>'07-Nov'!G42</f>
        <v>10</v>
      </c>
      <c r="F42" s="36">
        <f>O9</f>
        <v>0</v>
      </c>
      <c r="G42" s="37">
        <f t="shared" ref="G42:G60" si="9">E42+F42</f>
        <v>10</v>
      </c>
      <c r="H42" s="38"/>
      <c r="L42" s="13" t="s">
        <v>7</v>
      </c>
      <c r="M42" s="26">
        <f>E42+E49+E53+E55+E57</f>
        <v>1739</v>
      </c>
      <c r="N42" s="26">
        <f>SUM(F42,F49,F53,F55, F57)</f>
        <v>483</v>
      </c>
      <c r="O42" s="22">
        <f>M42+N42</f>
        <v>2222</v>
      </c>
    </row>
    <row r="43" spans="1:15" s="33" customFormat="1" x14ac:dyDescent="0.25">
      <c r="A43" s="44"/>
      <c r="B43" s="44"/>
      <c r="C43" s="44"/>
      <c r="D43" s="13" t="s">
        <v>8</v>
      </c>
      <c r="E43" s="36">
        <f>'07-Nov'!G43</f>
        <v>0</v>
      </c>
      <c r="F43" s="36">
        <f t="shared" ref="F43:F47" si="10">O10</f>
        <v>0</v>
      </c>
      <c r="G43" s="37">
        <f t="shared" si="9"/>
        <v>0</v>
      </c>
      <c r="H43" s="38"/>
      <c r="L43" s="13" t="s">
        <v>8</v>
      </c>
      <c r="M43" s="26">
        <f>E43</f>
        <v>0</v>
      </c>
      <c r="N43" s="26">
        <f>F43</f>
        <v>0</v>
      </c>
      <c r="O43" s="22">
        <f t="shared" ref="O43:O50" si="11">M43+N43</f>
        <v>0</v>
      </c>
    </row>
    <row r="44" spans="1:15" s="33" customFormat="1" x14ac:dyDescent="0.25">
      <c r="A44" s="44"/>
      <c r="B44" s="44"/>
      <c r="C44" s="44"/>
      <c r="D44" s="13" t="s">
        <v>11</v>
      </c>
      <c r="E44" s="36">
        <f>'07-Nov'!G44</f>
        <v>0</v>
      </c>
      <c r="F44" s="36">
        <f>O11</f>
        <v>0</v>
      </c>
      <c r="G44" s="37">
        <f t="shared" si="9"/>
        <v>0</v>
      </c>
      <c r="H44" s="38"/>
      <c r="L44" s="13" t="s">
        <v>11</v>
      </c>
      <c r="M44" s="26">
        <f>E44+E59</f>
        <v>0</v>
      </c>
      <c r="N44" s="26">
        <f>F44+F59</f>
        <v>0</v>
      </c>
      <c r="O44" s="22">
        <f t="shared" si="11"/>
        <v>0</v>
      </c>
    </row>
    <row r="45" spans="1:15" s="33" customFormat="1" x14ac:dyDescent="0.25">
      <c r="A45" s="44"/>
      <c r="B45" s="44"/>
      <c r="C45" s="44"/>
      <c r="D45" s="13" t="s">
        <v>12</v>
      </c>
      <c r="E45" s="36">
        <f>'07-Nov'!G45</f>
        <v>0</v>
      </c>
      <c r="F45" s="36">
        <f t="shared" si="10"/>
        <v>0</v>
      </c>
      <c r="G45" s="37">
        <f t="shared" si="9"/>
        <v>0</v>
      </c>
      <c r="H45" s="38"/>
      <c r="L45" s="13" t="s">
        <v>12</v>
      </c>
      <c r="M45" s="26">
        <f t="shared" ref="M45:N47" si="12">E45</f>
        <v>0</v>
      </c>
      <c r="N45" s="26">
        <f t="shared" si="12"/>
        <v>0</v>
      </c>
      <c r="O45" s="22">
        <f t="shared" si="11"/>
        <v>0</v>
      </c>
    </row>
    <row r="46" spans="1:15" s="33" customFormat="1" x14ac:dyDescent="0.25">
      <c r="A46" s="44"/>
      <c r="B46" s="44"/>
      <c r="C46" s="44"/>
      <c r="D46" s="13" t="s">
        <v>13</v>
      </c>
      <c r="E46" s="36">
        <f>'07-Nov'!G46</f>
        <v>0</v>
      </c>
      <c r="F46" s="36">
        <f t="shared" si="10"/>
        <v>0</v>
      </c>
      <c r="G46" s="37">
        <f t="shared" si="9"/>
        <v>0</v>
      </c>
      <c r="H46" s="38"/>
      <c r="L46" s="13" t="s">
        <v>13</v>
      </c>
      <c r="M46" s="26">
        <f t="shared" si="12"/>
        <v>0</v>
      </c>
      <c r="N46" s="26">
        <f t="shared" si="12"/>
        <v>0</v>
      </c>
      <c r="O46" s="22">
        <f t="shared" si="11"/>
        <v>0</v>
      </c>
    </row>
    <row r="47" spans="1:15" s="33" customFormat="1" x14ac:dyDescent="0.25">
      <c r="A47" s="44"/>
      <c r="B47" s="44"/>
      <c r="C47" s="44"/>
      <c r="D47" s="13" t="s">
        <v>14</v>
      </c>
      <c r="E47" s="36">
        <f>'07-Nov'!G47</f>
        <v>0</v>
      </c>
      <c r="F47" s="36">
        <f t="shared" si="10"/>
        <v>0</v>
      </c>
      <c r="G47" s="37">
        <f t="shared" si="9"/>
        <v>0</v>
      </c>
      <c r="H47" s="38"/>
      <c r="L47" s="13" t="s">
        <v>14</v>
      </c>
      <c r="M47" s="26">
        <f t="shared" si="12"/>
        <v>0</v>
      </c>
      <c r="N47" s="26">
        <f t="shared" si="12"/>
        <v>0</v>
      </c>
      <c r="O47" s="22">
        <f t="shared" si="11"/>
        <v>0</v>
      </c>
    </row>
    <row r="48" spans="1:15" s="33" customFormat="1" x14ac:dyDescent="0.25">
      <c r="A48" s="45"/>
      <c r="B48" s="45"/>
      <c r="C48" s="45"/>
      <c r="D48" s="22" t="s">
        <v>3</v>
      </c>
      <c r="E48" s="36">
        <f>'07-Nov'!G48</f>
        <v>10</v>
      </c>
      <c r="F48" s="30">
        <f>SUM(F42:F47)</f>
        <v>0</v>
      </c>
      <c r="G48" s="30">
        <f t="shared" si="9"/>
        <v>10</v>
      </c>
      <c r="H48" s="15"/>
      <c r="L48" s="13" t="s">
        <v>9</v>
      </c>
      <c r="M48" s="26">
        <f>E50</f>
        <v>0</v>
      </c>
      <c r="N48" s="26">
        <f>F50</f>
        <v>0</v>
      </c>
      <c r="O48" s="22">
        <f t="shared" si="11"/>
        <v>0</v>
      </c>
    </row>
    <row r="49" spans="1:15" s="33" customFormat="1" x14ac:dyDescent="0.25">
      <c r="A49" s="46" t="str">
        <f>'01-Business_Value'!I7</f>
        <v>Front End Editor</v>
      </c>
      <c r="B49" s="44" t="str">
        <f>'01-Business_Value'!J7</f>
        <v>Phase -1</v>
      </c>
      <c r="C49" s="44">
        <f>'01-Business_Value'!K7</f>
        <v>250</v>
      </c>
      <c r="D49" s="13" t="s">
        <v>7</v>
      </c>
      <c r="E49" s="36">
        <f>'07-Nov'!G49</f>
        <v>1619</v>
      </c>
      <c r="F49" s="36">
        <f>O18</f>
        <v>483</v>
      </c>
      <c r="G49" s="37">
        <f t="shared" si="9"/>
        <v>2102</v>
      </c>
      <c r="H49" s="38"/>
      <c r="L49" s="13" t="s">
        <v>10</v>
      </c>
      <c r="M49" s="26">
        <f>E51</f>
        <v>2035</v>
      </c>
      <c r="N49" s="26">
        <f>F51</f>
        <v>540</v>
      </c>
      <c r="O49" s="22">
        <f t="shared" si="11"/>
        <v>2575</v>
      </c>
    </row>
    <row r="50" spans="1:15" s="33" customFormat="1" x14ac:dyDescent="0.25">
      <c r="A50" s="44"/>
      <c r="B50" s="44"/>
      <c r="C50" s="44"/>
      <c r="D50" s="13" t="s">
        <v>9</v>
      </c>
      <c r="E50" s="36">
        <f>'07-Nov'!G50</f>
        <v>0</v>
      </c>
      <c r="F50" s="36">
        <f t="shared" ref="F50:F51" si="13">O19</f>
        <v>0</v>
      </c>
      <c r="G50" s="37">
        <f t="shared" si="9"/>
        <v>0</v>
      </c>
      <c r="H50" s="38"/>
      <c r="L50" s="13" t="s">
        <v>49</v>
      </c>
      <c r="M50" s="26">
        <f>E58</f>
        <v>0</v>
      </c>
      <c r="N50" s="26">
        <f>F58</f>
        <v>0</v>
      </c>
      <c r="O50" s="22">
        <f t="shared" si="11"/>
        <v>0</v>
      </c>
    </row>
    <row r="51" spans="1:15" s="33" customFormat="1" x14ac:dyDescent="0.25">
      <c r="A51" s="44"/>
      <c r="B51" s="44"/>
      <c r="C51" s="44"/>
      <c r="D51" s="13" t="s">
        <v>10</v>
      </c>
      <c r="E51" s="36">
        <f>'07-Nov'!G51</f>
        <v>2035</v>
      </c>
      <c r="F51" s="36">
        <f t="shared" si="13"/>
        <v>540</v>
      </c>
      <c r="G51" s="37">
        <f t="shared" si="9"/>
        <v>2575</v>
      </c>
      <c r="H51" s="38"/>
      <c r="L51" s="25" t="s">
        <v>35</v>
      </c>
      <c r="M51" s="25">
        <f>SUM(M42:M50)</f>
        <v>3774</v>
      </c>
      <c r="N51" s="25">
        <f>SUM(N42:N50)</f>
        <v>1023</v>
      </c>
      <c r="O51" s="25">
        <f>SUM(O42:O50)</f>
        <v>4797</v>
      </c>
    </row>
    <row r="52" spans="1:15" s="33" customFormat="1" x14ac:dyDescent="0.25">
      <c r="A52" s="45"/>
      <c r="B52" s="45"/>
      <c r="C52" s="45"/>
      <c r="D52" s="22" t="s">
        <v>3</v>
      </c>
      <c r="E52" s="36">
        <f>'07-Nov'!G52</f>
        <v>3654</v>
      </c>
      <c r="F52" s="30">
        <f>SUM(F49:F51)</f>
        <v>1023</v>
      </c>
      <c r="G52" s="30">
        <f t="shared" si="9"/>
        <v>4677</v>
      </c>
      <c r="H52" s="15"/>
      <c r="O52" s="11"/>
    </row>
    <row r="53" spans="1:15" s="33" customFormat="1" x14ac:dyDescent="0.25">
      <c r="A53" s="46" t="str">
        <f>'01-Business_Value'!I5</f>
        <v>Reliveri</v>
      </c>
      <c r="B53" s="44" t="str">
        <f>'01-Business_Value'!J5</f>
        <v>Phase -2</v>
      </c>
      <c r="C53" s="44">
        <f>'01-Business_Value'!K5</f>
        <v>225</v>
      </c>
      <c r="D53" s="13" t="s">
        <v>7</v>
      </c>
      <c r="E53" s="36">
        <f>'07-Nov'!G53</f>
        <v>110</v>
      </c>
      <c r="F53" s="36">
        <f>O35</f>
        <v>0</v>
      </c>
      <c r="G53" s="37">
        <f t="shared" si="9"/>
        <v>110</v>
      </c>
      <c r="H53" s="38"/>
      <c r="O53" s="11"/>
    </row>
    <row r="54" spans="1:15" s="33" customFormat="1" x14ac:dyDescent="0.25">
      <c r="A54" s="45"/>
      <c r="B54" s="45"/>
      <c r="C54" s="45"/>
      <c r="D54" s="22" t="s">
        <v>3</v>
      </c>
      <c r="E54" s="36">
        <f>'07-Nov'!G54</f>
        <v>110</v>
      </c>
      <c r="F54" s="37">
        <f>O36</f>
        <v>0</v>
      </c>
      <c r="G54" s="37">
        <f t="shared" si="9"/>
        <v>110</v>
      </c>
      <c r="H54" s="15"/>
      <c r="O54" s="11"/>
    </row>
    <row r="55" spans="1:15" s="33" customFormat="1" x14ac:dyDescent="0.25">
      <c r="A55" s="46" t="e">
        <f>'01-Business_Value'!#REF!</f>
        <v>#REF!</v>
      </c>
      <c r="B55" s="44" t="e">
        <f>'01-Business_Value'!#REF!</f>
        <v>#REF!</v>
      </c>
      <c r="C55" s="44" t="e">
        <f>'01-Business_Value'!#REF!</f>
        <v>#REF!</v>
      </c>
      <c r="D55" s="13" t="s">
        <v>7</v>
      </c>
      <c r="E55" s="36">
        <f>'07-Nov'!G55</f>
        <v>0</v>
      </c>
      <c r="F55" s="36">
        <f>O30</f>
        <v>0</v>
      </c>
      <c r="G55" s="37">
        <f t="shared" si="9"/>
        <v>0</v>
      </c>
      <c r="H55" s="35"/>
      <c r="O55" s="11"/>
    </row>
    <row r="56" spans="1:15" s="33" customFormat="1" x14ac:dyDescent="0.25">
      <c r="A56" s="45"/>
      <c r="B56" s="45"/>
      <c r="C56" s="45"/>
      <c r="D56" s="22" t="s">
        <v>3</v>
      </c>
      <c r="E56" s="36">
        <f>'07-Nov'!G56</f>
        <v>0</v>
      </c>
      <c r="F56" s="30">
        <f>SUM(F55:F55)</f>
        <v>0</v>
      </c>
      <c r="G56" s="31">
        <f t="shared" si="9"/>
        <v>0</v>
      </c>
      <c r="O56" s="11"/>
    </row>
    <row r="57" spans="1:15" s="33" customFormat="1" x14ac:dyDescent="0.25">
      <c r="A57" s="46" t="str">
        <f>'01-Business_Value'!I6</f>
        <v>Web Security Policy</v>
      </c>
      <c r="B57" s="44" t="str">
        <f>'01-Business_Value'!J6</f>
        <v>Phase -1</v>
      </c>
      <c r="C57" s="44">
        <f>'01-Business_Value'!K6</f>
        <v>175</v>
      </c>
      <c r="D57" s="13" t="s">
        <v>7</v>
      </c>
      <c r="E57" s="36">
        <f>'07-Nov'!G57</f>
        <v>0</v>
      </c>
      <c r="F57" s="36">
        <f>O24</f>
        <v>0</v>
      </c>
      <c r="G57" s="37">
        <f t="shared" si="9"/>
        <v>0</v>
      </c>
      <c r="O57" s="11"/>
    </row>
    <row r="58" spans="1:15" s="33" customFormat="1" x14ac:dyDescent="0.25">
      <c r="A58" s="44"/>
      <c r="B58" s="44"/>
      <c r="C58" s="44"/>
      <c r="D58" s="13" t="s">
        <v>49</v>
      </c>
      <c r="E58" s="36">
        <f>'07-Nov'!G58</f>
        <v>0</v>
      </c>
      <c r="F58" s="36">
        <f>O25</f>
        <v>0</v>
      </c>
      <c r="G58" s="37">
        <f t="shared" si="9"/>
        <v>0</v>
      </c>
      <c r="O58" s="11"/>
    </row>
    <row r="59" spans="1:15" s="33" customFormat="1" x14ac:dyDescent="0.25">
      <c r="A59" s="44"/>
      <c r="B59" s="44"/>
      <c r="C59" s="44"/>
      <c r="D59" s="13" t="s">
        <v>11</v>
      </c>
      <c r="E59" s="36">
        <f>'07-Nov'!G59</f>
        <v>0</v>
      </c>
      <c r="F59" s="36">
        <f>O26</f>
        <v>0</v>
      </c>
      <c r="G59" s="37">
        <f t="shared" si="9"/>
        <v>0</v>
      </c>
      <c r="O59" s="11"/>
    </row>
    <row r="60" spans="1:15" s="33" customFormat="1" x14ac:dyDescent="0.25">
      <c r="A60" s="45"/>
      <c r="B60" s="45"/>
      <c r="C60" s="45"/>
      <c r="D60" s="22" t="s">
        <v>3</v>
      </c>
      <c r="E60" s="36">
        <f>'07-Nov'!G60</f>
        <v>0</v>
      </c>
      <c r="F60" s="30">
        <f>SUM(F57:F59)</f>
        <v>0</v>
      </c>
      <c r="G60" s="30">
        <f t="shared" si="9"/>
        <v>0</v>
      </c>
      <c r="O60" s="11"/>
    </row>
    <row r="61" spans="1:15" s="33" customFormat="1" x14ac:dyDescent="0.25">
      <c r="A61" s="25"/>
      <c r="B61" s="25"/>
      <c r="C61" s="25"/>
      <c r="D61" s="25" t="s">
        <v>35</v>
      </c>
      <c r="E61" s="36">
        <f>'07-Nov'!G61</f>
        <v>3774</v>
      </c>
      <c r="F61" s="32">
        <f t="shared" ref="F61:G61" si="14">SUM(F48, F52, F54, F56, F60)</f>
        <v>1023</v>
      </c>
      <c r="G61" s="32">
        <f t="shared" si="14"/>
        <v>4797</v>
      </c>
      <c r="O61" s="11"/>
    </row>
    <row r="62" spans="1:15" s="33" customFormat="1" x14ac:dyDescent="0.25">
      <c r="A62" s="11"/>
      <c r="O62" s="11"/>
    </row>
  </sheetData>
  <mergeCells count="23">
    <mergeCell ref="A57:A60"/>
    <mergeCell ref="B57:B60"/>
    <mergeCell ref="C57:C60"/>
    <mergeCell ref="A53:A54"/>
    <mergeCell ref="B53:B54"/>
    <mergeCell ref="C53:C54"/>
    <mergeCell ref="A55:A56"/>
    <mergeCell ref="B55:B56"/>
    <mergeCell ref="C55:C56"/>
    <mergeCell ref="A49:A52"/>
    <mergeCell ref="B49:B52"/>
    <mergeCell ref="C49:C52"/>
    <mergeCell ref="A1:O4"/>
    <mergeCell ref="A5:O5"/>
    <mergeCell ref="A8:O8"/>
    <mergeCell ref="A17:O17"/>
    <mergeCell ref="A23:O23"/>
    <mergeCell ref="A29:O29"/>
    <mergeCell ref="A34:O34"/>
    <mergeCell ref="A40:O40"/>
    <mergeCell ref="A42:A48"/>
    <mergeCell ref="B42:B48"/>
    <mergeCell ref="C42:C4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01-Business_Value</vt:lpstr>
      <vt:lpstr>02-Report</vt:lpstr>
      <vt:lpstr>03-Dec</vt:lpstr>
      <vt:lpstr>02-Nov</vt:lpstr>
      <vt:lpstr>03-Nov</vt:lpstr>
      <vt:lpstr>06-Nov</vt:lpstr>
      <vt:lpstr>07-Nov</vt:lpstr>
      <vt:lpstr>08-Nov</vt:lpstr>
      <vt:lpstr>09-Nov</vt:lpstr>
      <vt:lpstr>12-Nov</vt:lpstr>
      <vt:lpstr>13-Nov</vt:lpstr>
      <vt:lpstr>14-Nov</vt:lpstr>
      <vt:lpstr>15-Nov</vt:lpstr>
      <vt:lpstr>16-Nov</vt:lpstr>
      <vt:lpstr>19-Nov</vt:lpstr>
      <vt:lpstr>20-Nov</vt:lpstr>
      <vt:lpstr>21-Nov</vt:lpstr>
      <vt:lpstr>22-Nov</vt:lpstr>
      <vt:lpstr>23-Nov</vt:lpstr>
      <vt:lpstr>26-Nov</vt:lpstr>
      <vt:lpstr>27-Nov</vt:lpstr>
      <vt:lpstr>28-Nov</vt:lpstr>
      <vt:lpstr>29-Nov</vt:lpstr>
      <vt:lpstr>30-Nov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Shahab Ahmed</dc:creator>
  <cp:lastModifiedBy>Torikul Alam</cp:lastModifiedBy>
  <dcterms:created xsi:type="dcterms:W3CDTF">2017-10-08T23:33:45Z</dcterms:created>
  <dcterms:modified xsi:type="dcterms:W3CDTF">2017-12-03T09:54:03Z</dcterms:modified>
</cp:coreProperties>
</file>