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oy\Downloads\"/>
    </mc:Choice>
  </mc:AlternateContent>
  <xr:revisionPtr revIDLastSave="0" documentId="8_{DE1C62AB-8FCA-453F-A39B-3112B3955516}" xr6:coauthVersionLast="47" xr6:coauthVersionMax="47" xr10:uidLastSave="{00000000-0000-0000-0000-000000000000}"/>
  <bookViews>
    <workbookView xWindow="28680" yWindow="-120" windowWidth="29040" windowHeight="15840" xr2:uid="{C75B47AC-9D93-4123-9B6C-EED0546E29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E41" i="1"/>
  <c r="D41" i="1"/>
  <c r="A41" i="1"/>
  <c r="B41" i="1"/>
  <c r="D32" i="1"/>
  <c r="E33" i="1" s="1"/>
  <c r="B32" i="1"/>
  <c r="B33" i="1" s="1"/>
  <c r="I32" i="1"/>
  <c r="H32" i="1"/>
  <c r="L8" i="1"/>
  <c r="K8" i="1" s="1"/>
  <c r="L7" i="1"/>
  <c r="K7" i="1" s="1"/>
  <c r="L6" i="1"/>
  <c r="K6" i="1" s="1"/>
  <c r="L5" i="1"/>
  <c r="J5" i="1" s="1"/>
  <c r="L4" i="1"/>
  <c r="K4" i="1" s="1"/>
  <c r="J32" i="1" l="1"/>
  <c r="I30" i="1"/>
  <c r="J30" i="1" s="1"/>
  <c r="B36" i="1" s="1"/>
  <c r="J4" i="1"/>
  <c r="J8" i="1"/>
  <c r="J7" i="1"/>
  <c r="I31" i="1"/>
  <c r="J31" i="1" s="1"/>
  <c r="B31" i="1" s="1"/>
  <c r="B34" i="1" s="1"/>
  <c r="J6" i="1"/>
  <c r="K5" i="1"/>
  <c r="B35" i="1" l="1"/>
</calcChain>
</file>

<file path=xl/sharedStrings.xml><?xml version="1.0" encoding="utf-8"?>
<sst xmlns="http://schemas.openxmlformats.org/spreadsheetml/2006/main" count="74" uniqueCount="39">
  <si>
    <t>Weight</t>
  </si>
  <si>
    <t>CHD</t>
  </si>
  <si>
    <t>No CHD</t>
  </si>
  <si>
    <t>Total</t>
  </si>
  <si>
    <t>&lt;150</t>
  </si>
  <si>
    <t>Type A</t>
  </si>
  <si>
    <t>Type B</t>
  </si>
  <si>
    <t>150-160</t>
  </si>
  <si>
    <t>160-170</t>
  </si>
  <si>
    <t>170-180</t>
  </si>
  <si>
    <t>&gt;180</t>
  </si>
  <si>
    <t>weight</t>
  </si>
  <si>
    <t>Number in Strata</t>
  </si>
  <si>
    <t>RR</t>
  </si>
  <si>
    <t>95%CI(RR)</t>
  </si>
  <si>
    <t>SE</t>
  </si>
  <si>
    <t>Number 6 Table</t>
  </si>
  <si>
    <t>Question 5</t>
  </si>
  <si>
    <t>Total Population</t>
  </si>
  <si>
    <t>Sample</t>
  </si>
  <si>
    <t>Existing Cases</t>
  </si>
  <si>
    <t>Time</t>
  </si>
  <si>
    <t>New Cases</t>
  </si>
  <si>
    <t>Exposed</t>
  </si>
  <si>
    <t>Not Exposed</t>
  </si>
  <si>
    <t>Yes</t>
  </si>
  <si>
    <t>No</t>
  </si>
  <si>
    <t>Disease</t>
  </si>
  <si>
    <t>Prev</t>
  </si>
  <si>
    <t>Prev*pop</t>
  </si>
  <si>
    <t>%PAR</t>
  </si>
  <si>
    <t>%AR</t>
  </si>
  <si>
    <t>pe</t>
  </si>
  <si>
    <t>Question 7</t>
  </si>
  <si>
    <t>Irradiated</t>
  </si>
  <si>
    <t>Non-Irradiated</t>
  </si>
  <si>
    <t>ID</t>
  </si>
  <si>
    <t>RD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</si>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</sst>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0" fillId="0" borderId="12" xfId="0" applyBorder="1"/>
    <xf numFmtId="0" fontId="3" fillId="0" borderId="0" xfId="0" applyFont="1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right" wrapText="1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5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8C4A-E4AF-4FB5-8044-2665137C10AA}">
  <dimension ref="A1:M42"/>
  <sheetViews>
    <sheetView tabSelected="1" workbookViewId="0">
      <selection activeCell="I2" sqref="I1:I1048576"/>
    </sheetView>
  </sheetViews>
  <sheetFormatPr defaultRowHeight="15" x14ac:dyDescent="0.25"/>
  <cols>
    <col min="1" max="1" width="15.7109375" bestFit="1" customWidth="1"/>
    <col min="2" max="2" width="14.28515625" bestFit="1" customWidth="1"/>
    <col min="3" max="3" width="13.42578125" bestFit="1" customWidth="1"/>
    <col min="4" max="5" width="12" bestFit="1" customWidth="1"/>
    <col min="6" max="6" width="1.140625" customWidth="1"/>
    <col min="7" max="7" width="12.140625" bestFit="1" customWidth="1"/>
    <col min="8" max="8" width="14.42578125" style="6" bestFit="1" customWidth="1"/>
    <col min="9" max="9" width="16.140625" style="6" bestFit="1" customWidth="1"/>
    <col min="10" max="13" width="6.5703125" style="6" bestFit="1" customWidth="1"/>
  </cols>
  <sheetData>
    <row r="1" spans="1:13" x14ac:dyDescent="0.25">
      <c r="A1" s="36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.75" thickBot="1" x14ac:dyDescent="0.3">
      <c r="A2" s="23"/>
      <c r="B2" s="24" t="s">
        <v>0</v>
      </c>
      <c r="C2" s="25" t="s">
        <v>1</v>
      </c>
      <c r="D2" s="25" t="s">
        <v>2</v>
      </c>
      <c r="E2" s="24" t="s">
        <v>3</v>
      </c>
      <c r="F2" s="11"/>
      <c r="G2" s="11"/>
      <c r="H2" s="12"/>
      <c r="I2" s="12"/>
      <c r="J2" s="12"/>
      <c r="K2" s="12"/>
      <c r="L2" s="12"/>
      <c r="M2" s="13"/>
    </row>
    <row r="3" spans="1:13" ht="15.75" thickBot="1" x14ac:dyDescent="0.3">
      <c r="A3" s="14" t="s">
        <v>4</v>
      </c>
      <c r="B3" s="3" t="s">
        <v>5</v>
      </c>
      <c r="C3" s="4">
        <v>22</v>
      </c>
      <c r="D3" s="4">
        <v>253</v>
      </c>
      <c r="E3" s="5">
        <v>275</v>
      </c>
      <c r="F3" s="11"/>
      <c r="G3" s="12" t="s">
        <v>11</v>
      </c>
      <c r="H3" s="41" t="s">
        <v>12</v>
      </c>
      <c r="I3" s="12" t="s">
        <v>13</v>
      </c>
      <c r="J3" s="7" t="s">
        <v>14</v>
      </c>
      <c r="K3" s="7"/>
      <c r="L3" s="12" t="s">
        <v>15</v>
      </c>
      <c r="M3" s="11"/>
    </row>
    <row r="4" spans="1:13" ht="15.75" thickBot="1" x14ac:dyDescent="0.3">
      <c r="A4" s="10"/>
      <c r="B4" s="3" t="s">
        <v>6</v>
      </c>
      <c r="C4" s="4">
        <v>10</v>
      </c>
      <c r="D4" s="4">
        <v>305</v>
      </c>
      <c r="E4" s="5">
        <v>315</v>
      </c>
      <c r="F4" s="11"/>
      <c r="G4" s="12" t="s">
        <v>4</v>
      </c>
      <c r="H4" s="8">
        <v>590</v>
      </c>
      <c r="I4" s="9">
        <v>2.52</v>
      </c>
      <c r="J4" s="9">
        <f>I4*($H$11^-(1.96*L4))</f>
        <v>1.2146492909404598</v>
      </c>
      <c r="K4" s="9">
        <f>I4*($H$11^(1.96*L4))</f>
        <v>5.2281757766335257</v>
      </c>
      <c r="L4" s="9">
        <f>SQRT((D3/(C3*E3))+(D4/(C4*E4)))</f>
        <v>0.3723487325660968</v>
      </c>
      <c r="M4" s="11"/>
    </row>
    <row r="5" spans="1:13" ht="15.75" thickBot="1" x14ac:dyDescent="0.3">
      <c r="A5" s="10"/>
      <c r="B5" s="1" t="s">
        <v>3</v>
      </c>
      <c r="C5" s="5">
        <v>32</v>
      </c>
      <c r="D5" s="5">
        <v>558</v>
      </c>
      <c r="E5" s="5">
        <v>590</v>
      </c>
      <c r="F5" s="11"/>
      <c r="G5" s="12" t="s">
        <v>7</v>
      </c>
      <c r="H5" s="8">
        <v>536</v>
      </c>
      <c r="I5" s="9">
        <v>2.296875</v>
      </c>
      <c r="J5" s="9">
        <f t="shared" ref="J5:J8" si="0">I5*($H$11^-(1.96*L5))</f>
        <v>1.1027581833775411</v>
      </c>
      <c r="K5" s="9">
        <f t="shared" ref="K5:K8" si="1">I5*($H$11^(1.96*L5))</f>
        <v>4.7840359247815529</v>
      </c>
      <c r="L5" s="9">
        <f>SQRT((D8/(C8*E8))+(D9/(C9*E9)))</f>
        <v>0.37435460334770698</v>
      </c>
      <c r="M5" s="11"/>
    </row>
    <row r="6" spans="1:13" ht="15.75" thickBot="1" x14ac:dyDescent="0.3">
      <c r="A6" s="15"/>
      <c r="B6" s="11"/>
      <c r="C6" s="11"/>
      <c r="D6" s="11"/>
      <c r="E6" s="11"/>
      <c r="F6" s="11"/>
      <c r="G6" s="12" t="s">
        <v>8</v>
      </c>
      <c r="H6" s="8">
        <v>644</v>
      </c>
      <c r="I6" s="9">
        <v>1.3470639790000001</v>
      </c>
      <c r="J6" s="9">
        <f t="shared" si="0"/>
        <v>0.78504443225039811</v>
      </c>
      <c r="K6" s="9">
        <f t="shared" si="1"/>
        <v>2.311437784887739</v>
      </c>
      <c r="L6" s="9">
        <f>SQRT((D13/(C13*E13))+(D14/(C14*E14)))</f>
        <v>0.27548079332162212</v>
      </c>
      <c r="M6" s="11"/>
    </row>
    <row r="7" spans="1:13" ht="15.75" thickBot="1" x14ac:dyDescent="0.3">
      <c r="A7" s="10"/>
      <c r="B7" s="1" t="s">
        <v>0</v>
      </c>
      <c r="C7" s="2" t="s">
        <v>1</v>
      </c>
      <c r="D7" s="2" t="s">
        <v>2</v>
      </c>
      <c r="E7" s="1" t="s">
        <v>3</v>
      </c>
      <c r="F7" s="11"/>
      <c r="G7" s="12" t="s">
        <v>9</v>
      </c>
      <c r="H7" s="8">
        <v>567</v>
      </c>
      <c r="I7" s="9">
        <v>2.2808206960000001</v>
      </c>
      <c r="J7" s="9">
        <f t="shared" si="0"/>
        <v>1.3741027092166274</v>
      </c>
      <c r="K7" s="9">
        <f t="shared" si="1"/>
        <v>3.7858473114194315</v>
      </c>
      <c r="L7" s="9">
        <f>SQRT((D18/(C18*E18))+(D19/(C19*E19)))</f>
        <v>0.25853795387783862</v>
      </c>
      <c r="M7" s="11"/>
    </row>
    <row r="8" spans="1:13" ht="15.75" thickBot="1" x14ac:dyDescent="0.3">
      <c r="A8" s="14" t="s">
        <v>7</v>
      </c>
      <c r="B8" s="3" t="s">
        <v>5</v>
      </c>
      <c r="C8" s="4">
        <v>21</v>
      </c>
      <c r="D8" s="4">
        <v>235</v>
      </c>
      <c r="E8" s="5">
        <v>256</v>
      </c>
      <c r="F8" s="11"/>
      <c r="G8" s="12" t="s">
        <v>10</v>
      </c>
      <c r="H8" s="8">
        <v>817</v>
      </c>
      <c r="I8" s="9">
        <v>2.7002288330000002</v>
      </c>
      <c r="J8" s="9">
        <f t="shared" si="0"/>
        <v>1.640396645507874</v>
      </c>
      <c r="K8" s="9">
        <f t="shared" si="1"/>
        <v>4.4448004514829664</v>
      </c>
      <c r="L8" s="9">
        <f>SQRT((D23/(C23*E23))+(D24/(C24*E24)))</f>
        <v>0.25428492488333254</v>
      </c>
      <c r="M8" s="11"/>
    </row>
    <row r="9" spans="1:13" ht="15.75" thickBot="1" x14ac:dyDescent="0.3">
      <c r="A9" s="10"/>
      <c r="B9" s="3" t="s">
        <v>6</v>
      </c>
      <c r="C9" s="4">
        <v>10</v>
      </c>
      <c r="D9" s="4">
        <v>270</v>
      </c>
      <c r="E9" s="5">
        <v>280</v>
      </c>
      <c r="F9" s="11"/>
      <c r="G9" s="12"/>
      <c r="H9" s="12"/>
      <c r="I9" s="12"/>
      <c r="J9" s="12"/>
      <c r="K9" s="12"/>
      <c r="L9" s="12"/>
      <c r="M9" s="11"/>
    </row>
    <row r="10" spans="1:13" ht="15.75" thickBot="1" x14ac:dyDescent="0.3">
      <c r="A10" s="10"/>
      <c r="B10" s="1" t="s">
        <v>3</v>
      </c>
      <c r="C10" s="5">
        <v>31</v>
      </c>
      <c r="D10" s="5">
        <v>505</v>
      </c>
      <c r="E10" s="5">
        <v>536</v>
      </c>
      <c r="F10" s="11"/>
      <c r="G10" s="12"/>
      <c r="H10" s="12"/>
      <c r="I10" s="12"/>
      <c r="J10" s="12"/>
      <c r="K10" s="12"/>
      <c r="L10" s="12"/>
      <c r="M10" s="11"/>
    </row>
    <row r="11" spans="1:13" ht="15.75" thickBot="1" x14ac:dyDescent="0.3">
      <c r="A11" s="15"/>
      <c r="B11" s="11"/>
      <c r="C11" s="11"/>
      <c r="D11" s="11"/>
      <c r="E11" s="11"/>
      <c r="F11" s="11"/>
      <c r="G11" s="12"/>
      <c r="H11" s="16">
        <v>2.7182818284599999</v>
      </c>
      <c r="I11" s="12"/>
      <c r="J11" s="12"/>
      <c r="K11" s="12"/>
      <c r="L11" s="12"/>
      <c r="M11" s="11"/>
    </row>
    <row r="12" spans="1:13" ht="15.75" thickBot="1" x14ac:dyDescent="0.3">
      <c r="A12" s="10"/>
      <c r="B12" s="1" t="s">
        <v>0</v>
      </c>
      <c r="C12" s="2" t="s">
        <v>1</v>
      </c>
      <c r="D12" s="2" t="s">
        <v>2</v>
      </c>
      <c r="E12" s="1" t="s">
        <v>3</v>
      </c>
      <c r="F12" s="11"/>
      <c r="G12" s="11"/>
      <c r="H12" s="12"/>
      <c r="I12" s="12"/>
      <c r="J12" s="12"/>
      <c r="K12" s="12"/>
      <c r="L12" s="12"/>
      <c r="M12" s="13"/>
    </row>
    <row r="13" spans="1:13" ht="15.75" thickBot="1" x14ac:dyDescent="0.3">
      <c r="A13" s="14" t="s">
        <v>8</v>
      </c>
      <c r="B13" s="3" t="s">
        <v>5</v>
      </c>
      <c r="C13" s="4">
        <v>29</v>
      </c>
      <c r="D13" s="4">
        <v>297</v>
      </c>
      <c r="E13" s="5">
        <v>326</v>
      </c>
      <c r="F13" s="11"/>
      <c r="G13" s="11"/>
      <c r="H13" s="12"/>
      <c r="I13" s="12"/>
      <c r="J13" s="12"/>
      <c r="K13" s="12"/>
      <c r="L13" s="12"/>
      <c r="M13" s="13"/>
    </row>
    <row r="14" spans="1:13" ht="15.75" thickBot="1" x14ac:dyDescent="0.3">
      <c r="A14" s="10"/>
      <c r="B14" s="3" t="s">
        <v>6</v>
      </c>
      <c r="C14" s="4">
        <v>21</v>
      </c>
      <c r="D14" s="4">
        <v>297</v>
      </c>
      <c r="E14" s="5">
        <v>318</v>
      </c>
      <c r="F14" s="11"/>
      <c r="G14" s="11"/>
      <c r="H14" s="12"/>
      <c r="I14" s="12"/>
      <c r="J14" s="12"/>
      <c r="K14" s="12"/>
      <c r="L14" s="12"/>
      <c r="M14" s="13"/>
    </row>
    <row r="15" spans="1:13" ht="15.75" thickBot="1" x14ac:dyDescent="0.3">
      <c r="A15" s="10"/>
      <c r="B15" s="1" t="s">
        <v>3</v>
      </c>
      <c r="C15" s="5">
        <v>50</v>
      </c>
      <c r="D15" s="5">
        <v>594</v>
      </c>
      <c r="E15" s="5">
        <v>644</v>
      </c>
      <c r="F15" s="11"/>
      <c r="G15" s="11"/>
      <c r="H15" s="12"/>
      <c r="I15" s="12"/>
      <c r="J15" s="12"/>
      <c r="K15" s="12"/>
      <c r="L15" s="12"/>
      <c r="M15" s="13"/>
    </row>
    <row r="16" spans="1:13" ht="15.75" thickBot="1" x14ac:dyDescent="0.3">
      <c r="A16" s="15"/>
      <c r="B16" s="11"/>
      <c r="C16" s="11"/>
      <c r="D16" s="11"/>
      <c r="E16" s="11"/>
      <c r="F16" s="11"/>
      <c r="G16" s="11"/>
      <c r="H16" s="12"/>
      <c r="I16" s="12"/>
      <c r="J16" s="12"/>
      <c r="K16" s="12"/>
      <c r="L16" s="12"/>
      <c r="M16" s="13"/>
    </row>
    <row r="17" spans="1:13" ht="15.75" thickBot="1" x14ac:dyDescent="0.3">
      <c r="A17" s="10"/>
      <c r="B17" s="1" t="s">
        <v>0</v>
      </c>
      <c r="C17" s="2" t="s">
        <v>1</v>
      </c>
      <c r="D17" s="2" t="s">
        <v>2</v>
      </c>
      <c r="E17" s="1" t="s">
        <v>3</v>
      </c>
      <c r="F17" s="11"/>
      <c r="G17" s="11"/>
      <c r="H17" s="12"/>
      <c r="I17" s="12"/>
      <c r="J17" s="12"/>
      <c r="K17" s="12"/>
      <c r="L17" s="12"/>
      <c r="M17" s="13"/>
    </row>
    <row r="18" spans="1:13" ht="15.75" thickBot="1" x14ac:dyDescent="0.3">
      <c r="A18" s="14" t="s">
        <v>9</v>
      </c>
      <c r="B18" s="3" t="s">
        <v>5</v>
      </c>
      <c r="C18" s="4">
        <v>47</v>
      </c>
      <c r="D18" s="4">
        <v>248</v>
      </c>
      <c r="E18" s="5">
        <v>295</v>
      </c>
      <c r="F18" s="11"/>
      <c r="G18" s="11"/>
      <c r="H18" s="12"/>
      <c r="I18" s="12"/>
      <c r="J18" s="12"/>
      <c r="K18" s="12"/>
      <c r="L18" s="12"/>
      <c r="M18" s="13"/>
    </row>
    <row r="19" spans="1:13" ht="15.75" thickBot="1" x14ac:dyDescent="0.3">
      <c r="A19" s="10"/>
      <c r="B19" s="3" t="s">
        <v>6</v>
      </c>
      <c r="C19" s="4">
        <v>19</v>
      </c>
      <c r="D19" s="4">
        <v>253</v>
      </c>
      <c r="E19" s="5">
        <v>272</v>
      </c>
      <c r="F19" s="11"/>
      <c r="G19" s="11"/>
      <c r="H19" s="12"/>
      <c r="I19" s="12"/>
      <c r="J19" s="12"/>
      <c r="K19" s="12"/>
      <c r="L19" s="12"/>
      <c r="M19" s="13"/>
    </row>
    <row r="20" spans="1:13" ht="15.75" thickBot="1" x14ac:dyDescent="0.3">
      <c r="A20" s="10"/>
      <c r="B20" s="1" t="s">
        <v>3</v>
      </c>
      <c r="C20" s="5">
        <v>66</v>
      </c>
      <c r="D20" s="5">
        <v>501</v>
      </c>
      <c r="E20" s="5">
        <v>567</v>
      </c>
      <c r="F20" s="11"/>
      <c r="G20" s="11"/>
      <c r="H20" s="12"/>
      <c r="I20" s="12"/>
      <c r="J20" s="12"/>
      <c r="K20" s="12"/>
      <c r="L20" s="12"/>
      <c r="M20" s="13"/>
    </row>
    <row r="21" spans="1:13" ht="15.75" thickBot="1" x14ac:dyDescent="0.3">
      <c r="A21" s="15"/>
      <c r="B21" s="11"/>
      <c r="C21" s="11"/>
      <c r="D21" s="11"/>
      <c r="E21" s="11"/>
      <c r="F21" s="11"/>
      <c r="G21" s="11"/>
      <c r="H21" s="12"/>
      <c r="I21" s="12"/>
      <c r="J21" s="12"/>
      <c r="K21" s="12"/>
      <c r="L21" s="12"/>
      <c r="M21" s="13"/>
    </row>
    <row r="22" spans="1:13" ht="15.75" thickBot="1" x14ac:dyDescent="0.3">
      <c r="A22" s="10"/>
      <c r="B22" s="1" t="s">
        <v>0</v>
      </c>
      <c r="C22" s="2" t="s">
        <v>1</v>
      </c>
      <c r="D22" s="2" t="s">
        <v>2</v>
      </c>
      <c r="E22" s="1" t="s">
        <v>3</v>
      </c>
      <c r="F22" s="11"/>
      <c r="G22" s="11"/>
      <c r="H22" s="12"/>
      <c r="I22" s="12"/>
      <c r="J22" s="12"/>
      <c r="K22" s="12"/>
      <c r="L22" s="12"/>
      <c r="M22" s="13"/>
    </row>
    <row r="23" spans="1:13" ht="15.75" thickBot="1" x14ac:dyDescent="0.3">
      <c r="A23" s="14" t="s">
        <v>10</v>
      </c>
      <c r="B23" s="3" t="s">
        <v>5</v>
      </c>
      <c r="C23" s="4">
        <v>59</v>
      </c>
      <c r="D23" s="4">
        <v>378</v>
      </c>
      <c r="E23" s="5">
        <v>437</v>
      </c>
      <c r="F23" s="11"/>
      <c r="G23" s="11"/>
      <c r="H23" s="12"/>
      <c r="I23" s="12"/>
      <c r="J23" s="12"/>
      <c r="K23" s="12"/>
      <c r="L23" s="12"/>
      <c r="M23" s="13"/>
    </row>
    <row r="24" spans="1:13" ht="15.75" thickBot="1" x14ac:dyDescent="0.3">
      <c r="A24" s="10"/>
      <c r="B24" s="3" t="s">
        <v>6</v>
      </c>
      <c r="C24" s="4">
        <v>19</v>
      </c>
      <c r="D24" s="4">
        <v>361</v>
      </c>
      <c r="E24" s="5">
        <v>380</v>
      </c>
      <c r="F24" s="11"/>
      <c r="G24" s="11"/>
      <c r="H24" s="12"/>
      <c r="I24" s="12"/>
      <c r="J24" s="12"/>
      <c r="K24" s="12"/>
      <c r="L24" s="12"/>
      <c r="M24" s="13"/>
    </row>
    <row r="25" spans="1:13" x14ac:dyDescent="0.25">
      <c r="A25" s="17"/>
      <c r="B25" s="18" t="s">
        <v>3</v>
      </c>
      <c r="C25" s="19">
        <v>78</v>
      </c>
      <c r="D25" s="19">
        <v>739</v>
      </c>
      <c r="E25" s="19">
        <v>817</v>
      </c>
      <c r="F25" s="20"/>
      <c r="G25" s="20"/>
      <c r="H25" s="21"/>
      <c r="I25" s="21"/>
      <c r="J25" s="21"/>
      <c r="K25" s="21"/>
      <c r="L25" s="21"/>
      <c r="M25" s="22"/>
    </row>
    <row r="26" spans="1:13" x14ac:dyDescent="0.25">
      <c r="A26" s="27"/>
      <c r="B26" s="28"/>
      <c r="C26" s="28"/>
      <c r="D26" s="28"/>
      <c r="E26" s="28"/>
      <c r="F26" s="28"/>
      <c r="G26" s="28"/>
      <c r="H26" s="29"/>
      <c r="I26" s="29"/>
      <c r="J26" s="29"/>
      <c r="K26" s="29"/>
      <c r="L26" s="29"/>
      <c r="M26" s="30"/>
    </row>
    <row r="27" spans="1:13" x14ac:dyDescent="0.25">
      <c r="A27" s="36" t="s">
        <v>17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</row>
    <row r="28" spans="1:13" x14ac:dyDescent="0.25">
      <c r="A28" s="34" t="s">
        <v>18</v>
      </c>
      <c r="B28" s="35" t="s">
        <v>19</v>
      </c>
      <c r="C28" s="34" t="s">
        <v>20</v>
      </c>
      <c r="D28" s="34" t="s">
        <v>21</v>
      </c>
      <c r="E28" s="34" t="s">
        <v>22</v>
      </c>
      <c r="F28" s="11"/>
      <c r="G28" s="11"/>
      <c r="H28" s="31" t="s">
        <v>27</v>
      </c>
      <c r="I28" s="31"/>
      <c r="J28" s="12"/>
      <c r="K28" s="12"/>
      <c r="L28" s="12"/>
      <c r="M28" s="13"/>
    </row>
    <row r="29" spans="1:13" x14ac:dyDescent="0.25">
      <c r="A29" s="8">
        <v>105000</v>
      </c>
      <c r="B29" s="8">
        <v>1000</v>
      </c>
      <c r="C29" s="8">
        <v>50</v>
      </c>
      <c r="D29" s="8">
        <v>5</v>
      </c>
      <c r="E29" s="8">
        <v>55</v>
      </c>
      <c r="F29" s="11"/>
      <c r="G29" s="11"/>
      <c r="H29" s="12" t="s">
        <v>25</v>
      </c>
      <c r="I29" s="12" t="s">
        <v>26</v>
      </c>
      <c r="J29" s="12"/>
      <c r="K29" s="12"/>
      <c r="L29" s="12"/>
      <c r="M29" s="13"/>
    </row>
    <row r="30" spans="1:13" x14ac:dyDescent="0.25">
      <c r="A30" s="32"/>
      <c r="B30" s="12"/>
      <c r="C30" s="12"/>
      <c r="D30" s="12"/>
      <c r="E30" s="12"/>
      <c r="F30" s="11"/>
      <c r="G30" s="11" t="s">
        <v>23</v>
      </c>
      <c r="H30" s="8">
        <v>40</v>
      </c>
      <c r="I30" s="8">
        <f>0.4*I32</f>
        <v>378</v>
      </c>
      <c r="J30" s="12">
        <f>SUM(H30:I30)</f>
        <v>418</v>
      </c>
      <c r="K30" s="12"/>
      <c r="L30" s="12"/>
      <c r="M30" s="13"/>
    </row>
    <row r="31" spans="1:13" x14ac:dyDescent="0.25">
      <c r="A31" s="8" t="s">
        <v>13</v>
      </c>
      <c r="B31" s="8">
        <f>(40/418)/(H31/J31)</f>
        <v>3.7129186602870816</v>
      </c>
      <c r="C31" s="12"/>
      <c r="D31" s="12"/>
      <c r="E31" s="12"/>
      <c r="F31" s="11"/>
      <c r="G31" s="11" t="s">
        <v>24</v>
      </c>
      <c r="H31" s="8">
        <v>15</v>
      </c>
      <c r="I31" s="8">
        <f>I32-I30</f>
        <v>567</v>
      </c>
      <c r="J31" s="12">
        <f>SUM(H31:I31)</f>
        <v>582</v>
      </c>
      <c r="K31" s="12"/>
      <c r="L31" s="12"/>
      <c r="M31" s="13"/>
    </row>
    <row r="32" spans="1:13" x14ac:dyDescent="0.25">
      <c r="A32" s="8" t="s">
        <v>28</v>
      </c>
      <c r="B32" s="8">
        <f>50/1050</f>
        <v>4.7619047619047616E-2</v>
      </c>
      <c r="C32" s="12"/>
      <c r="D32" s="12">
        <f>0.011</f>
        <v>1.0999999999999999E-2</v>
      </c>
      <c r="E32" s="12">
        <v>4.8000000000000001E-2</v>
      </c>
      <c r="F32" s="11"/>
      <c r="G32" s="11"/>
      <c r="H32" s="12">
        <f>SUM(H30:H31)</f>
        <v>55</v>
      </c>
      <c r="I32" s="12">
        <f>1000-55</f>
        <v>945</v>
      </c>
      <c r="J32" s="12">
        <f>SUM(H32:I32)</f>
        <v>1000</v>
      </c>
      <c r="K32" s="12"/>
      <c r="L32" s="12"/>
      <c r="M32" s="13"/>
    </row>
    <row r="33" spans="1:13" x14ac:dyDescent="0.25">
      <c r="A33" s="26" t="s">
        <v>29</v>
      </c>
      <c r="B33" s="8">
        <f>B32*A29</f>
        <v>5000</v>
      </c>
      <c r="C33" s="12"/>
      <c r="D33" s="12"/>
      <c r="E33" s="12">
        <f>E32/D32</f>
        <v>4.3636363636363642</v>
      </c>
      <c r="F33" s="11"/>
      <c r="G33" s="11"/>
      <c r="H33" s="12"/>
      <c r="I33" s="12"/>
      <c r="J33" s="12"/>
      <c r="K33" s="12"/>
      <c r="L33" s="12"/>
      <c r="M33" s="13"/>
    </row>
    <row r="34" spans="1:13" x14ac:dyDescent="0.25">
      <c r="A34" s="26" t="s">
        <v>31</v>
      </c>
      <c r="B34" s="8">
        <f>((B31-1)/(B31))*100</f>
        <v>73.067010309278359</v>
      </c>
      <c r="C34" s="12"/>
      <c r="D34" s="12"/>
      <c r="E34" s="12"/>
      <c r="F34" s="11"/>
      <c r="G34" s="11"/>
      <c r="H34" s="12"/>
      <c r="I34" s="12"/>
      <c r="J34" s="12"/>
      <c r="K34" s="12"/>
      <c r="L34" s="12"/>
      <c r="M34" s="13"/>
    </row>
    <row r="35" spans="1:13" x14ac:dyDescent="0.25">
      <c r="A35" s="26" t="s">
        <v>30</v>
      </c>
      <c r="B35" s="8">
        <f>(B36*(B31-1))/(B36*(B31-1)+1)*100</f>
        <v>53.139643861293337</v>
      </c>
      <c r="C35" s="12"/>
      <c r="D35" s="12"/>
      <c r="E35" s="12"/>
      <c r="F35" s="11"/>
      <c r="G35" s="11"/>
      <c r="H35" s="12"/>
      <c r="I35" s="12"/>
      <c r="J35" s="12"/>
      <c r="K35" s="12"/>
      <c r="L35" s="12"/>
      <c r="M35" s="13"/>
    </row>
    <row r="36" spans="1:13" x14ac:dyDescent="0.25">
      <c r="A36" s="26" t="s">
        <v>32</v>
      </c>
      <c r="B36" s="8">
        <f>J30/J32</f>
        <v>0.41799999999999998</v>
      </c>
      <c r="C36" s="12"/>
      <c r="D36" s="12"/>
      <c r="E36" s="12"/>
      <c r="F36" s="11"/>
      <c r="G36" s="11"/>
      <c r="H36" s="12"/>
      <c r="I36" s="12"/>
      <c r="J36" s="12"/>
      <c r="K36" s="12"/>
      <c r="L36" s="12"/>
      <c r="M36" s="13"/>
    </row>
    <row r="37" spans="1:13" x14ac:dyDescent="0.25">
      <c r="A37" s="33"/>
      <c r="B37" s="20"/>
      <c r="C37" s="20"/>
      <c r="D37" s="20"/>
      <c r="E37" s="20"/>
      <c r="F37" s="20"/>
      <c r="G37" s="20"/>
      <c r="H37" s="21"/>
      <c r="I37" s="21"/>
      <c r="J37" s="21"/>
      <c r="K37" s="21"/>
      <c r="L37" s="21"/>
      <c r="M37" s="22"/>
    </row>
    <row r="38" spans="1:13" x14ac:dyDescent="0.25">
      <c r="A38" s="38" t="s">
        <v>33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40"/>
    </row>
    <row r="39" spans="1:13" x14ac:dyDescent="0.25">
      <c r="A39" s="15"/>
      <c r="B39" s="11"/>
      <c r="C39" s="11"/>
      <c r="D39" s="11"/>
      <c r="E39" s="11"/>
      <c r="F39" s="11"/>
      <c r="G39" s="11"/>
      <c r="H39" s="12"/>
      <c r="I39" s="12"/>
      <c r="J39" s="12"/>
      <c r="K39" s="12"/>
      <c r="L39" s="12"/>
      <c r="M39" s="13"/>
    </row>
    <row r="40" spans="1:13" x14ac:dyDescent="0.25">
      <c r="A40" s="37" t="s">
        <v>34</v>
      </c>
      <c r="B40" s="11" t="s">
        <v>35</v>
      </c>
      <c r="C40" s="11" t="s">
        <v>36</v>
      </c>
      <c r="D40" s="11" t="s">
        <v>37</v>
      </c>
      <c r="E40" s="11" t="s">
        <v>38</v>
      </c>
      <c r="F40" s="11"/>
      <c r="G40" s="11"/>
      <c r="H40" s="12"/>
      <c r="I40" s="12"/>
      <c r="J40" s="12"/>
      <c r="K40" s="12"/>
      <c r="L40" s="12"/>
      <c r="M40" s="13"/>
    </row>
    <row r="41" spans="1:13" x14ac:dyDescent="0.25">
      <c r="A41" s="15">
        <f>49/279901</f>
        <v>1.7506189688497006E-4</v>
      </c>
      <c r="B41" s="11">
        <f>44/280561</f>
        <v>1.5682863976105018E-4</v>
      </c>
      <c r="C41" s="11">
        <f>A41/B41</f>
        <v>1.1162622920896383</v>
      </c>
      <c r="D41" s="11">
        <f>A41-B41</f>
        <v>1.8233257123919879E-5</v>
      </c>
      <c r="E41" s="11">
        <f>((C41-1)/C41)*100</f>
        <v>10.415320208657754</v>
      </c>
      <c r="F41" s="11"/>
      <c r="G41" s="11"/>
      <c r="H41" s="12"/>
      <c r="I41" s="12"/>
      <c r="J41" s="12"/>
      <c r="K41" s="12"/>
      <c r="L41" s="12"/>
      <c r="M41" s="13"/>
    </row>
    <row r="42" spans="1:13" x14ac:dyDescent="0.25">
      <c r="A42" s="33"/>
      <c r="B42" s="20"/>
      <c r="C42" s="20"/>
      <c r="D42" s="20"/>
      <c r="E42" s="20"/>
      <c r="F42" s="20"/>
      <c r="G42" s="20"/>
      <c r="H42" s="21"/>
      <c r="I42" s="21"/>
      <c r="J42" s="21"/>
      <c r="K42" s="21"/>
      <c r="L42" s="21"/>
      <c r="M42" s="22"/>
    </row>
  </sheetData>
  <mergeCells count="5">
    <mergeCell ref="J3:K3"/>
    <mergeCell ref="A1:M1"/>
    <mergeCell ref="A27:M27"/>
    <mergeCell ref="H28:I28"/>
    <mergeCell ref="A38:M3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Roy</dc:creator>
  <cp:lastModifiedBy>Victoria Roy</cp:lastModifiedBy>
  <cp:lastPrinted>2021-09-23T14:04:36Z</cp:lastPrinted>
  <dcterms:created xsi:type="dcterms:W3CDTF">2021-09-23T11:33:48Z</dcterms:created>
  <dcterms:modified xsi:type="dcterms:W3CDTF">2021-09-23T14:10:28Z</dcterms:modified>
</cp:coreProperties>
</file>