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oy\Desktop\"/>
    </mc:Choice>
  </mc:AlternateContent>
  <xr:revisionPtr revIDLastSave="0" documentId="8_{4BE9DD8E-D350-4D4D-8091-877B186F64B4}" xr6:coauthVersionLast="47" xr6:coauthVersionMax="47" xr10:uidLastSave="{00000000-0000-0000-0000-000000000000}"/>
  <bookViews>
    <workbookView xWindow="19428" yWindow="4776" windowWidth="7080" windowHeight="3840" firstSheet="3" activeTab="7" xr2:uid="{08204E38-7EA5-4FA5-BDD3-F06221831FFA}"/>
  </bookViews>
  <sheets>
    <sheet name="2.2" sheetId="2" r:id="rId1"/>
    <sheet name="2.6" sheetId="1" r:id="rId2"/>
    <sheet name="2.16" sheetId="4" r:id="rId3"/>
    <sheet name="2.18" sheetId="5" r:id="rId4"/>
    <sheet name="2.22" sheetId="6" r:id="rId5"/>
    <sheet name="2.27" sheetId="7" r:id="rId6"/>
    <sheet name="2.30" sheetId="8" r:id="rId7"/>
    <sheet name="2.33" sheetId="9" r:id="rId8"/>
    <sheet name="2.38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9" l="1"/>
  <c r="E15" i="9"/>
  <c r="E7" i="9"/>
  <c r="D7" i="9"/>
  <c r="C7" i="9"/>
  <c r="E3" i="9"/>
  <c r="E4" i="9"/>
  <c r="E6" i="9"/>
  <c r="E5" i="9"/>
  <c r="C6" i="8"/>
  <c r="C4" i="8"/>
  <c r="B4" i="8"/>
  <c r="D4" i="8" s="1"/>
  <c r="D3" i="8"/>
  <c r="D2" i="8"/>
  <c r="C40" i="7"/>
  <c r="G39" i="7"/>
  <c r="F39" i="7"/>
  <c r="H41" i="7"/>
  <c r="H39" i="7"/>
  <c r="I39" i="7"/>
  <c r="G40" i="7"/>
  <c r="H40" i="7"/>
  <c r="I40" i="7"/>
  <c r="F40" i="7"/>
  <c r="J34" i="7"/>
  <c r="J35" i="7"/>
  <c r="J36" i="7"/>
  <c r="I34" i="7"/>
  <c r="H34" i="7"/>
  <c r="G34" i="7"/>
  <c r="F34" i="7"/>
  <c r="I36" i="7"/>
  <c r="H36" i="7"/>
  <c r="G36" i="7"/>
  <c r="F36" i="7"/>
  <c r="I31" i="7"/>
  <c r="H31" i="7"/>
  <c r="G31" i="7"/>
  <c r="F31" i="7"/>
  <c r="J30" i="7"/>
  <c r="J29" i="7"/>
  <c r="J28" i="7"/>
  <c r="C27" i="7"/>
  <c r="B27" i="7"/>
  <c r="C28" i="7"/>
  <c r="C29" i="7"/>
  <c r="B28" i="7"/>
  <c r="B30" i="7" s="1"/>
  <c r="B29" i="7"/>
  <c r="D29" i="7"/>
  <c r="D28" i="7"/>
  <c r="C30" i="7"/>
  <c r="C29" i="6"/>
  <c r="E26" i="6"/>
  <c r="M13" i="6"/>
  <c r="O9" i="6"/>
  <c r="O15" i="6"/>
  <c r="N14" i="6"/>
  <c r="N15" i="6"/>
  <c r="M14" i="6"/>
  <c r="M15" i="6"/>
  <c r="N9" i="6"/>
  <c r="M9" i="6"/>
  <c r="N13" i="6"/>
  <c r="N8" i="6"/>
  <c r="M8" i="6"/>
  <c r="O4" i="6"/>
  <c r="N4" i="6"/>
  <c r="N3" i="6"/>
  <c r="M3" i="6"/>
  <c r="M4" i="6"/>
  <c r="I10" i="6"/>
  <c r="H10" i="6"/>
  <c r="J9" i="6"/>
  <c r="J8" i="6"/>
  <c r="J4" i="6"/>
  <c r="J3" i="6"/>
  <c r="I5" i="6"/>
  <c r="H5" i="6"/>
  <c r="I15" i="6"/>
  <c r="H15" i="6"/>
  <c r="J15" i="6" s="1"/>
  <c r="I14" i="6"/>
  <c r="J14" i="6" s="1"/>
  <c r="H14" i="6"/>
  <c r="I13" i="6"/>
  <c r="H13" i="6"/>
  <c r="E28" i="6"/>
  <c r="E29" i="6"/>
  <c r="E30" i="6"/>
  <c r="E27" i="6"/>
  <c r="C32" i="6"/>
  <c r="B32" i="6"/>
  <c r="F23" i="6"/>
  <c r="H17" i="7"/>
  <c r="F4" i="7"/>
  <c r="F5" i="7"/>
  <c r="F3" i="7"/>
  <c r="C6" i="7"/>
  <c r="D6" i="7"/>
  <c r="E6" i="7"/>
  <c r="B6" i="7"/>
  <c r="D4" i="6"/>
  <c r="D5" i="6"/>
  <c r="D6" i="6"/>
  <c r="D7" i="6"/>
  <c r="D3" i="6"/>
  <c r="C8" i="6"/>
  <c r="B8" i="6"/>
  <c r="B10" i="5"/>
  <c r="E6" i="5"/>
  <c r="E7" i="5"/>
  <c r="E8" i="5"/>
  <c r="E5" i="5"/>
  <c r="C8" i="5"/>
  <c r="D8" i="5"/>
  <c r="B8" i="5"/>
  <c r="B12" i="4"/>
  <c r="B11" i="4"/>
  <c r="B10" i="4"/>
  <c r="B9" i="4"/>
  <c r="B8" i="4"/>
  <c r="D6" i="4"/>
  <c r="D5" i="4"/>
  <c r="D4" i="4"/>
  <c r="C6" i="4"/>
  <c r="B6" i="4"/>
  <c r="B6" i="1"/>
  <c r="B5" i="1"/>
  <c r="B4" i="1"/>
  <c r="C9" i="2"/>
  <c r="B9" i="2"/>
  <c r="C8" i="2"/>
  <c r="B8" i="2"/>
  <c r="C7" i="2"/>
  <c r="J31" i="7" l="1"/>
  <c r="F6" i="7"/>
  <c r="B11" i="7" s="1"/>
  <c r="B35" i="7" s="1"/>
  <c r="C9" i="7"/>
  <c r="C11" i="7"/>
  <c r="D27" i="7"/>
  <c r="D30" i="7" s="1"/>
  <c r="I16" i="6"/>
  <c r="H16" i="6"/>
  <c r="J16" i="6"/>
  <c r="R15" i="6" s="1"/>
  <c r="R14" i="6"/>
  <c r="S14" i="6"/>
  <c r="S15" i="6"/>
  <c r="J13" i="6"/>
  <c r="R13" i="6" s="1"/>
  <c r="J5" i="6"/>
  <c r="S4" i="6" s="1"/>
  <c r="J10" i="6"/>
  <c r="R8" i="6" s="1"/>
  <c r="D8" i="6"/>
  <c r="B12" i="6" s="1"/>
  <c r="E10" i="7" l="1"/>
  <c r="B10" i="7"/>
  <c r="B9" i="7"/>
  <c r="B33" i="7" s="1"/>
  <c r="D9" i="7"/>
  <c r="C33" i="7" s="1"/>
  <c r="E9" i="7"/>
  <c r="B41" i="7"/>
  <c r="B17" i="7"/>
  <c r="B23" i="7"/>
  <c r="D11" i="7"/>
  <c r="C35" i="7" s="1"/>
  <c r="C41" i="7" s="1"/>
  <c r="C10" i="7"/>
  <c r="C16" i="7" s="1"/>
  <c r="D10" i="7"/>
  <c r="C34" i="7" s="1"/>
  <c r="E11" i="7"/>
  <c r="E23" i="7" s="1"/>
  <c r="C21" i="7"/>
  <c r="C15" i="7"/>
  <c r="E17" i="7"/>
  <c r="C17" i="7"/>
  <c r="C23" i="7"/>
  <c r="E16" i="7"/>
  <c r="E22" i="7"/>
  <c r="D21" i="7"/>
  <c r="D15" i="7"/>
  <c r="B16" i="7"/>
  <c r="B22" i="7"/>
  <c r="E21" i="7"/>
  <c r="E15" i="7"/>
  <c r="B12" i="7"/>
  <c r="B21" i="7"/>
  <c r="F9" i="7"/>
  <c r="B15" i="7"/>
  <c r="S8" i="6"/>
  <c r="R9" i="6"/>
  <c r="S13" i="6"/>
  <c r="S16" i="6" s="1"/>
  <c r="R4" i="6"/>
  <c r="T4" i="6" s="1"/>
  <c r="T14" i="6"/>
  <c r="R16" i="6"/>
  <c r="T16" i="6" s="1"/>
  <c r="S3" i="6"/>
  <c r="S5" i="6" s="1"/>
  <c r="B11" i="6"/>
  <c r="R10" i="6"/>
  <c r="T8" i="6"/>
  <c r="C11" i="6"/>
  <c r="C26" i="6" s="1"/>
  <c r="T13" i="6"/>
  <c r="T15" i="6"/>
  <c r="S9" i="6"/>
  <c r="R3" i="6"/>
  <c r="B20" i="6"/>
  <c r="B27" i="6"/>
  <c r="B14" i="6"/>
  <c r="B29" i="6" s="1"/>
  <c r="C13" i="6"/>
  <c r="C28" i="6" s="1"/>
  <c r="C12" i="6"/>
  <c r="C27" i="6" s="1"/>
  <c r="C15" i="6"/>
  <c r="C30" i="6" s="1"/>
  <c r="B15" i="6"/>
  <c r="B30" i="6" s="1"/>
  <c r="C14" i="6"/>
  <c r="B13" i="6"/>
  <c r="B28" i="6" s="1"/>
  <c r="D41" i="7" l="1"/>
  <c r="D22" i="7"/>
  <c r="F10" i="7"/>
  <c r="D16" i="7"/>
  <c r="C36" i="7"/>
  <c r="C39" i="7"/>
  <c r="C42" i="7" s="1"/>
  <c r="B39" i="7"/>
  <c r="D33" i="7"/>
  <c r="C12" i="7"/>
  <c r="B34" i="7"/>
  <c r="D12" i="7"/>
  <c r="D35" i="7"/>
  <c r="C22" i="7"/>
  <c r="D23" i="7"/>
  <c r="D17" i="7"/>
  <c r="F11" i="7"/>
  <c r="E12" i="7"/>
  <c r="F12" i="7"/>
  <c r="F18" i="7"/>
  <c r="T9" i="6"/>
  <c r="S10" i="6"/>
  <c r="T10" i="6" s="1"/>
  <c r="C19" i="6"/>
  <c r="R5" i="6"/>
  <c r="T5" i="6" s="1"/>
  <c r="T3" i="6"/>
  <c r="B26" i="6"/>
  <c r="B19" i="6"/>
  <c r="B21" i="6"/>
  <c r="D11" i="6"/>
  <c r="C23" i="6"/>
  <c r="C21" i="6"/>
  <c r="C22" i="6"/>
  <c r="C20" i="6"/>
  <c r="B23" i="6"/>
  <c r="B22" i="6"/>
  <c r="B16" i="6"/>
  <c r="D14" i="6"/>
  <c r="D15" i="6"/>
  <c r="D12" i="6"/>
  <c r="D13" i="6"/>
  <c r="C16" i="6"/>
  <c r="D34" i="7" l="1"/>
  <c r="B40" i="7"/>
  <c r="D40" i="7" s="1"/>
  <c r="D39" i="7"/>
  <c r="D43" i="7"/>
  <c r="B42" i="7"/>
  <c r="D36" i="7"/>
  <c r="B36" i="7"/>
  <c r="D16" i="6"/>
  <c r="D23" i="6"/>
  <c r="D42" i="7" l="1"/>
</calcChain>
</file>

<file path=xl/sharedStrings.xml><?xml version="1.0" encoding="utf-8"?>
<sst xmlns="http://schemas.openxmlformats.org/spreadsheetml/2006/main" count="227" uniqueCount="64">
  <si>
    <t>Diagnosis</t>
  </si>
  <si>
    <t>Schizophrenia</t>
  </si>
  <si>
    <t>Neurosis</t>
  </si>
  <si>
    <t>Drugs</t>
  </si>
  <si>
    <t>No Drugs</t>
  </si>
  <si>
    <t>Disease</t>
  </si>
  <si>
    <t>Yes</t>
  </si>
  <si>
    <t>No</t>
  </si>
  <si>
    <t>Women over the age of 35</t>
  </si>
  <si>
    <t>dif of prop</t>
  </si>
  <si>
    <t>RR</t>
  </si>
  <si>
    <t>OR</t>
  </si>
  <si>
    <t>p(ns)</t>
  </si>
  <si>
    <t>p(s)</t>
  </si>
  <si>
    <t>Lung Cancer</t>
  </si>
  <si>
    <t>Cases</t>
  </si>
  <si>
    <t>Control</t>
  </si>
  <si>
    <t>Smoked</t>
  </si>
  <si>
    <t>Income</t>
  </si>
  <si>
    <t>Above Average</t>
  </si>
  <si>
    <t>Average</t>
  </si>
  <si>
    <t>Below Average</t>
  </si>
  <si>
    <t>Not too happy</t>
  </si>
  <si>
    <t>Pretty Happy</t>
  </si>
  <si>
    <t xml:space="preserve">Very Happy </t>
  </si>
  <si>
    <t>Affective Disorder</t>
  </si>
  <si>
    <t>Personality Disorder</t>
  </si>
  <si>
    <t>Special Symptoms</t>
  </si>
  <si>
    <t>some high school</t>
  </si>
  <si>
    <t xml:space="preserve">high school </t>
  </si>
  <si>
    <t>some college</t>
  </si>
  <si>
    <t>college graduate</t>
  </si>
  <si>
    <t>Low Income</t>
  </si>
  <si>
    <t>Middle Income</t>
  </si>
  <si>
    <t>High Income</t>
  </si>
  <si>
    <t>Expected</t>
  </si>
  <si>
    <t>df</t>
  </si>
  <si>
    <t>Standard Residuals</t>
  </si>
  <si>
    <t>X</t>
  </si>
  <si>
    <t>&lt;0.01</t>
  </si>
  <si>
    <t>ChiSquare</t>
  </si>
  <si>
    <t>Schizophrenia+Affective</t>
  </si>
  <si>
    <t>Neurosis+Personality Disorder</t>
  </si>
  <si>
    <t>Exp</t>
  </si>
  <si>
    <t>Obs</t>
  </si>
  <si>
    <t>Calculations for expected</t>
  </si>
  <si>
    <t>some high school + HS</t>
  </si>
  <si>
    <t>some college + college grads</t>
  </si>
  <si>
    <t>df=2</t>
  </si>
  <si>
    <t>Low Income + Middle</t>
  </si>
  <si>
    <t>Cancer Controlled</t>
  </si>
  <si>
    <t>Cancer Not Controlled</t>
  </si>
  <si>
    <t>Surgery</t>
  </si>
  <si>
    <t>Radiation Therapy</t>
  </si>
  <si>
    <t>Def Race</t>
  </si>
  <si>
    <t>Vic Race</t>
  </si>
  <si>
    <t>White</t>
  </si>
  <si>
    <t>Black</t>
  </si>
  <si>
    <t>Death Penalty</t>
  </si>
  <si>
    <t>Victim = White</t>
  </si>
  <si>
    <t xml:space="preserve">white </t>
  </si>
  <si>
    <t xml:space="preserve">black </t>
  </si>
  <si>
    <t>Victim = Black</t>
  </si>
  <si>
    <t xml:space="preserve">Death Penalty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</si>
</sst>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68" fontId="0" fillId="0" borderId="1" xfId="0" applyNumberFormat="1" applyBorder="1"/>
    <xf numFmtId="168" fontId="0" fillId="0" borderId="0" xfId="0" applyNumberFormat="1"/>
    <xf numFmtId="168" fontId="0" fillId="0" borderId="0" xfId="0" applyNumberFormat="1" applyAlignment="1">
      <alignment horizontal="center"/>
    </xf>
    <xf numFmtId="169" fontId="0" fillId="0" borderId="0" xfId="0" applyNumberFormat="1"/>
    <xf numFmtId="169" fontId="0" fillId="0" borderId="1" xfId="0" applyNumberFormat="1" applyBorder="1" applyAlignment="1">
      <alignment horizontal="center"/>
    </xf>
    <xf numFmtId="2" fontId="0" fillId="0" borderId="0" xfId="0" applyNumberFormat="1"/>
    <xf numFmtId="169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3" xfId="0" applyBorder="1"/>
    <xf numFmtId="0" fontId="0" fillId="0" borderId="8" xfId="0" applyBorder="1"/>
    <xf numFmtId="0" fontId="0" fillId="0" borderId="0" xfId="0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1160-083D-447E-BFE8-83E46C03919C}">
  <dimension ref="A5:D9"/>
  <sheetViews>
    <sheetView topLeftCell="A4" workbookViewId="0">
      <selection activeCell="A18" sqref="A18"/>
    </sheetView>
  </sheetViews>
  <sheetFormatPr defaultRowHeight="14.4" x14ac:dyDescent="0.3"/>
  <cols>
    <col min="1" max="4" width="8.88671875" style="1"/>
  </cols>
  <sheetData>
    <row r="5" spans="1:4" x14ac:dyDescent="0.3">
      <c r="B5" s="1" t="s">
        <v>0</v>
      </c>
    </row>
    <row r="6" spans="1:4" x14ac:dyDescent="0.3">
      <c r="A6" s="1" t="s">
        <v>5</v>
      </c>
      <c r="B6" s="1" t="s">
        <v>6</v>
      </c>
      <c r="C6" s="1" t="s">
        <v>7</v>
      </c>
    </row>
    <row r="7" spans="1:4" x14ac:dyDescent="0.3">
      <c r="A7" s="1" t="s">
        <v>6</v>
      </c>
      <c r="B7" s="9">
        <v>8.6E-3</v>
      </c>
      <c r="C7" s="9">
        <f>D7-B7</f>
        <v>1.4000000000000002E-3</v>
      </c>
      <c r="D7" s="1">
        <v>0.01</v>
      </c>
    </row>
    <row r="8" spans="1:4" x14ac:dyDescent="0.3">
      <c r="A8" s="1" t="s">
        <v>7</v>
      </c>
      <c r="B8" s="9">
        <f>0.12*0.99</f>
        <v>0.11879999999999999</v>
      </c>
      <c r="C8" s="9">
        <f>D8-B8</f>
        <v>0.87119999999999997</v>
      </c>
      <c r="D8" s="1">
        <v>0.99</v>
      </c>
    </row>
    <row r="9" spans="1:4" x14ac:dyDescent="0.3">
      <c r="B9" s="1">
        <f>SUM(B7:B8)</f>
        <v>0.12739999999999999</v>
      </c>
      <c r="C9" s="1">
        <f>SUM(C7:C8)</f>
        <v>0.87259999999999993</v>
      </c>
      <c r="D9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7F6D-6E8B-4BD7-98A2-F74AA6C727EB}">
  <dimension ref="A1:F17"/>
  <sheetViews>
    <sheetView workbookViewId="0">
      <selection activeCell="B7" sqref="B7"/>
    </sheetView>
  </sheetViews>
  <sheetFormatPr defaultRowHeight="14.4" x14ac:dyDescent="0.3"/>
  <cols>
    <col min="1" max="1" width="12.109375" style="2" customWidth="1"/>
    <col min="2" max="2" width="8.88671875" style="2"/>
    <col min="3" max="3" width="8.77734375" style="2" bestFit="1" customWidth="1"/>
  </cols>
  <sheetData>
    <row r="1" spans="1:6" x14ac:dyDescent="0.3">
      <c r="A1" s="8" t="s">
        <v>8</v>
      </c>
      <c r="B1" s="4"/>
    </row>
    <row r="2" spans="1:6" x14ac:dyDescent="0.3">
      <c r="A2" s="7" t="s">
        <v>13</v>
      </c>
      <c r="B2" s="7">
        <v>1.304E-3</v>
      </c>
      <c r="C2" s="7"/>
      <c r="D2" s="5"/>
      <c r="E2" s="5"/>
      <c r="F2" s="5"/>
    </row>
    <row r="3" spans="1:6" x14ac:dyDescent="0.3">
      <c r="A3" s="6" t="s">
        <v>12</v>
      </c>
      <c r="B3" s="6">
        <v>1.21E-4</v>
      </c>
      <c r="C3" s="6"/>
      <c r="D3" s="5"/>
      <c r="E3" s="5"/>
      <c r="F3" s="5"/>
    </row>
    <row r="4" spans="1:6" x14ac:dyDescent="0.3">
      <c r="A4" s="6" t="s">
        <v>9</v>
      </c>
      <c r="B4" s="6">
        <f>B2-B3</f>
        <v>1.183E-3</v>
      </c>
      <c r="C4" s="6"/>
      <c r="D4" s="5"/>
      <c r="E4" s="5"/>
      <c r="F4" s="5"/>
    </row>
    <row r="5" spans="1:6" x14ac:dyDescent="0.3">
      <c r="A5" s="6" t="s">
        <v>10</v>
      </c>
      <c r="B5" s="6">
        <f>B2/B3</f>
        <v>10.776859504132231</v>
      </c>
      <c r="C5" s="6"/>
      <c r="D5" s="5"/>
      <c r="E5" s="5"/>
      <c r="F5" s="5"/>
    </row>
    <row r="6" spans="1:6" x14ac:dyDescent="0.3">
      <c r="A6" s="6" t="s">
        <v>11</v>
      </c>
      <c r="B6" s="6">
        <f>(0.001304*(1-0.001304))/(0.000121/(1-0.000121))</f>
        <v>10.761504179754844</v>
      </c>
      <c r="C6" s="6"/>
      <c r="D6" s="5"/>
      <c r="E6" s="5"/>
      <c r="F6" s="5"/>
    </row>
    <row r="7" spans="1:6" x14ac:dyDescent="0.3">
      <c r="A7" s="6"/>
      <c r="B7" s="6"/>
      <c r="C7" s="6"/>
      <c r="D7" s="5"/>
      <c r="E7" s="5"/>
      <c r="F7" s="5"/>
    </row>
    <row r="8" spans="1:6" x14ac:dyDescent="0.3">
      <c r="A8" s="6"/>
      <c r="B8" s="6"/>
      <c r="C8" s="6"/>
      <c r="D8" s="5"/>
      <c r="E8" s="5"/>
      <c r="F8" s="5"/>
    </row>
    <row r="9" spans="1:6" x14ac:dyDescent="0.3">
      <c r="A9" s="6"/>
      <c r="B9" s="6"/>
      <c r="C9" s="6"/>
      <c r="D9" s="5"/>
      <c r="E9" s="5"/>
      <c r="F9" s="5"/>
    </row>
    <row r="10" spans="1:6" x14ac:dyDescent="0.3">
      <c r="A10" s="5"/>
      <c r="B10" s="6"/>
      <c r="C10" s="6"/>
      <c r="D10" s="5"/>
      <c r="E10" s="5"/>
      <c r="F10" s="5"/>
    </row>
    <row r="11" spans="1:6" x14ac:dyDescent="0.3">
      <c r="A11" s="6"/>
      <c r="B11" s="6"/>
      <c r="C11" s="6"/>
      <c r="D11" s="5"/>
      <c r="E11" s="5"/>
      <c r="F11" s="5"/>
    </row>
    <row r="12" spans="1:6" x14ac:dyDescent="0.3">
      <c r="A12" s="5"/>
      <c r="B12" s="6"/>
      <c r="C12" s="6"/>
      <c r="D12" s="5"/>
      <c r="E12" s="5"/>
      <c r="F12" s="5"/>
    </row>
    <row r="13" spans="1:6" x14ac:dyDescent="0.3">
      <c r="A13" s="6"/>
      <c r="B13" s="6"/>
      <c r="C13" s="6"/>
      <c r="D13" s="5"/>
      <c r="E13" s="5"/>
      <c r="F13" s="5"/>
    </row>
    <row r="14" spans="1:6" x14ac:dyDescent="0.3">
      <c r="A14" s="5"/>
      <c r="B14" s="6"/>
      <c r="C14" s="6"/>
      <c r="D14" s="5"/>
      <c r="E14" s="5"/>
      <c r="F14" s="5"/>
    </row>
    <row r="15" spans="1:6" x14ac:dyDescent="0.3">
      <c r="A15" s="6"/>
      <c r="B15" s="6"/>
      <c r="C15" s="6"/>
      <c r="D15" s="5"/>
      <c r="E15" s="5"/>
      <c r="F15" s="5"/>
    </row>
    <row r="16" spans="1:6" x14ac:dyDescent="0.3">
      <c r="A16" s="6"/>
      <c r="B16" s="6"/>
      <c r="C16" s="6"/>
      <c r="D16" s="5"/>
      <c r="E16" s="5"/>
      <c r="F16" s="5"/>
    </row>
    <row r="17" spans="1:6" x14ac:dyDescent="0.3">
      <c r="A17" s="6"/>
      <c r="B17" s="6"/>
      <c r="C17" s="6"/>
      <c r="D17" s="5"/>
      <c r="E17" s="5"/>
      <c r="F17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BBA88-8077-48B0-AE8F-DF70E8E3A857}">
  <dimension ref="A2:D12"/>
  <sheetViews>
    <sheetView workbookViewId="0">
      <selection activeCell="B13" sqref="B13"/>
    </sheetView>
  </sheetViews>
  <sheetFormatPr defaultRowHeight="14.4" x14ac:dyDescent="0.3"/>
  <sheetData>
    <row r="2" spans="1:4" x14ac:dyDescent="0.3">
      <c r="B2" t="s">
        <v>14</v>
      </c>
    </row>
    <row r="3" spans="1:4" x14ac:dyDescent="0.3">
      <c r="A3" t="s">
        <v>17</v>
      </c>
      <c r="B3" t="s">
        <v>15</v>
      </c>
      <c r="C3" t="s">
        <v>16</v>
      </c>
    </row>
    <row r="4" spans="1:4" x14ac:dyDescent="0.3">
      <c r="A4" t="s">
        <v>6</v>
      </c>
      <c r="B4" s="10">
        <v>688</v>
      </c>
      <c r="C4" s="10">
        <v>650</v>
      </c>
      <c r="D4">
        <f>SUM(B4:C4)</f>
        <v>1338</v>
      </c>
    </row>
    <row r="5" spans="1:4" x14ac:dyDescent="0.3">
      <c r="A5" t="s">
        <v>7</v>
      </c>
      <c r="B5" s="10">
        <v>21</v>
      </c>
      <c r="C5" s="10">
        <v>59</v>
      </c>
      <c r="D5">
        <f>SUM(B5:C5)</f>
        <v>80</v>
      </c>
    </row>
    <row r="6" spans="1:4" x14ac:dyDescent="0.3">
      <c r="B6">
        <f>SUM(B4:B5)</f>
        <v>709</v>
      </c>
      <c r="C6">
        <f>SUM(C4:C5)</f>
        <v>709</v>
      </c>
      <c r="D6">
        <f>SUM(B6:C6)</f>
        <v>1418</v>
      </c>
    </row>
    <row r="8" spans="1:4" x14ac:dyDescent="0.3">
      <c r="B8">
        <f>B4/D4</f>
        <v>0.51420029895366215</v>
      </c>
    </row>
    <row r="9" spans="1:4" x14ac:dyDescent="0.3">
      <c r="B9">
        <f>B4/B6</f>
        <v>0.97038081805359666</v>
      </c>
    </row>
    <row r="10" spans="1:4" x14ac:dyDescent="0.3">
      <c r="B10">
        <f>B5/D5</f>
        <v>0.26250000000000001</v>
      </c>
    </row>
    <row r="11" spans="1:4" x14ac:dyDescent="0.3">
      <c r="B11">
        <f>B5/B6</f>
        <v>2.9619181946403384E-2</v>
      </c>
    </row>
    <row r="12" spans="1:4" x14ac:dyDescent="0.3">
      <c r="A12" t="s">
        <v>11</v>
      </c>
      <c r="B12">
        <f>(B4*C5)/(C4*B5)</f>
        <v>2.9737728937728938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A1BC-9E70-42C8-893A-B7E0FE6B45F0}">
  <dimension ref="A4:E10"/>
  <sheetViews>
    <sheetView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13.33203125" style="2" bestFit="1" customWidth="1"/>
    <col min="3" max="3" width="12.109375" style="2" bestFit="1" customWidth="1"/>
    <col min="4" max="4" width="11.21875" style="2" bestFit="1" customWidth="1"/>
  </cols>
  <sheetData>
    <row r="4" spans="1:5" x14ac:dyDescent="0.3">
      <c r="A4" t="s">
        <v>18</v>
      </c>
      <c r="B4" s="2" t="s">
        <v>22</v>
      </c>
      <c r="C4" s="2" t="s">
        <v>23</v>
      </c>
      <c r="D4" s="2" t="s">
        <v>24</v>
      </c>
    </row>
    <row r="5" spans="1:5" x14ac:dyDescent="0.3">
      <c r="A5" t="s">
        <v>19</v>
      </c>
      <c r="B5" s="3">
        <v>21</v>
      </c>
      <c r="C5" s="3">
        <v>159</v>
      </c>
      <c r="D5" s="3">
        <v>110</v>
      </c>
      <c r="E5">
        <f>SUM(B5:D5)</f>
        <v>290</v>
      </c>
    </row>
    <row r="6" spans="1:5" x14ac:dyDescent="0.3">
      <c r="A6" t="s">
        <v>20</v>
      </c>
      <c r="B6" s="3">
        <v>53</v>
      </c>
      <c r="C6" s="3">
        <v>372</v>
      </c>
      <c r="D6" s="3">
        <v>221</v>
      </c>
      <c r="E6">
        <f t="shared" ref="E6:E8" si="0">SUM(B6:D6)</f>
        <v>646</v>
      </c>
    </row>
    <row r="7" spans="1:5" x14ac:dyDescent="0.3">
      <c r="A7" t="s">
        <v>21</v>
      </c>
      <c r="B7" s="3">
        <v>94</v>
      </c>
      <c r="C7" s="3">
        <v>249</v>
      </c>
      <c r="D7" s="3">
        <v>83</v>
      </c>
      <c r="E7">
        <f t="shared" si="0"/>
        <v>426</v>
      </c>
    </row>
    <row r="8" spans="1:5" x14ac:dyDescent="0.3">
      <c r="B8" s="2">
        <f>SUM(B5:B7)</f>
        <v>168</v>
      </c>
      <c r="C8" s="2">
        <f t="shared" ref="C8:D8" si="1">SUM(C5:C7)</f>
        <v>780</v>
      </c>
      <c r="D8" s="2">
        <f t="shared" si="1"/>
        <v>414</v>
      </c>
      <c r="E8">
        <f t="shared" si="0"/>
        <v>1362</v>
      </c>
    </row>
    <row r="10" spans="1:5" x14ac:dyDescent="0.3">
      <c r="B10" s="2">
        <f>(E5*B8)/E8</f>
        <v>35.770925110132161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0AC00-9671-4E97-AA82-24A0CD7430A9}">
  <dimension ref="A1:T34"/>
  <sheetViews>
    <sheetView topLeftCell="E7" workbookViewId="0">
      <selection activeCell="B29" sqref="B29"/>
    </sheetView>
  </sheetViews>
  <sheetFormatPr defaultRowHeight="14.4" x14ac:dyDescent="0.3"/>
  <cols>
    <col min="1" max="1" width="17.5546875" style="1" bestFit="1" customWidth="1"/>
    <col min="2" max="3" width="8.88671875" style="1"/>
    <col min="6" max="6" width="10.6640625" customWidth="1"/>
    <col min="7" max="7" width="25.88671875" style="2" bestFit="1" customWidth="1"/>
    <col min="8" max="8" width="8" customWidth="1"/>
    <col min="9" max="9" width="8.44140625" bestFit="1" customWidth="1"/>
    <col min="12" max="12" width="25.88671875" bestFit="1" customWidth="1"/>
    <col min="17" max="17" width="25.88671875" bestFit="1" customWidth="1"/>
    <col min="19" max="19" width="8.44140625" bestFit="1" customWidth="1"/>
  </cols>
  <sheetData>
    <row r="1" spans="1:20" x14ac:dyDescent="0.3">
      <c r="G1" s="2" t="s">
        <v>44</v>
      </c>
      <c r="Q1" t="s">
        <v>45</v>
      </c>
    </row>
    <row r="2" spans="1:20" x14ac:dyDescent="0.3">
      <c r="A2" s="1" t="s">
        <v>0</v>
      </c>
      <c r="B2" s="1" t="s">
        <v>3</v>
      </c>
      <c r="C2" s="1" t="s">
        <v>4</v>
      </c>
      <c r="G2" s="22" t="s">
        <v>0</v>
      </c>
      <c r="H2" s="23" t="s">
        <v>3</v>
      </c>
      <c r="I2" s="23" t="s">
        <v>4</v>
      </c>
      <c r="J2" s="24"/>
      <c r="K2" s="5"/>
      <c r="L2" s="22" t="s">
        <v>0</v>
      </c>
      <c r="M2" s="23" t="s">
        <v>3</v>
      </c>
      <c r="N2" s="23" t="s">
        <v>4</v>
      </c>
      <c r="O2" s="24"/>
      <c r="Q2" s="1" t="s">
        <v>0</v>
      </c>
      <c r="R2" s="1" t="s">
        <v>3</v>
      </c>
      <c r="S2" s="1" t="s">
        <v>4</v>
      </c>
    </row>
    <row r="3" spans="1:20" x14ac:dyDescent="0.3">
      <c r="A3" s="1" t="s">
        <v>1</v>
      </c>
      <c r="B3" s="9">
        <v>105</v>
      </c>
      <c r="C3" s="9">
        <v>8</v>
      </c>
      <c r="D3">
        <f>SUM(B3:C3)</f>
        <v>113</v>
      </c>
      <c r="G3" s="25" t="s">
        <v>1</v>
      </c>
      <c r="H3" s="9">
        <v>105</v>
      </c>
      <c r="I3" s="9">
        <v>8</v>
      </c>
      <c r="J3" s="26">
        <f>SUM(H3:I3)</f>
        <v>113</v>
      </c>
      <c r="K3" s="5"/>
      <c r="L3" s="25" t="s">
        <v>1</v>
      </c>
      <c r="M3" s="9">
        <f>(H3-H20)^2/H20</f>
        <v>7.7400127570846494E-3</v>
      </c>
      <c r="N3" s="9">
        <f>(I3-I20)^2/I20</f>
        <v>9.0558149257891477E-2</v>
      </c>
      <c r="O3" s="26"/>
      <c r="Q3" s="1" t="s">
        <v>1</v>
      </c>
      <c r="R3" s="20">
        <f>(H5*J3)/J5</f>
        <v>104.10236220472441</v>
      </c>
      <c r="S3" s="20">
        <f>(I5*J3)/J5</f>
        <v>8.8976377952755907</v>
      </c>
      <c r="T3">
        <f>SUM(R3:S3)</f>
        <v>113</v>
      </c>
    </row>
    <row r="4" spans="1:20" x14ac:dyDescent="0.3">
      <c r="A4" s="1" t="s">
        <v>25</v>
      </c>
      <c r="B4" s="9">
        <v>12</v>
      </c>
      <c r="C4" s="9">
        <v>2</v>
      </c>
      <c r="D4">
        <f t="shared" ref="D4:D8" si="0">SUM(B4:C4)</f>
        <v>14</v>
      </c>
      <c r="G4" s="25" t="s">
        <v>25</v>
      </c>
      <c r="H4" s="9">
        <v>12</v>
      </c>
      <c r="I4" s="9">
        <v>2</v>
      </c>
      <c r="J4" s="26">
        <f>SUM(H4:I4)</f>
        <v>14</v>
      </c>
      <c r="K4" s="5"/>
      <c r="L4" s="25" t="s">
        <v>25</v>
      </c>
      <c r="M4" s="9">
        <f>(H4-H21)^2/H21</f>
        <v>6.2472960110755413E-2</v>
      </c>
      <c r="N4" s="9">
        <f>(I4-I21)^2/I21</f>
        <v>0.73093363329583794</v>
      </c>
      <c r="O4" s="26">
        <f>SUM(M3:N4)</f>
        <v>0.89170475542156946</v>
      </c>
      <c r="Q4" s="1" t="s">
        <v>25</v>
      </c>
      <c r="R4" s="20">
        <f>(H5*J4)/J5</f>
        <v>12.897637795275591</v>
      </c>
      <c r="S4" s="20">
        <f>(I5*J4)/J5</f>
        <v>1.1023622047244095</v>
      </c>
      <c r="T4">
        <f>SUM(R4:S4)</f>
        <v>14</v>
      </c>
    </row>
    <row r="5" spans="1:20" x14ac:dyDescent="0.3">
      <c r="A5" s="1" t="s">
        <v>2</v>
      </c>
      <c r="B5" s="9">
        <v>18</v>
      </c>
      <c r="C5" s="9">
        <v>19</v>
      </c>
      <c r="D5">
        <f t="shared" si="0"/>
        <v>37</v>
      </c>
      <c r="G5" s="25"/>
      <c r="H5" s="19">
        <f>SUM(H3:H4)</f>
        <v>117</v>
      </c>
      <c r="I5" s="19">
        <f>SUM(I3:I4)</f>
        <v>10</v>
      </c>
      <c r="J5" s="26">
        <f>SUM(H5:I5)</f>
        <v>127</v>
      </c>
      <c r="K5" s="5"/>
      <c r="L5" s="25"/>
      <c r="M5" s="19"/>
      <c r="N5" s="19"/>
      <c r="O5" s="26"/>
      <c r="Q5" s="1"/>
      <c r="R5" s="19">
        <f>SUM(R3:R4)</f>
        <v>117</v>
      </c>
      <c r="S5" s="19">
        <f>SUM(S3:S4)</f>
        <v>10</v>
      </c>
      <c r="T5">
        <f>SUM(R5:S5)</f>
        <v>127</v>
      </c>
    </row>
    <row r="6" spans="1:20" x14ac:dyDescent="0.3">
      <c r="A6" s="1" t="s">
        <v>26</v>
      </c>
      <c r="B6" s="9">
        <v>47</v>
      </c>
      <c r="C6" s="9">
        <v>52</v>
      </c>
      <c r="D6">
        <f t="shared" si="0"/>
        <v>99</v>
      </c>
      <c r="G6" s="25"/>
      <c r="H6" s="5"/>
      <c r="I6" s="5"/>
      <c r="J6" s="26"/>
      <c r="K6" s="5"/>
      <c r="L6" s="25"/>
      <c r="M6" s="5"/>
      <c r="N6" s="5"/>
      <c r="O6" s="26"/>
    </row>
    <row r="7" spans="1:20" x14ac:dyDescent="0.3">
      <c r="A7" s="1" t="s">
        <v>27</v>
      </c>
      <c r="B7" s="9">
        <v>0</v>
      </c>
      <c r="C7" s="9">
        <v>13</v>
      </c>
      <c r="D7">
        <f t="shared" si="0"/>
        <v>13</v>
      </c>
      <c r="G7" s="25" t="s">
        <v>0</v>
      </c>
      <c r="H7" s="19" t="s">
        <v>3</v>
      </c>
      <c r="I7" s="19" t="s">
        <v>4</v>
      </c>
      <c r="J7" s="26"/>
      <c r="K7" s="5"/>
      <c r="L7" s="25" t="s">
        <v>0</v>
      </c>
      <c r="M7" s="19" t="s">
        <v>3</v>
      </c>
      <c r="N7" s="19" t="s">
        <v>4</v>
      </c>
      <c r="O7" s="26"/>
      <c r="Q7" s="1" t="s">
        <v>0</v>
      </c>
      <c r="R7" s="1" t="s">
        <v>3</v>
      </c>
      <c r="S7" s="1" t="s">
        <v>4</v>
      </c>
    </row>
    <row r="8" spans="1:20" x14ac:dyDescent="0.3">
      <c r="B8" s="1">
        <f>SUM(B3:B7)</f>
        <v>182</v>
      </c>
      <c r="C8" s="1">
        <f>SUM(C3:C7)</f>
        <v>94</v>
      </c>
      <c r="D8">
        <f t="shared" si="0"/>
        <v>276</v>
      </c>
      <c r="G8" s="25" t="s">
        <v>2</v>
      </c>
      <c r="H8" s="9">
        <v>18</v>
      </c>
      <c r="I8" s="9">
        <v>19</v>
      </c>
      <c r="J8" s="26">
        <f>SUM(H8:I8)</f>
        <v>37</v>
      </c>
      <c r="K8" s="5"/>
      <c r="L8" s="25" t="s">
        <v>2</v>
      </c>
      <c r="M8" s="9">
        <f>(H8-H25)^2/H25</f>
        <v>5.6530512412865429E-3</v>
      </c>
      <c r="N8" s="9">
        <f>(I8-I25)^2/I25</f>
        <v>5.1753286011778209E-3</v>
      </c>
      <c r="O8" s="26"/>
      <c r="Q8" s="1" t="s">
        <v>2</v>
      </c>
      <c r="R8" s="20">
        <f>(H10*J8)/J10</f>
        <v>17.683823529411764</v>
      </c>
      <c r="S8" s="20">
        <f>(I10*J8)/J10</f>
        <v>19.316176470588236</v>
      </c>
      <c r="T8">
        <f>SUM(R8:S8)</f>
        <v>37</v>
      </c>
    </row>
    <row r="9" spans="1:20" x14ac:dyDescent="0.3">
      <c r="A9" s="1" t="s">
        <v>35</v>
      </c>
      <c r="G9" s="25" t="s">
        <v>26</v>
      </c>
      <c r="H9" s="9">
        <v>47</v>
      </c>
      <c r="I9" s="9">
        <v>52</v>
      </c>
      <c r="J9" s="26">
        <f>SUM(H9:I9)</f>
        <v>99</v>
      </c>
      <c r="K9" s="5"/>
      <c r="L9" s="25" t="s">
        <v>26</v>
      </c>
      <c r="M9" s="9">
        <f>(H9-H26)^2/H26</f>
        <v>2.112756524521186E-3</v>
      </c>
      <c r="N9" s="9">
        <f>(I9-I26)^2/I26</f>
        <v>1.9342137196320713E-3</v>
      </c>
      <c r="O9" s="26">
        <f>SUM(M8:N9)</f>
        <v>1.4875350086617622E-2</v>
      </c>
      <c r="Q9" s="1" t="s">
        <v>26</v>
      </c>
      <c r="R9" s="20">
        <f>(H10*J9)/J10</f>
        <v>47.316176470588232</v>
      </c>
      <c r="S9" s="20">
        <f>(I10*J9)/J10</f>
        <v>51.683823529411768</v>
      </c>
      <c r="T9">
        <f>SUM(R9:S9)</f>
        <v>99</v>
      </c>
    </row>
    <row r="10" spans="1:20" x14ac:dyDescent="0.3">
      <c r="A10" s="1" t="s">
        <v>0</v>
      </c>
      <c r="B10" s="1" t="s">
        <v>3</v>
      </c>
      <c r="C10" s="1" t="s">
        <v>4</v>
      </c>
      <c r="G10" s="25"/>
      <c r="H10" s="19">
        <f>SUM(H8:H9)</f>
        <v>65</v>
      </c>
      <c r="I10" s="19">
        <f>SUM(I8:I9)</f>
        <v>71</v>
      </c>
      <c r="J10" s="26">
        <f>SUM(H10:I10)</f>
        <v>136</v>
      </c>
      <c r="K10" s="5"/>
      <c r="L10" s="25"/>
      <c r="M10" s="19"/>
      <c r="N10" s="19"/>
      <c r="O10" s="26"/>
      <c r="Q10" s="1"/>
      <c r="R10" s="19">
        <f>SUM(R8:R9)</f>
        <v>65</v>
      </c>
      <c r="S10" s="19">
        <f>SUM(S8:S9)</f>
        <v>71</v>
      </c>
      <c r="T10">
        <f>SUM(R10:S10)</f>
        <v>136</v>
      </c>
    </row>
    <row r="11" spans="1:20" x14ac:dyDescent="0.3">
      <c r="A11" s="1" t="s">
        <v>1</v>
      </c>
      <c r="B11" s="15">
        <f>($B$8*D3)/$D$8</f>
        <v>74.514492753623188</v>
      </c>
      <c r="C11" s="15">
        <f>($C$8*D3)/$D$8</f>
        <v>38.485507246376812</v>
      </c>
      <c r="D11">
        <f>SUM(B11:C11)</f>
        <v>113</v>
      </c>
      <c r="G11" s="25"/>
      <c r="H11" s="5"/>
      <c r="I11" s="5"/>
      <c r="J11" s="26"/>
      <c r="K11" s="5"/>
      <c r="L11" s="25"/>
      <c r="M11" s="5"/>
      <c r="N11" s="5"/>
      <c r="O11" s="26"/>
    </row>
    <row r="12" spans="1:20" x14ac:dyDescent="0.3">
      <c r="A12" s="1" t="s">
        <v>25</v>
      </c>
      <c r="B12" s="15">
        <f t="shared" ref="B12:B15" si="1">($B$8*D4)/$D$8</f>
        <v>9.2318840579710137</v>
      </c>
      <c r="C12" s="15">
        <f t="shared" ref="C12:C15" si="2">($C$8*D4)/$D$8</f>
        <v>4.7681159420289854</v>
      </c>
      <c r="D12">
        <f t="shared" ref="D12:D16" si="3">SUM(B12:C12)</f>
        <v>14</v>
      </c>
      <c r="F12" s="12"/>
      <c r="G12" s="25" t="s">
        <v>0</v>
      </c>
      <c r="H12" s="19" t="s">
        <v>3</v>
      </c>
      <c r="I12" s="19" t="s">
        <v>4</v>
      </c>
      <c r="J12" s="26"/>
      <c r="K12" s="5"/>
      <c r="L12" s="25" t="s">
        <v>0</v>
      </c>
      <c r="M12" s="19" t="s">
        <v>3</v>
      </c>
      <c r="N12" s="19" t="s">
        <v>4</v>
      </c>
      <c r="O12" s="26"/>
      <c r="Q12" s="1" t="s">
        <v>0</v>
      </c>
      <c r="R12" s="1" t="s">
        <v>3</v>
      </c>
      <c r="S12" s="1" t="s">
        <v>4</v>
      </c>
    </row>
    <row r="13" spans="1:20" x14ac:dyDescent="0.3">
      <c r="A13" s="1" t="s">
        <v>2</v>
      </c>
      <c r="B13" s="15">
        <f t="shared" si="1"/>
        <v>24.39855072463768</v>
      </c>
      <c r="C13" s="15">
        <f t="shared" si="2"/>
        <v>12.601449275362318</v>
      </c>
      <c r="D13">
        <f t="shared" si="3"/>
        <v>37</v>
      </c>
      <c r="G13" s="25" t="s">
        <v>41</v>
      </c>
      <c r="H13" s="3">
        <f>B3+B4</f>
        <v>117</v>
      </c>
      <c r="I13" s="3">
        <f>C3+C4</f>
        <v>10</v>
      </c>
      <c r="J13" s="26">
        <f>SUM(H13:I13)</f>
        <v>127</v>
      </c>
      <c r="K13" s="5"/>
      <c r="L13" s="25" t="s">
        <v>41</v>
      </c>
      <c r="M13" s="9">
        <f>(H13-H30)^2/H30</f>
        <v>13.204194584372605</v>
      </c>
      <c r="N13" s="9">
        <f>(I13-I30)^2/I30</f>
        <v>25.565568237827812</v>
      </c>
      <c r="O13" s="26"/>
      <c r="Q13" s="1" t="s">
        <v>41</v>
      </c>
      <c r="R13" s="20">
        <f>($H$16*J13)/$J$16</f>
        <v>83.746376811594203</v>
      </c>
      <c r="S13" s="20">
        <f>($I$16*J13)/$J$16</f>
        <v>43.253623188405797</v>
      </c>
      <c r="T13">
        <f>SUM(R13:S13)</f>
        <v>127</v>
      </c>
    </row>
    <row r="14" spans="1:20" x14ac:dyDescent="0.3">
      <c r="A14" s="1" t="s">
        <v>26</v>
      </c>
      <c r="B14" s="15">
        <f t="shared" si="1"/>
        <v>65.282608695652172</v>
      </c>
      <c r="C14" s="15">
        <f t="shared" si="2"/>
        <v>33.717391304347828</v>
      </c>
      <c r="D14">
        <f t="shared" si="3"/>
        <v>99</v>
      </c>
      <c r="G14" s="25" t="s">
        <v>42</v>
      </c>
      <c r="H14" s="3">
        <f>B5+B6</f>
        <v>65</v>
      </c>
      <c r="I14" s="3">
        <f>C5+C6</f>
        <v>71</v>
      </c>
      <c r="J14" s="26">
        <f>SUM(H14:I14)</f>
        <v>136</v>
      </c>
      <c r="K14" s="5"/>
      <c r="L14" s="25" t="s">
        <v>42</v>
      </c>
      <c r="M14" s="9">
        <f t="shared" ref="M14:M15" si="4">(H14-H31)^2/H31</f>
        <v>6.7925039581049829</v>
      </c>
      <c r="N14" s="9">
        <f t="shared" ref="N14:N15" si="5">(I14-I31)^2/I31</f>
        <v>13.151443833777726</v>
      </c>
      <c r="O14" s="26"/>
      <c r="Q14" s="1" t="s">
        <v>42</v>
      </c>
      <c r="R14" s="20">
        <f>($H$16*J14)/$J$16</f>
        <v>89.681159420289859</v>
      </c>
      <c r="S14" s="20">
        <f t="shared" ref="S14:S15" si="6">($I$16*J14)/$J$16</f>
        <v>46.318840579710148</v>
      </c>
      <c r="T14">
        <f>SUM(R14:S14)</f>
        <v>136</v>
      </c>
    </row>
    <row r="15" spans="1:20" x14ac:dyDescent="0.3">
      <c r="A15" s="1" t="s">
        <v>27</v>
      </c>
      <c r="B15" s="15">
        <f t="shared" si="1"/>
        <v>8.5724637681159415</v>
      </c>
      <c r="C15" s="15">
        <f t="shared" si="2"/>
        <v>4.4275362318840576</v>
      </c>
      <c r="D15">
        <f t="shared" si="3"/>
        <v>13</v>
      </c>
      <c r="G15" s="27" t="s">
        <v>27</v>
      </c>
      <c r="H15" s="3">
        <f>B7</f>
        <v>0</v>
      </c>
      <c r="I15" s="3">
        <f>C7</f>
        <v>13</v>
      </c>
      <c r="J15" s="26">
        <f>SUM(H15:I15)</f>
        <v>13</v>
      </c>
      <c r="K15" s="5"/>
      <c r="L15" s="27" t="s">
        <v>27</v>
      </c>
      <c r="M15" s="9">
        <f t="shared" si="4"/>
        <v>8.5724637681159415</v>
      </c>
      <c r="N15" s="9">
        <f t="shared" si="5"/>
        <v>16.597748997841503</v>
      </c>
      <c r="O15" s="26">
        <f>SUM(M14:N15)</f>
        <v>45.114160557840151</v>
      </c>
      <c r="Q15" s="18" t="s">
        <v>27</v>
      </c>
      <c r="R15" s="20">
        <f>($H$16*J15)/$J$16</f>
        <v>8.5724637681159415</v>
      </c>
      <c r="S15" s="20">
        <f t="shared" si="6"/>
        <v>4.4275362318840576</v>
      </c>
      <c r="T15">
        <f>SUM(R15:S15)</f>
        <v>13</v>
      </c>
    </row>
    <row r="16" spans="1:20" x14ac:dyDescent="0.3">
      <c r="B16" s="1">
        <f>SUM(B11:B15)</f>
        <v>182</v>
      </c>
      <c r="C16" s="1">
        <f>SUM(C11:C15)</f>
        <v>94</v>
      </c>
      <c r="D16">
        <f t="shared" si="3"/>
        <v>276</v>
      </c>
      <c r="G16" s="28"/>
      <c r="H16" s="29">
        <f>SUM(H13:H15)</f>
        <v>182</v>
      </c>
      <c r="I16" s="29">
        <f>SUM(I13:I15)</f>
        <v>94</v>
      </c>
      <c r="J16" s="30">
        <f>SUM(H16:I16)</f>
        <v>276</v>
      </c>
      <c r="K16" s="5"/>
      <c r="L16" s="28"/>
      <c r="M16" s="29"/>
      <c r="N16" s="29"/>
      <c r="O16" s="30"/>
      <c r="R16" s="19">
        <f>SUM(R13:R15)</f>
        <v>182</v>
      </c>
      <c r="S16" s="19">
        <f>SUM(S13:S15)</f>
        <v>94</v>
      </c>
      <c r="T16">
        <f>SUM(R16:S16)</f>
        <v>276</v>
      </c>
    </row>
    <row r="17" spans="1:13" x14ac:dyDescent="0.3">
      <c r="A17" s="1" t="s">
        <v>40</v>
      </c>
    </row>
    <row r="18" spans="1:13" x14ac:dyDescent="0.3">
      <c r="A18" s="1" t="s">
        <v>0</v>
      </c>
      <c r="B18" s="1" t="s">
        <v>3</v>
      </c>
      <c r="C18" s="1" t="s">
        <v>4</v>
      </c>
      <c r="G18" s="2" t="s">
        <v>43</v>
      </c>
    </row>
    <row r="19" spans="1:13" x14ac:dyDescent="0.3">
      <c r="A19" s="1" t="s">
        <v>1</v>
      </c>
      <c r="B19" s="15">
        <f>(B3-B11)^2/B11</f>
        <v>12.472287171594598</v>
      </c>
      <c r="C19" s="15">
        <f>(C3-C11)^2/C11</f>
        <v>24.148470906704436</v>
      </c>
      <c r="G19" s="22" t="s">
        <v>0</v>
      </c>
      <c r="H19" s="31" t="s">
        <v>3</v>
      </c>
      <c r="I19" s="31" t="s">
        <v>4</v>
      </c>
      <c r="J19" s="24"/>
      <c r="K19" s="5"/>
      <c r="L19" s="5"/>
      <c r="M19" s="5"/>
    </row>
    <row r="20" spans="1:13" x14ac:dyDescent="0.3">
      <c r="A20" s="1" t="s">
        <v>25</v>
      </c>
      <c r="B20" s="15">
        <f>(B4-B12)^2/B12</f>
        <v>0.83000022751575597</v>
      </c>
      <c r="C20" s="15">
        <f t="shared" ref="B20:C23" si="7">(C4-C12)^2/C12</f>
        <v>1.6070217171049732</v>
      </c>
      <c r="G20" s="25" t="s">
        <v>1</v>
      </c>
      <c r="H20" s="10">
        <v>104.10236220472441</v>
      </c>
      <c r="I20" s="10">
        <v>8.8976377952755907</v>
      </c>
      <c r="J20" s="26">
        <v>113</v>
      </c>
      <c r="K20" s="5"/>
      <c r="L20" s="33"/>
      <c r="M20" s="5"/>
    </row>
    <row r="21" spans="1:13" x14ac:dyDescent="0.3">
      <c r="A21" s="1" t="s">
        <v>2</v>
      </c>
      <c r="B21" s="15">
        <f t="shared" si="7"/>
        <v>1.67802800411496</v>
      </c>
      <c r="C21" s="15">
        <f t="shared" si="7"/>
        <v>3.2489478377544989</v>
      </c>
      <c r="G21" s="25" t="s">
        <v>25</v>
      </c>
      <c r="H21" s="10">
        <v>12.897637795275591</v>
      </c>
      <c r="I21" s="10">
        <v>1.1023622047244095</v>
      </c>
      <c r="J21" s="26">
        <v>14</v>
      </c>
      <c r="K21" s="5"/>
      <c r="L21" s="5"/>
      <c r="M21" s="5"/>
    </row>
    <row r="22" spans="1:13" x14ac:dyDescent="0.3">
      <c r="A22" s="1" t="s">
        <v>26</v>
      </c>
      <c r="B22" s="15">
        <f t="shared" si="7"/>
        <v>5.1201045331480106</v>
      </c>
      <c r="C22" s="15">
        <f t="shared" si="7"/>
        <v>9.9133938833291264</v>
      </c>
      <c r="G22" s="25"/>
      <c r="H22" s="5">
        <v>117</v>
      </c>
      <c r="I22" s="5">
        <v>10</v>
      </c>
      <c r="J22" s="26">
        <v>127</v>
      </c>
      <c r="K22" s="5"/>
      <c r="L22" s="5"/>
      <c r="M22" s="5"/>
    </row>
    <row r="23" spans="1:13" x14ac:dyDescent="0.3">
      <c r="A23" s="1" t="s">
        <v>27</v>
      </c>
      <c r="B23" s="15">
        <f t="shared" si="7"/>
        <v>8.5724637681159415</v>
      </c>
      <c r="C23" s="15">
        <f t="shared" si="7"/>
        <v>16.597748997841503</v>
      </c>
      <c r="D23" s="12">
        <f>SUM(B19:C23)</f>
        <v>84.188467047223796</v>
      </c>
      <c r="F23" s="2">
        <f>(5-1)*(2-1)</f>
        <v>4</v>
      </c>
      <c r="G23" s="25"/>
      <c r="H23" s="5"/>
      <c r="I23" s="5"/>
      <c r="J23" s="26"/>
      <c r="K23" s="5"/>
      <c r="L23" s="5"/>
      <c r="M23" s="5"/>
    </row>
    <row r="24" spans="1:13" x14ac:dyDescent="0.3">
      <c r="F24" s="2" t="s">
        <v>39</v>
      </c>
      <c r="G24" s="25" t="s">
        <v>0</v>
      </c>
      <c r="H24" s="5" t="s">
        <v>3</v>
      </c>
      <c r="I24" s="5" t="s">
        <v>4</v>
      </c>
      <c r="J24" s="26"/>
      <c r="K24" s="5"/>
      <c r="L24" s="5"/>
      <c r="M24" s="5"/>
    </row>
    <row r="25" spans="1:13" x14ac:dyDescent="0.3">
      <c r="A25" s="1" t="s">
        <v>0</v>
      </c>
      <c r="B25" s="1" t="s">
        <v>3</v>
      </c>
      <c r="C25" s="1" t="s">
        <v>4</v>
      </c>
      <c r="G25" s="25" t="s">
        <v>2</v>
      </c>
      <c r="H25" s="10">
        <v>17.683823529411764</v>
      </c>
      <c r="I25" s="10">
        <v>19.316176470588236</v>
      </c>
      <c r="J25" s="26">
        <v>37</v>
      </c>
      <c r="K25" s="5"/>
      <c r="L25" s="5"/>
      <c r="M25" s="5"/>
    </row>
    <row r="26" spans="1:13" x14ac:dyDescent="0.3">
      <c r="A26" s="1" t="s">
        <v>1</v>
      </c>
      <c r="B26" s="15">
        <f>(B3-B11)/SQRT(B11*(1-E26)*(1-$B$32))</f>
        <v>7.8745256862167077</v>
      </c>
      <c r="C26" s="15">
        <f>(C3-C11)/SQRT(C11*(1-E26)*(1-$C$32))</f>
        <v>-7.8745256862167077</v>
      </c>
      <c r="D26">
        <v>113</v>
      </c>
      <c r="E26" s="14">
        <f>D26/$D$31</f>
        <v>0.40942028985507245</v>
      </c>
      <c r="G26" s="25" t="s">
        <v>26</v>
      </c>
      <c r="H26" s="10">
        <v>47.316176470588232</v>
      </c>
      <c r="I26" s="10">
        <v>51.683823529411768</v>
      </c>
      <c r="J26" s="26">
        <v>99</v>
      </c>
      <c r="K26" s="5"/>
      <c r="L26" s="5"/>
      <c r="M26" s="5"/>
    </row>
    <row r="27" spans="1:13" x14ac:dyDescent="0.3">
      <c r="A27" s="1" t="s">
        <v>25</v>
      </c>
      <c r="B27" s="15">
        <f>(B4-B12)/SQRT(B12*(1-E27)*(1-$B$32))</f>
        <v>1.6022623041436921</v>
      </c>
      <c r="C27" s="15">
        <f>(C4-C12)/SQRT(C12*(1-E27)*(1-$C$32))</f>
        <v>-1.6022623041436914</v>
      </c>
      <c r="D27">
        <v>14</v>
      </c>
      <c r="E27" s="14">
        <f>D27/$D$31</f>
        <v>5.0724637681159424E-2</v>
      </c>
      <c r="G27" s="25"/>
      <c r="H27" s="5">
        <v>65</v>
      </c>
      <c r="I27" s="5">
        <v>71</v>
      </c>
      <c r="J27" s="26">
        <v>136</v>
      </c>
      <c r="K27" s="5"/>
      <c r="L27" s="5"/>
      <c r="M27" s="5"/>
    </row>
    <row r="28" spans="1:13" x14ac:dyDescent="0.3">
      <c r="A28" s="1" t="s">
        <v>2</v>
      </c>
      <c r="B28" s="15">
        <f>(B5-B13)/SQRT(B13*(1-E28)*(1-$B$32))</f>
        <v>-2.385315372038582</v>
      </c>
      <c r="C28" s="15">
        <f>(C5-C13)/SQRT(C13*(1-E28)*(1-$C$32))</f>
        <v>2.3853153720385825</v>
      </c>
      <c r="D28">
        <v>37</v>
      </c>
      <c r="E28" s="14">
        <f t="shared" ref="E28:E30" si="8">D28/$D$31</f>
        <v>0.13405797101449277</v>
      </c>
      <c r="G28" s="25"/>
      <c r="H28" s="5"/>
      <c r="I28" s="5"/>
      <c r="J28" s="26"/>
      <c r="K28" s="5"/>
      <c r="L28" s="5"/>
      <c r="M28" s="5"/>
    </row>
    <row r="29" spans="1:13" x14ac:dyDescent="0.3">
      <c r="A29" s="1" t="s">
        <v>26</v>
      </c>
      <c r="B29" s="15">
        <f>(B6-B14)/SQRT(B14*(1-E29)*(1-$B$32))</f>
        <v>-4.8417006647858853</v>
      </c>
      <c r="C29" s="15">
        <f>(C6-C14)/SQRT(C14*(1-E29)*(1-$C$32))</f>
        <v>4.8417006647858845</v>
      </c>
      <c r="D29">
        <v>99</v>
      </c>
      <c r="E29" s="14">
        <f t="shared" si="8"/>
        <v>0.35869565217391303</v>
      </c>
      <c r="G29" s="25" t="s">
        <v>0</v>
      </c>
      <c r="H29" s="5" t="s">
        <v>3</v>
      </c>
      <c r="I29" s="5" t="s">
        <v>4</v>
      </c>
      <c r="J29" s="26"/>
      <c r="K29" s="5"/>
      <c r="L29" s="5"/>
      <c r="M29" s="5"/>
    </row>
    <row r="30" spans="1:13" x14ac:dyDescent="0.3">
      <c r="A30" s="1" t="s">
        <v>27</v>
      </c>
      <c r="B30" s="15">
        <f>(B7-B15)/SQRT(B15*(1-E30)*(1-$B$32))</f>
        <v>-5.1394910029688674</v>
      </c>
      <c r="C30" s="15">
        <f>(C7-C15)/SQRT(C15*(1-E30)*(1-$C$32))</f>
        <v>5.1394910029688674</v>
      </c>
      <c r="D30">
        <v>13</v>
      </c>
      <c r="E30" s="14">
        <f t="shared" si="8"/>
        <v>4.710144927536232E-2</v>
      </c>
      <c r="G30" s="25" t="s">
        <v>41</v>
      </c>
      <c r="H30" s="10">
        <v>83.746376811594203</v>
      </c>
      <c r="I30" s="10">
        <v>43.253623188405797</v>
      </c>
      <c r="J30" s="26">
        <v>127</v>
      </c>
      <c r="K30" s="5"/>
      <c r="L30" s="5"/>
      <c r="M30" s="5"/>
    </row>
    <row r="31" spans="1:13" x14ac:dyDescent="0.3">
      <c r="B31" s="1">
        <v>182</v>
      </c>
      <c r="C31" s="1">
        <v>94</v>
      </c>
      <c r="D31">
        <v>276</v>
      </c>
      <c r="G31" s="25" t="s">
        <v>42</v>
      </c>
      <c r="H31" s="10">
        <v>89.681159420289859</v>
      </c>
      <c r="I31" s="10">
        <v>46.318840579710148</v>
      </c>
      <c r="J31" s="26">
        <v>136</v>
      </c>
      <c r="K31" s="5"/>
      <c r="L31" s="5"/>
      <c r="M31" s="5"/>
    </row>
    <row r="32" spans="1:13" x14ac:dyDescent="0.3">
      <c r="B32" s="17">
        <f>B31/D31</f>
        <v>0.65942028985507251</v>
      </c>
      <c r="C32" s="17">
        <f>C31/D31</f>
        <v>0.34057971014492755</v>
      </c>
      <c r="D32" s="16"/>
      <c r="E32" s="16"/>
      <c r="G32" s="25" t="s">
        <v>27</v>
      </c>
      <c r="H32" s="10">
        <v>8.5724637681159415</v>
      </c>
      <c r="I32" s="10">
        <v>4.4275362318840576</v>
      </c>
      <c r="J32" s="26">
        <v>13</v>
      </c>
      <c r="K32" s="5"/>
      <c r="L32" s="5"/>
      <c r="M32" s="5"/>
    </row>
    <row r="33" spans="3:13" x14ac:dyDescent="0.3">
      <c r="G33" s="28"/>
      <c r="H33" s="32">
        <v>182</v>
      </c>
      <c r="I33" s="32">
        <v>94</v>
      </c>
      <c r="J33" s="30">
        <v>276</v>
      </c>
      <c r="K33" s="5"/>
      <c r="L33" s="5"/>
      <c r="M33" s="5"/>
    </row>
    <row r="34" spans="3:13" x14ac:dyDescent="0.3">
      <c r="C34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79317-CFF2-4A98-BF5A-6EF5D01079FB}">
  <dimension ref="A2:J43"/>
  <sheetViews>
    <sheetView topLeftCell="B22" workbookViewId="0">
      <selection activeCell="I39" sqref="I39"/>
    </sheetView>
  </sheetViews>
  <sheetFormatPr defaultRowHeight="14.4" x14ac:dyDescent="0.3"/>
  <cols>
    <col min="1" max="1" width="13.21875" bestFit="1" customWidth="1"/>
    <col min="2" max="2" width="15.109375" bestFit="1" customWidth="1"/>
    <col min="3" max="3" width="10.5546875" bestFit="1" customWidth="1"/>
    <col min="4" max="4" width="11.6640625" bestFit="1" customWidth="1"/>
    <col min="5" max="5" width="14.5546875" bestFit="1" customWidth="1"/>
  </cols>
  <sheetData>
    <row r="2" spans="1:8" x14ac:dyDescent="0.3">
      <c r="B2" t="s">
        <v>28</v>
      </c>
      <c r="C2" t="s">
        <v>29</v>
      </c>
      <c r="D2" t="s">
        <v>30</v>
      </c>
      <c r="E2" t="s">
        <v>31</v>
      </c>
    </row>
    <row r="3" spans="1:8" x14ac:dyDescent="0.3">
      <c r="A3" t="s">
        <v>32</v>
      </c>
      <c r="B3" s="10">
        <v>9</v>
      </c>
      <c r="C3" s="10">
        <v>44</v>
      </c>
      <c r="D3" s="10">
        <v>13</v>
      </c>
      <c r="E3" s="10">
        <v>10</v>
      </c>
      <c r="F3">
        <f>SUM(B3:E3)</f>
        <v>76</v>
      </c>
    </row>
    <row r="4" spans="1:8" x14ac:dyDescent="0.3">
      <c r="A4" t="s">
        <v>33</v>
      </c>
      <c r="B4" s="10">
        <v>11</v>
      </c>
      <c r="C4" s="10">
        <v>52</v>
      </c>
      <c r="D4" s="10">
        <v>23</v>
      </c>
      <c r="E4" s="10">
        <v>22</v>
      </c>
      <c r="F4">
        <f t="shared" ref="F4:F5" si="0">SUM(B4:E4)</f>
        <v>108</v>
      </c>
    </row>
    <row r="5" spans="1:8" x14ac:dyDescent="0.3">
      <c r="A5" t="s">
        <v>34</v>
      </c>
      <c r="B5" s="10">
        <v>9</v>
      </c>
      <c r="C5" s="10">
        <v>41</v>
      </c>
      <c r="D5" s="10">
        <v>12</v>
      </c>
      <c r="E5" s="10">
        <v>27</v>
      </c>
      <c r="F5">
        <f t="shared" si="0"/>
        <v>89</v>
      </c>
    </row>
    <row r="6" spans="1:8" x14ac:dyDescent="0.3">
      <c r="B6">
        <f>SUM(B3:B5)</f>
        <v>29</v>
      </c>
      <c r="C6">
        <f t="shared" ref="C6:F6" si="1">SUM(C3:C5)</f>
        <v>137</v>
      </c>
      <c r="D6">
        <f t="shared" si="1"/>
        <v>48</v>
      </c>
      <c r="E6">
        <f t="shared" si="1"/>
        <v>59</v>
      </c>
      <c r="F6">
        <f t="shared" si="1"/>
        <v>273</v>
      </c>
    </row>
    <row r="7" spans="1:8" x14ac:dyDescent="0.3">
      <c r="A7" t="s">
        <v>35</v>
      </c>
    </row>
    <row r="8" spans="1:8" x14ac:dyDescent="0.3">
      <c r="B8" t="s">
        <v>28</v>
      </c>
      <c r="C8" t="s">
        <v>29</v>
      </c>
      <c r="D8" t="s">
        <v>30</v>
      </c>
      <c r="E8" t="s">
        <v>31</v>
      </c>
    </row>
    <row r="9" spans="1:8" x14ac:dyDescent="0.3">
      <c r="A9" t="s">
        <v>32</v>
      </c>
      <c r="B9" s="11">
        <f>(29*76)/F6</f>
        <v>8.073260073260073</v>
      </c>
      <c r="C9" s="11">
        <f>(F3*C6)/F6</f>
        <v>38.139194139194139</v>
      </c>
      <c r="D9" s="11">
        <f>(D6*F3)/F6</f>
        <v>13.362637362637363</v>
      </c>
      <c r="E9" s="11">
        <f>(E6*F3)/F6</f>
        <v>16.424908424908423</v>
      </c>
      <c r="F9">
        <f>SUM(B9:E9)</f>
        <v>76</v>
      </c>
    </row>
    <row r="10" spans="1:8" x14ac:dyDescent="0.3">
      <c r="A10" t="s">
        <v>33</v>
      </c>
      <c r="B10" s="11">
        <f>(B6*F4)/F6</f>
        <v>11.472527472527473</v>
      </c>
      <c r="C10" s="11">
        <f>(C6*F4)/F6</f>
        <v>54.197802197802197</v>
      </c>
      <c r="D10" s="11">
        <f>(D6*F4)/F6</f>
        <v>18.989010989010989</v>
      </c>
      <c r="E10" s="11">
        <f>(E6*F4)/F6</f>
        <v>23.340659340659339</v>
      </c>
      <c r="F10">
        <f t="shared" ref="F10:F11" si="2">SUM(B10:E10)</f>
        <v>108</v>
      </c>
    </row>
    <row r="11" spans="1:8" x14ac:dyDescent="0.3">
      <c r="A11" t="s">
        <v>34</v>
      </c>
      <c r="B11" s="11">
        <f>(B6*F5)/F6</f>
        <v>9.4542124542124544</v>
      </c>
      <c r="C11" s="11">
        <f>(C6*F5)/F6</f>
        <v>44.663003663003664</v>
      </c>
      <c r="D11" s="11">
        <f>(D6*F5)/F6</f>
        <v>15.648351648351648</v>
      </c>
      <c r="E11" s="11">
        <f>(E6*F5)/F6</f>
        <v>19.234432234432234</v>
      </c>
      <c r="F11">
        <f t="shared" si="2"/>
        <v>89</v>
      </c>
    </row>
    <row r="12" spans="1:8" x14ac:dyDescent="0.3">
      <c r="B12">
        <f>SUM(B9:B11)</f>
        <v>29</v>
      </c>
      <c r="C12">
        <f t="shared" ref="C12" si="3">SUM(C9:C11)</f>
        <v>137</v>
      </c>
      <c r="D12">
        <f t="shared" ref="D12" si="4">SUM(D9:D11)</f>
        <v>48</v>
      </c>
      <c r="E12">
        <f t="shared" ref="E12" si="5">SUM(E9:E11)</f>
        <v>59</v>
      </c>
      <c r="F12">
        <f t="shared" ref="F12" si="6">SUM(F9:F11)</f>
        <v>273</v>
      </c>
    </row>
    <row r="13" spans="1:8" x14ac:dyDescent="0.3">
      <c r="A13" t="s">
        <v>38</v>
      </c>
    </row>
    <row r="14" spans="1:8" x14ac:dyDescent="0.3">
      <c r="B14" t="s">
        <v>28</v>
      </c>
      <c r="C14" t="s">
        <v>29</v>
      </c>
      <c r="D14" t="s">
        <v>30</v>
      </c>
      <c r="E14" t="s">
        <v>31</v>
      </c>
    </row>
    <row r="15" spans="1:8" x14ac:dyDescent="0.3">
      <c r="A15" t="s">
        <v>32</v>
      </c>
      <c r="B15" s="10">
        <f>(B3-B9)^2/B9</f>
        <v>0.10638167035626207</v>
      </c>
      <c r="C15" s="10">
        <f>(C3-C9)^2/C9</f>
        <v>0.90062325944000954</v>
      </c>
      <c r="D15" s="10">
        <f>(D3-D9)^2/D9</f>
        <v>9.8413100057837162E-3</v>
      </c>
      <c r="E15" s="10">
        <f>(E3-E9)^2/E9</f>
        <v>2.5132224302607882</v>
      </c>
    </row>
    <row r="16" spans="1:8" x14ac:dyDescent="0.3">
      <c r="A16" t="s">
        <v>33</v>
      </c>
      <c r="B16" s="10">
        <f t="shared" ref="B16:E16" si="7">(B4-B10)^2/B10</f>
        <v>1.9462338427855677E-2</v>
      </c>
      <c r="C16" s="10">
        <f t="shared" si="7"/>
        <v>8.912417671541753E-2</v>
      </c>
      <c r="D16" s="10">
        <f t="shared" si="7"/>
        <v>0.84722858160358161</v>
      </c>
      <c r="E16" s="10">
        <f t="shared" si="7"/>
        <v>7.7005856666873485E-2</v>
      </c>
      <c r="H16" s="2" t="s">
        <v>36</v>
      </c>
    </row>
    <row r="17" spans="1:10" x14ac:dyDescent="0.3">
      <c r="A17" t="s">
        <v>34</v>
      </c>
      <c r="B17" s="10">
        <f>(B5-B11)^2/B11</f>
        <v>2.1821907912570462E-2</v>
      </c>
      <c r="C17" s="10">
        <f t="shared" ref="C17:E17" si="8">(C5-C11)^2/C11</f>
        <v>0.300418573198037</v>
      </c>
      <c r="D17" s="10">
        <f t="shared" si="8"/>
        <v>0.85059883936288405</v>
      </c>
      <c r="E17" s="10">
        <f t="shared" si="8"/>
        <v>3.1352130380886818</v>
      </c>
      <c r="H17" s="2">
        <f>(4-1)*(3-1)</f>
        <v>6</v>
      </c>
    </row>
    <row r="18" spans="1:10" x14ac:dyDescent="0.3">
      <c r="F18">
        <f>SUM(B15:E17)</f>
        <v>8.8709419820387438</v>
      </c>
    </row>
    <row r="19" spans="1:10" x14ac:dyDescent="0.3">
      <c r="A19" t="s">
        <v>37</v>
      </c>
    </row>
    <row r="20" spans="1:10" x14ac:dyDescent="0.3">
      <c r="A20" s="2"/>
      <c r="B20" s="2" t="s">
        <v>28</v>
      </c>
      <c r="C20" s="2" t="s">
        <v>29</v>
      </c>
      <c r="D20" s="2" t="s">
        <v>30</v>
      </c>
      <c r="E20" s="2" t="s">
        <v>31</v>
      </c>
    </row>
    <row r="21" spans="1:10" x14ac:dyDescent="0.3">
      <c r="A21" s="2" t="s">
        <v>32</v>
      </c>
      <c r="B21" s="15">
        <f>(B3-B9)/SQRT(B9)</f>
        <v>0.32616203083170497</v>
      </c>
      <c r="C21" s="15">
        <f t="shared" ref="C21:E21" si="9">(C3-C9)/SQRT(C9)</f>
        <v>0.94901172776737031</v>
      </c>
      <c r="D21" s="15">
        <f t="shared" si="9"/>
        <v>-9.9203376987800754E-2</v>
      </c>
      <c r="E21" s="15">
        <f t="shared" si="9"/>
        <v>-1.5853146155450619</v>
      </c>
      <c r="F21">
        <v>76</v>
      </c>
    </row>
    <row r="22" spans="1:10" x14ac:dyDescent="0.3">
      <c r="A22" s="2" t="s">
        <v>33</v>
      </c>
      <c r="B22" s="15">
        <f t="shared" ref="B22:E23" si="10">(B4-B10)/SQRT(B10)</f>
        <v>-0.13950748520368245</v>
      </c>
      <c r="C22" s="15">
        <f t="shared" si="10"/>
        <v>-0.298536725907245</v>
      </c>
      <c r="D22" s="15">
        <f t="shared" si="10"/>
        <v>0.92045020593380367</v>
      </c>
      <c r="E22" s="15">
        <f t="shared" si="10"/>
        <v>-0.27749929129075895</v>
      </c>
      <c r="F22">
        <v>108</v>
      </c>
    </row>
    <row r="23" spans="1:10" x14ac:dyDescent="0.3">
      <c r="A23" s="2" t="s">
        <v>34</v>
      </c>
      <c r="B23" s="15">
        <f t="shared" si="10"/>
        <v>-0.14772240152587035</v>
      </c>
      <c r="C23" s="15">
        <f t="shared" si="10"/>
        <v>-0.54810452762045037</v>
      </c>
      <c r="D23" s="15">
        <f t="shared" si="10"/>
        <v>-0.92227915479147859</v>
      </c>
      <c r="E23" s="15">
        <f t="shared" si="10"/>
        <v>1.7706532800321697</v>
      </c>
      <c r="F23">
        <v>89</v>
      </c>
    </row>
    <row r="24" spans="1:10" x14ac:dyDescent="0.3">
      <c r="B24">
        <v>29</v>
      </c>
      <c r="C24">
        <v>137</v>
      </c>
      <c r="D24">
        <v>48</v>
      </c>
      <c r="E24">
        <v>59</v>
      </c>
      <c r="F24">
        <v>273</v>
      </c>
    </row>
    <row r="26" spans="1:10" ht="20.399999999999999" x14ac:dyDescent="0.3">
      <c r="A26" s="21" t="s">
        <v>44</v>
      </c>
      <c r="B26" s="34" t="s">
        <v>46</v>
      </c>
      <c r="C26" s="34" t="s">
        <v>47</v>
      </c>
      <c r="D26" s="1"/>
    </row>
    <row r="27" spans="1:10" x14ac:dyDescent="0.3">
      <c r="A27" t="s">
        <v>32</v>
      </c>
      <c r="B27" s="35">
        <f>B3+C3</f>
        <v>53</v>
      </c>
      <c r="C27" s="35">
        <f>D3+E3</f>
        <v>23</v>
      </c>
      <c r="D27" s="1">
        <f>SUM(B27:C27)</f>
        <v>76</v>
      </c>
      <c r="F27" t="s">
        <v>28</v>
      </c>
      <c r="G27" t="s">
        <v>29</v>
      </c>
      <c r="H27" t="s">
        <v>30</v>
      </c>
      <c r="I27" t="s">
        <v>31</v>
      </c>
    </row>
    <row r="28" spans="1:10" x14ac:dyDescent="0.3">
      <c r="A28" t="s">
        <v>33</v>
      </c>
      <c r="B28" s="35">
        <f t="shared" ref="B28:B29" si="11">B4+C4</f>
        <v>63</v>
      </c>
      <c r="C28" s="35">
        <f t="shared" ref="C28:C29" si="12">D4+E4</f>
        <v>45</v>
      </c>
      <c r="D28" s="1">
        <f>SUM(B28:C28)</f>
        <v>108</v>
      </c>
      <c r="E28" t="s">
        <v>32</v>
      </c>
      <c r="F28" s="10">
        <v>9</v>
      </c>
      <c r="G28" s="10">
        <v>44</v>
      </c>
      <c r="H28" s="10">
        <v>13</v>
      </c>
      <c r="I28" s="10">
        <v>10</v>
      </c>
      <c r="J28">
        <f>SUM(F28:I28)</f>
        <v>76</v>
      </c>
    </row>
    <row r="29" spans="1:10" x14ac:dyDescent="0.3">
      <c r="A29" t="s">
        <v>34</v>
      </c>
      <c r="B29" s="35">
        <f t="shared" si="11"/>
        <v>50</v>
      </c>
      <c r="C29" s="35">
        <f t="shared" si="12"/>
        <v>39</v>
      </c>
      <c r="D29" s="1">
        <f>SUM(B29:C29)</f>
        <v>89</v>
      </c>
      <c r="E29" t="s">
        <v>33</v>
      </c>
      <c r="F29" s="10">
        <v>11</v>
      </c>
      <c r="G29" s="10">
        <v>52</v>
      </c>
      <c r="H29" s="10">
        <v>23</v>
      </c>
      <c r="I29" s="10">
        <v>22</v>
      </c>
      <c r="J29">
        <f t="shared" ref="J29:J30" si="13">SUM(F29:I29)</f>
        <v>108</v>
      </c>
    </row>
    <row r="30" spans="1:10" x14ac:dyDescent="0.3">
      <c r="B30" s="1">
        <f>SUM(B27:B29)</f>
        <v>166</v>
      </c>
      <c r="C30" s="1">
        <f t="shared" ref="C30" si="14">SUM(C27:C29)</f>
        <v>107</v>
      </c>
      <c r="D30" s="1">
        <f t="shared" ref="D30" si="15">SUM(D27:D29)</f>
        <v>273</v>
      </c>
      <c r="E30" t="s">
        <v>34</v>
      </c>
      <c r="F30" s="10">
        <v>9</v>
      </c>
      <c r="G30" s="10">
        <v>41</v>
      </c>
      <c r="H30" s="10">
        <v>12</v>
      </c>
      <c r="I30" s="10">
        <v>27</v>
      </c>
      <c r="J30">
        <f t="shared" si="13"/>
        <v>89</v>
      </c>
    </row>
    <row r="31" spans="1:10" x14ac:dyDescent="0.3">
      <c r="F31">
        <f>SUM(F28:F30)</f>
        <v>29</v>
      </c>
      <c r="G31">
        <f t="shared" ref="G31" si="16">SUM(G28:G30)</f>
        <v>137</v>
      </c>
      <c r="H31">
        <f t="shared" ref="H31" si="17">SUM(H28:H30)</f>
        <v>48</v>
      </c>
      <c r="I31">
        <f t="shared" ref="I31" si="18">SUM(I28:I30)</f>
        <v>59</v>
      </c>
      <c r="J31">
        <f t="shared" ref="J31" si="19">SUM(J28:J30)</f>
        <v>273</v>
      </c>
    </row>
    <row r="32" spans="1:10" ht="20.399999999999999" x14ac:dyDescent="0.3">
      <c r="A32" t="s">
        <v>43</v>
      </c>
      <c r="B32" s="34" t="s">
        <v>46</v>
      </c>
      <c r="C32" s="34" t="s">
        <v>47</v>
      </c>
      <c r="D32" s="1"/>
    </row>
    <row r="33" spans="1:10" x14ac:dyDescent="0.3">
      <c r="A33" t="s">
        <v>32</v>
      </c>
      <c r="B33" s="15">
        <f>B9+C9</f>
        <v>46.212454212454212</v>
      </c>
      <c r="C33" s="15">
        <f>D9+E9</f>
        <v>29.787545787545788</v>
      </c>
      <c r="D33" s="1">
        <f>SUM(B33:C33)</f>
        <v>76</v>
      </c>
      <c r="F33" t="s">
        <v>28</v>
      </c>
      <c r="G33" t="s">
        <v>29</v>
      </c>
      <c r="H33" t="s">
        <v>30</v>
      </c>
      <c r="I33" t="s">
        <v>31</v>
      </c>
    </row>
    <row r="34" spans="1:10" x14ac:dyDescent="0.3">
      <c r="A34" t="s">
        <v>33</v>
      </c>
      <c r="B34" s="15">
        <f t="shared" ref="B34:B35" si="20">B10+C10</f>
        <v>65.670329670329664</v>
      </c>
      <c r="C34" s="15">
        <f t="shared" ref="C34:C35" si="21">D10+E10</f>
        <v>42.329670329670328</v>
      </c>
      <c r="D34" s="1">
        <f>SUM(B34:C34)</f>
        <v>108</v>
      </c>
      <c r="E34" t="s">
        <v>49</v>
      </c>
      <c r="F34" s="10">
        <f>9+11</f>
        <v>20</v>
      </c>
      <c r="G34" s="10">
        <f>44+52</f>
        <v>96</v>
      </c>
      <c r="H34" s="10">
        <f>13+23</f>
        <v>36</v>
      </c>
      <c r="I34" s="10">
        <f>10+22</f>
        <v>32</v>
      </c>
      <c r="J34">
        <f>SUM(F34:I34)</f>
        <v>184</v>
      </c>
    </row>
    <row r="35" spans="1:10" x14ac:dyDescent="0.3">
      <c r="A35" t="s">
        <v>34</v>
      </c>
      <c r="B35" s="15">
        <f t="shared" si="20"/>
        <v>54.117216117216117</v>
      </c>
      <c r="C35" s="15">
        <f t="shared" si="21"/>
        <v>34.882783882783883</v>
      </c>
      <c r="D35" s="1">
        <f>SUM(B35:C35)</f>
        <v>89</v>
      </c>
      <c r="E35" t="s">
        <v>34</v>
      </c>
      <c r="F35" s="10">
        <v>9</v>
      </c>
      <c r="G35" s="10">
        <v>41</v>
      </c>
      <c r="H35" s="10">
        <v>12</v>
      </c>
      <c r="I35" s="10">
        <v>27</v>
      </c>
      <c r="J35">
        <f>SUM(F35:I35)</f>
        <v>89</v>
      </c>
    </row>
    <row r="36" spans="1:10" x14ac:dyDescent="0.3">
      <c r="B36" s="1">
        <f>SUM(B33:B35)</f>
        <v>166</v>
      </c>
      <c r="C36" s="1">
        <f t="shared" ref="C36" si="22">SUM(C33:C35)</f>
        <v>107</v>
      </c>
      <c r="D36" s="1">
        <f t="shared" ref="D36" si="23">SUM(D33:D35)</f>
        <v>273</v>
      </c>
      <c r="F36">
        <f>SUM(F34:F35)</f>
        <v>29</v>
      </c>
      <c r="G36">
        <f>SUM(G34:G35)</f>
        <v>137</v>
      </c>
      <c r="H36">
        <f>SUM(H34:H35)</f>
        <v>48</v>
      </c>
      <c r="I36">
        <f>SUM(I34:I35)</f>
        <v>59</v>
      </c>
      <c r="J36">
        <f>SUM(F36:I36)</f>
        <v>273</v>
      </c>
    </row>
    <row r="38" spans="1:10" ht="20.399999999999999" x14ac:dyDescent="0.3">
      <c r="A38" t="s">
        <v>43</v>
      </c>
      <c r="B38" s="34" t="s">
        <v>46</v>
      </c>
      <c r="C38" s="34" t="s">
        <v>47</v>
      </c>
      <c r="D38" s="1"/>
      <c r="F38" t="s">
        <v>28</v>
      </c>
      <c r="G38" t="s">
        <v>29</v>
      </c>
      <c r="H38" t="s">
        <v>30</v>
      </c>
      <c r="I38" t="s">
        <v>31</v>
      </c>
    </row>
    <row r="39" spans="1:10" x14ac:dyDescent="0.3">
      <c r="A39" t="s">
        <v>32</v>
      </c>
      <c r="B39" s="15">
        <f>(B27-B33)^2/B33</f>
        <v>0.99693423781882906</v>
      </c>
      <c r="C39" s="15">
        <f>(C27-C33)^2/C33</f>
        <v>1.5466456399806132</v>
      </c>
      <c r="D39" s="1">
        <f>SUM(B39:C39)</f>
        <v>2.5435798777994423</v>
      </c>
      <c r="E39" t="s">
        <v>49</v>
      </c>
      <c r="F39" s="10">
        <f>(F28-F34)^2/F34</f>
        <v>6.05</v>
      </c>
      <c r="G39" s="10">
        <f>(G28-G34)^2/G34</f>
        <v>28.166666666666668</v>
      </c>
      <c r="H39" s="10">
        <f t="shared" ref="G39:I39" si="24">(H28-H34)^2/H34</f>
        <v>14.694444444444445</v>
      </c>
      <c r="I39" s="10">
        <f t="shared" si="24"/>
        <v>15.125</v>
      </c>
    </row>
    <row r="40" spans="1:10" x14ac:dyDescent="0.3">
      <c r="A40" t="s">
        <v>33</v>
      </c>
      <c r="B40" s="15">
        <f t="shared" ref="B40:C41" si="25">(B28-B34)^2/B34</f>
        <v>0.10858268237786263</v>
      </c>
      <c r="C40" s="15">
        <f>(C28-C34)^2/C34</f>
        <v>0.16845537639930178</v>
      </c>
      <c r="D40" s="1">
        <f>SUM(B40:C40)</f>
        <v>0.27703805877716442</v>
      </c>
      <c r="E40" t="s">
        <v>34</v>
      </c>
      <c r="F40" s="10">
        <f>(F29-F35)^2/F35</f>
        <v>0.44444444444444442</v>
      </c>
      <c r="G40" s="10">
        <f t="shared" ref="G40:I40" si="26">(G29-G35)^2/G35</f>
        <v>2.9512195121951219</v>
      </c>
      <c r="H40" s="10">
        <f t="shared" si="26"/>
        <v>10.083333333333334</v>
      </c>
      <c r="I40" s="10">
        <f t="shared" si="26"/>
        <v>0.92592592592592593</v>
      </c>
    </row>
    <row r="41" spans="1:10" x14ac:dyDescent="0.3">
      <c r="A41" t="s">
        <v>34</v>
      </c>
      <c r="B41" s="15">
        <f t="shared" si="25"/>
        <v>0.31323615241308478</v>
      </c>
      <c r="C41" s="15">
        <f t="shared" si="25"/>
        <v>0.48595515234179509</v>
      </c>
      <c r="D41" s="1">
        <f>SUM(B41:C41)</f>
        <v>0.79919130475487987</v>
      </c>
      <c r="H41">
        <f>SUM(F39:I40)</f>
        <v>78.44103432700993</v>
      </c>
    </row>
    <row r="42" spans="1:10" x14ac:dyDescent="0.3">
      <c r="B42" s="1">
        <f>SUM(B39:B41)</f>
        <v>1.4187530726097766</v>
      </c>
      <c r="C42" s="1">
        <f t="shared" ref="C42" si="27">SUM(C39:C41)</f>
        <v>2.2010561687217098</v>
      </c>
      <c r="D42" s="1">
        <f t="shared" ref="D42" si="28">SUM(D39:D41)</f>
        <v>3.6198092413314868</v>
      </c>
    </row>
    <row r="43" spans="1:10" x14ac:dyDescent="0.3">
      <c r="C43" t="s">
        <v>48</v>
      </c>
      <c r="D43" s="14">
        <f>SUM(B39:C41)</f>
        <v>3.6198092413314864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817C-3F23-4FC9-9B67-3A761CB2784E}">
  <dimension ref="A1:D6"/>
  <sheetViews>
    <sheetView workbookViewId="0">
      <selection activeCell="C7" sqref="C7"/>
    </sheetView>
  </sheetViews>
  <sheetFormatPr defaultRowHeight="14.4" x14ac:dyDescent="0.3"/>
  <cols>
    <col min="1" max="1" width="15.88671875" bestFit="1" customWidth="1"/>
    <col min="2" max="2" width="15.77734375" bestFit="1" customWidth="1"/>
    <col min="3" max="3" width="19.44140625" bestFit="1" customWidth="1"/>
    <col min="4" max="4" width="12" bestFit="1" customWidth="1"/>
  </cols>
  <sheetData>
    <row r="1" spans="1:4" x14ac:dyDescent="0.3">
      <c r="B1" s="2" t="s">
        <v>50</v>
      </c>
      <c r="C1" s="2" t="s">
        <v>51</v>
      </c>
      <c r="D1" s="2"/>
    </row>
    <row r="2" spans="1:4" x14ac:dyDescent="0.3">
      <c r="A2" t="s">
        <v>52</v>
      </c>
      <c r="B2" s="3">
        <v>21</v>
      </c>
      <c r="C2" s="3">
        <v>2</v>
      </c>
      <c r="D2" s="2">
        <f>SUM(B2:C2)</f>
        <v>23</v>
      </c>
    </row>
    <row r="3" spans="1:4" x14ac:dyDescent="0.3">
      <c r="A3" t="s">
        <v>53</v>
      </c>
      <c r="B3" s="3">
        <v>15</v>
      </c>
      <c r="C3" s="3">
        <v>3</v>
      </c>
      <c r="D3" s="2">
        <f>SUM(B3:C3)</f>
        <v>18</v>
      </c>
    </row>
    <row r="4" spans="1:4" x14ac:dyDescent="0.3">
      <c r="B4" s="2">
        <f>SUM(B2:B3)</f>
        <v>36</v>
      </c>
      <c r="C4" s="2">
        <f>SUM(C2:C3)</f>
        <v>5</v>
      </c>
      <c r="D4" s="2">
        <f>SUM(B4:C4)</f>
        <v>41</v>
      </c>
    </row>
    <row r="5" spans="1:4" x14ac:dyDescent="0.3">
      <c r="B5" s="2"/>
      <c r="C5" s="2"/>
      <c r="D5" s="2"/>
    </row>
    <row r="6" spans="1:4" x14ac:dyDescent="0.3">
      <c r="C6">
        <f>_xlfn.HYPGEOM.DIST(C2,C4,D2,D4,TRUE)</f>
        <v>0.38083368250248856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EC5DA-043A-4E33-8CB7-6D4ECB3E48D2}">
  <dimension ref="A1:E16"/>
  <sheetViews>
    <sheetView tabSelected="1" workbookViewId="0">
      <selection activeCell="E10" sqref="E10"/>
    </sheetView>
  </sheetViews>
  <sheetFormatPr defaultRowHeight="14.4" x14ac:dyDescent="0.3"/>
  <cols>
    <col min="1" max="1" width="12.88671875" bestFit="1" customWidth="1"/>
  </cols>
  <sheetData>
    <row r="1" spans="1:5" x14ac:dyDescent="0.3">
      <c r="A1" s="37"/>
      <c r="B1" s="37"/>
      <c r="C1" s="37" t="s">
        <v>58</v>
      </c>
      <c r="D1" s="37"/>
      <c r="E1" s="37"/>
    </row>
    <row r="2" spans="1:5" x14ac:dyDescent="0.3">
      <c r="A2" s="36" t="s">
        <v>54</v>
      </c>
      <c r="B2" s="36" t="s">
        <v>55</v>
      </c>
      <c r="C2" s="36" t="s">
        <v>6</v>
      </c>
      <c r="D2" s="36" t="s">
        <v>7</v>
      </c>
      <c r="E2" s="37"/>
    </row>
    <row r="3" spans="1:5" x14ac:dyDescent="0.3">
      <c r="A3" s="36" t="s">
        <v>56</v>
      </c>
      <c r="B3" s="36" t="s">
        <v>56</v>
      </c>
      <c r="C3" s="38">
        <v>19</v>
      </c>
      <c r="D3" s="38">
        <v>132</v>
      </c>
      <c r="E3" s="37">
        <f t="shared" ref="E3:E4" si="0">SUM(C3:D3)</f>
        <v>151</v>
      </c>
    </row>
    <row r="4" spans="1:5" x14ac:dyDescent="0.3">
      <c r="A4" s="36"/>
      <c r="B4" s="36" t="s">
        <v>57</v>
      </c>
      <c r="C4" s="38">
        <v>0</v>
      </c>
      <c r="D4" s="38">
        <v>9</v>
      </c>
      <c r="E4" s="37">
        <f t="shared" si="0"/>
        <v>9</v>
      </c>
    </row>
    <row r="5" spans="1:5" x14ac:dyDescent="0.3">
      <c r="A5" s="36" t="s">
        <v>57</v>
      </c>
      <c r="B5" s="36" t="s">
        <v>56</v>
      </c>
      <c r="C5" s="38">
        <v>11</v>
      </c>
      <c r="D5" s="38">
        <v>52</v>
      </c>
      <c r="E5" s="37">
        <f>SUM(C5:D5)</f>
        <v>63</v>
      </c>
    </row>
    <row r="6" spans="1:5" x14ac:dyDescent="0.3">
      <c r="A6" s="36"/>
      <c r="B6" s="36" t="s">
        <v>57</v>
      </c>
      <c r="C6" s="38">
        <v>6</v>
      </c>
      <c r="D6" s="38">
        <v>97</v>
      </c>
      <c r="E6" s="37">
        <f>SUM(C6:D6)</f>
        <v>103</v>
      </c>
    </row>
    <row r="7" spans="1:5" x14ac:dyDescent="0.3">
      <c r="A7" s="37"/>
      <c r="B7" s="37"/>
      <c r="C7" s="37">
        <f>SUM(C3:C6)</f>
        <v>36</v>
      </c>
      <c r="D7" s="37">
        <f>SUM(D3:D6)</f>
        <v>290</v>
      </c>
      <c r="E7" s="37">
        <f>SUM(C7:D7)</f>
        <v>326</v>
      </c>
    </row>
    <row r="8" spans="1:5" x14ac:dyDescent="0.3">
      <c r="A8" s="37" t="s">
        <v>59</v>
      </c>
      <c r="B8" s="39" t="s">
        <v>63</v>
      </c>
      <c r="C8" s="39"/>
      <c r="D8" s="37"/>
      <c r="E8" s="37"/>
    </row>
    <row r="9" spans="1:5" x14ac:dyDescent="0.3">
      <c r="A9" s="37" t="s">
        <v>54</v>
      </c>
      <c r="B9" s="40" t="s">
        <v>6</v>
      </c>
      <c r="C9" s="37" t="s">
        <v>7</v>
      </c>
      <c r="D9" s="37"/>
      <c r="E9" s="37"/>
    </row>
    <row r="10" spans="1:5" x14ac:dyDescent="0.3">
      <c r="A10" s="37" t="s">
        <v>60</v>
      </c>
      <c r="B10" s="41">
        <v>19.5</v>
      </c>
      <c r="C10" s="41">
        <v>132.5</v>
      </c>
      <c r="D10" s="37"/>
      <c r="E10" s="37">
        <f>(B10*C11)/(C10*B11)</f>
        <v>0.67186218211648896</v>
      </c>
    </row>
    <row r="11" spans="1:5" x14ac:dyDescent="0.3">
      <c r="A11" s="37" t="s">
        <v>61</v>
      </c>
      <c r="B11" s="41">
        <v>11.5</v>
      </c>
      <c r="C11" s="41">
        <v>52.5</v>
      </c>
      <c r="D11" s="37"/>
      <c r="E11" s="37"/>
    </row>
    <row r="12" spans="1:5" x14ac:dyDescent="0.3">
      <c r="A12" s="37"/>
      <c r="B12" s="37"/>
      <c r="C12" s="37"/>
      <c r="D12" s="37"/>
      <c r="E12" s="37"/>
    </row>
    <row r="13" spans="1:5" x14ac:dyDescent="0.3">
      <c r="A13" s="37" t="s">
        <v>62</v>
      </c>
      <c r="B13" s="42" t="s">
        <v>58</v>
      </c>
      <c r="C13" s="42"/>
      <c r="D13" s="37"/>
      <c r="E13" s="37"/>
    </row>
    <row r="14" spans="1:5" x14ac:dyDescent="0.3">
      <c r="A14" s="37" t="s">
        <v>54</v>
      </c>
      <c r="B14" s="37" t="s">
        <v>6</v>
      </c>
      <c r="C14" s="37" t="s">
        <v>7</v>
      </c>
      <c r="D14" s="37"/>
      <c r="E14" s="37"/>
    </row>
    <row r="15" spans="1:5" x14ac:dyDescent="0.3">
      <c r="A15" s="37" t="s">
        <v>56</v>
      </c>
      <c r="B15" s="41">
        <v>0.5</v>
      </c>
      <c r="C15" s="41">
        <v>9.5</v>
      </c>
      <c r="D15" s="37"/>
      <c r="E15" s="37">
        <f>(B15*C16)/(C15*B16)</f>
        <v>0.78947368421052633</v>
      </c>
    </row>
    <row r="16" spans="1:5" x14ac:dyDescent="0.3">
      <c r="A16" s="37" t="s">
        <v>57</v>
      </c>
      <c r="B16" s="41">
        <v>6.5</v>
      </c>
      <c r="C16" s="41">
        <v>97.5</v>
      </c>
      <c r="D16" s="37"/>
      <c r="E16" s="37"/>
    </row>
  </sheetData>
  <mergeCells count="2">
    <mergeCell ref="B8:C8"/>
    <mergeCell ref="B13:C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6E3C-44C3-46F5-AC0C-3D7F3AD176B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2.2</vt:lpstr>
      <vt:lpstr>2.6</vt:lpstr>
      <vt:lpstr>2.16</vt:lpstr>
      <vt:lpstr>2.18</vt:lpstr>
      <vt:lpstr>2.22</vt:lpstr>
      <vt:lpstr>2.27</vt:lpstr>
      <vt:lpstr>2.30</vt:lpstr>
      <vt:lpstr>2.33</vt:lpstr>
      <vt:lpstr>2.38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Roy</dc:creator>
  <cp:lastModifiedBy>Victoria Roy</cp:lastModifiedBy>
  <dcterms:created xsi:type="dcterms:W3CDTF">2021-09-28T00:24:39Z</dcterms:created>
  <dcterms:modified xsi:type="dcterms:W3CDTF">2021-09-30T03:06:24Z</dcterms:modified>
</cp:coreProperties>
</file>