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codeName="ThisWorkbook"/>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463B8BF8-CADA-49BB-898E-9BB1F18442AB}" xr6:coauthVersionLast="36" xr6:coauthVersionMax="36" xr10:uidLastSave="{00000000-0000-0000-0000-000000000000}"/>
  <bookViews>
    <workbookView xWindow="0" yWindow="0" windowWidth="28800" windowHeight="13125" activeTab="1" xr2:uid="{00000000-000D-0000-FFFF-FFFF00000000}"/>
  </bookViews>
  <sheets>
    <sheet name="Ficha Técnica Formulación" sheetId="1" r:id="rId1"/>
    <sheet name="Ficha T Seguimiento (2)" sheetId="11" r:id="rId2"/>
    <sheet name="3er Trimestre" sheetId="8" r:id="rId3"/>
    <sheet name="3er Trimestre (2)" sheetId="10" r:id="rId4"/>
    <sheet name="Datos" sheetId="7" r:id="rId5"/>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1" l="1"/>
  <c r="H25" i="11"/>
  <c r="I25" i="11" s="1"/>
  <c r="F25" i="11"/>
  <c r="E25" i="11"/>
  <c r="J25" i="8" l="1"/>
  <c r="K25" i="8" s="1"/>
  <c r="C25" i="8"/>
  <c r="J24" i="8"/>
  <c r="K24" i="8" s="1"/>
  <c r="C24" i="8"/>
  <c r="J23" i="8" l="1"/>
  <c r="K23" i="8" s="1"/>
  <c r="C23" i="8"/>
  <c r="O25" i="8" l="1"/>
  <c r="G24" i="11"/>
  <c r="H24" i="11" s="1"/>
  <c r="I24" i="11" s="1"/>
  <c r="G23" i="11"/>
  <c r="H23" i="11" s="1"/>
  <c r="I23" i="11" s="1"/>
  <c r="G22" i="11"/>
  <c r="H22" i="11" s="1"/>
  <c r="I22" i="11" s="1"/>
  <c r="G21" i="11"/>
  <c r="H21" i="11" s="1"/>
  <c r="I21" i="11" s="1"/>
  <c r="G20" i="11"/>
  <c r="H20" i="11" s="1"/>
  <c r="I20" i="11" s="1"/>
  <c r="G19" i="11"/>
  <c r="H19" i="11" s="1"/>
  <c r="I19" i="11" s="1"/>
  <c r="G18" i="11"/>
  <c r="H18" i="11" s="1"/>
  <c r="I18" i="11" s="1"/>
  <c r="G17" i="11"/>
  <c r="H17" i="11" s="1"/>
  <c r="I17" i="11" s="1"/>
  <c r="G16" i="11"/>
  <c r="H16" i="11" s="1"/>
  <c r="I16" i="11" s="1"/>
  <c r="G15" i="11"/>
  <c r="H15" i="11" s="1"/>
  <c r="I15" i="11" s="1"/>
  <c r="G14" i="11"/>
  <c r="H14" i="11" s="1"/>
  <c r="I14" i="11" s="1"/>
  <c r="G13" i="11"/>
  <c r="H13" i="11" s="1"/>
  <c r="I13" i="11" s="1"/>
  <c r="E10" i="11"/>
  <c r="J22" i="10"/>
  <c r="C22" i="10"/>
  <c r="J21" i="10"/>
  <c r="C21" i="10"/>
  <c r="K21" i="10" s="1"/>
  <c r="J20" i="10"/>
  <c r="C20" i="10"/>
  <c r="J19" i="10"/>
  <c r="C19" i="10"/>
  <c r="J18" i="10"/>
  <c r="C18" i="10"/>
  <c r="J17" i="10"/>
  <c r="C17" i="10"/>
  <c r="K17" i="10" s="1"/>
  <c r="J16" i="10"/>
  <c r="C16" i="10"/>
  <c r="J15" i="10"/>
  <c r="C15" i="10"/>
  <c r="J14" i="10"/>
  <c r="C14" i="10"/>
  <c r="J13" i="10"/>
  <c r="K13" i="10" s="1"/>
  <c r="C13" i="10"/>
  <c r="J12" i="10"/>
  <c r="K12" i="10" s="1"/>
  <c r="C12" i="10"/>
  <c r="J11" i="10"/>
  <c r="K11" i="10" s="1"/>
  <c r="C11" i="10"/>
  <c r="J10" i="10"/>
  <c r="C10" i="10"/>
  <c r="K10" i="10" s="1"/>
  <c r="K9" i="10"/>
  <c r="J9" i="10"/>
  <c r="C9" i="10"/>
  <c r="J8" i="10"/>
  <c r="K8" i="10" s="1"/>
  <c r="C8" i="10"/>
  <c r="D5" i="10"/>
  <c r="J22" i="8"/>
  <c r="C22" i="8"/>
  <c r="K14" i="10" l="1"/>
  <c r="K22" i="10"/>
  <c r="K15" i="10"/>
  <c r="K16" i="10"/>
  <c r="K18" i="10"/>
  <c r="K19" i="10"/>
  <c r="K20" i="10"/>
  <c r="K22" i="8"/>
  <c r="J21" i="8" l="1"/>
  <c r="C21" i="8"/>
  <c r="D5" i="8"/>
  <c r="K21" i="8" l="1"/>
  <c r="J20" i="8"/>
  <c r="C20" i="8"/>
  <c r="K20" i="8" l="1"/>
  <c r="J19" i="8"/>
  <c r="C19" i="8"/>
  <c r="K19" i="8" l="1"/>
  <c r="C18" i="8"/>
  <c r="J17" i="8"/>
  <c r="J18" i="8"/>
  <c r="C17" i="8"/>
  <c r="K17" i="8" l="1"/>
  <c r="K18" i="8"/>
  <c r="C16" i="8"/>
  <c r="C15" i="8"/>
  <c r="J16" i="8"/>
  <c r="K16" i="8" l="1"/>
  <c r="J14" i="8"/>
  <c r="J15" i="8"/>
  <c r="K15" i="8" s="1"/>
  <c r="C14" i="8"/>
  <c r="K14" i="8" l="1"/>
  <c r="C10" i="8" l="1"/>
  <c r="C11" i="8"/>
  <c r="C12" i="8"/>
  <c r="C13" i="8"/>
  <c r="C9" i="8"/>
  <c r="C8" i="8"/>
  <c r="J13" i="8"/>
  <c r="J12" i="8"/>
  <c r="K12" i="8" s="1"/>
  <c r="J11" i="8"/>
  <c r="J10" i="8"/>
  <c r="J9" i="8"/>
  <c r="J8" i="8"/>
  <c r="K13" i="8" l="1"/>
  <c r="K11" i="8"/>
  <c r="K10" i="8"/>
  <c r="K9" i="8"/>
  <c r="K8" i="8"/>
  <c r="S18" i="7"/>
  <c r="H18" i="7"/>
  <c r="G18" i="7"/>
  <c r="F18" i="7"/>
  <c r="E18" i="7"/>
  <c r="I18" i="7" s="1"/>
  <c r="J18" i="7" s="1"/>
  <c r="D18" i="7"/>
  <c r="D20" i="7" s="1"/>
  <c r="C18" i="7"/>
  <c r="S17" i="7"/>
  <c r="R17" i="7"/>
  <c r="M17" i="7"/>
  <c r="U17" i="7" s="1"/>
  <c r="I17" i="7"/>
  <c r="J17" i="7" s="1"/>
  <c r="N17" i="7" s="1"/>
  <c r="O17" i="7" s="1"/>
  <c r="S16" i="7"/>
  <c r="R16" i="7"/>
  <c r="M16" i="7"/>
  <c r="U16" i="7" s="1"/>
  <c r="I16" i="7"/>
  <c r="J16" i="7" s="1"/>
  <c r="S15" i="7"/>
  <c r="R15" i="7"/>
  <c r="M15" i="7"/>
  <c r="U15" i="7" s="1"/>
  <c r="J15" i="7"/>
  <c r="I15" i="7"/>
  <c r="S14" i="7"/>
  <c r="R14" i="7"/>
  <c r="T14" i="7" s="1"/>
  <c r="M14" i="7"/>
  <c r="I14" i="7"/>
  <c r="J14" i="7" s="1"/>
  <c r="S13" i="7"/>
  <c r="R13" i="7"/>
  <c r="T13" i="7" s="1"/>
  <c r="M13" i="7"/>
  <c r="U13" i="7" s="1"/>
  <c r="I13" i="7"/>
  <c r="S12" i="7"/>
  <c r="R12" i="7"/>
  <c r="T12" i="7" s="1"/>
  <c r="M12" i="7"/>
  <c r="U12" i="7" s="1"/>
  <c r="I12" i="7"/>
  <c r="R11" i="7"/>
  <c r="M11" i="7"/>
  <c r="U11" i="7" s="1"/>
  <c r="I11" i="7"/>
  <c r="R10" i="7"/>
  <c r="S10" i="7" s="1"/>
  <c r="T10" i="7" s="1"/>
  <c r="M10" i="7"/>
  <c r="I10" i="7"/>
  <c r="J10" i="7" s="1"/>
  <c r="U9" i="7"/>
  <c r="R9" i="7"/>
  <c r="M9" i="7"/>
  <c r="I9" i="7"/>
  <c r="J9" i="7" s="1"/>
  <c r="N9" i="7" s="1"/>
  <c r="O9" i="7" s="1"/>
  <c r="U8" i="7"/>
  <c r="R8" i="7"/>
  <c r="S9" i="7" s="1"/>
  <c r="T9" i="7" s="1"/>
  <c r="M8" i="7"/>
  <c r="I8" i="7"/>
  <c r="J8" i="7" s="1"/>
  <c r="R7" i="7"/>
  <c r="S8" i="7" s="1"/>
  <c r="T8" i="7" s="1"/>
  <c r="M7" i="7"/>
  <c r="I7" i="7"/>
  <c r="J7" i="7" s="1"/>
  <c r="N7" i="7" s="1"/>
  <c r="O7" i="7" s="1"/>
  <c r="R6" i="7"/>
  <c r="S7" i="7" s="1"/>
  <c r="T7" i="7" s="1"/>
  <c r="M6" i="7"/>
  <c r="I6" i="7"/>
  <c r="N15" i="7" l="1"/>
  <c r="O15" i="7" s="1"/>
  <c r="N16" i="7"/>
  <c r="O16" i="7" s="1"/>
  <c r="T17" i="7"/>
  <c r="J6" i="7"/>
  <c r="N6" i="7" s="1"/>
  <c r="O6" i="7" s="1"/>
  <c r="J12" i="7"/>
  <c r="N12" i="7" s="1"/>
  <c r="O12" i="7" s="1"/>
  <c r="T15" i="7"/>
  <c r="T16" i="7"/>
  <c r="N8" i="7"/>
  <c r="O8" i="7" s="1"/>
  <c r="S11" i="7"/>
  <c r="T11" i="7" s="1"/>
  <c r="T18" i="7" s="1"/>
  <c r="U7" i="7"/>
  <c r="U10" i="7"/>
  <c r="J11" i="7"/>
  <c r="J13" i="7"/>
  <c r="N13" i="7" s="1"/>
  <c r="O13" i="7" s="1"/>
  <c r="U14" i="7"/>
  <c r="N11" i="7"/>
  <c r="O11" i="7" s="1"/>
  <c r="D21" i="7"/>
  <c r="D22" i="7" s="1"/>
  <c r="N10" i="7"/>
  <c r="O10" i="7" s="1"/>
  <c r="N14" i="7"/>
  <c r="O14" i="7" s="1"/>
  <c r="U6" i="7"/>
  <c r="U18" i="7" s="1"/>
  <c r="M18" i="7"/>
  <c r="N18" i="7" s="1"/>
  <c r="O18"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<sst xmlns="http://schemas.openxmlformats.org/spreadsheetml/2006/main" count="230" uniqueCount="167">
  <si>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</si>
  <si>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</si>
  <si>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</si>
  <si>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</si>
  <si>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</si>
  <si>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</si>
  <si>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</si>
  <si>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</si>
  <si>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</si>
  <si>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</si>
  <si>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</si>
  <si>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</si>
  <si>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</si>
  <si>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</si>
  <si>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</si>
  <si>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</si>
  <si>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</si>
  <si>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</si>
  <si>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</si>
  <si>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</si>
  <si>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</si>
  <si>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</si>
  <si>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</si>
  <si>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</si>
  <si>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</si>
  <si>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</si>
  <si>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</si>
  <si>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</si>
  <si>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</si>
  <si>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</si>
  <si>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</si>
  <si>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</si>
  <si>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</si>
  <si>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</si>
  <si>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</si>
  <si>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</si>
  <si>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</si>
  <si>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</si>
  <si>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</si>
  <si>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</si>
  <si>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</si>
  <si>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</si>
  <si>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</si>
  <si>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</si>
  <si>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</si>
  <si>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</si>
  <si>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</si>
  <si>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</si>
  <si>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</si>
  <si>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</si>
  <si>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</si>
  <si>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</si>
  <si>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</si>
  <si>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</si>
  <si>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</si>
  <si>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</si>
  <si>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</si>
  <si>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</si>
  <si>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</si>
  <si>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</si>
  <si>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</si>
  <si>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</si>
  <si>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</si>
  <si>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</si>
  <si>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</si>
  <si>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</si>
  <si>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</si>
  <si>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</si>
  <si>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</si>
  <si>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</si>
  <si>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</si>
  <si>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</si>
  <si>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</si>
  <si>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</si>
  <si>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</si>
  <si>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</si>
  <si>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</si>
  <si>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</si>
  <si>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</si>
  <si>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</si>
  <si>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</si>
  <si>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</si>
  <si>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Cumplimiento satisfactorio &gt; 90%
Cumplimiento Medio Entre 70% y 90%
Cumplimiento Critico &lt; 70%</t>
  </si>
  <si>
    <t>No.5 Cali Participativa y Bien Gobernada</t>
  </si>
  <si>
    <t>5.1 Gerencia Pública basada en resultados y la defensa de lo público</t>
  </si>
  <si>
    <t>5.1.1 Finanzas públicas sostenibles</t>
  </si>
  <si>
    <t>Mensual</t>
  </si>
  <si>
    <t>Departamento Administrativo de Hacienda/Subdirección de Tesorería</t>
  </si>
  <si>
    <t>Departamento Administrativo de Hacienda/Subdirección de Tesorería/Subproceso de Manejo y control de cuentas bancarias</t>
  </si>
  <si>
    <t>V1=Número de partidas de la vigencia anterior concililadas en el mes</t>
  </si>
  <si>
    <t>V2=Número total de partidas de la vigencia anterior pendientes por conciliar</t>
  </si>
  <si>
    <t>Porcentaje de partidas de la vigencia anterior conciliadas en el mes</t>
  </si>
  <si>
    <t>V1= Número de partidas de la vigencia anterior concililadas en el mes</t>
  </si>
  <si>
    <t>V2=  Número total de partidas de la vigencia anterior pendientes por conciliar</t>
  </si>
  <si>
    <t>Con vigencia anterior se refiere a los años anteriores a la vigencia en la que se esta registrando el indicador.</t>
  </si>
  <si>
    <t>MAHP03.02.08.18.P02</t>
  </si>
  <si>
    <t>PPVAN</t>
  </si>
  <si>
    <t>La conciliación se refiere a las gestiones realizadas para que los saldos de las cuentas de destinación específica reportadas en los extractos bancarios coincidan con lo registrado en el Sistema SAP por parte de los Subprocesos de administración de ingresos como de Administración de Pagos. Cuando estos no coinciden se generan las partidas pendientes por conciliar o partidas conciliatorias.</t>
  </si>
  <si>
    <t>Medir la gestión realizada en el mes que conlleven a la conciliación de las partidas de las vigencias anteriores.</t>
  </si>
  <si>
    <t>Número de partidas de la vigencia anterior conciliadas en el mes sobrel el número total de las partidas de la vigencia anterior pendientes por conciliar.</t>
  </si>
  <si>
    <t>PPVAN=V1/V2*100</t>
  </si>
  <si>
    <t>No aplica</t>
  </si>
  <si>
    <t>Gestión de Hacienda Pública MAHP03</t>
  </si>
  <si>
    <t>Administración de Tesorería MAHP03.02</t>
  </si>
  <si>
    <t>Manejo y control de cuentas bancarios MAHP03.02.08</t>
  </si>
  <si>
    <t>8% (en la vigencia 2017)</t>
  </si>
  <si>
    <t>22/Mar/2018</t>
  </si>
  <si>
    <t>MAHP03.02.18.FT09</t>
  </si>
  <si>
    <t>-</t>
  </si>
  <si>
    <t>UNIVERSO DE PARTIDAS  MES A MES</t>
  </si>
  <si>
    <t>PARTIDAS CONCILIATORIAS MES A MES</t>
  </si>
  <si>
    <t>MES</t>
  </si>
  <si>
    <t>CUENTA DE AHORROS</t>
  </si>
  <si>
    <t>EN CERO</t>
  </si>
  <si>
    <t>CUENTA CORRIENTE</t>
  </si>
  <si>
    <t>MEGAOBRAS</t>
  </si>
  <si>
    <t>TOTAL UNIVERSO PARTIDAS X MES</t>
  </si>
  <si>
    <t>TOTAL PARTIDAS VIGENCIA ACTUAL</t>
  </si>
  <si>
    <t>CORRIENTES Y AHORROS VIG. ACTUAL</t>
  </si>
  <si>
    <t>MEGA OBRAS VIG. ACTUAL</t>
  </si>
  <si>
    <t>TOTAL PARTIDAS CONCILIATORIAS  VIG. ACTUAL</t>
  </si>
  <si>
    <t>PARTIDAS CONCILIADAS VIGENCIA ACTUAL</t>
  </si>
  <si>
    <t>% CUMPLIMIENTO INDICADOR VIG. ACTUAL</t>
  </si>
  <si>
    <t>CORRIENTES Y AHORROS VIG. ANTERIORES</t>
  </si>
  <si>
    <t>MEGA OBRAS VIG. ANTERIORES</t>
  </si>
  <si>
    <t>PARTIDAS CONCILIATORIAS  VIG. ANTERIORES</t>
  </si>
  <si>
    <t>DIFERENCIA DE PARTIDAS MES A MES</t>
  </si>
  <si>
    <t>% CUMPLIMIENTO INDICADOR VIG. ANTERIORES</t>
  </si>
  <si>
    <t>TOTAL DE PARTIDAS CONCILIATORIAS</t>
  </si>
  <si>
    <t>ENERO</t>
  </si>
  <si>
    <t>FEBRERO</t>
  </si>
  <si>
    <t>MARZO</t>
  </si>
  <si>
    <t>ABRIL</t>
  </si>
  <si>
    <t>MAYO</t>
  </si>
  <si>
    <t>JUNIO</t>
  </si>
  <si>
    <t>JULIO</t>
  </si>
  <si>
    <t>AGOSTO</t>
  </si>
  <si>
    <t>SEPTIEMBRE</t>
  </si>
  <si>
    <t>OCTUBRE</t>
  </si>
  <si>
    <t>NOVIEMBRE</t>
  </si>
  <si>
    <t>DICIEMBRE</t>
  </si>
  <si>
    <t>TOTAL CONCEPTO</t>
  </si>
  <si>
    <t>Promedio Total</t>
  </si>
  <si>
    <t>TOTAL EN CERO</t>
  </si>
  <si>
    <t>TOTAL PARTIDAS (Cero Incluído)</t>
  </si>
  <si>
    <t>Diferencia</t>
  </si>
  <si>
    <t>UNIVERSO</t>
  </si>
  <si>
    <t>ABIERTAS AHORROS</t>
  </si>
  <si>
    <t>ABIERTAS CORRIENTES</t>
  </si>
  <si>
    <t>ABIERTAS MEGAOBRAS</t>
  </si>
  <si>
    <t>COMPENSADAS AHORROS</t>
  </si>
  <si>
    <t>COMPENSADAS CORRIENTES</t>
  </si>
  <si>
    <t>COMPENSADAS MEGAOBRAS</t>
  </si>
  <si>
    <t>TOTAL COMPENSADAS</t>
  </si>
  <si>
    <t>% COMPENSADAS</t>
  </si>
  <si>
    <t>VIGENCIAS ANTERIORES</t>
  </si>
  <si>
    <t>Se compensarons dos partidas en este mes</t>
  </si>
  <si>
    <t>Se compensaron 6  partidas ahorros en este mes</t>
  </si>
  <si>
    <t>Se compensaron tres partidas de ahorros en este mes</t>
  </si>
  <si>
    <t xml:space="preserve"> En este mes no se compenso ninguna partida anterior</t>
  </si>
  <si>
    <t>En este mes se compensaron 2  paartidas de ahorro y una de mega</t>
  </si>
  <si>
    <t>Se excluye del indicador las partidas del Fondo Local de Salud por no ser conciliadas por el subproceso de control y manejo de cuentas bancarias</t>
  </si>
  <si>
    <t>En este mes se compensaron 2  partidas de cuenta de ahorro.</t>
  </si>
  <si>
    <t>No se compenso ninguna partida anterior, sin embargo se realizo mesa de trabajo con contabilidad y la secretaria de Educacion para el cierre de 26 partidas de la vigencia 2016, según costa en el acta 4131,030,2,3,016 del 18 de septiembre de 2019. se envio oficio con orfeo 201941310300047164 del 03 de octubre al contador del municipio para el cierre de una partida de la vigencia 2018,</t>
  </si>
  <si>
    <t>Al a fecha no se compenso ninguna partida anterior, sin embargo se realizó mesa de trabajo con contabilidad y la secretaria de Educacion para el cierre de 26 partidas de la vigencia 2016, según costa en el acta 4131,030,2,3,016 del 18 de septiembre de 2019. se envio oficio con orfeo 201941310300047164 del 03 de octubre al contador del Municipio para el cierre de una partida de la vigencia 2018,</t>
  </si>
  <si>
    <t>Se espera que el comportamiento para el mes de Diciembre sea el mismo, ya que han sido partidas de dificil compensacion, sin embargo se realizó mesa de trabajo con contabilidad y la secretaria de Educacion para el cierre de 26 partidas de la vigencia 2016, según costa en el acta 4131,030,2,3,016 del 18 de septiembre de 2019. se envio oficio con orfeo 201941310300047164 del 03 de octubre al contador del Municipio para el cierre de una partida de la vigencia 2018.</t>
  </si>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</sst>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sz val="8"/>
      <color rgb="FFFF0000"/>
      <name val="Calibri"/>
      <family val="2"/>
      <scheme val="minor"/>
    </font>
    <font>
      <sz val="11"/>
      <color rgb="FFFF0000"/>
      <name val="Arial"/>
      <family val="2"/>
    </font>
    <font>
      <b/>
      <sz val="11"/>
      <color theme="1"/>
      <name val="Calibri"/>
      <family val="2"/>
      <scheme val="minor"/>
    </font>
    <font>
      <b/>
      <sz val="2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E26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ECD8D2"/>
        <bgColor indexed="64"/>
      </patternFill>
    </fill>
    <fill>
      <patternFill patternType="solid">
        <fgColor theme="7" tint="0.79998168889431442"/>
        <bgColor indexed="64"/>
      </patternFill>
    </fill>
    <fill>
      <patternFill patternType="solid">
        <fgColor rgb="FFE9F5A3"/>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thin">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3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0" fillId="0" borderId="0" xfId="0" applyFont="1" applyAlignment="1">
      <alignment vertical="center" wrapText="1"/>
    </xf>
    <xf numFmtId="0" fontId="19" fillId="0" borderId="0" xfId="0" applyFont="1" applyAlignment="1">
      <alignment vertical="center"/>
    </xf>
    <xf numFmtId="0" fontId="19" fillId="0" borderId="0" xfId="0" applyFont="1" applyAlignment="1">
      <alignment horizontal="left" vertical="center"/>
    </xf>
    <xf numFmtId="0" fontId="7" fillId="0" borderId="39" xfId="0" applyFont="1" applyBorder="1" applyAlignment="1">
      <alignment horizontal="center" vertical="center" wrapText="1"/>
    </xf>
    <xf numFmtId="0" fontId="7" fillId="0" borderId="40" xfId="0" applyFont="1" applyBorder="1" applyAlignment="1">
      <alignment horizontal="center" vertical="center" wrapText="1"/>
    </xf>
    <xf numFmtId="0" fontId="0" fillId="2" borderId="0" xfId="0" applyFill="1"/>
    <xf numFmtId="0" fontId="0" fillId="2" borderId="0" xfId="0" applyFill="1" applyAlignment="1">
      <alignment horizontal="center"/>
    </xf>
    <xf numFmtId="0" fontId="22" fillId="13" borderId="46" xfId="0" applyFont="1" applyFill="1" applyBorder="1" applyAlignment="1">
      <alignment horizontal="center" vertical="center"/>
    </xf>
    <xf numFmtId="0" fontId="22" fillId="2" borderId="47" xfId="0" applyFont="1" applyFill="1" applyBorder="1" applyAlignment="1">
      <alignment horizontal="center" vertical="center" wrapText="1"/>
    </xf>
    <xf numFmtId="0" fontId="22" fillId="14" borderId="48" xfId="0" applyFont="1" applyFill="1" applyBorder="1" applyAlignment="1">
      <alignment horizontal="center" vertical="center" wrapText="1"/>
    </xf>
    <xf numFmtId="0" fontId="22" fillId="15" borderId="49" xfId="0" applyFont="1" applyFill="1" applyBorder="1" applyAlignment="1">
      <alignment horizontal="center" vertical="center" wrapText="1"/>
    </xf>
    <xf numFmtId="0" fontId="22" fillId="16" borderId="21" xfId="0" applyFont="1" applyFill="1" applyBorder="1" applyAlignment="1">
      <alignment horizontal="center" vertical="center" wrapText="1"/>
    </xf>
    <xf numFmtId="0" fontId="22" fillId="16" borderId="38" xfId="0" applyFont="1" applyFill="1" applyBorder="1" applyAlignment="1">
      <alignment horizontal="center" vertical="center" wrapText="1"/>
    </xf>
    <xf numFmtId="0" fontId="22" fillId="2" borderId="38" xfId="0" applyFont="1" applyFill="1" applyBorder="1" applyAlignment="1">
      <alignment horizontal="center" vertical="center" wrapText="1"/>
    </xf>
    <xf numFmtId="0" fontId="22" fillId="15" borderId="20" xfId="0" applyFont="1" applyFill="1" applyBorder="1" applyAlignment="1">
      <alignment horizontal="center" vertical="center" wrapText="1"/>
    </xf>
    <xf numFmtId="0" fontId="22" fillId="16" borderId="50" xfId="0" applyFont="1" applyFill="1" applyBorder="1" applyAlignment="1">
      <alignment horizontal="center" vertical="center" wrapText="1"/>
    </xf>
    <xf numFmtId="0" fontId="22" fillId="16" borderId="51" xfId="0" applyFont="1" applyFill="1" applyBorder="1" applyAlignment="1">
      <alignment horizontal="center" vertical="center" wrapText="1"/>
    </xf>
    <xf numFmtId="0" fontId="22" fillId="17" borderId="51" xfId="0" applyFont="1" applyFill="1" applyBorder="1" applyAlignment="1">
      <alignment horizontal="center" vertical="center" wrapText="1"/>
    </xf>
    <xf numFmtId="0" fontId="22" fillId="17" borderId="52" xfId="0" applyFont="1" applyFill="1" applyBorder="1" applyAlignment="1">
      <alignment horizontal="center" vertical="center" wrapText="1"/>
    </xf>
    <xf numFmtId="0" fontId="22" fillId="17" borderId="49" xfId="0" applyFont="1" applyFill="1" applyBorder="1" applyAlignment="1">
      <alignment horizontal="center" vertical="center" wrapText="1"/>
    </xf>
    <xf numFmtId="0" fontId="22" fillId="14" borderId="53" xfId="0" applyFont="1" applyFill="1" applyBorder="1" applyAlignment="1">
      <alignment horizontal="center" vertical="center" wrapText="1"/>
    </xf>
    <xf numFmtId="0" fontId="22" fillId="13" borderId="30" xfId="0" applyFont="1" applyFill="1" applyBorder="1"/>
    <xf numFmtId="0" fontId="0" fillId="2" borderId="38" xfId="0" applyFill="1" applyBorder="1" applyAlignment="1">
      <alignment horizontal="center"/>
    </xf>
    <xf numFmtId="0" fontId="22" fillId="14" borderId="20" xfId="0" applyFont="1" applyFill="1" applyBorder="1" applyAlignment="1">
      <alignment horizontal="center"/>
    </xf>
    <xf numFmtId="0" fontId="22" fillId="15" borderId="54" xfId="0" applyFont="1" applyFill="1" applyBorder="1" applyAlignment="1">
      <alignment horizontal="center"/>
    </xf>
    <xf numFmtId="0" fontId="0" fillId="16" borderId="14" xfId="0" applyFont="1" applyFill="1" applyBorder="1" applyAlignment="1">
      <alignment horizontal="center"/>
    </xf>
    <xf numFmtId="0" fontId="0" fillId="16" borderId="15" xfId="0" applyFont="1" applyFill="1" applyBorder="1" applyAlignment="1">
      <alignment horizontal="center"/>
    </xf>
    <xf numFmtId="0" fontId="0" fillId="2" borderId="15" xfId="0" applyFill="1" applyBorder="1" applyAlignment="1">
      <alignment horizontal="center"/>
    </xf>
    <xf numFmtId="0" fontId="0" fillId="15" borderId="27" xfId="0" applyFill="1" applyBorder="1" applyAlignment="1">
      <alignment horizontal="center"/>
    </xf>
    <xf numFmtId="10" fontId="0" fillId="15" borderId="54" xfId="1" applyNumberFormat="1" applyFont="1" applyFill="1" applyBorder="1" applyAlignment="1">
      <alignment horizontal="center"/>
    </xf>
    <xf numFmtId="0" fontId="0" fillId="16" borderId="28" xfId="0" applyFont="1" applyFill="1" applyBorder="1" applyAlignment="1">
      <alignment horizontal="center"/>
    </xf>
    <xf numFmtId="0" fontId="22" fillId="16" borderId="15" xfId="0" applyFont="1" applyFill="1" applyBorder="1" applyAlignment="1">
      <alignment horizontal="center"/>
    </xf>
    <xf numFmtId="0" fontId="0" fillId="17" borderId="15" xfId="0" applyFill="1" applyBorder="1" applyAlignment="1">
      <alignment horizontal="center"/>
    </xf>
    <xf numFmtId="0" fontId="0" fillId="17" borderId="13" xfId="0" applyFill="1" applyBorder="1" applyAlignment="1">
      <alignment horizontal="center"/>
    </xf>
    <xf numFmtId="10" fontId="0" fillId="17" borderId="54" xfId="1" applyNumberFormat="1" applyFont="1" applyFill="1" applyBorder="1" applyAlignment="1">
      <alignment horizontal="center"/>
    </xf>
    <xf numFmtId="0" fontId="0" fillId="14" borderId="25" xfId="0" applyFill="1" applyBorder="1" applyAlignment="1">
      <alignment horizontal="center"/>
    </xf>
    <xf numFmtId="0" fontId="22" fillId="13" borderId="14" xfId="0" applyFont="1" applyFill="1" applyBorder="1"/>
    <xf numFmtId="0" fontId="22" fillId="14" borderId="27" xfId="0" applyFont="1" applyFill="1" applyBorder="1" applyAlignment="1">
      <alignment horizontal="center"/>
    </xf>
    <xf numFmtId="9" fontId="0" fillId="17" borderId="54" xfId="1" applyNumberFormat="1" applyFont="1" applyFill="1" applyBorder="1" applyAlignment="1">
      <alignment horizontal="center"/>
    </xf>
    <xf numFmtId="0" fontId="22" fillId="14" borderId="32" xfId="0" applyFont="1" applyFill="1" applyBorder="1"/>
    <xf numFmtId="0" fontId="22" fillId="14" borderId="36" xfId="0" applyFont="1" applyFill="1" applyBorder="1" applyAlignment="1">
      <alignment horizontal="center"/>
    </xf>
    <xf numFmtId="0" fontId="22" fillId="14" borderId="33" xfId="0" applyFont="1" applyFill="1" applyBorder="1" applyAlignment="1">
      <alignment horizontal="center"/>
    </xf>
    <xf numFmtId="0" fontId="22" fillId="15" borderId="55" xfId="0" applyFont="1" applyFill="1" applyBorder="1" applyAlignment="1">
      <alignment horizontal="center"/>
    </xf>
    <xf numFmtId="0" fontId="0" fillId="16" borderId="32" xfId="0" applyFont="1" applyFill="1" applyBorder="1" applyAlignment="1">
      <alignment horizontal="center"/>
    </xf>
    <xf numFmtId="0" fontId="0" fillId="16" borderId="36" xfId="0" applyFont="1" applyFill="1" applyBorder="1" applyAlignment="1">
      <alignment horizontal="center"/>
    </xf>
    <xf numFmtId="0" fontId="22" fillId="15" borderId="33" xfId="0" applyFont="1" applyFill="1" applyBorder="1" applyAlignment="1">
      <alignment horizontal="center"/>
    </xf>
    <xf numFmtId="9" fontId="22" fillId="18" borderId="49" xfId="1" applyFont="1" applyFill="1" applyBorder="1" applyAlignment="1">
      <alignment horizontal="center"/>
    </xf>
    <xf numFmtId="0" fontId="0" fillId="16" borderId="35" xfId="0" applyFont="1" applyFill="1" applyBorder="1" applyAlignment="1">
      <alignment horizontal="center"/>
    </xf>
    <xf numFmtId="0" fontId="22" fillId="16" borderId="36" xfId="0" applyFont="1" applyFill="1" applyBorder="1" applyAlignment="1">
      <alignment horizontal="center"/>
    </xf>
    <xf numFmtId="0" fontId="22" fillId="17" borderId="36" xfId="0" applyFont="1" applyFill="1" applyBorder="1" applyAlignment="1">
      <alignment horizontal="center"/>
    </xf>
    <xf numFmtId="0" fontId="0" fillId="17" borderId="7" xfId="0" applyFill="1" applyBorder="1" applyAlignment="1">
      <alignment horizontal="center"/>
    </xf>
    <xf numFmtId="9" fontId="22" fillId="19" borderId="49" xfId="1" applyFont="1" applyFill="1" applyBorder="1" applyAlignment="1">
      <alignment horizontal="center"/>
    </xf>
    <xf numFmtId="0" fontId="22" fillId="14" borderId="37" xfId="0" applyFont="1" applyFill="1" applyBorder="1" applyAlignment="1">
      <alignment horizontal="center"/>
    </xf>
    <xf numFmtId="0" fontId="22" fillId="18" borderId="55" xfId="0" applyFont="1" applyFill="1" applyBorder="1" applyAlignment="1">
      <alignment horizontal="center"/>
    </xf>
    <xf numFmtId="0" fontId="22" fillId="19" borderId="55" xfId="0" applyFont="1" applyFill="1" applyBorder="1" applyAlignment="1">
      <alignment horizontal="center"/>
    </xf>
    <xf numFmtId="0" fontId="22" fillId="2" borderId="56" xfId="0" applyFont="1" applyFill="1" applyBorder="1" applyAlignment="1">
      <alignment wrapText="1"/>
    </xf>
    <xf numFmtId="0" fontId="0" fillId="2" borderId="57" xfId="0" applyFill="1" applyBorder="1" applyAlignment="1">
      <alignment horizontal="center" vertical="center"/>
    </xf>
    <xf numFmtId="0" fontId="22" fillId="2" borderId="14" xfId="0" applyFont="1" applyFill="1" applyBorder="1" applyAlignment="1">
      <alignment wrapText="1"/>
    </xf>
    <xf numFmtId="0" fontId="0" fillId="2" borderId="31" xfId="0" applyFill="1" applyBorder="1" applyAlignment="1">
      <alignment horizontal="center" vertical="center"/>
    </xf>
    <xf numFmtId="0" fontId="22" fillId="2" borderId="32" xfId="0" applyFont="1" applyFill="1" applyBorder="1"/>
    <xf numFmtId="0" fontId="0" fillId="2" borderId="58" xfId="0" applyFill="1" applyBorder="1" applyAlignment="1">
      <alignment horizontal="center" vertical="center"/>
    </xf>
    <xf numFmtId="165" fontId="1" fillId="0" borderId="0" xfId="0" applyNumberFormat="1" applyFont="1" applyBorder="1" applyAlignment="1">
      <alignment vertical="center"/>
    </xf>
    <xf numFmtId="165" fontId="0" fillId="0" borderId="0" xfId="0" applyNumberFormat="1"/>
    <xf numFmtId="165" fontId="15" fillId="6" borderId="15" xfId="0" applyNumberFormat="1" applyFont="1" applyFill="1" applyBorder="1" applyAlignment="1" applyProtection="1">
      <alignment horizontal="center" vertical="center" wrapText="1"/>
      <protection hidden="1"/>
    </xf>
    <xf numFmtId="165" fontId="7" fillId="0" borderId="40" xfId="1" applyNumberFormat="1" applyFont="1" applyBorder="1" applyAlignment="1">
      <alignment horizontal="center" vertical="center"/>
    </xf>
    <xf numFmtId="165" fontId="7" fillId="0" borderId="39" xfId="1" applyNumberFormat="1" applyFont="1" applyBorder="1" applyAlignment="1">
      <alignment horizontal="center" vertical="center"/>
    </xf>
    <xf numFmtId="165" fontId="0" fillId="0" borderId="0" xfId="0" applyNumberFormat="1" applyBorder="1" applyAlignment="1" applyProtection="1">
      <alignment vertical="center"/>
      <protection hidden="1"/>
    </xf>
    <xf numFmtId="165" fontId="0" fillId="0" borderId="0" xfId="0" applyNumberFormat="1" applyBorder="1"/>
    <xf numFmtId="0" fontId="22" fillId="2" borderId="2" xfId="0" applyFont="1" applyFill="1" applyBorder="1" applyAlignment="1">
      <alignment horizontal="center"/>
    </xf>
    <xf numFmtId="0" fontId="23" fillId="0" borderId="0" xfId="0" applyFont="1"/>
    <xf numFmtId="0" fontId="0" fillId="0" borderId="15" xfId="0" applyBorder="1" applyAlignment="1">
      <alignment horizontal="center" vertical="center" wrapText="1"/>
    </xf>
    <xf numFmtId="0" fontId="0" fillId="0" borderId="15" xfId="0" applyBorder="1"/>
    <xf numFmtId="0" fontId="0" fillId="16" borderId="15" xfId="0" applyFill="1" applyBorder="1"/>
    <xf numFmtId="0" fontId="0" fillId="20" borderId="15" xfId="0" applyFill="1" applyBorder="1"/>
    <xf numFmtId="0" fontId="0" fillId="21" borderId="15" xfId="0" applyFill="1" applyBorder="1"/>
    <xf numFmtId="0" fontId="0" fillId="22" borderId="15" xfId="0" applyFill="1" applyBorder="1"/>
    <xf numFmtId="9" fontId="0" fillId="22" borderId="15" xfId="1" applyFont="1" applyFill="1" applyBorder="1"/>
    <xf numFmtId="0" fontId="15" fillId="6" borderId="15" xfId="0" applyFont="1" applyFill="1" applyBorder="1" applyAlignment="1" applyProtection="1">
      <alignment horizontal="center" vertical="center" wrapText="1"/>
      <protection hidden="1"/>
    </xf>
    <xf numFmtId="0" fontId="7" fillId="0" borderId="39" xfId="0" applyFont="1" applyBorder="1" applyAlignment="1">
      <alignment horizontal="lef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16" xfId="0" applyFont="1" applyFill="1" applyBorder="1" applyAlignment="1">
      <alignment horizontal="center" vertical="center" wrapText="1"/>
    </xf>
    <xf numFmtId="0" fontId="21" fillId="2" borderId="17"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19"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15" fillId="6" borderId="15" xfId="0" applyFont="1" applyFill="1" applyBorder="1" applyAlignment="1" applyProtection="1">
      <alignment horizontal="center" vertical="center" wrapText="1"/>
      <protection hidden="1"/>
    </xf>
    <xf numFmtId="0" fontId="22" fillId="2" borderId="41" xfId="0" applyFont="1" applyFill="1" applyBorder="1" applyAlignment="1">
      <alignment horizontal="center"/>
    </xf>
    <xf numFmtId="0" fontId="22" fillId="2" borderId="42" xfId="0" applyFont="1" applyFill="1" applyBorder="1" applyAlignment="1">
      <alignment horizontal="center"/>
    </xf>
    <xf numFmtId="0" fontId="22" fillId="2" borderId="43" xfId="0" applyFont="1" applyFill="1" applyBorder="1" applyAlignment="1">
      <alignment horizontal="center"/>
    </xf>
    <xf numFmtId="0" fontId="22" fillId="2" borderId="44" xfId="0" applyFont="1" applyFill="1" applyBorder="1" applyAlignment="1">
      <alignment horizontal="center"/>
    </xf>
    <xf numFmtId="0" fontId="22" fillId="2" borderId="45" xfId="0" applyFont="1" applyFill="1" applyBorder="1" applyAlignment="1">
      <alignment horizontal="center"/>
    </xf>
    <xf numFmtId="0" fontId="22" fillId="2" borderId="2" xfId="0" applyFont="1" applyFill="1" applyBorder="1" applyAlignment="1">
      <alignment horizontal="center"/>
    </xf>
    <xf numFmtId="0" fontId="22" fillId="2" borderId="3" xfId="0" applyFont="1" applyFill="1" applyBorder="1" applyAlignment="1">
      <alignment horizontal="center"/>
    </xf>
    <xf numFmtId="0" fontId="7" fillId="0" borderId="0" xfId="0" applyFont="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59" xfId="0" applyFont="1" applyBorder="1" applyAlignment="1">
      <alignment horizontal="center" vertical="center"/>
    </xf>
    <xf numFmtId="9" fontId="7" fillId="0" borderId="60" xfId="1" applyFont="1" applyBorder="1" applyAlignment="1">
      <alignment horizontal="center" vertical="center"/>
    </xf>
    <xf numFmtId="3" fontId="1" fillId="7" borderId="59" xfId="0" applyNumberFormat="1" applyFont="1" applyFill="1" applyBorder="1" applyAlignment="1">
      <alignment horizontal="center" vertical="center"/>
    </xf>
    <xf numFmtId="165" fontId="7" fillId="0" borderId="59" xfId="1" applyNumberFormat="1" applyFont="1" applyBorder="1" applyAlignment="1">
      <alignment horizontal="center" vertical="center"/>
    </xf>
    <xf numFmtId="165" fontId="7" fillId="8" borderId="61" xfId="1" applyNumberFormat="1" applyFont="1" applyFill="1" applyBorder="1" applyAlignment="1" applyProtection="1">
      <alignment horizontal="center" vertical="center"/>
      <protection hidden="1"/>
    </xf>
    <xf numFmtId="9" fontId="7" fillId="0" borderId="39" xfId="1" applyFont="1" applyBorder="1" applyAlignment="1">
      <alignment horizontal="center" vertical="center"/>
    </xf>
    <xf numFmtId="165" fontId="7" fillId="8" borderId="39" xfId="1" applyNumberFormat="1" applyFont="1" applyFill="1" applyBorder="1" applyAlignment="1" applyProtection="1">
      <alignment horizontal="center" vertical="center"/>
      <protection hidden="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(2)'!$D$13:$D$24</c:f>
              <c:numCache>
                <c:formatCode>0%</c:formatCode>
                <c:ptCount val="12"/>
                <c:pt idx="0">
                  <c:v>0.05</c:v>
                </c:pt>
                <c:pt idx="1">
                  <c:v>0.05</c:v>
                </c:pt>
                <c:pt idx="2">
                  <c:v>0.05</c:v>
                </c:pt>
                <c:pt idx="3">
                  <c:v>0.05</c:v>
                </c:pt>
                <c:pt idx="4">
                  <c:v>0.05</c:v>
                </c:pt>
                <c:pt idx="5">
                  <c:v>0.05</c:v>
                </c:pt>
                <c:pt idx="6">
                  <c:v>0.05</c:v>
                </c:pt>
                <c:pt idx="7">
                  <c:v>0.05</c:v>
                </c:pt>
                <c:pt idx="8">
                  <c:v>0.05</c:v>
                </c:pt>
                <c:pt idx="9">
                  <c:v>0.05</c:v>
                </c:pt>
                <c:pt idx="10">
                  <c:v>0.05</c:v>
                </c:pt>
                <c:pt idx="11">
                  <c:v>0.05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(2)'!$G$13:$G$24</c:f>
              <c:numCache>
                <c:formatCode>0.0%</c:formatCode>
                <c:ptCount val="12"/>
                <c:pt idx="0">
                  <c:v>1.4999999999999999E-2</c:v>
                </c:pt>
                <c:pt idx="1">
                  <c:v>0.40609137055837563</c:v>
                </c:pt>
                <c:pt idx="2">
                  <c:v>0.63247863247863245</c:v>
                </c:pt>
                <c:pt idx="3">
                  <c:v>0.13636363636363635</c:v>
                </c:pt>
                <c:pt idx="4">
                  <c:v>8.1081081081081086E-2</c:v>
                </c:pt>
                <c:pt idx="5">
                  <c:v>5.7142857142857141E-2</c:v>
                </c:pt>
                <c:pt idx="6">
                  <c:v>0</c:v>
                </c:pt>
                <c:pt idx="7">
                  <c:v>9.0909090909090912E-2</c:v>
                </c:pt>
                <c:pt idx="8">
                  <c:v>0</c:v>
                </c:pt>
                <c:pt idx="9">
                  <c:v>6.6666666666666666E-2</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43710496"/>
        <c:axId val="-143709952"/>
      </c:barChart>
      <c:catAx>
        <c:axId val="-143710496"/>
        <c:scaling>
          <c:orientation val="minMax"/>
        </c:scaling>
        <c:delete val="0"/>
        <c:axPos val="b"/>
        <c:numFmt formatCode="General" sourceLinked="1"/>
        <c:majorTickMark val="none"/>
        <c:minorTickMark val="none"/>
        <c:tickLblPos val="nextTo"/>
        <c:txPr>
          <a:bodyPr/>
          <a:lstStyle/>
          <a:p>
            <a:pPr>
              <a:defRPr sz="1100"/>
            </a:pPr>
            <a:endParaRPr lang="es-CO"/>
          </a:p>
        </c:txPr>
        <c:crossAx val="-143709952"/>
        <c:crosses val="autoZero"/>
        <c:auto val="1"/>
        <c:lblAlgn val="ctr"/>
        <c:lblOffset val="100"/>
        <c:noMultiLvlLbl val="0"/>
      </c:catAx>
      <c:valAx>
        <c:axId val="-1437099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4371049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114" y="176894"/>
          <a:ext cx="10010434" cy="16978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10718346"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26</xdr:row>
      <xdr:rowOff>63500</xdr:rowOff>
    </xdr:from>
    <xdr:to>
      <xdr:col>10</xdr:col>
      <xdr:colOff>1269999</xdr:colOff>
      <xdr:row>46</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N57"/>
  <sheetViews>
    <sheetView showGridLines="0" topLeftCell="A3" zoomScale="80" zoomScaleNormal="8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5.5703125" style="1" customWidth="1"/>
    <col min="15" max="16384" width="12.28515625" style="1"/>
  </cols>
  <sheetData>
    <row r="1" spans="2:13" ht="15.75" thickBot="1" x14ac:dyDescent="0.3"/>
    <row r="2" spans="2:13" x14ac:dyDescent="0.25">
      <c r="B2" s="178"/>
      <c r="C2" s="179"/>
      <c r="D2" s="179"/>
      <c r="E2" s="179"/>
      <c r="F2" s="179"/>
      <c r="G2" s="179"/>
      <c r="H2" s="179"/>
      <c r="I2" s="179"/>
      <c r="J2" s="179"/>
      <c r="K2" s="179"/>
      <c r="L2" s="179"/>
      <c r="M2" s="180"/>
    </row>
    <row r="3" spans="2:13" x14ac:dyDescent="0.25">
      <c r="B3" s="181"/>
      <c r="C3" s="182"/>
      <c r="D3" s="182"/>
      <c r="E3" s="182"/>
      <c r="F3" s="182"/>
      <c r="G3" s="182"/>
      <c r="H3" s="182"/>
      <c r="I3" s="182"/>
      <c r="J3" s="182"/>
      <c r="K3" s="182"/>
      <c r="L3" s="182"/>
      <c r="M3" s="183"/>
    </row>
    <row r="4" spans="2:13" x14ac:dyDescent="0.25">
      <c r="B4" s="181"/>
      <c r="C4" s="182"/>
      <c r="D4" s="182"/>
      <c r="E4" s="182"/>
      <c r="F4" s="182"/>
      <c r="G4" s="182"/>
      <c r="H4" s="182"/>
      <c r="I4" s="182"/>
      <c r="J4" s="182"/>
      <c r="K4" s="182"/>
      <c r="L4" s="182"/>
      <c r="M4" s="183"/>
    </row>
    <row r="5" spans="2:13" x14ac:dyDescent="0.25">
      <c r="B5" s="181"/>
      <c r="C5" s="182"/>
      <c r="D5" s="182"/>
      <c r="E5" s="182"/>
      <c r="F5" s="182"/>
      <c r="G5" s="182"/>
      <c r="H5" s="182"/>
      <c r="I5" s="182"/>
      <c r="J5" s="182"/>
      <c r="K5" s="182"/>
      <c r="L5" s="182"/>
      <c r="M5" s="183"/>
    </row>
    <row r="6" spans="2:13" x14ac:dyDescent="0.25">
      <c r="B6" s="181"/>
      <c r="C6" s="182"/>
      <c r="D6" s="182"/>
      <c r="E6" s="182"/>
      <c r="F6" s="182"/>
      <c r="G6" s="182"/>
      <c r="H6" s="182"/>
      <c r="I6" s="182"/>
      <c r="J6" s="182"/>
      <c r="K6" s="182"/>
      <c r="L6" s="182"/>
      <c r="M6" s="183"/>
    </row>
    <row r="7" spans="2:13" x14ac:dyDescent="0.25">
      <c r="B7" s="181"/>
      <c r="C7" s="182"/>
      <c r="D7" s="182"/>
      <c r="E7" s="182"/>
      <c r="F7" s="182"/>
      <c r="G7" s="182"/>
      <c r="H7" s="182"/>
      <c r="I7" s="182"/>
      <c r="J7" s="182"/>
      <c r="K7" s="182"/>
      <c r="L7" s="182"/>
      <c r="M7" s="183"/>
    </row>
    <row r="8" spans="2:13" x14ac:dyDescent="0.25">
      <c r="B8" s="181"/>
      <c r="C8" s="182"/>
      <c r="D8" s="182"/>
      <c r="E8" s="182"/>
      <c r="F8" s="182"/>
      <c r="G8" s="182"/>
      <c r="H8" s="182"/>
      <c r="I8" s="182"/>
      <c r="J8" s="182"/>
      <c r="K8" s="182"/>
      <c r="L8" s="182"/>
      <c r="M8" s="183"/>
    </row>
    <row r="9" spans="2:13" x14ac:dyDescent="0.25">
      <c r="B9" s="181"/>
      <c r="C9" s="182"/>
      <c r="D9" s="182"/>
      <c r="E9" s="182"/>
      <c r="F9" s="182"/>
      <c r="G9" s="182"/>
      <c r="H9" s="182"/>
      <c r="I9" s="182"/>
      <c r="J9" s="182"/>
      <c r="K9" s="182"/>
      <c r="L9" s="182"/>
      <c r="M9" s="183"/>
    </row>
    <row r="10" spans="2:13" ht="15.75" thickBot="1" x14ac:dyDescent="0.3">
      <c r="B10" s="184"/>
      <c r="C10" s="185"/>
      <c r="D10" s="185"/>
      <c r="E10" s="185"/>
      <c r="F10" s="185"/>
      <c r="G10" s="185"/>
      <c r="H10" s="185"/>
      <c r="I10" s="185"/>
      <c r="J10" s="185"/>
      <c r="K10" s="185"/>
      <c r="L10" s="185"/>
      <c r="M10" s="186"/>
    </row>
    <row r="11" spans="2:13" ht="12.75" customHeight="1" x14ac:dyDescent="0.25">
      <c r="B11" s="2"/>
      <c r="C11" s="3"/>
      <c r="D11" s="3"/>
      <c r="E11" s="3"/>
      <c r="F11" s="4"/>
      <c r="G11" s="3"/>
      <c r="H11" s="3"/>
      <c r="I11" s="3"/>
      <c r="J11" s="3"/>
      <c r="K11" s="3"/>
      <c r="L11" s="3"/>
      <c r="M11" s="5"/>
    </row>
    <row r="12" spans="2:13" ht="23.25" customHeight="1" x14ac:dyDescent="0.25">
      <c r="B12" s="187" t="s">
        <v>0</v>
      </c>
      <c r="C12" s="188"/>
      <c r="D12" s="188"/>
      <c r="E12" s="188"/>
      <c r="F12" s="188"/>
      <c r="G12" s="188"/>
      <c r="H12" s="188"/>
      <c r="I12" s="188"/>
      <c r="J12" s="188"/>
      <c r="K12" s="188"/>
      <c r="L12" s="188"/>
      <c r="M12" s="189"/>
    </row>
    <row r="13" spans="2:13" ht="15.75" customHeight="1" x14ac:dyDescent="0.25">
      <c r="B13" s="6"/>
      <c r="C13" s="7"/>
      <c r="D13" s="8"/>
      <c r="E13" s="8"/>
      <c r="F13" s="7"/>
      <c r="G13" s="7"/>
      <c r="H13" s="7"/>
      <c r="I13" s="8"/>
      <c r="J13" s="8"/>
      <c r="K13" s="7"/>
      <c r="L13" s="7"/>
      <c r="M13" s="9"/>
    </row>
    <row r="14" spans="2:13" ht="12.75" customHeight="1" x14ac:dyDescent="0.25">
      <c r="B14" s="190" t="s">
        <v>1</v>
      </c>
      <c r="C14" s="191"/>
      <c r="D14" s="10"/>
      <c r="E14" s="10"/>
      <c r="F14" s="192" t="s">
        <v>47</v>
      </c>
      <c r="G14" s="192"/>
      <c r="H14" s="192"/>
      <c r="I14" s="10"/>
      <c r="J14" s="10"/>
      <c r="K14" s="192" t="s">
        <v>2</v>
      </c>
      <c r="L14" s="192"/>
      <c r="M14" s="11"/>
    </row>
    <row r="15" spans="2:13" ht="12.75" customHeight="1" x14ac:dyDescent="0.25">
      <c r="B15" s="190"/>
      <c r="C15" s="191"/>
      <c r="D15" s="10"/>
      <c r="E15" s="10"/>
      <c r="F15" s="192"/>
      <c r="G15" s="192"/>
      <c r="H15" s="192"/>
      <c r="I15" s="10"/>
      <c r="J15" s="10"/>
      <c r="K15" s="192"/>
      <c r="L15" s="192"/>
      <c r="M15" s="11"/>
    </row>
    <row r="16" spans="2:13" ht="14.25" customHeight="1" x14ac:dyDescent="0.25">
      <c r="B16" s="12" t="s">
        <v>3</v>
      </c>
      <c r="C16" s="13"/>
      <c r="D16" s="14"/>
      <c r="E16" s="14"/>
      <c r="F16" s="28" t="s">
        <v>41</v>
      </c>
      <c r="G16" s="129"/>
      <c r="H16" s="129"/>
      <c r="I16" s="14"/>
      <c r="J16" s="10"/>
      <c r="K16" s="196" t="s">
        <v>107</v>
      </c>
      <c r="L16" s="197"/>
      <c r="M16" s="11"/>
    </row>
    <row r="17" spans="2:14" x14ac:dyDescent="0.25">
      <c r="B17" s="12" t="s">
        <v>4</v>
      </c>
      <c r="C17" s="13" t="s">
        <v>79</v>
      </c>
      <c r="D17" s="14"/>
      <c r="E17" s="14"/>
      <c r="F17" s="28" t="s">
        <v>42</v>
      </c>
      <c r="G17" s="129" t="s">
        <v>79</v>
      </c>
      <c r="H17" s="129"/>
      <c r="I17" s="14"/>
      <c r="J17" s="10"/>
      <c r="K17" s="198"/>
      <c r="L17" s="199"/>
      <c r="M17" s="11"/>
    </row>
    <row r="18" spans="2:14" x14ac:dyDescent="0.25">
      <c r="B18" s="12" t="s">
        <v>5</v>
      </c>
      <c r="C18" s="13"/>
      <c r="D18" s="14"/>
      <c r="E18" s="14"/>
      <c r="F18" s="28" t="s">
        <v>43</v>
      </c>
      <c r="G18" s="129"/>
      <c r="H18" s="129"/>
      <c r="I18" s="14"/>
      <c r="J18" s="10"/>
      <c r="K18" s="200"/>
      <c r="L18" s="201"/>
      <c r="M18" s="11"/>
    </row>
    <row r="19" spans="2:14" x14ac:dyDescent="0.25">
      <c r="B19" s="12" t="s">
        <v>40</v>
      </c>
      <c r="C19" s="13"/>
      <c r="D19" s="14"/>
      <c r="E19" s="14"/>
      <c r="F19" s="28" t="s">
        <v>39</v>
      </c>
      <c r="G19" s="129"/>
      <c r="H19" s="129"/>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202" t="s">
        <v>6</v>
      </c>
      <c r="C21" s="203"/>
      <c r="D21" s="203"/>
      <c r="E21" s="203"/>
      <c r="F21" s="203"/>
      <c r="G21" s="203"/>
      <c r="H21" s="203"/>
      <c r="I21" s="203"/>
      <c r="J21" s="203"/>
      <c r="K21" s="203"/>
      <c r="L21" s="203"/>
      <c r="M21" s="204"/>
      <c r="N21" s="51"/>
    </row>
    <row r="22" spans="2:14" ht="14.25" customHeight="1" x14ac:dyDescent="0.25">
      <c r="B22" s="205"/>
      <c r="C22" s="206"/>
      <c r="D22" s="206"/>
      <c r="E22" s="206"/>
      <c r="F22" s="206"/>
      <c r="G22" s="206"/>
      <c r="H22" s="206"/>
      <c r="I22" s="206"/>
      <c r="J22" s="206"/>
      <c r="K22" s="206"/>
      <c r="L22" s="206"/>
      <c r="M22" s="207"/>
      <c r="N22" s="51"/>
    </row>
    <row r="23" spans="2:14" ht="19.5" customHeight="1" x14ac:dyDescent="0.25">
      <c r="B23" s="130" t="s">
        <v>66</v>
      </c>
      <c r="C23" s="165" t="s">
        <v>7</v>
      </c>
      <c r="D23" s="166"/>
      <c r="E23" s="166"/>
      <c r="F23" s="167"/>
      <c r="G23" s="208" t="s">
        <v>80</v>
      </c>
      <c r="H23" s="209"/>
      <c r="I23" s="209"/>
      <c r="J23" s="209"/>
      <c r="K23" s="209"/>
      <c r="L23" s="209"/>
      <c r="M23" s="210"/>
      <c r="N23" s="51"/>
    </row>
    <row r="24" spans="2:14" ht="19.5" customHeight="1" x14ac:dyDescent="0.25">
      <c r="B24" s="131"/>
      <c r="C24" s="165" t="s">
        <v>8</v>
      </c>
      <c r="D24" s="166"/>
      <c r="E24" s="166"/>
      <c r="F24" s="167"/>
      <c r="G24" s="175" t="s">
        <v>83</v>
      </c>
      <c r="H24" s="176"/>
      <c r="I24" s="176"/>
      <c r="J24" s="176"/>
      <c r="K24" s="176"/>
      <c r="L24" s="176"/>
      <c r="M24" s="177"/>
      <c r="N24" s="51"/>
    </row>
    <row r="25" spans="2:14" ht="19.5" customHeight="1" x14ac:dyDescent="0.25">
      <c r="B25" s="131"/>
      <c r="C25" s="165" t="s">
        <v>9</v>
      </c>
      <c r="D25" s="166"/>
      <c r="E25" s="166"/>
      <c r="F25" s="167"/>
      <c r="G25" s="175" t="s">
        <v>84</v>
      </c>
      <c r="H25" s="176"/>
      <c r="I25" s="176"/>
      <c r="J25" s="176"/>
      <c r="K25" s="176"/>
      <c r="L25" s="176"/>
      <c r="M25" s="177"/>
      <c r="N25" s="51"/>
    </row>
    <row r="26" spans="2:14" ht="19.5" customHeight="1" x14ac:dyDescent="0.25">
      <c r="B26" s="131"/>
      <c r="C26" s="165" t="s">
        <v>10</v>
      </c>
      <c r="D26" s="166"/>
      <c r="E26" s="166"/>
      <c r="F26" s="167"/>
      <c r="G26" s="175" t="s">
        <v>85</v>
      </c>
      <c r="H26" s="176"/>
      <c r="I26" s="176"/>
      <c r="J26" s="176"/>
      <c r="K26" s="176"/>
      <c r="L26" s="176"/>
      <c r="M26" s="177"/>
      <c r="N26" s="51"/>
    </row>
    <row r="27" spans="2:14" ht="19.5" customHeight="1" x14ac:dyDescent="0.25">
      <c r="B27" s="130" t="s">
        <v>67</v>
      </c>
      <c r="C27" s="165" t="s">
        <v>11</v>
      </c>
      <c r="D27" s="166"/>
      <c r="E27" s="166"/>
      <c r="F27" s="167"/>
      <c r="G27" s="175" t="s">
        <v>102</v>
      </c>
      <c r="H27" s="176"/>
      <c r="I27" s="176"/>
      <c r="J27" s="176"/>
      <c r="K27" s="176"/>
      <c r="L27" s="176"/>
      <c r="M27" s="177"/>
      <c r="N27" s="51"/>
    </row>
    <row r="28" spans="2:14" ht="19.5" customHeight="1" x14ac:dyDescent="0.25">
      <c r="B28" s="131"/>
      <c r="C28" s="165" t="s">
        <v>12</v>
      </c>
      <c r="D28" s="166"/>
      <c r="E28" s="166"/>
      <c r="F28" s="167"/>
      <c r="G28" s="175" t="s">
        <v>103</v>
      </c>
      <c r="H28" s="176"/>
      <c r="I28" s="176"/>
      <c r="J28" s="176"/>
      <c r="K28" s="176"/>
      <c r="L28" s="176"/>
      <c r="M28" s="177"/>
      <c r="N28" s="51"/>
    </row>
    <row r="29" spans="2:14" ht="19.5" customHeight="1" x14ac:dyDescent="0.25">
      <c r="B29" s="131"/>
      <c r="C29" s="165" t="s">
        <v>13</v>
      </c>
      <c r="D29" s="166"/>
      <c r="E29" s="166"/>
      <c r="F29" s="167"/>
      <c r="G29" s="175" t="s">
        <v>104</v>
      </c>
      <c r="H29" s="176"/>
      <c r="I29" s="176"/>
      <c r="J29" s="176"/>
      <c r="K29" s="176"/>
      <c r="L29" s="176"/>
      <c r="M29" s="177"/>
      <c r="N29" s="51"/>
    </row>
    <row r="30" spans="2:14" ht="19.5" customHeight="1" x14ac:dyDescent="0.25">
      <c r="B30" s="132"/>
      <c r="C30" s="165" t="s">
        <v>14</v>
      </c>
      <c r="D30" s="166"/>
      <c r="E30" s="166"/>
      <c r="F30" s="167"/>
      <c r="G30" s="156" t="s">
        <v>95</v>
      </c>
      <c r="H30" s="157"/>
      <c r="I30" s="157"/>
      <c r="J30" s="157"/>
      <c r="K30" s="157"/>
      <c r="L30" s="157"/>
      <c r="M30" s="158"/>
      <c r="N30" s="51"/>
    </row>
    <row r="31" spans="2:14" ht="19.5" customHeight="1" x14ac:dyDescent="0.25">
      <c r="B31" s="159" t="s">
        <v>68</v>
      </c>
      <c r="C31" s="161" t="s">
        <v>15</v>
      </c>
      <c r="D31" s="161"/>
      <c r="E31" s="161"/>
      <c r="F31" s="161"/>
      <c r="G31" s="162" t="s">
        <v>101</v>
      </c>
      <c r="H31" s="162"/>
      <c r="I31" s="162"/>
      <c r="J31" s="162"/>
      <c r="K31" s="162"/>
      <c r="L31" s="162"/>
      <c r="M31" s="163"/>
      <c r="N31" s="51"/>
    </row>
    <row r="32" spans="2:14" ht="19.5" customHeight="1" x14ac:dyDescent="0.25">
      <c r="B32" s="160"/>
      <c r="C32" s="161" t="s">
        <v>16</v>
      </c>
      <c r="D32" s="161"/>
      <c r="E32" s="161"/>
      <c r="F32" s="161"/>
      <c r="G32" s="162" t="s">
        <v>101</v>
      </c>
      <c r="H32" s="162"/>
      <c r="I32" s="162"/>
      <c r="J32" s="162"/>
      <c r="K32" s="162"/>
      <c r="L32" s="162"/>
      <c r="M32" s="163"/>
      <c r="N32" s="51"/>
    </row>
    <row r="33" spans="2:14" ht="19.5" customHeight="1" x14ac:dyDescent="0.25">
      <c r="B33" s="160"/>
      <c r="C33" s="164" t="s">
        <v>17</v>
      </c>
      <c r="D33" s="164"/>
      <c r="E33" s="164"/>
      <c r="F33" s="164"/>
      <c r="G33" s="162" t="s">
        <v>101</v>
      </c>
      <c r="H33" s="162"/>
      <c r="I33" s="162"/>
      <c r="J33" s="162"/>
      <c r="K33" s="162"/>
      <c r="L33" s="162"/>
      <c r="M33" s="163"/>
      <c r="N33" s="51"/>
    </row>
    <row r="34" spans="2:14" ht="19.5" customHeight="1" x14ac:dyDescent="0.25">
      <c r="B34" s="19" t="s">
        <v>69</v>
      </c>
      <c r="C34" s="164" t="s">
        <v>7</v>
      </c>
      <c r="D34" s="164"/>
      <c r="E34" s="164"/>
      <c r="F34" s="164"/>
      <c r="G34" s="162" t="s">
        <v>101</v>
      </c>
      <c r="H34" s="162"/>
      <c r="I34" s="162"/>
      <c r="J34" s="162"/>
      <c r="K34" s="162"/>
      <c r="L34" s="162"/>
      <c r="M34" s="163"/>
      <c r="N34" s="51"/>
    </row>
    <row r="35" spans="2:14" s="20" customFormat="1" ht="28.5" customHeight="1" x14ac:dyDescent="0.25">
      <c r="B35" s="168" t="s">
        <v>18</v>
      </c>
      <c r="C35" s="169"/>
      <c r="D35" s="169"/>
      <c r="E35" s="169"/>
      <c r="F35" s="169"/>
      <c r="G35" s="169"/>
      <c r="H35" s="169"/>
      <c r="I35" s="169"/>
      <c r="J35" s="169"/>
      <c r="K35" s="169"/>
      <c r="L35" s="169"/>
      <c r="M35" s="170"/>
      <c r="N35" s="52"/>
    </row>
    <row r="36" spans="2:14" s="20" customFormat="1" ht="24.75" customHeight="1" x14ac:dyDescent="0.25">
      <c r="B36" s="21" t="s">
        <v>19</v>
      </c>
      <c r="C36" s="171" t="s">
        <v>20</v>
      </c>
      <c r="D36" s="171"/>
      <c r="E36" s="171"/>
      <c r="F36" s="171"/>
      <c r="G36" s="171"/>
      <c r="H36" s="171"/>
      <c r="I36" s="171"/>
      <c r="J36" s="171"/>
      <c r="K36" s="171"/>
      <c r="L36" s="171"/>
      <c r="M36" s="172"/>
      <c r="N36" s="52"/>
    </row>
    <row r="37" spans="2:14" ht="29.25" customHeight="1" x14ac:dyDescent="0.25">
      <c r="B37" s="22" t="s">
        <v>77</v>
      </c>
      <c r="C37" s="173" t="s">
        <v>91</v>
      </c>
      <c r="D37" s="173"/>
      <c r="E37" s="173"/>
      <c r="F37" s="173"/>
      <c r="G37" s="173"/>
      <c r="H37" s="173"/>
      <c r="I37" s="173"/>
      <c r="J37" s="173"/>
      <c r="K37" s="173"/>
      <c r="L37" s="173"/>
      <c r="M37" s="174"/>
      <c r="N37" s="51"/>
    </row>
    <row r="38" spans="2:14" ht="29.25" customHeight="1" x14ac:dyDescent="0.25">
      <c r="B38" s="23" t="s">
        <v>22</v>
      </c>
      <c r="C38" s="134" t="s">
        <v>96</v>
      </c>
      <c r="D38" s="135"/>
      <c r="E38" s="135"/>
      <c r="F38" s="135"/>
      <c r="G38" s="135"/>
      <c r="H38" s="135"/>
      <c r="I38" s="135"/>
      <c r="J38" s="135"/>
      <c r="K38" s="135"/>
      <c r="L38" s="135"/>
      <c r="M38" s="136"/>
      <c r="N38" s="51"/>
    </row>
    <row r="39" spans="2:14" ht="57" customHeight="1" x14ac:dyDescent="0.25">
      <c r="B39" s="23" t="s">
        <v>76</v>
      </c>
      <c r="C39" s="193" t="s">
        <v>97</v>
      </c>
      <c r="D39" s="194"/>
      <c r="E39" s="194"/>
      <c r="F39" s="194"/>
      <c r="G39" s="194"/>
      <c r="H39" s="194"/>
      <c r="I39" s="194"/>
      <c r="J39" s="194"/>
      <c r="K39" s="194"/>
      <c r="L39" s="194"/>
      <c r="M39" s="195"/>
      <c r="N39" s="50"/>
    </row>
    <row r="40" spans="2:14" ht="33" customHeight="1" x14ac:dyDescent="0.25">
      <c r="B40" s="24" t="s">
        <v>23</v>
      </c>
      <c r="C40" s="143" t="s">
        <v>98</v>
      </c>
      <c r="D40" s="143"/>
      <c r="E40" s="143"/>
      <c r="F40" s="143"/>
      <c r="G40" s="143"/>
      <c r="H40" s="143"/>
      <c r="I40" s="143"/>
      <c r="J40" s="143"/>
      <c r="K40" s="143"/>
      <c r="L40" s="143"/>
      <c r="M40" s="144"/>
      <c r="N40" s="51"/>
    </row>
    <row r="41" spans="2:14" ht="43.5" customHeight="1" x14ac:dyDescent="0.25">
      <c r="B41" s="24" t="s">
        <v>24</v>
      </c>
      <c r="C41" s="145" t="s">
        <v>99</v>
      </c>
      <c r="D41" s="146"/>
      <c r="E41" s="146"/>
      <c r="F41" s="146"/>
      <c r="G41" s="146"/>
      <c r="H41" s="146"/>
      <c r="I41" s="146"/>
      <c r="J41" s="146"/>
      <c r="K41" s="146"/>
      <c r="L41" s="146"/>
      <c r="M41" s="147"/>
      <c r="N41" s="50"/>
    </row>
    <row r="42" spans="2:14" ht="54.75" customHeight="1" x14ac:dyDescent="0.25">
      <c r="B42" s="24" t="s">
        <v>25</v>
      </c>
      <c r="C42" s="145" t="s">
        <v>82</v>
      </c>
      <c r="D42" s="146"/>
      <c r="E42" s="146"/>
      <c r="F42" s="146"/>
      <c r="G42" s="46"/>
      <c r="H42" s="46"/>
      <c r="I42" s="46"/>
      <c r="J42" s="46"/>
      <c r="K42" s="46"/>
      <c r="L42" s="46"/>
      <c r="M42" s="47"/>
      <c r="N42" s="51"/>
    </row>
    <row r="43" spans="2:14" ht="26.25" customHeight="1" x14ac:dyDescent="0.25">
      <c r="B43" s="25" t="s">
        <v>26</v>
      </c>
      <c r="C43" s="143" t="s">
        <v>81</v>
      </c>
      <c r="D43" s="143"/>
      <c r="E43" s="143"/>
      <c r="F43" s="143"/>
      <c r="G43" s="143"/>
      <c r="H43" s="143"/>
      <c r="I43" s="143"/>
      <c r="J43" s="143"/>
      <c r="K43" s="143"/>
      <c r="L43" s="143"/>
      <c r="M43" s="144"/>
    </row>
    <row r="44" spans="2:14" ht="26.25" customHeight="1" x14ac:dyDescent="0.25">
      <c r="B44" s="25" t="s">
        <v>27</v>
      </c>
      <c r="C44" s="145" t="s">
        <v>100</v>
      </c>
      <c r="D44" s="146"/>
      <c r="E44" s="146"/>
      <c r="F44" s="146"/>
      <c r="G44" s="146"/>
      <c r="H44" s="146"/>
      <c r="I44" s="146"/>
      <c r="J44" s="146"/>
      <c r="K44" s="146"/>
      <c r="L44" s="146"/>
      <c r="M44" s="147"/>
    </row>
    <row r="45" spans="2:14" ht="23.25" customHeight="1" x14ac:dyDescent="0.25">
      <c r="B45" s="155" t="s">
        <v>28</v>
      </c>
      <c r="C45" s="145" t="s">
        <v>89</v>
      </c>
      <c r="D45" s="146"/>
      <c r="E45" s="146"/>
      <c r="F45" s="146"/>
      <c r="G45" s="146"/>
      <c r="H45" s="146"/>
      <c r="I45" s="146"/>
      <c r="J45" s="146"/>
      <c r="K45" s="146"/>
      <c r="L45" s="146"/>
      <c r="M45" s="147"/>
    </row>
    <row r="46" spans="2:14" ht="23.25" customHeight="1" x14ac:dyDescent="0.25">
      <c r="B46" s="155"/>
      <c r="C46" s="145" t="s">
        <v>90</v>
      </c>
      <c r="D46" s="146"/>
      <c r="E46" s="146"/>
      <c r="F46" s="146"/>
      <c r="G46" s="146"/>
      <c r="H46" s="146"/>
      <c r="I46" s="146"/>
      <c r="J46" s="146"/>
      <c r="K46" s="146"/>
      <c r="L46" s="146"/>
      <c r="M46" s="147"/>
    </row>
    <row r="47" spans="2:14" ht="26.25" customHeight="1" x14ac:dyDescent="0.25">
      <c r="B47" s="25" t="s">
        <v>29</v>
      </c>
      <c r="C47" s="134" t="s">
        <v>101</v>
      </c>
      <c r="D47" s="135"/>
      <c r="E47" s="135"/>
      <c r="F47" s="135"/>
      <c r="G47" s="135"/>
      <c r="H47" s="135"/>
      <c r="I47" s="135"/>
      <c r="J47" s="135"/>
      <c r="K47" s="135"/>
      <c r="L47" s="135"/>
      <c r="M47" s="136"/>
    </row>
    <row r="48" spans="2:14" ht="33" customHeight="1" x14ac:dyDescent="0.25">
      <c r="B48" s="25" t="s">
        <v>30</v>
      </c>
      <c r="C48" s="134" t="s">
        <v>101</v>
      </c>
      <c r="D48" s="135"/>
      <c r="E48" s="135"/>
      <c r="F48" s="135"/>
      <c r="G48" s="135"/>
      <c r="H48" s="135"/>
      <c r="I48" s="135"/>
      <c r="J48" s="135"/>
      <c r="K48" s="135"/>
      <c r="L48" s="135"/>
      <c r="M48" s="136"/>
    </row>
    <row r="49" spans="2:14" ht="33" customHeight="1" x14ac:dyDescent="0.25">
      <c r="B49" s="25" t="s">
        <v>31</v>
      </c>
      <c r="C49" s="134" t="s">
        <v>101</v>
      </c>
      <c r="D49" s="135"/>
      <c r="E49" s="135"/>
      <c r="F49" s="135"/>
      <c r="G49" s="135"/>
      <c r="H49" s="135"/>
      <c r="I49" s="135"/>
      <c r="J49" s="135"/>
      <c r="K49" s="135"/>
      <c r="L49" s="135"/>
      <c r="M49" s="136"/>
    </row>
    <row r="50" spans="2:14" ht="27" customHeight="1" x14ac:dyDescent="0.25">
      <c r="B50" s="25" t="s">
        <v>32</v>
      </c>
      <c r="C50" s="137" t="s">
        <v>105</v>
      </c>
      <c r="D50" s="138"/>
      <c r="E50" s="138"/>
      <c r="F50" s="138"/>
      <c r="G50" s="138"/>
      <c r="H50" s="138"/>
      <c r="I50" s="138"/>
      <c r="J50" s="138"/>
      <c r="K50" s="138"/>
      <c r="L50" s="138"/>
      <c r="M50" s="139"/>
      <c r="N50" s="50"/>
    </row>
    <row r="51" spans="2:14" ht="42.75" customHeight="1" x14ac:dyDescent="0.25">
      <c r="B51" s="25" t="s">
        <v>65</v>
      </c>
      <c r="C51" s="140" t="s">
        <v>86</v>
      </c>
      <c r="D51" s="141"/>
      <c r="E51" s="141"/>
      <c r="F51" s="141"/>
      <c r="G51" s="141"/>
      <c r="H51" s="141"/>
      <c r="I51" s="141"/>
      <c r="J51" s="141"/>
      <c r="K51" s="141"/>
      <c r="L51" s="141"/>
      <c r="M51" s="142"/>
    </row>
    <row r="52" spans="2:14" ht="31.5" customHeight="1" x14ac:dyDescent="0.25">
      <c r="B52" s="25" t="s">
        <v>33</v>
      </c>
      <c r="C52" s="143" t="s">
        <v>88</v>
      </c>
      <c r="D52" s="143"/>
      <c r="E52" s="143"/>
      <c r="F52" s="143"/>
      <c r="G52" s="143"/>
      <c r="H52" s="143"/>
      <c r="I52" s="143"/>
      <c r="J52" s="143"/>
      <c r="K52" s="143"/>
      <c r="L52" s="143"/>
      <c r="M52" s="144"/>
      <c r="N52" s="50"/>
    </row>
    <row r="53" spans="2:14" ht="27" customHeight="1" x14ac:dyDescent="0.25">
      <c r="B53" s="25" t="s">
        <v>34</v>
      </c>
      <c r="C53" s="143" t="s">
        <v>87</v>
      </c>
      <c r="D53" s="143"/>
      <c r="E53" s="143"/>
      <c r="F53" s="143"/>
      <c r="G53" s="143"/>
      <c r="H53" s="143"/>
      <c r="I53" s="143"/>
      <c r="J53" s="143"/>
      <c r="K53" s="143"/>
      <c r="L53" s="143"/>
      <c r="M53" s="144"/>
      <c r="N53" s="50"/>
    </row>
    <row r="54" spans="2:14" ht="34.5" customHeight="1" x14ac:dyDescent="0.25">
      <c r="B54" s="26" t="s">
        <v>35</v>
      </c>
      <c r="C54" s="145" t="s">
        <v>94</v>
      </c>
      <c r="D54" s="146"/>
      <c r="E54" s="146"/>
      <c r="F54" s="146"/>
      <c r="G54" s="146"/>
      <c r="H54" s="146"/>
      <c r="I54" s="146"/>
      <c r="J54" s="146"/>
      <c r="K54" s="146"/>
      <c r="L54" s="146"/>
      <c r="M54" s="147"/>
    </row>
    <row r="55" spans="2:14" ht="48" customHeight="1" thickBot="1" x14ac:dyDescent="0.3">
      <c r="B55" s="27" t="s">
        <v>36</v>
      </c>
      <c r="C55" s="148" t="s">
        <v>106</v>
      </c>
      <c r="D55" s="149"/>
      <c r="E55" s="149"/>
      <c r="F55" s="149"/>
      <c r="G55" s="150"/>
      <c r="H55" s="151" t="s">
        <v>37</v>
      </c>
      <c r="I55" s="151"/>
      <c r="J55" s="151"/>
      <c r="K55" s="152"/>
      <c r="L55" s="153"/>
      <c r="M55" s="154"/>
    </row>
    <row r="56" spans="2:14" ht="9" customHeight="1" x14ac:dyDescent="0.25"/>
    <row r="57" spans="2:14" ht="15.75" x14ac:dyDescent="0.25">
      <c r="B57" s="133" t="s">
        <v>38</v>
      </c>
      <c r="C57" s="133"/>
      <c r="D57" s="133"/>
      <c r="E57" s="133"/>
      <c r="F57" s="133"/>
      <c r="G57" s="133"/>
      <c r="H57" s="133"/>
      <c r="I57" s="133"/>
      <c r="J57" s="133"/>
      <c r="K57" s="133"/>
      <c r="L57" s="133"/>
      <c r="M57" s="133"/>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8"/>
  <sheetViews>
    <sheetView showGridLines="0" tabSelected="1" zoomScale="70" zoomScaleNormal="70" workbookViewId="0">
      <selection activeCell="Q24" sqref="Q24"/>
    </sheetView>
  </sheetViews>
  <sheetFormatPr baseColWidth="10" defaultColWidth="14.140625" defaultRowHeight="15" x14ac:dyDescent="0.25"/>
  <cols>
    <col min="1" max="1" width="5.42578125" customWidth="1"/>
    <col min="2" max="2" width="12.85546875" customWidth="1"/>
    <col min="3" max="3" width="23.42578125" customWidth="1"/>
    <col min="4" max="4" width="17.5703125" customWidth="1"/>
    <col min="5" max="5" width="15.28515625" customWidth="1"/>
    <col min="6" max="6" width="14.42578125" customWidth="1"/>
    <col min="7" max="7" width="12.28515625" style="112" customWidth="1"/>
    <col min="8" max="8" width="10.5703125" bestFit="1"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111"/>
      <c r="H3" s="29"/>
      <c r="I3" s="29"/>
      <c r="J3" s="29"/>
      <c r="K3" s="1"/>
    </row>
    <row r="4" spans="2:15" x14ac:dyDescent="0.25">
      <c r="B4" s="10"/>
      <c r="C4" s="10"/>
      <c r="D4" s="10"/>
      <c r="E4" s="29"/>
      <c r="F4" s="29"/>
      <c r="G4" s="111"/>
      <c r="H4" s="29"/>
      <c r="I4" s="29"/>
      <c r="J4" s="29"/>
      <c r="K4" s="1"/>
    </row>
    <row r="5" spans="2:15" x14ac:dyDescent="0.25">
      <c r="B5" s="10"/>
      <c r="C5" s="10"/>
      <c r="D5" s="10"/>
      <c r="E5" s="29"/>
      <c r="F5" s="29"/>
      <c r="G5" s="111"/>
      <c r="H5" s="29"/>
      <c r="I5" s="29"/>
      <c r="J5" s="29"/>
      <c r="K5" s="1"/>
    </row>
    <row r="6" spans="2:15" ht="18" customHeight="1" x14ac:dyDescent="0.25">
      <c r="B6" s="10"/>
      <c r="C6" s="10"/>
      <c r="D6" s="10"/>
      <c r="E6" s="29"/>
      <c r="F6" s="29"/>
      <c r="G6" s="111"/>
      <c r="H6" s="29"/>
      <c r="I6" s="29"/>
      <c r="J6" s="29"/>
      <c r="K6" s="1"/>
      <c r="M6" s="211" t="s">
        <v>71</v>
      </c>
      <c r="N6" s="211"/>
      <c r="O6" s="211"/>
    </row>
    <row r="7" spans="2:15" x14ac:dyDescent="0.25">
      <c r="B7" s="10"/>
      <c r="C7" s="10"/>
      <c r="D7" s="10"/>
      <c r="E7" s="29"/>
      <c r="F7" s="29"/>
      <c r="G7" s="111"/>
      <c r="H7" s="29"/>
      <c r="I7" s="29"/>
      <c r="J7" s="29"/>
      <c r="K7" s="1"/>
      <c r="M7" s="39" t="s">
        <v>50</v>
      </c>
      <c r="N7" s="48" t="s">
        <v>73</v>
      </c>
      <c r="O7" s="49">
        <v>0.9</v>
      </c>
    </row>
    <row r="8" spans="2:15" x14ac:dyDescent="0.25">
      <c r="B8" s="29"/>
      <c r="C8" s="29"/>
      <c r="D8" s="29"/>
      <c r="E8" s="29"/>
      <c r="F8" s="29"/>
      <c r="G8" s="111"/>
      <c r="H8" s="29"/>
      <c r="I8" s="29"/>
      <c r="J8" s="29"/>
      <c r="K8" s="1"/>
      <c r="M8" s="38" t="s">
        <v>51</v>
      </c>
      <c r="N8" s="48" t="s">
        <v>74</v>
      </c>
      <c r="O8" s="20" t="s">
        <v>72</v>
      </c>
    </row>
    <row r="9" spans="2:15" ht="18.75" customHeight="1" x14ac:dyDescent="0.25">
      <c r="B9" s="29"/>
      <c r="C9" s="29"/>
      <c r="D9" s="29"/>
      <c r="E9" s="29"/>
      <c r="F9" s="29"/>
      <c r="G9" s="111"/>
      <c r="H9" s="29"/>
      <c r="I9" s="29"/>
      <c r="J9" s="29"/>
      <c r="K9" s="1"/>
      <c r="L9" s="30"/>
      <c r="M9" s="40" t="s">
        <v>70</v>
      </c>
      <c r="N9" s="48" t="s">
        <v>75</v>
      </c>
      <c r="O9" s="49">
        <v>0.7</v>
      </c>
    </row>
    <row r="10" spans="2:15" ht="24" customHeight="1" x14ac:dyDescent="0.25">
      <c r="B10" s="212" t="s">
        <v>21</v>
      </c>
      <c r="C10" s="212"/>
      <c r="D10" s="212"/>
      <c r="E10" s="213" t="str">
        <f>'Ficha Técnica Formulación'!C37</f>
        <v>Porcentaje de partidas de la vigencia anterior conciliadas en el mes</v>
      </c>
      <c r="F10" s="214"/>
      <c r="G10" s="214"/>
      <c r="H10" s="214"/>
      <c r="I10" s="214"/>
      <c r="J10" s="214"/>
      <c r="K10" s="215"/>
      <c r="L10" s="31"/>
    </row>
    <row r="11" spans="2:15" ht="10.5" customHeight="1" x14ac:dyDescent="0.25">
      <c r="L11" s="30"/>
    </row>
    <row r="12" spans="2:15" ht="93.75" customHeight="1" x14ac:dyDescent="0.25">
      <c r="B12" s="45" t="s">
        <v>44</v>
      </c>
      <c r="C12" s="45" t="s">
        <v>78</v>
      </c>
      <c r="D12" s="45" t="s">
        <v>48</v>
      </c>
      <c r="E12" s="127" t="s">
        <v>92</v>
      </c>
      <c r="F12" s="127" t="s">
        <v>93</v>
      </c>
      <c r="G12" s="113" t="s">
        <v>49</v>
      </c>
      <c r="H12" s="216" t="s">
        <v>46</v>
      </c>
      <c r="I12" s="216"/>
      <c r="J12" s="127" t="s">
        <v>45</v>
      </c>
      <c r="K12" s="127" t="s">
        <v>64</v>
      </c>
      <c r="L12" s="30"/>
    </row>
    <row r="13" spans="2:15" x14ac:dyDescent="0.25">
      <c r="B13" s="36">
        <v>2019</v>
      </c>
      <c r="C13" s="41" t="s">
        <v>52</v>
      </c>
      <c r="D13" s="41">
        <v>0.05</v>
      </c>
      <c r="E13" s="44">
        <v>3</v>
      </c>
      <c r="F13" s="44">
        <v>200</v>
      </c>
      <c r="G13" s="114">
        <f>IF(E13="","",E13/F13)</f>
        <v>1.4999999999999999E-2</v>
      </c>
      <c r="H13" s="42">
        <f>IF(G13="","",G13/D13)</f>
        <v>0.3</v>
      </c>
      <c r="I13" s="43" t="str">
        <f>IF(H13&lt;$O$9,"Critico",IF(H13&lt;$O$7,"Medio",IF(H13="","","Satisfactorio")))</f>
        <v>Critico</v>
      </c>
      <c r="J13" s="54"/>
      <c r="K13" s="43"/>
      <c r="L13" s="30"/>
    </row>
    <row r="14" spans="2:15" x14ac:dyDescent="0.25">
      <c r="B14" s="36">
        <v>2019</v>
      </c>
      <c r="C14" s="36" t="s">
        <v>53</v>
      </c>
      <c r="D14" s="41">
        <v>0.05</v>
      </c>
      <c r="E14" s="35">
        <v>80</v>
      </c>
      <c r="F14" s="35">
        <v>197</v>
      </c>
      <c r="G14" s="115">
        <f>IF(E14="","",E14/F14)</f>
        <v>0.40609137055837563</v>
      </c>
      <c r="H14" s="37">
        <f t="shared" ref="H14" si="0">IF(G14="","",G14/D14)</f>
        <v>8.1218274111675122</v>
      </c>
      <c r="I14" s="43" t="str">
        <f t="shared" ref="I14:I25" si="1">IF(H14&lt;$O$9,"Critico",IF(H14&lt;$O$7,"Medio",IF(H14="","","Satisfactorio")))</f>
        <v>Satisfactorio</v>
      </c>
      <c r="J14" s="53"/>
      <c r="K14" s="36"/>
      <c r="L14" s="30"/>
    </row>
    <row r="15" spans="2:15" x14ac:dyDescent="0.25">
      <c r="B15" s="36">
        <v>2019</v>
      </c>
      <c r="C15" s="36" t="s">
        <v>54</v>
      </c>
      <c r="D15" s="41">
        <v>0.05</v>
      </c>
      <c r="E15" s="35">
        <v>74</v>
      </c>
      <c r="F15" s="35">
        <v>117</v>
      </c>
      <c r="G15" s="115">
        <f>IF(E15="","",E15/F15)</f>
        <v>0.63247863247863245</v>
      </c>
      <c r="H15" s="37">
        <f>IF(G15="","",G15/D15)</f>
        <v>12.649572649572649</v>
      </c>
      <c r="I15" s="43" t="str">
        <f t="shared" si="1"/>
        <v>Satisfactorio</v>
      </c>
      <c r="J15" s="53"/>
      <c r="K15" s="36"/>
      <c r="L15" s="30"/>
    </row>
    <row r="16" spans="2:15" ht="128.25" x14ac:dyDescent="0.25">
      <c r="B16" s="36">
        <v>2019</v>
      </c>
      <c r="C16" s="36" t="s">
        <v>55</v>
      </c>
      <c r="D16" s="41">
        <v>0.05</v>
      </c>
      <c r="E16" s="35">
        <v>6</v>
      </c>
      <c r="F16" s="35">
        <v>44</v>
      </c>
      <c r="G16" s="115">
        <f t="shared" ref="G16:G24" si="2">IF(E16="","",E16/F16)</f>
        <v>0.13636363636363635</v>
      </c>
      <c r="H16" s="37">
        <f t="shared" ref="H16:H25" si="3">IF(G16="","",G16/D16)</f>
        <v>2.7272727272727271</v>
      </c>
      <c r="I16" s="43" t="str">
        <f t="shared" si="1"/>
        <v>Satisfactorio</v>
      </c>
      <c r="J16" s="53" t="s">
        <v>157</v>
      </c>
      <c r="K16" s="53" t="s">
        <v>161</v>
      </c>
      <c r="L16" s="30"/>
    </row>
    <row r="17" spans="2:12" ht="124.5" customHeight="1" x14ac:dyDescent="0.25">
      <c r="B17" s="36">
        <v>2019</v>
      </c>
      <c r="C17" s="36" t="s">
        <v>56</v>
      </c>
      <c r="D17" s="41">
        <v>0.05</v>
      </c>
      <c r="E17" s="35">
        <v>3</v>
      </c>
      <c r="F17" s="35">
        <v>37</v>
      </c>
      <c r="G17" s="115">
        <f t="shared" si="2"/>
        <v>8.1081081081081086E-2</v>
      </c>
      <c r="H17" s="37">
        <f t="shared" si="3"/>
        <v>1.6216216216216217</v>
      </c>
      <c r="I17" s="43" t="str">
        <f t="shared" si="1"/>
        <v>Satisfactorio</v>
      </c>
      <c r="J17" s="53" t="s">
        <v>158</v>
      </c>
      <c r="K17" s="53" t="s">
        <v>161</v>
      </c>
      <c r="L17" s="30"/>
    </row>
    <row r="18" spans="2:12" ht="135.75" customHeight="1" x14ac:dyDescent="0.25">
      <c r="B18" s="36">
        <v>2019</v>
      </c>
      <c r="C18" s="36" t="s">
        <v>57</v>
      </c>
      <c r="D18" s="41">
        <v>0.05</v>
      </c>
      <c r="E18" s="35">
        <v>2</v>
      </c>
      <c r="F18" s="35">
        <v>35</v>
      </c>
      <c r="G18" s="115">
        <f t="shared" si="2"/>
        <v>5.7142857142857141E-2</v>
      </c>
      <c r="H18" s="37">
        <f t="shared" si="3"/>
        <v>1.1428571428571428</v>
      </c>
      <c r="I18" s="43" t="str">
        <f t="shared" si="1"/>
        <v>Satisfactorio</v>
      </c>
      <c r="J18" s="53" t="s">
        <v>156</v>
      </c>
      <c r="K18" s="53" t="s">
        <v>161</v>
      </c>
      <c r="L18" s="30"/>
    </row>
    <row r="19" spans="2:12" ht="128.25" x14ac:dyDescent="0.25">
      <c r="B19" s="36">
        <v>2019</v>
      </c>
      <c r="C19" s="36" t="s">
        <v>58</v>
      </c>
      <c r="D19" s="41">
        <v>0.05</v>
      </c>
      <c r="E19" s="35">
        <v>0</v>
      </c>
      <c r="F19" s="35">
        <v>33</v>
      </c>
      <c r="G19" s="115">
        <f t="shared" si="2"/>
        <v>0</v>
      </c>
      <c r="H19" s="37">
        <f t="shared" si="3"/>
        <v>0</v>
      </c>
      <c r="I19" s="43" t="str">
        <f>IF(H19&lt;$O$9,"Critico",IF(H19&lt;$O$7,"Medio",IF(H19="","","Satisfactorio")))</f>
        <v>Critico</v>
      </c>
      <c r="J19" s="53" t="s">
        <v>159</v>
      </c>
      <c r="K19" s="53" t="s">
        <v>161</v>
      </c>
      <c r="L19" s="30"/>
    </row>
    <row r="20" spans="2:12" ht="114" x14ac:dyDescent="0.25">
      <c r="B20" s="36">
        <v>2019</v>
      </c>
      <c r="C20" s="36" t="s">
        <v>59</v>
      </c>
      <c r="D20" s="41">
        <v>0.05</v>
      </c>
      <c r="E20" s="35">
        <v>3</v>
      </c>
      <c r="F20" s="35">
        <v>33</v>
      </c>
      <c r="G20" s="115">
        <f t="shared" si="2"/>
        <v>9.0909090909090912E-2</v>
      </c>
      <c r="H20" s="37">
        <f t="shared" si="3"/>
        <v>1.8181818181818181</v>
      </c>
      <c r="I20" s="43" t="str">
        <f t="shared" si="1"/>
        <v>Satisfactorio</v>
      </c>
      <c r="J20" s="53" t="s">
        <v>160</v>
      </c>
      <c r="K20" s="53" t="s">
        <v>161</v>
      </c>
      <c r="L20" s="30"/>
    </row>
    <row r="21" spans="2:12" ht="313.5" x14ac:dyDescent="0.25">
      <c r="B21" s="36">
        <v>2019</v>
      </c>
      <c r="C21" s="36" t="s">
        <v>60</v>
      </c>
      <c r="D21" s="41">
        <v>0.05</v>
      </c>
      <c r="E21" s="35">
        <v>0</v>
      </c>
      <c r="F21" s="35">
        <v>30</v>
      </c>
      <c r="G21" s="115">
        <f t="shared" si="2"/>
        <v>0</v>
      </c>
      <c r="H21" s="37">
        <f t="shared" si="3"/>
        <v>0</v>
      </c>
      <c r="I21" s="43" t="str">
        <f t="shared" si="1"/>
        <v>Critico</v>
      </c>
      <c r="J21" s="128" t="s">
        <v>163</v>
      </c>
      <c r="K21" s="53" t="s">
        <v>161</v>
      </c>
      <c r="L21" s="30"/>
    </row>
    <row r="22" spans="2:12" ht="57" x14ac:dyDescent="0.25">
      <c r="B22" s="36">
        <v>2019</v>
      </c>
      <c r="C22" s="36" t="s">
        <v>61</v>
      </c>
      <c r="D22" s="41">
        <v>0.05</v>
      </c>
      <c r="E22" s="35">
        <v>2</v>
      </c>
      <c r="F22" s="35">
        <v>30</v>
      </c>
      <c r="G22" s="115">
        <f t="shared" si="2"/>
        <v>6.6666666666666666E-2</v>
      </c>
      <c r="H22" s="37">
        <f t="shared" si="3"/>
        <v>1.3333333333333333</v>
      </c>
      <c r="I22" s="43" t="str">
        <f t="shared" si="1"/>
        <v>Satisfactorio</v>
      </c>
      <c r="J22" s="53" t="s">
        <v>162</v>
      </c>
      <c r="K22" s="36"/>
      <c r="L22" s="30"/>
    </row>
    <row r="23" spans="2:12" ht="313.5" x14ac:dyDescent="0.25">
      <c r="B23" s="36">
        <v>2019</v>
      </c>
      <c r="C23" s="36" t="s">
        <v>62</v>
      </c>
      <c r="D23" s="41">
        <v>0.05</v>
      </c>
      <c r="E23" s="35">
        <v>0</v>
      </c>
      <c r="F23" s="35">
        <v>28</v>
      </c>
      <c r="G23" s="115">
        <f t="shared" si="2"/>
        <v>0</v>
      </c>
      <c r="H23" s="37">
        <f t="shared" si="3"/>
        <v>0</v>
      </c>
      <c r="I23" s="43" t="str">
        <f t="shared" si="1"/>
        <v>Critico</v>
      </c>
      <c r="J23" s="128" t="s">
        <v>164</v>
      </c>
      <c r="K23" s="53" t="s">
        <v>161</v>
      </c>
      <c r="L23" s="30"/>
    </row>
    <row r="24" spans="2:12" ht="384.75" x14ac:dyDescent="0.25">
      <c r="B24" s="227">
        <v>2019</v>
      </c>
      <c r="C24" s="227" t="s">
        <v>63</v>
      </c>
      <c r="D24" s="228">
        <v>0.05</v>
      </c>
      <c r="E24" s="229">
        <v>0</v>
      </c>
      <c r="F24" s="229">
        <v>28</v>
      </c>
      <c r="G24" s="230">
        <f t="shared" si="2"/>
        <v>0</v>
      </c>
      <c r="H24" s="231">
        <f t="shared" si="3"/>
        <v>0</v>
      </c>
      <c r="I24" s="43" t="str">
        <f t="shared" si="1"/>
        <v>Critico</v>
      </c>
      <c r="J24" s="128" t="s">
        <v>165</v>
      </c>
      <c r="K24" s="53" t="s">
        <v>161</v>
      </c>
      <c r="L24" s="30"/>
    </row>
    <row r="25" spans="2:12" x14ac:dyDescent="0.25">
      <c r="B25" s="36">
        <v>2019</v>
      </c>
      <c r="C25" s="36" t="s">
        <v>166</v>
      </c>
      <c r="D25" s="232">
        <v>0.05</v>
      </c>
      <c r="E25" s="35">
        <f>SUM(E22:E24)</f>
        <v>2</v>
      </c>
      <c r="F25" s="35">
        <f>SUM(F22:F24)</f>
        <v>86</v>
      </c>
      <c r="G25" s="115">
        <f>E25/F25</f>
        <v>2.3255813953488372E-2</v>
      </c>
      <c r="H25" s="233">
        <f t="shared" si="3"/>
        <v>0.46511627906976744</v>
      </c>
      <c r="I25" s="224" t="str">
        <f t="shared" si="1"/>
        <v>Critico</v>
      </c>
      <c r="J25" s="225"/>
      <c r="K25" s="226"/>
      <c r="L25" s="30"/>
    </row>
    <row r="26" spans="2:12" x14ac:dyDescent="0.25">
      <c r="C26" s="32"/>
      <c r="D26" s="32"/>
      <c r="E26" s="32"/>
      <c r="F26" s="32"/>
      <c r="G26" s="116"/>
      <c r="H26" s="32"/>
      <c r="I26" s="32"/>
      <c r="J26" s="32"/>
      <c r="K26" s="32"/>
      <c r="L26" s="30"/>
    </row>
    <row r="27" spans="2:12" x14ac:dyDescent="0.25">
      <c r="B27" s="32"/>
      <c r="C27" s="32"/>
      <c r="D27" s="32"/>
      <c r="E27" s="32"/>
      <c r="F27" s="32"/>
      <c r="G27" s="116"/>
      <c r="H27" s="32"/>
      <c r="I27" s="32"/>
      <c r="J27" s="32"/>
      <c r="K27" s="32"/>
      <c r="L27" s="30"/>
    </row>
    <row r="28" spans="2:12" x14ac:dyDescent="0.25">
      <c r="B28" s="32"/>
      <c r="C28" s="32"/>
      <c r="D28" s="32"/>
      <c r="E28" s="32"/>
      <c r="F28" s="32"/>
      <c r="G28" s="116"/>
      <c r="H28" s="32"/>
      <c r="I28" s="32"/>
      <c r="J28" s="32"/>
      <c r="K28" s="32"/>
      <c r="L28" s="30"/>
    </row>
    <row r="29" spans="2:12" x14ac:dyDescent="0.25">
      <c r="B29" s="32"/>
      <c r="C29" s="32"/>
      <c r="D29" s="32"/>
      <c r="E29" s="32"/>
      <c r="F29" s="32"/>
      <c r="G29" s="116"/>
      <c r="H29" s="32"/>
      <c r="I29" s="32"/>
      <c r="J29" s="32"/>
      <c r="K29" s="32"/>
      <c r="L29" s="30"/>
    </row>
    <row r="30" spans="2:12" x14ac:dyDescent="0.25">
      <c r="B30" s="32"/>
      <c r="C30" s="32"/>
      <c r="D30" s="32"/>
      <c r="E30" s="32"/>
      <c r="F30" s="32"/>
      <c r="G30" s="116"/>
      <c r="H30" s="32"/>
      <c r="I30" s="32"/>
      <c r="J30" s="32"/>
      <c r="K30" s="32"/>
      <c r="L30" s="30"/>
    </row>
    <row r="31" spans="2:12" x14ac:dyDescent="0.25">
      <c r="B31" s="32"/>
      <c r="C31" s="32"/>
      <c r="D31" s="32"/>
      <c r="E31" s="32"/>
      <c r="F31" s="32"/>
      <c r="G31" s="116"/>
      <c r="H31" s="32"/>
      <c r="I31" s="32"/>
      <c r="J31" s="32"/>
      <c r="K31" s="32"/>
      <c r="L31" s="30"/>
    </row>
    <row r="32" spans="2:12" x14ac:dyDescent="0.25">
      <c r="B32" s="32"/>
      <c r="C32" s="32"/>
      <c r="D32" s="32"/>
      <c r="E32" s="32"/>
      <c r="F32" s="32"/>
      <c r="G32" s="116"/>
      <c r="H32" s="32"/>
      <c r="I32" s="32"/>
      <c r="J32" s="32"/>
      <c r="K32" s="32"/>
      <c r="L32" s="30"/>
    </row>
    <row r="33" spans="2:12" x14ac:dyDescent="0.25">
      <c r="B33" s="32"/>
      <c r="C33" s="32"/>
      <c r="D33" s="32"/>
      <c r="E33" s="32"/>
      <c r="F33" s="32"/>
      <c r="G33" s="116"/>
      <c r="H33" s="32"/>
      <c r="I33" s="32"/>
      <c r="J33" s="32"/>
      <c r="K33" s="32"/>
      <c r="L33" s="30"/>
    </row>
    <row r="34" spans="2:12" x14ac:dyDescent="0.25">
      <c r="B34" s="32"/>
      <c r="C34" s="32"/>
      <c r="D34" s="32"/>
      <c r="E34" s="32"/>
      <c r="F34" s="32"/>
      <c r="G34" s="116"/>
      <c r="H34" s="32"/>
      <c r="I34" s="32"/>
      <c r="J34" s="32"/>
      <c r="K34" s="32"/>
      <c r="L34" s="30"/>
    </row>
    <row r="35" spans="2:12" x14ac:dyDescent="0.25">
      <c r="B35" s="32"/>
      <c r="C35" s="32"/>
      <c r="D35" s="32"/>
      <c r="E35" s="32"/>
      <c r="F35" s="32"/>
      <c r="G35" s="116"/>
      <c r="H35" s="32"/>
      <c r="I35" s="32"/>
      <c r="J35" s="32"/>
      <c r="K35" s="32"/>
      <c r="L35" s="30"/>
    </row>
    <row r="36" spans="2:12" x14ac:dyDescent="0.25">
      <c r="B36" s="32"/>
      <c r="C36" s="32"/>
      <c r="D36" s="32"/>
      <c r="E36" s="32"/>
      <c r="F36" s="32"/>
      <c r="G36" s="116"/>
      <c r="H36" s="32"/>
      <c r="I36" s="32"/>
      <c r="J36" s="32"/>
      <c r="K36" s="32"/>
      <c r="L36" s="30"/>
    </row>
    <row r="37" spans="2:12" x14ac:dyDescent="0.25">
      <c r="B37" s="32"/>
      <c r="C37" s="32"/>
      <c r="D37" s="32"/>
      <c r="E37" s="32"/>
      <c r="F37" s="32"/>
      <c r="G37" s="116"/>
      <c r="H37" s="32"/>
      <c r="I37" s="32"/>
      <c r="J37" s="32"/>
      <c r="K37" s="32"/>
      <c r="L37" s="30"/>
    </row>
    <row r="38" spans="2:12" ht="15" customHeight="1" x14ac:dyDescent="0.25">
      <c r="B38" s="32"/>
      <c r="C38" s="32"/>
      <c r="D38" s="32"/>
      <c r="E38" s="32"/>
      <c r="F38" s="32"/>
      <c r="G38" s="116"/>
      <c r="H38" s="32"/>
      <c r="I38" s="32"/>
      <c r="J38" s="32"/>
      <c r="K38" s="32"/>
      <c r="L38" s="30"/>
    </row>
    <row r="39" spans="2:12" x14ac:dyDescent="0.25">
      <c r="B39" s="32"/>
      <c r="C39" s="32"/>
      <c r="D39" s="32"/>
      <c r="E39" s="32"/>
      <c r="F39" s="32"/>
      <c r="G39" s="116"/>
      <c r="H39" s="32"/>
      <c r="I39" s="32"/>
      <c r="J39" s="32"/>
      <c r="K39" s="32"/>
      <c r="L39" s="30"/>
    </row>
    <row r="40" spans="2:12" x14ac:dyDescent="0.25">
      <c r="B40" s="32"/>
      <c r="C40" s="32"/>
      <c r="D40" s="32"/>
      <c r="E40" s="32"/>
      <c r="F40" s="32"/>
      <c r="G40" s="116"/>
      <c r="H40" s="32"/>
      <c r="I40" s="32"/>
      <c r="J40" s="32"/>
      <c r="K40" s="32"/>
      <c r="L40" s="30"/>
    </row>
    <row r="41" spans="2:12" x14ac:dyDescent="0.25">
      <c r="B41" s="32"/>
      <c r="C41" s="32"/>
      <c r="D41" s="32"/>
      <c r="E41" s="32"/>
      <c r="F41" s="32"/>
      <c r="G41" s="116"/>
      <c r="H41" s="32"/>
      <c r="I41" s="32"/>
      <c r="J41" s="32"/>
      <c r="K41" s="32"/>
      <c r="L41" s="30"/>
    </row>
    <row r="42" spans="2:12" x14ac:dyDescent="0.25">
      <c r="B42" s="32"/>
      <c r="C42" s="32"/>
      <c r="D42" s="32"/>
      <c r="E42" s="32"/>
      <c r="F42" s="32"/>
      <c r="G42" s="116"/>
      <c r="H42" s="32"/>
      <c r="I42" s="32"/>
      <c r="J42" s="32"/>
      <c r="K42" s="32"/>
      <c r="L42" s="30"/>
    </row>
    <row r="43" spans="2:12" ht="15" customHeight="1" x14ac:dyDescent="0.25">
      <c r="B43" s="30"/>
      <c r="C43" s="30"/>
      <c r="D43" s="30"/>
      <c r="E43" s="33"/>
      <c r="F43" s="30"/>
      <c r="G43" s="117"/>
      <c r="H43" s="30"/>
      <c r="I43" s="30"/>
      <c r="J43" s="30"/>
      <c r="K43" s="30"/>
      <c r="L43" s="30"/>
    </row>
    <row r="44" spans="2:12" x14ac:dyDescent="0.25">
      <c r="B44" s="30"/>
      <c r="C44" s="30"/>
      <c r="D44" s="30"/>
      <c r="E44" s="34"/>
      <c r="F44" s="30"/>
      <c r="G44" s="117"/>
      <c r="H44" s="30"/>
      <c r="I44" s="30"/>
      <c r="J44" s="30"/>
      <c r="K44" s="30"/>
      <c r="L44" s="30"/>
    </row>
    <row r="45" spans="2:12" x14ac:dyDescent="0.25">
      <c r="B45" s="30"/>
      <c r="C45" s="30"/>
      <c r="D45" s="30"/>
      <c r="E45" s="34"/>
      <c r="F45" s="30"/>
      <c r="G45" s="117"/>
      <c r="H45" s="30"/>
      <c r="I45" s="30"/>
      <c r="J45" s="30"/>
      <c r="K45" s="30"/>
      <c r="L45" s="30"/>
    </row>
    <row r="46" spans="2:12" x14ac:dyDescent="0.25">
      <c r="B46" s="30"/>
      <c r="C46" s="30"/>
      <c r="D46" s="30"/>
      <c r="E46" s="34"/>
      <c r="F46" s="30"/>
      <c r="G46" s="117"/>
      <c r="H46" s="30"/>
      <c r="I46" s="30"/>
      <c r="J46" s="30"/>
      <c r="K46" s="30"/>
      <c r="L46" s="30"/>
    </row>
    <row r="47" spans="2:12" x14ac:dyDescent="0.25">
      <c r="B47" s="30"/>
      <c r="C47" s="30"/>
      <c r="D47" s="30"/>
      <c r="E47" s="34"/>
      <c r="F47" s="30"/>
      <c r="G47" s="117"/>
      <c r="H47" s="30"/>
      <c r="I47" s="30"/>
      <c r="J47" s="30"/>
      <c r="K47" s="30"/>
      <c r="L47" s="30"/>
    </row>
    <row r="48" spans="2:12" x14ac:dyDescent="0.25">
      <c r="B48" s="30"/>
      <c r="C48" s="30"/>
      <c r="D48" s="30"/>
      <c r="E48" s="30"/>
      <c r="F48" s="30"/>
      <c r="G48" s="117"/>
      <c r="H48" s="30"/>
      <c r="I48" s="30"/>
      <c r="J48" s="30"/>
      <c r="K48" s="30"/>
      <c r="L48" s="30"/>
    </row>
  </sheetData>
  <mergeCells count="4">
    <mergeCell ref="M6:O6"/>
    <mergeCell ref="B10:D10"/>
    <mergeCell ref="E10:K10"/>
    <mergeCell ref="H12:I12"/>
  </mergeCells>
  <conditionalFormatting sqref="H13:H25">
    <cfRule type="cellIs" dxfId="24" priority="23" stopIfTrue="1" operator="between">
      <formula>0.66</formula>
      <formula>0.79</formula>
    </cfRule>
    <cfRule type="cellIs" dxfId="23" priority="24" stopIfTrue="1" operator="lessThan">
      <formula>0.66</formula>
    </cfRule>
    <cfRule type="cellIs" dxfId="22" priority="25" stopIfTrue="1" operator="between">
      <formula>0.8</formula>
      <formula>1</formula>
    </cfRule>
  </conditionalFormatting>
  <conditionalFormatting sqref="H13:H25">
    <cfRule type="expression" dxfId="21" priority="22">
      <formula>ISERROR(H13)</formula>
    </cfRule>
  </conditionalFormatting>
  <conditionalFormatting sqref="H13:H25">
    <cfRule type="cellIs" dxfId="20" priority="19" stopIfTrue="1" operator="between">
      <formula>0.66</formula>
      <formula>0.79</formula>
    </cfRule>
    <cfRule type="cellIs" dxfId="19" priority="20" stopIfTrue="1" operator="lessThan">
      <formula>0.66</formula>
    </cfRule>
    <cfRule type="cellIs" dxfId="18" priority="21" stopIfTrue="1" operator="greaterThanOrEqual">
      <formula>0.8</formula>
    </cfRule>
  </conditionalFormatting>
  <conditionalFormatting sqref="I13:I25">
    <cfRule type="containsText" dxfId="17" priority="16" operator="containsText" text="Critico">
      <formula>NOT(ISERROR(SEARCH("Critico",I13)))</formula>
    </cfRule>
    <cfRule type="containsText" dxfId="16" priority="17" operator="containsText" text="Satisfactorio">
      <formula>NOT(ISERROR(SEARCH("Satisfactorio",I13)))</formula>
    </cfRule>
    <cfRule type="containsText" dxfId="15" priority="18" operator="containsText" text="Medio">
      <formula>NOT(ISERROR(SEARCH("Medio",I13)))</formula>
    </cfRule>
  </conditionalFormatting>
  <conditionalFormatting sqref="J13:K21 K22 J23:K25">
    <cfRule type="containsText" dxfId="14" priority="4" operator="containsText" text="Critico">
      <formula>NOT(ISERROR(SEARCH("Critico",J13)))</formula>
    </cfRule>
    <cfRule type="containsText" dxfId="13" priority="5" operator="containsText" text="Satisfactorio">
      <formula>NOT(ISERROR(SEARCH("Satisfactorio",J13)))</formula>
    </cfRule>
    <cfRule type="containsText" dxfId="12" priority="6" operator="containsText" text="Medio">
      <formula>NOT(ISERROR(SEARCH("Medio",J13)))</formula>
    </cfRule>
  </conditionalFormatting>
  <conditionalFormatting sqref="B13:D23 D24:D25">
    <cfRule type="containsText" dxfId="11" priority="13" operator="containsText" text="Critico">
      <formula>NOT(ISERROR(SEARCH("Critico",B13)))</formula>
    </cfRule>
    <cfRule type="containsText" dxfId="10" priority="14" operator="containsText" text="Satisfactorio">
      <formula>NOT(ISERROR(SEARCH("Satisfactorio",B13)))</formula>
    </cfRule>
    <cfRule type="containsText" dxfId="9" priority="15" operator="containsText" text="Medio">
      <formula>NOT(ISERROR(SEARCH("Medio",B13)))</formula>
    </cfRule>
  </conditionalFormatting>
  <conditionalFormatting sqref="B24:C25">
    <cfRule type="containsText" dxfId="8" priority="10" operator="containsText" text="Critico">
      <formula>NOT(ISERROR(SEARCH("Critico",B24)))</formula>
    </cfRule>
    <cfRule type="containsText" dxfId="7" priority="11" operator="containsText" text="Satisfactorio">
      <formula>NOT(ISERROR(SEARCH("Satisfactorio",B24)))</formula>
    </cfRule>
    <cfRule type="containsText" dxfId="6" priority="12" operator="containsText" text="Medio">
      <formula>NOT(ISERROR(SEARCH("Medio",B24)))</formula>
    </cfRule>
  </conditionalFormatting>
  <conditionalFormatting sqref="G13:G25">
    <cfRule type="containsText" dxfId="5" priority="7" operator="containsText" text="Critico">
      <formula>NOT(ISERROR(SEARCH("Critico",G13)))</formula>
    </cfRule>
    <cfRule type="containsText" dxfId="4" priority="8" operator="containsText" text="Satisfactorio">
      <formula>NOT(ISERROR(SEARCH("Satisfactorio",G13)))</formula>
    </cfRule>
    <cfRule type="containsText" dxfId="3" priority="9" operator="containsText" text="Medio">
      <formula>NOT(ISERROR(SEARCH("Medio",G13)))</formula>
    </cfRule>
  </conditionalFormatting>
  <conditionalFormatting sqref="J22">
    <cfRule type="containsText" dxfId="2" priority="1" operator="containsText" text="Critico">
      <formula>NOT(ISERROR(SEARCH("Critico",J22)))</formula>
    </cfRule>
    <cfRule type="containsText" dxfId="1" priority="2" operator="containsText" text="Satisfactorio">
      <formula>NOT(ISERROR(SEARCH("Satisfactorio",J22)))</formula>
    </cfRule>
    <cfRule type="containsText" dxfId="0" priority="3" operator="containsText" text="Medio">
      <formula>NOT(ISERROR(SEARCH("Medio",J22)))</formula>
    </cfRule>
  </conditionalFormatting>
  <pageMargins left="0.51181102362204722" right="0.23622047244094491" top="0.43307086614173229" bottom="0.23622047244094491" header="0.31496062992125984" footer="0.31496062992125984"/>
  <pageSetup scale="5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5:O25"/>
  <sheetViews>
    <sheetView workbookViewId="0">
      <selection activeCell="F33" sqref="F33"/>
    </sheetView>
  </sheetViews>
  <sheetFormatPr baseColWidth="10" defaultRowHeight="15" x14ac:dyDescent="0.25"/>
  <cols>
    <col min="5" max="5" width="12.42578125" customWidth="1"/>
    <col min="6" max="6" width="12" customWidth="1"/>
    <col min="7" max="7" width="15.28515625" customWidth="1"/>
    <col min="8" max="8" width="14.7109375" customWidth="1"/>
    <col min="9" max="9" width="15" customWidth="1"/>
    <col min="10" max="10" width="14.42578125" customWidth="1"/>
    <col min="11" max="11" width="15.7109375" customWidth="1"/>
  </cols>
  <sheetData>
    <row r="5" spans="2:11" ht="33.75" x14ac:dyDescent="0.5">
      <c r="D5">
        <f>+D2136</f>
        <v>0</v>
      </c>
      <c r="F5" s="119" t="s">
        <v>155</v>
      </c>
    </row>
    <row r="7" spans="2:11" ht="60" x14ac:dyDescent="0.25">
      <c r="B7" s="120" t="s">
        <v>111</v>
      </c>
      <c r="C7" s="120" t="s">
        <v>146</v>
      </c>
      <c r="D7" s="120" t="s">
        <v>147</v>
      </c>
      <c r="E7" s="120" t="s">
        <v>148</v>
      </c>
      <c r="F7" s="120" t="s">
        <v>149</v>
      </c>
      <c r="G7" s="120" t="s">
        <v>150</v>
      </c>
      <c r="H7" s="120" t="s">
        <v>151</v>
      </c>
      <c r="I7" s="120" t="s">
        <v>152</v>
      </c>
      <c r="J7" s="120" t="s">
        <v>153</v>
      </c>
      <c r="K7" s="120" t="s">
        <v>154</v>
      </c>
    </row>
    <row r="8" spans="2:11" x14ac:dyDescent="0.25">
      <c r="B8" s="121" t="s">
        <v>135</v>
      </c>
      <c r="C8" s="122">
        <f>SUM(D8:I8)</f>
        <v>132</v>
      </c>
      <c r="D8" s="123">
        <v>32</v>
      </c>
      <c r="E8" s="123">
        <v>4</v>
      </c>
      <c r="F8" s="123">
        <v>33</v>
      </c>
      <c r="G8" s="124">
        <v>0</v>
      </c>
      <c r="H8" s="124">
        <v>59</v>
      </c>
      <c r="I8" s="124">
        <v>4</v>
      </c>
      <c r="J8" s="125">
        <f>SUM(G8:I8)</f>
        <v>63</v>
      </c>
      <c r="K8" s="126">
        <f>IFERROR(J8/C8,"")</f>
        <v>0.47727272727272729</v>
      </c>
    </row>
    <row r="9" spans="2:11" x14ac:dyDescent="0.25">
      <c r="B9" s="121" t="s">
        <v>136</v>
      </c>
      <c r="C9" s="122">
        <f>SUM(D9:I9)</f>
        <v>75</v>
      </c>
      <c r="D9" s="123">
        <v>31</v>
      </c>
      <c r="E9" s="123">
        <v>5</v>
      </c>
      <c r="F9" s="123">
        <v>9</v>
      </c>
      <c r="G9" s="124">
        <v>0</v>
      </c>
      <c r="H9" s="124">
        <v>4</v>
      </c>
      <c r="I9" s="124">
        <v>26</v>
      </c>
      <c r="J9" s="125">
        <f t="shared" ref="J9:J16" si="0">SUM(G9:I9)</f>
        <v>30</v>
      </c>
      <c r="K9" s="126">
        <f t="shared" ref="K9:K17" si="1">IFERROR(J9/C9,"")</f>
        <v>0.4</v>
      </c>
    </row>
    <row r="10" spans="2:11" x14ac:dyDescent="0.25">
      <c r="B10" s="121" t="s">
        <v>137</v>
      </c>
      <c r="C10" s="122">
        <f t="shared" ref="C10:C25" si="2">SUM(D10:I10)</f>
        <v>54</v>
      </c>
      <c r="D10" s="123">
        <v>30</v>
      </c>
      <c r="E10" s="123">
        <v>5</v>
      </c>
      <c r="F10" s="123">
        <v>18</v>
      </c>
      <c r="G10" s="124">
        <v>1</v>
      </c>
      <c r="H10" s="124">
        <v>0</v>
      </c>
      <c r="I10" s="124">
        <v>0</v>
      </c>
      <c r="J10" s="125">
        <f t="shared" si="0"/>
        <v>1</v>
      </c>
      <c r="K10" s="126">
        <f t="shared" si="1"/>
        <v>1.8518518518518517E-2</v>
      </c>
    </row>
    <row r="11" spans="2:11" x14ac:dyDescent="0.25">
      <c r="B11" s="121" t="s">
        <v>138</v>
      </c>
      <c r="C11" s="122">
        <f t="shared" si="2"/>
        <v>51</v>
      </c>
      <c r="D11" s="123">
        <v>30</v>
      </c>
      <c r="E11" s="123">
        <v>5</v>
      </c>
      <c r="F11" s="123">
        <v>16</v>
      </c>
      <c r="G11" s="124">
        <v>0</v>
      </c>
      <c r="H11" s="124">
        <v>0</v>
      </c>
      <c r="I11" s="124">
        <v>0</v>
      </c>
      <c r="J11" s="125">
        <f t="shared" si="0"/>
        <v>0</v>
      </c>
      <c r="K11" s="126">
        <f t="shared" si="1"/>
        <v>0</v>
      </c>
    </row>
    <row r="12" spans="2:11" x14ac:dyDescent="0.25">
      <c r="B12" s="121" t="s">
        <v>139</v>
      </c>
      <c r="C12" s="122">
        <f t="shared" si="2"/>
        <v>51</v>
      </c>
      <c r="D12" s="123">
        <v>30</v>
      </c>
      <c r="E12" s="123">
        <v>4</v>
      </c>
      <c r="F12" s="123">
        <v>16</v>
      </c>
      <c r="G12" s="124">
        <v>0</v>
      </c>
      <c r="H12" s="124">
        <v>1</v>
      </c>
      <c r="I12" s="124">
        <v>0</v>
      </c>
      <c r="J12" s="125">
        <f t="shared" si="0"/>
        <v>1</v>
      </c>
      <c r="K12" s="126">
        <f t="shared" si="1"/>
        <v>1.9607843137254902E-2</v>
      </c>
    </row>
    <row r="13" spans="2:11" x14ac:dyDescent="0.25">
      <c r="B13" s="121" t="s">
        <v>140</v>
      </c>
      <c r="C13" s="122">
        <f t="shared" si="2"/>
        <v>50</v>
      </c>
      <c r="D13" s="123">
        <v>30</v>
      </c>
      <c r="E13" s="123">
        <v>4</v>
      </c>
      <c r="F13" s="123">
        <v>1</v>
      </c>
      <c r="G13" s="124">
        <v>0</v>
      </c>
      <c r="H13" s="124">
        <v>0</v>
      </c>
      <c r="I13" s="124">
        <v>15</v>
      </c>
      <c r="J13" s="125">
        <f t="shared" si="0"/>
        <v>15</v>
      </c>
      <c r="K13" s="126">
        <f t="shared" si="1"/>
        <v>0.3</v>
      </c>
    </row>
    <row r="14" spans="2:11" x14ac:dyDescent="0.25">
      <c r="B14" s="121" t="s">
        <v>129</v>
      </c>
      <c r="C14" s="122">
        <f t="shared" si="2"/>
        <v>35</v>
      </c>
      <c r="D14" s="121">
        <v>30</v>
      </c>
      <c r="E14" s="121">
        <v>1</v>
      </c>
      <c r="F14" s="121">
        <v>1</v>
      </c>
      <c r="G14" s="121">
        <v>0</v>
      </c>
      <c r="H14" s="121">
        <v>3</v>
      </c>
      <c r="I14" s="121">
        <v>0</v>
      </c>
      <c r="J14" s="125">
        <f t="shared" si="0"/>
        <v>3</v>
      </c>
      <c r="K14" s="126">
        <f t="shared" si="1"/>
        <v>8.5714285714285715E-2</v>
      </c>
    </row>
    <row r="15" spans="2:11" x14ac:dyDescent="0.25">
      <c r="B15" s="121" t="s">
        <v>130</v>
      </c>
      <c r="C15" s="122">
        <f t="shared" si="2"/>
        <v>32</v>
      </c>
      <c r="D15" s="121">
        <v>30</v>
      </c>
      <c r="E15" s="121">
        <v>1</v>
      </c>
      <c r="F15" s="121">
        <v>1</v>
      </c>
      <c r="G15" s="121">
        <v>0</v>
      </c>
      <c r="H15" s="121">
        <v>0</v>
      </c>
      <c r="I15" s="121">
        <v>0</v>
      </c>
      <c r="J15" s="125">
        <f t="shared" si="0"/>
        <v>0</v>
      </c>
      <c r="K15" s="126">
        <f t="shared" si="1"/>
        <v>0</v>
      </c>
    </row>
    <row r="16" spans="2:11" x14ac:dyDescent="0.25">
      <c r="B16" s="121" t="s">
        <v>131</v>
      </c>
      <c r="C16" s="122">
        <f t="shared" si="2"/>
        <v>32</v>
      </c>
      <c r="D16" s="121">
        <v>28</v>
      </c>
      <c r="E16" s="121">
        <v>1</v>
      </c>
      <c r="F16" s="121">
        <v>0</v>
      </c>
      <c r="G16" s="121">
        <v>2</v>
      </c>
      <c r="H16" s="121">
        <v>0</v>
      </c>
      <c r="I16" s="121">
        <v>1</v>
      </c>
      <c r="J16" s="125">
        <f t="shared" si="0"/>
        <v>3</v>
      </c>
      <c r="K16" s="126">
        <f t="shared" si="1"/>
        <v>9.375E-2</v>
      </c>
    </row>
    <row r="17" spans="2:15" x14ac:dyDescent="0.25">
      <c r="B17" s="121" t="s">
        <v>132</v>
      </c>
      <c r="C17" s="122">
        <f t="shared" si="2"/>
        <v>74</v>
      </c>
      <c r="D17" s="121">
        <v>56</v>
      </c>
      <c r="E17" s="121">
        <v>1</v>
      </c>
      <c r="F17" s="121">
        <v>10</v>
      </c>
      <c r="G17" s="121">
        <v>7</v>
      </c>
      <c r="H17" s="121">
        <v>0</v>
      </c>
      <c r="I17" s="121">
        <v>0</v>
      </c>
      <c r="J17" s="125">
        <f t="shared" ref="J17:J18" si="3">SUM(G17:I17)</f>
        <v>7</v>
      </c>
      <c r="K17" s="126">
        <f t="shared" si="1"/>
        <v>9.45945945945946E-2</v>
      </c>
    </row>
    <row r="18" spans="2:15" x14ac:dyDescent="0.25">
      <c r="B18" s="121" t="s">
        <v>133</v>
      </c>
      <c r="C18" s="122">
        <f t="shared" si="2"/>
        <v>67</v>
      </c>
      <c r="D18" s="121">
        <v>51</v>
      </c>
      <c r="E18" s="121">
        <v>1</v>
      </c>
      <c r="F18" s="121">
        <v>0</v>
      </c>
      <c r="G18" s="121">
        <v>5</v>
      </c>
      <c r="H18" s="121">
        <v>0</v>
      </c>
      <c r="I18" s="121">
        <v>10</v>
      </c>
      <c r="J18" s="125">
        <f t="shared" si="3"/>
        <v>15</v>
      </c>
      <c r="K18" s="126">
        <f t="shared" ref="K18" si="4">IFERROR(J18/C18,"")</f>
        <v>0.22388059701492538</v>
      </c>
    </row>
    <row r="19" spans="2:15" x14ac:dyDescent="0.25">
      <c r="B19" s="121" t="s">
        <v>134</v>
      </c>
      <c r="C19" s="122">
        <f t="shared" si="2"/>
        <v>160</v>
      </c>
      <c r="D19" s="121">
        <v>137</v>
      </c>
      <c r="E19" s="121">
        <v>1</v>
      </c>
      <c r="F19" s="121">
        <v>0</v>
      </c>
      <c r="G19" s="121">
        <v>22</v>
      </c>
      <c r="H19" s="121">
        <v>0</v>
      </c>
      <c r="I19" s="121">
        <v>0</v>
      </c>
      <c r="J19" s="125">
        <f t="shared" ref="J19" si="5">SUM(G19:I19)</f>
        <v>22</v>
      </c>
      <c r="K19" s="126">
        <f t="shared" ref="K19" si="6">IFERROR(J19/C19,"")</f>
        <v>0.13750000000000001</v>
      </c>
    </row>
    <row r="20" spans="2:15" x14ac:dyDescent="0.25">
      <c r="B20" s="121" t="s">
        <v>135</v>
      </c>
      <c r="C20" s="122">
        <f t="shared" si="2"/>
        <v>139</v>
      </c>
      <c r="D20" s="121">
        <v>119</v>
      </c>
      <c r="E20" s="121">
        <v>1</v>
      </c>
      <c r="F20" s="121">
        <v>1</v>
      </c>
      <c r="G20" s="121">
        <v>18</v>
      </c>
      <c r="H20" s="121">
        <v>0</v>
      </c>
      <c r="I20" s="121">
        <v>0</v>
      </c>
      <c r="J20" s="125">
        <f>SUM(G20:I20)</f>
        <v>18</v>
      </c>
      <c r="K20" s="126">
        <f>IFERROR(J20/C20,"")</f>
        <v>0.12949640287769784</v>
      </c>
      <c r="O20">
        <v>25</v>
      </c>
    </row>
    <row r="21" spans="2:15" x14ac:dyDescent="0.25">
      <c r="B21" s="121" t="s">
        <v>136</v>
      </c>
      <c r="C21" s="121">
        <f t="shared" si="2"/>
        <v>33</v>
      </c>
      <c r="D21" s="121">
        <v>29</v>
      </c>
      <c r="E21" s="121">
        <v>1</v>
      </c>
      <c r="F21" s="121">
        <v>0</v>
      </c>
      <c r="G21" s="121">
        <v>2</v>
      </c>
      <c r="H21" s="121">
        <v>0</v>
      </c>
      <c r="I21" s="121">
        <v>1</v>
      </c>
      <c r="J21" s="125">
        <f>SUM(G21:I21)</f>
        <v>3</v>
      </c>
      <c r="K21" s="126">
        <f>IFERROR(J21/C21,"")</f>
        <v>9.0909090909090912E-2</v>
      </c>
      <c r="O21">
        <v>1</v>
      </c>
    </row>
    <row r="22" spans="2:15" x14ac:dyDescent="0.25">
      <c r="B22" s="121" t="s">
        <v>137</v>
      </c>
      <c r="C22" s="121">
        <f t="shared" si="2"/>
        <v>30</v>
      </c>
      <c r="D22" s="121">
        <v>29</v>
      </c>
      <c r="E22" s="121">
        <v>1</v>
      </c>
      <c r="F22" s="121">
        <v>0</v>
      </c>
      <c r="G22" s="121">
        <v>0</v>
      </c>
      <c r="H22" s="121">
        <v>0</v>
      </c>
      <c r="I22" s="121">
        <v>0</v>
      </c>
      <c r="J22" s="125">
        <f>SUM(G22:I22)</f>
        <v>0</v>
      </c>
      <c r="K22" s="126">
        <f>IFERROR(J22/C22,"")</f>
        <v>0</v>
      </c>
      <c r="O22">
        <v>1</v>
      </c>
    </row>
    <row r="23" spans="2:15" x14ac:dyDescent="0.25">
      <c r="B23" s="121" t="s">
        <v>138</v>
      </c>
      <c r="C23" s="121">
        <f t="shared" si="2"/>
        <v>30</v>
      </c>
      <c r="D23" s="121">
        <v>27</v>
      </c>
      <c r="E23" s="121">
        <v>1</v>
      </c>
      <c r="F23" s="121">
        <v>0</v>
      </c>
      <c r="G23" s="121">
        <v>2</v>
      </c>
      <c r="H23" s="121">
        <v>0</v>
      </c>
      <c r="I23" s="121">
        <v>0</v>
      </c>
      <c r="J23" s="125">
        <f>SUM(G23:I23)</f>
        <v>2</v>
      </c>
      <c r="K23" s="126">
        <f>IFERROR(J23/C23,"")</f>
        <v>6.6666666666666666E-2</v>
      </c>
      <c r="O23">
        <v>1</v>
      </c>
    </row>
    <row r="24" spans="2:15" x14ac:dyDescent="0.25">
      <c r="B24" s="121" t="s">
        <v>139</v>
      </c>
      <c r="C24" s="121">
        <f t="shared" si="2"/>
        <v>28</v>
      </c>
      <c r="D24" s="121">
        <v>27</v>
      </c>
      <c r="E24" s="121">
        <v>1</v>
      </c>
      <c r="F24" s="121">
        <v>0</v>
      </c>
      <c r="G24" s="121">
        <v>0</v>
      </c>
      <c r="H24" s="121">
        <v>0</v>
      </c>
      <c r="I24" s="121">
        <v>0</v>
      </c>
      <c r="J24" s="125">
        <f t="shared" ref="J24:J25" si="7">SUM(G24:I24)</f>
        <v>0</v>
      </c>
      <c r="K24" s="126">
        <f t="shared" ref="K24:K25" si="8">IFERROR(J24/C24,"")</f>
        <v>0</v>
      </c>
      <c r="O24">
        <v>1</v>
      </c>
    </row>
    <row r="25" spans="2:15" x14ac:dyDescent="0.25">
      <c r="B25" s="121" t="s">
        <v>140</v>
      </c>
      <c r="C25" s="121">
        <f t="shared" si="2"/>
        <v>28</v>
      </c>
      <c r="D25" s="121">
        <v>27</v>
      </c>
      <c r="E25" s="121">
        <v>1</v>
      </c>
      <c r="F25" s="121">
        <v>0</v>
      </c>
      <c r="G25" s="121">
        <v>0</v>
      </c>
      <c r="H25" s="121">
        <v>0</v>
      </c>
      <c r="I25" s="121">
        <v>0</v>
      </c>
      <c r="J25" s="125">
        <f t="shared" si="7"/>
        <v>0</v>
      </c>
      <c r="K25" s="126">
        <f t="shared" si="8"/>
        <v>0</v>
      </c>
      <c r="O25">
        <f>SUM(O20:O24)</f>
        <v>29</v>
      </c>
    </row>
  </sheetData>
  <pageMargins left="0.70866141732283472" right="0.70866141732283472" top="0.74803149606299213" bottom="0.74803149606299213" header="0.31496062992125984" footer="0.31496062992125984"/>
  <pageSetup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K22"/>
  <sheetViews>
    <sheetView workbookViewId="0">
      <selection activeCell="F20" sqref="F20"/>
    </sheetView>
  </sheetViews>
  <sheetFormatPr baseColWidth="10" defaultRowHeight="15" x14ac:dyDescent="0.25"/>
  <cols>
    <col min="5" max="5" width="12.42578125" customWidth="1"/>
    <col min="6" max="6" width="12" customWidth="1"/>
    <col min="7" max="7" width="15.28515625" customWidth="1"/>
    <col min="8" max="8" width="14.7109375" customWidth="1"/>
    <col min="9" max="9" width="15" customWidth="1"/>
    <col min="10" max="10" width="14.42578125" customWidth="1"/>
    <col min="11" max="11" width="15.7109375" customWidth="1"/>
  </cols>
  <sheetData>
    <row r="5" spans="2:11" ht="33.75" x14ac:dyDescent="0.5">
      <c r="D5">
        <f>+D2136</f>
        <v>0</v>
      </c>
      <c r="F5" s="119" t="s">
        <v>155</v>
      </c>
    </row>
    <row r="7" spans="2:11" ht="60" x14ac:dyDescent="0.25">
      <c r="B7" s="120" t="s">
        <v>111</v>
      </c>
      <c r="C7" s="120" t="s">
        <v>146</v>
      </c>
      <c r="D7" s="120" t="s">
        <v>147</v>
      </c>
      <c r="E7" s="120" t="s">
        <v>148</v>
      </c>
      <c r="F7" s="120" t="s">
        <v>149</v>
      </c>
      <c r="G7" s="120" t="s">
        <v>150</v>
      </c>
      <c r="H7" s="120" t="s">
        <v>151</v>
      </c>
      <c r="I7" s="120" t="s">
        <v>152</v>
      </c>
      <c r="J7" s="120" t="s">
        <v>153</v>
      </c>
      <c r="K7" s="120" t="s">
        <v>154</v>
      </c>
    </row>
    <row r="8" spans="2:11" x14ac:dyDescent="0.25">
      <c r="B8" s="121" t="s">
        <v>135</v>
      </c>
      <c r="C8" s="122">
        <f>SUM(D8:I8)</f>
        <v>132</v>
      </c>
      <c r="D8" s="123">
        <v>32</v>
      </c>
      <c r="E8" s="123">
        <v>4</v>
      </c>
      <c r="F8" s="123">
        <v>33</v>
      </c>
      <c r="G8" s="124">
        <v>0</v>
      </c>
      <c r="H8" s="124">
        <v>59</v>
      </c>
      <c r="I8" s="124">
        <v>4</v>
      </c>
      <c r="J8" s="125">
        <f>SUM(G8:I8)</f>
        <v>63</v>
      </c>
      <c r="K8" s="126">
        <f>IFERROR(J8/C8,"")</f>
        <v>0.47727272727272729</v>
      </c>
    </row>
    <row r="9" spans="2:11" x14ac:dyDescent="0.25">
      <c r="B9" s="121" t="s">
        <v>136</v>
      </c>
      <c r="C9" s="122">
        <f>SUM(D9:I9)</f>
        <v>75</v>
      </c>
      <c r="D9" s="123">
        <v>31</v>
      </c>
      <c r="E9" s="123">
        <v>5</v>
      </c>
      <c r="F9" s="123">
        <v>9</v>
      </c>
      <c r="G9" s="124">
        <v>0</v>
      </c>
      <c r="H9" s="124">
        <v>4</v>
      </c>
      <c r="I9" s="124">
        <v>26</v>
      </c>
      <c r="J9" s="125">
        <f t="shared" ref="J9:J18" si="0">SUM(G9:I9)</f>
        <v>30</v>
      </c>
      <c r="K9" s="126">
        <f t="shared" ref="K9:K19" si="1">IFERROR(J9/C9,"")</f>
        <v>0.4</v>
      </c>
    </row>
    <row r="10" spans="2:11" x14ac:dyDescent="0.25">
      <c r="B10" s="121" t="s">
        <v>137</v>
      </c>
      <c r="C10" s="122">
        <f t="shared" ref="C10:C22" si="2">SUM(D10:I10)</f>
        <v>54</v>
      </c>
      <c r="D10" s="123">
        <v>30</v>
      </c>
      <c r="E10" s="123">
        <v>5</v>
      </c>
      <c r="F10" s="123">
        <v>18</v>
      </c>
      <c r="G10" s="124">
        <v>1</v>
      </c>
      <c r="H10" s="124">
        <v>0</v>
      </c>
      <c r="I10" s="124">
        <v>0</v>
      </c>
      <c r="J10" s="125">
        <f t="shared" si="0"/>
        <v>1</v>
      </c>
      <c r="K10" s="126">
        <f t="shared" si="1"/>
        <v>1.8518518518518517E-2</v>
      </c>
    </row>
    <row r="11" spans="2:11" x14ac:dyDescent="0.25">
      <c r="B11" s="121" t="s">
        <v>138</v>
      </c>
      <c r="C11" s="122">
        <f t="shared" si="2"/>
        <v>51</v>
      </c>
      <c r="D11" s="123">
        <v>30</v>
      </c>
      <c r="E11" s="123">
        <v>5</v>
      </c>
      <c r="F11" s="123">
        <v>16</v>
      </c>
      <c r="G11" s="124">
        <v>0</v>
      </c>
      <c r="H11" s="124">
        <v>0</v>
      </c>
      <c r="I11" s="124">
        <v>0</v>
      </c>
      <c r="J11" s="125">
        <f t="shared" si="0"/>
        <v>0</v>
      </c>
      <c r="K11" s="126">
        <f t="shared" si="1"/>
        <v>0</v>
      </c>
    </row>
    <row r="12" spans="2:11" x14ac:dyDescent="0.25">
      <c r="B12" s="121" t="s">
        <v>139</v>
      </c>
      <c r="C12" s="122">
        <f t="shared" si="2"/>
        <v>51</v>
      </c>
      <c r="D12" s="123">
        <v>30</v>
      </c>
      <c r="E12" s="123">
        <v>4</v>
      </c>
      <c r="F12" s="123">
        <v>16</v>
      </c>
      <c r="G12" s="124">
        <v>0</v>
      </c>
      <c r="H12" s="124">
        <v>1</v>
      </c>
      <c r="I12" s="124">
        <v>0</v>
      </c>
      <c r="J12" s="125">
        <f t="shared" si="0"/>
        <v>1</v>
      </c>
      <c r="K12" s="126">
        <f t="shared" si="1"/>
        <v>1.9607843137254902E-2</v>
      </c>
    </row>
    <row r="13" spans="2:11" x14ac:dyDescent="0.25">
      <c r="B13" s="121" t="s">
        <v>140</v>
      </c>
      <c r="C13" s="122">
        <f t="shared" si="2"/>
        <v>50</v>
      </c>
      <c r="D13" s="123">
        <v>30</v>
      </c>
      <c r="E13" s="123">
        <v>4</v>
      </c>
      <c r="F13" s="123">
        <v>1</v>
      </c>
      <c r="G13" s="124">
        <v>0</v>
      </c>
      <c r="H13" s="124">
        <v>0</v>
      </c>
      <c r="I13" s="124">
        <v>15</v>
      </c>
      <c r="J13" s="125">
        <f t="shared" si="0"/>
        <v>15</v>
      </c>
      <c r="K13" s="126">
        <f t="shared" si="1"/>
        <v>0.3</v>
      </c>
    </row>
    <row r="14" spans="2:11" x14ac:dyDescent="0.25">
      <c r="B14" s="121" t="s">
        <v>129</v>
      </c>
      <c r="C14" s="122">
        <f t="shared" si="2"/>
        <v>200</v>
      </c>
      <c r="D14" s="121">
        <v>45</v>
      </c>
      <c r="E14" s="121">
        <v>1</v>
      </c>
      <c r="F14" s="121">
        <v>151</v>
      </c>
      <c r="G14" s="121">
        <v>0</v>
      </c>
      <c r="H14" s="121">
        <v>3</v>
      </c>
      <c r="I14" s="121">
        <v>0</v>
      </c>
      <c r="J14" s="125">
        <f t="shared" si="0"/>
        <v>3</v>
      </c>
      <c r="K14" s="126">
        <f t="shared" si="1"/>
        <v>1.4999999999999999E-2</v>
      </c>
    </row>
    <row r="15" spans="2:11" x14ac:dyDescent="0.25">
      <c r="B15" s="121" t="s">
        <v>130</v>
      </c>
      <c r="C15" s="122">
        <f t="shared" si="2"/>
        <v>197</v>
      </c>
      <c r="D15" s="121">
        <v>44</v>
      </c>
      <c r="E15" s="121">
        <v>1</v>
      </c>
      <c r="F15" s="121">
        <v>72</v>
      </c>
      <c r="G15" s="121">
        <v>1</v>
      </c>
      <c r="H15" s="121">
        <v>0</v>
      </c>
      <c r="I15" s="121">
        <v>79</v>
      </c>
      <c r="J15" s="125">
        <f t="shared" si="0"/>
        <v>80</v>
      </c>
      <c r="K15" s="126">
        <f t="shared" si="1"/>
        <v>0.40609137055837563</v>
      </c>
    </row>
    <row r="16" spans="2:11" x14ac:dyDescent="0.25">
      <c r="B16" s="121" t="s">
        <v>131</v>
      </c>
      <c r="C16" s="122">
        <f t="shared" si="2"/>
        <v>117</v>
      </c>
      <c r="D16" s="121">
        <v>42</v>
      </c>
      <c r="E16" s="121">
        <v>1</v>
      </c>
      <c r="F16" s="121">
        <v>0</v>
      </c>
      <c r="G16" s="121">
        <v>2</v>
      </c>
      <c r="H16" s="121">
        <v>0</v>
      </c>
      <c r="I16" s="121">
        <v>72</v>
      </c>
      <c r="J16" s="125">
        <f t="shared" si="0"/>
        <v>74</v>
      </c>
      <c r="K16" s="126">
        <f t="shared" si="1"/>
        <v>0.63247863247863245</v>
      </c>
    </row>
    <row r="17" spans="2:11" x14ac:dyDescent="0.25">
      <c r="B17" s="121" t="s">
        <v>132</v>
      </c>
      <c r="C17" s="122">
        <f t="shared" si="2"/>
        <v>43</v>
      </c>
      <c r="D17" s="121">
        <v>36</v>
      </c>
      <c r="E17" s="121">
        <v>1</v>
      </c>
      <c r="F17" s="121">
        <v>0</v>
      </c>
      <c r="G17" s="121">
        <v>6</v>
      </c>
      <c r="H17" s="121">
        <v>0</v>
      </c>
      <c r="I17" s="121">
        <v>0</v>
      </c>
      <c r="J17" s="125">
        <f t="shared" si="0"/>
        <v>6</v>
      </c>
      <c r="K17" s="126">
        <f t="shared" si="1"/>
        <v>0.13953488372093023</v>
      </c>
    </row>
    <row r="18" spans="2:11" x14ac:dyDescent="0.25">
      <c r="B18" s="121" t="s">
        <v>133</v>
      </c>
      <c r="C18" s="122">
        <f t="shared" si="2"/>
        <v>37</v>
      </c>
      <c r="D18" s="121">
        <v>33</v>
      </c>
      <c r="E18" s="121">
        <v>1</v>
      </c>
      <c r="F18" s="121">
        <v>0</v>
      </c>
      <c r="G18" s="121">
        <v>3</v>
      </c>
      <c r="H18" s="121">
        <v>0</v>
      </c>
      <c r="I18" s="121">
        <v>0</v>
      </c>
      <c r="J18" s="125">
        <f t="shared" si="0"/>
        <v>3</v>
      </c>
      <c r="K18" s="126">
        <f t="shared" si="1"/>
        <v>8.1081081081081086E-2</v>
      </c>
    </row>
    <row r="19" spans="2:11" x14ac:dyDescent="0.25">
      <c r="B19" s="121" t="s">
        <v>134</v>
      </c>
      <c r="C19" s="122">
        <f t="shared" si="2"/>
        <v>35</v>
      </c>
      <c r="D19" s="121">
        <v>31</v>
      </c>
      <c r="E19" s="121">
        <v>1</v>
      </c>
      <c r="F19" s="121">
        <v>1</v>
      </c>
      <c r="G19" s="121">
        <v>2</v>
      </c>
      <c r="H19" s="121">
        <v>0</v>
      </c>
      <c r="I19" s="121">
        <v>0</v>
      </c>
      <c r="J19" s="125">
        <f t="shared" ref="J19" si="3">SUM(G19:I19)</f>
        <v>2</v>
      </c>
      <c r="K19" s="126">
        <f t="shared" si="1"/>
        <v>5.7142857142857141E-2</v>
      </c>
    </row>
    <row r="20" spans="2:11" x14ac:dyDescent="0.25">
      <c r="B20" s="121" t="s">
        <v>135</v>
      </c>
      <c r="C20" s="122">
        <f t="shared" si="2"/>
        <v>33</v>
      </c>
      <c r="D20" s="121">
        <v>31</v>
      </c>
      <c r="E20" s="121">
        <v>1</v>
      </c>
      <c r="F20" s="121">
        <v>1</v>
      </c>
      <c r="G20" s="121">
        <v>0</v>
      </c>
      <c r="H20" s="121">
        <v>0</v>
      </c>
      <c r="I20" s="121">
        <v>0</v>
      </c>
      <c r="J20" s="125">
        <f>SUM(G20:I20)</f>
        <v>0</v>
      </c>
      <c r="K20" s="126">
        <f>IFERROR(J20/C20,"")</f>
        <v>0</v>
      </c>
    </row>
    <row r="21" spans="2:11" x14ac:dyDescent="0.25">
      <c r="B21" s="121" t="s">
        <v>136</v>
      </c>
      <c r="C21" s="121">
        <f t="shared" si="2"/>
        <v>33</v>
      </c>
      <c r="D21" s="121">
        <v>29</v>
      </c>
      <c r="E21" s="121">
        <v>1</v>
      </c>
      <c r="F21" s="121">
        <v>0</v>
      </c>
      <c r="G21" s="121">
        <v>2</v>
      </c>
      <c r="H21" s="121">
        <v>0</v>
      </c>
      <c r="I21" s="121">
        <v>1</v>
      </c>
      <c r="J21" s="125">
        <f>SUM(G21:I21)</f>
        <v>3</v>
      </c>
      <c r="K21" s="126">
        <f>IFERROR(J21/C21,"")</f>
        <v>9.0909090909090912E-2</v>
      </c>
    </row>
    <row r="22" spans="2:11" x14ac:dyDescent="0.25">
      <c r="B22" s="121" t="s">
        <v>137</v>
      </c>
      <c r="C22" s="121">
        <f t="shared" si="2"/>
        <v>30</v>
      </c>
      <c r="D22" s="121">
        <v>29</v>
      </c>
      <c r="E22" s="121">
        <v>1</v>
      </c>
      <c r="F22" s="121">
        <v>0</v>
      </c>
      <c r="G22" s="121">
        <v>0</v>
      </c>
      <c r="H22" s="121">
        <v>0</v>
      </c>
      <c r="I22" s="121">
        <v>0</v>
      </c>
      <c r="J22" s="125">
        <f>SUM(G22:I22)</f>
        <v>0</v>
      </c>
      <c r="K22" s="126">
        <f>IFERROR(J22/C22,"")</f>
        <v>0</v>
      </c>
    </row>
  </sheetData>
  <pageMargins left="0.70866141732283472" right="0.70866141732283472" top="0.74803149606299213" bottom="0.74803149606299213" header="0.31496062992125984" footer="0.31496062992125984"/>
  <pageSetup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3:U22"/>
  <sheetViews>
    <sheetView zoomScale="90" zoomScaleNormal="90" workbookViewId="0">
      <selection activeCell="O26" sqref="O26"/>
    </sheetView>
  </sheetViews>
  <sheetFormatPr baseColWidth="10" defaultRowHeight="15" x14ac:dyDescent="0.25"/>
  <cols>
    <col min="1" max="1" width="11.42578125" style="55"/>
    <col min="2" max="2" width="16.85546875" style="55" bestFit="1" customWidth="1"/>
    <col min="3" max="6" width="11.42578125" style="55"/>
    <col min="7" max="8" width="13.7109375" style="55" customWidth="1"/>
    <col min="9" max="10" width="11.42578125" style="56"/>
    <col min="11" max="11" width="11.5703125" style="56" customWidth="1"/>
    <col min="12" max="12" width="11.42578125" style="56"/>
    <col min="13" max="15" width="16.7109375" style="56" customWidth="1"/>
    <col min="16" max="16" width="12.140625" style="56" customWidth="1"/>
    <col min="17" max="17" width="12" style="56" customWidth="1"/>
    <col min="18" max="19" width="15.85546875" style="56" customWidth="1"/>
    <col min="20" max="20" width="16" style="56" customWidth="1"/>
    <col min="21" max="21" width="15.5703125" style="56" customWidth="1"/>
    <col min="22" max="16384" width="11.42578125" style="55"/>
  </cols>
  <sheetData>
    <row r="3" spans="2:21" ht="15.75" thickBot="1" x14ac:dyDescent="0.3"/>
    <row r="4" spans="2:21" ht="15.75" thickBot="1" x14ac:dyDescent="0.3">
      <c r="B4" s="217" t="s">
        <v>109</v>
      </c>
      <c r="C4" s="218"/>
      <c r="D4" s="218"/>
      <c r="E4" s="218"/>
      <c r="F4" s="218"/>
      <c r="G4" s="218"/>
      <c r="H4" s="218"/>
      <c r="I4" s="219"/>
      <c r="J4" s="118"/>
      <c r="K4" s="220" t="s">
        <v>110</v>
      </c>
      <c r="L4" s="221"/>
      <c r="M4" s="221"/>
      <c r="N4" s="221"/>
      <c r="O4" s="222"/>
      <c r="P4" s="222"/>
      <c r="Q4" s="222"/>
      <c r="R4" s="222"/>
      <c r="S4" s="222"/>
      <c r="T4" s="222"/>
      <c r="U4" s="223"/>
    </row>
    <row r="5" spans="2:21" ht="75.75" thickBot="1" x14ac:dyDescent="0.3">
      <c r="B5" s="57" t="s">
        <v>111</v>
      </c>
      <c r="C5" s="58" t="s">
        <v>112</v>
      </c>
      <c r="D5" s="58" t="s">
        <v>113</v>
      </c>
      <c r="E5" s="58" t="s">
        <v>114</v>
      </c>
      <c r="F5" s="58" t="s">
        <v>113</v>
      </c>
      <c r="G5" s="58" t="s">
        <v>115</v>
      </c>
      <c r="H5" s="58" t="s">
        <v>113</v>
      </c>
      <c r="I5" s="59" t="s">
        <v>116</v>
      </c>
      <c r="J5" s="60" t="s">
        <v>117</v>
      </c>
      <c r="K5" s="61" t="s">
        <v>118</v>
      </c>
      <c r="L5" s="62" t="s">
        <v>119</v>
      </c>
      <c r="M5" s="63" t="s">
        <v>120</v>
      </c>
      <c r="N5" s="64" t="s">
        <v>121</v>
      </c>
      <c r="O5" s="60" t="s">
        <v>122</v>
      </c>
      <c r="P5" s="65" t="s">
        <v>123</v>
      </c>
      <c r="Q5" s="66" t="s">
        <v>124</v>
      </c>
      <c r="R5" s="67" t="s">
        <v>125</v>
      </c>
      <c r="S5" s="68" t="s">
        <v>126</v>
      </c>
      <c r="T5" s="69" t="s">
        <v>127</v>
      </c>
      <c r="U5" s="70" t="s">
        <v>128</v>
      </c>
    </row>
    <row r="6" spans="2:21" x14ac:dyDescent="0.25">
      <c r="B6" s="71" t="s">
        <v>129</v>
      </c>
      <c r="C6" s="72">
        <v>7310</v>
      </c>
      <c r="D6" s="72">
        <v>266</v>
      </c>
      <c r="E6" s="72">
        <v>37506</v>
      </c>
      <c r="F6" s="72">
        <v>117</v>
      </c>
      <c r="G6" s="72">
        <v>5765</v>
      </c>
      <c r="H6" s="72">
        <v>54</v>
      </c>
      <c r="I6" s="73">
        <f>(C6-D6)+(E6-F6)+(G6-H6)</f>
        <v>50144</v>
      </c>
      <c r="J6" s="74">
        <f>I6-R6</f>
        <v>48172</v>
      </c>
      <c r="K6" s="75">
        <v>1400</v>
      </c>
      <c r="L6" s="76">
        <v>264</v>
      </c>
      <c r="M6" s="77">
        <f t="shared" ref="M6:M17" si="0">SUM(K6:L6)</f>
        <v>1664</v>
      </c>
      <c r="N6" s="78">
        <f>IFERROR(J6-M6-S6,"")</f>
        <v>46508</v>
      </c>
      <c r="O6" s="79">
        <f>IFERROR(N6/J6,"")</f>
        <v>0.96545711201527862</v>
      </c>
      <c r="P6" s="80">
        <v>1853</v>
      </c>
      <c r="Q6" s="81">
        <v>119</v>
      </c>
      <c r="R6" s="82">
        <f t="shared" ref="R6:R17" si="1">SUM(P6:Q6)</f>
        <v>1972</v>
      </c>
      <c r="S6" s="83">
        <v>0</v>
      </c>
      <c r="T6" s="84" t="s">
        <v>108</v>
      </c>
      <c r="U6" s="85">
        <f t="shared" ref="U6:U17" si="2">M6+R6</f>
        <v>3636</v>
      </c>
    </row>
    <row r="7" spans="2:21" x14ac:dyDescent="0.25">
      <c r="B7" s="86" t="s">
        <v>130</v>
      </c>
      <c r="C7" s="77">
        <v>9317</v>
      </c>
      <c r="D7" s="77">
        <v>266</v>
      </c>
      <c r="E7" s="77">
        <v>40356</v>
      </c>
      <c r="F7" s="77">
        <v>67</v>
      </c>
      <c r="G7" s="77">
        <v>4281</v>
      </c>
      <c r="H7" s="77">
        <v>62</v>
      </c>
      <c r="I7" s="87">
        <f t="shared" ref="I7:I18" si="3">(C7-D7)+(E7-F7)+(G7-H7)</f>
        <v>53559</v>
      </c>
      <c r="J7" s="74">
        <f t="shared" ref="J7:J18" si="4">I7-R7</f>
        <v>51598</v>
      </c>
      <c r="K7" s="75">
        <v>2230</v>
      </c>
      <c r="L7" s="76">
        <v>671</v>
      </c>
      <c r="M7" s="77">
        <f t="shared" si="0"/>
        <v>2901</v>
      </c>
      <c r="N7" s="78">
        <f t="shared" ref="N7:N17" si="5">IFERROR(J7-M7-S7,"")</f>
        <v>48686</v>
      </c>
      <c r="O7" s="79">
        <f t="shared" ref="O7:O17" si="6">IFERROR(N7/J7,"")</f>
        <v>0.9435637040195356</v>
      </c>
      <c r="P7" s="80">
        <v>1842</v>
      </c>
      <c r="Q7" s="81">
        <v>119</v>
      </c>
      <c r="R7" s="82">
        <f t="shared" si="1"/>
        <v>1961</v>
      </c>
      <c r="S7" s="83">
        <f>IF(Q7="","",R6-R7)</f>
        <v>11</v>
      </c>
      <c r="T7" s="88">
        <f>S7/R6</f>
        <v>5.5780933062880324E-3</v>
      </c>
      <c r="U7" s="85">
        <f t="shared" si="2"/>
        <v>4862</v>
      </c>
    </row>
    <row r="8" spans="2:21" x14ac:dyDescent="0.25">
      <c r="B8" s="86" t="s">
        <v>131</v>
      </c>
      <c r="C8" s="77">
        <v>11973</v>
      </c>
      <c r="D8" s="77">
        <v>426</v>
      </c>
      <c r="E8" s="77">
        <v>32753</v>
      </c>
      <c r="F8" s="77">
        <v>90</v>
      </c>
      <c r="G8" s="77">
        <v>4015</v>
      </c>
      <c r="H8" s="77">
        <v>95</v>
      </c>
      <c r="I8" s="87">
        <f t="shared" si="3"/>
        <v>48130</v>
      </c>
      <c r="J8" s="74">
        <f t="shared" si="4"/>
        <v>46229</v>
      </c>
      <c r="K8" s="75">
        <v>2088</v>
      </c>
      <c r="L8" s="76">
        <v>521</v>
      </c>
      <c r="M8" s="77">
        <f t="shared" si="0"/>
        <v>2609</v>
      </c>
      <c r="N8" s="78">
        <f t="shared" si="5"/>
        <v>43560</v>
      </c>
      <c r="O8" s="79">
        <f t="shared" si="6"/>
        <v>0.94226567738865219</v>
      </c>
      <c r="P8" s="80">
        <v>1809</v>
      </c>
      <c r="Q8" s="81">
        <v>92</v>
      </c>
      <c r="R8" s="82">
        <f t="shared" si="1"/>
        <v>1901</v>
      </c>
      <c r="S8" s="83">
        <f t="shared" ref="S8:S18" si="7">IF(Q8="","",R7-R8)</f>
        <v>60</v>
      </c>
      <c r="T8" s="88">
        <f t="shared" ref="T8:T11" si="8">S8/R7</f>
        <v>3.0596634370219276E-2</v>
      </c>
      <c r="U8" s="85">
        <f t="shared" si="2"/>
        <v>4510</v>
      </c>
    </row>
    <row r="9" spans="2:21" x14ac:dyDescent="0.25">
      <c r="B9" s="86" t="s">
        <v>132</v>
      </c>
      <c r="C9" s="77">
        <v>8067</v>
      </c>
      <c r="D9" s="77">
        <v>252</v>
      </c>
      <c r="E9" s="77">
        <v>43121</v>
      </c>
      <c r="F9" s="77">
        <v>55</v>
      </c>
      <c r="G9" s="77">
        <v>5961</v>
      </c>
      <c r="H9" s="77">
        <v>76</v>
      </c>
      <c r="I9" s="87">
        <f t="shared" si="3"/>
        <v>56766</v>
      </c>
      <c r="J9" s="74">
        <f t="shared" si="4"/>
        <v>56637</v>
      </c>
      <c r="K9" s="75">
        <v>1332</v>
      </c>
      <c r="L9" s="76">
        <v>591</v>
      </c>
      <c r="M9" s="77">
        <f t="shared" si="0"/>
        <v>1923</v>
      </c>
      <c r="N9" s="78">
        <f t="shared" si="5"/>
        <v>52942</v>
      </c>
      <c r="O9" s="79">
        <f t="shared" si="6"/>
        <v>0.93475996256863891</v>
      </c>
      <c r="P9" s="80">
        <v>69</v>
      </c>
      <c r="Q9" s="81">
        <v>60</v>
      </c>
      <c r="R9" s="82">
        <f t="shared" si="1"/>
        <v>129</v>
      </c>
      <c r="S9" s="83">
        <f t="shared" si="7"/>
        <v>1772</v>
      </c>
      <c r="T9" s="88">
        <f t="shared" si="8"/>
        <v>0.93214097843240395</v>
      </c>
      <c r="U9" s="85">
        <f t="shared" si="2"/>
        <v>2052</v>
      </c>
    </row>
    <row r="10" spans="2:21" x14ac:dyDescent="0.25">
      <c r="B10" s="86" t="s">
        <v>133</v>
      </c>
      <c r="C10" s="77">
        <v>8964</v>
      </c>
      <c r="D10" s="77">
        <v>317</v>
      </c>
      <c r="E10" s="77">
        <v>39379</v>
      </c>
      <c r="F10" s="77">
        <v>56</v>
      </c>
      <c r="G10" s="77">
        <v>4467</v>
      </c>
      <c r="H10" s="77">
        <v>50</v>
      </c>
      <c r="I10" s="87">
        <f t="shared" si="3"/>
        <v>52387</v>
      </c>
      <c r="J10" s="74">
        <f t="shared" si="4"/>
        <v>52267</v>
      </c>
      <c r="K10" s="75">
        <v>2622</v>
      </c>
      <c r="L10" s="76">
        <v>1540</v>
      </c>
      <c r="M10" s="77">
        <f t="shared" si="0"/>
        <v>4162</v>
      </c>
      <c r="N10" s="78">
        <f t="shared" si="5"/>
        <v>48096</v>
      </c>
      <c r="O10" s="79">
        <f t="shared" si="6"/>
        <v>0.92019821302160065</v>
      </c>
      <c r="P10" s="80">
        <v>60</v>
      </c>
      <c r="Q10" s="81">
        <v>60</v>
      </c>
      <c r="R10" s="82">
        <f t="shared" si="1"/>
        <v>120</v>
      </c>
      <c r="S10" s="83">
        <f t="shared" si="7"/>
        <v>9</v>
      </c>
      <c r="T10" s="88">
        <f t="shared" si="8"/>
        <v>6.9767441860465115E-2</v>
      </c>
      <c r="U10" s="85">
        <f t="shared" si="2"/>
        <v>4282</v>
      </c>
    </row>
    <row r="11" spans="2:21" x14ac:dyDescent="0.25">
      <c r="B11" s="86" t="s">
        <v>134</v>
      </c>
      <c r="C11" s="77">
        <v>10808</v>
      </c>
      <c r="D11" s="77">
        <v>353</v>
      </c>
      <c r="E11" s="77">
        <v>37816</v>
      </c>
      <c r="F11" s="77">
        <v>53</v>
      </c>
      <c r="G11" s="77">
        <v>3723</v>
      </c>
      <c r="H11" s="77">
        <v>48</v>
      </c>
      <c r="I11" s="87">
        <f t="shared" si="3"/>
        <v>51893</v>
      </c>
      <c r="J11" s="74">
        <f t="shared" si="4"/>
        <v>51805</v>
      </c>
      <c r="K11" s="75">
        <v>3271</v>
      </c>
      <c r="L11" s="76">
        <v>132</v>
      </c>
      <c r="M11" s="77">
        <f t="shared" si="0"/>
        <v>3403</v>
      </c>
      <c r="N11" s="78">
        <f t="shared" si="5"/>
        <v>48370</v>
      </c>
      <c r="O11" s="79">
        <f t="shared" si="6"/>
        <v>0.9336936589132323</v>
      </c>
      <c r="P11" s="80">
        <v>54</v>
      </c>
      <c r="Q11" s="81">
        <v>34</v>
      </c>
      <c r="R11" s="82">
        <f t="shared" si="1"/>
        <v>88</v>
      </c>
      <c r="S11" s="83">
        <f t="shared" si="7"/>
        <v>32</v>
      </c>
      <c r="T11" s="88">
        <f t="shared" si="8"/>
        <v>0.26666666666666666</v>
      </c>
      <c r="U11" s="85">
        <f t="shared" si="2"/>
        <v>3491</v>
      </c>
    </row>
    <row r="12" spans="2:21" x14ac:dyDescent="0.25">
      <c r="B12" s="86" t="s">
        <v>135</v>
      </c>
      <c r="C12" s="77"/>
      <c r="D12" s="77"/>
      <c r="E12" s="77"/>
      <c r="F12" s="77"/>
      <c r="G12" s="77"/>
      <c r="H12" s="77"/>
      <c r="I12" s="87">
        <f t="shared" si="3"/>
        <v>0</v>
      </c>
      <c r="J12" s="74">
        <f t="shared" si="4"/>
        <v>0</v>
      </c>
      <c r="K12" s="75"/>
      <c r="L12" s="76"/>
      <c r="M12" s="77">
        <f t="shared" si="0"/>
        <v>0</v>
      </c>
      <c r="N12" s="78" t="str">
        <f t="shared" si="5"/>
        <v/>
      </c>
      <c r="O12" s="79" t="str">
        <f t="shared" si="6"/>
        <v/>
      </c>
      <c r="P12" s="80"/>
      <c r="Q12" s="81"/>
      <c r="R12" s="82">
        <f t="shared" si="1"/>
        <v>0</v>
      </c>
      <c r="S12" s="83" t="str">
        <f t="shared" si="7"/>
        <v/>
      </c>
      <c r="T12" s="84" t="str">
        <f t="shared" ref="T12:T17" si="9">IFERROR(1-(R12/I12),"")</f>
        <v/>
      </c>
      <c r="U12" s="85">
        <f t="shared" si="2"/>
        <v>0</v>
      </c>
    </row>
    <row r="13" spans="2:21" x14ac:dyDescent="0.25">
      <c r="B13" s="86" t="s">
        <v>136</v>
      </c>
      <c r="C13" s="77"/>
      <c r="D13" s="77"/>
      <c r="E13" s="77"/>
      <c r="F13" s="77"/>
      <c r="G13" s="77"/>
      <c r="H13" s="77"/>
      <c r="I13" s="87">
        <f t="shared" si="3"/>
        <v>0</v>
      </c>
      <c r="J13" s="74">
        <f t="shared" si="4"/>
        <v>0</v>
      </c>
      <c r="K13" s="75"/>
      <c r="L13" s="76"/>
      <c r="M13" s="77">
        <f t="shared" si="0"/>
        <v>0</v>
      </c>
      <c r="N13" s="78" t="str">
        <f t="shared" si="5"/>
        <v/>
      </c>
      <c r="O13" s="79" t="str">
        <f t="shared" si="6"/>
        <v/>
      </c>
      <c r="P13" s="80"/>
      <c r="Q13" s="81"/>
      <c r="R13" s="82">
        <f t="shared" si="1"/>
        <v>0</v>
      </c>
      <c r="S13" s="83" t="str">
        <f t="shared" si="7"/>
        <v/>
      </c>
      <c r="T13" s="84" t="str">
        <f t="shared" si="9"/>
        <v/>
      </c>
      <c r="U13" s="85">
        <f t="shared" si="2"/>
        <v>0</v>
      </c>
    </row>
    <row r="14" spans="2:21" x14ac:dyDescent="0.25">
      <c r="B14" s="86" t="s">
        <v>137</v>
      </c>
      <c r="C14" s="77"/>
      <c r="D14" s="77"/>
      <c r="E14" s="77"/>
      <c r="F14" s="77"/>
      <c r="G14" s="77"/>
      <c r="H14" s="77"/>
      <c r="I14" s="87">
        <f t="shared" si="3"/>
        <v>0</v>
      </c>
      <c r="J14" s="74">
        <f t="shared" si="4"/>
        <v>0</v>
      </c>
      <c r="K14" s="75"/>
      <c r="L14" s="76"/>
      <c r="M14" s="77">
        <f t="shared" si="0"/>
        <v>0</v>
      </c>
      <c r="N14" s="78" t="str">
        <f t="shared" si="5"/>
        <v/>
      </c>
      <c r="O14" s="79" t="str">
        <f t="shared" si="6"/>
        <v/>
      </c>
      <c r="P14" s="80"/>
      <c r="Q14" s="81"/>
      <c r="R14" s="82">
        <f t="shared" si="1"/>
        <v>0</v>
      </c>
      <c r="S14" s="83" t="str">
        <f t="shared" si="7"/>
        <v/>
      </c>
      <c r="T14" s="84" t="str">
        <f t="shared" si="9"/>
        <v/>
      </c>
      <c r="U14" s="85">
        <f t="shared" si="2"/>
        <v>0</v>
      </c>
    </row>
    <row r="15" spans="2:21" x14ac:dyDescent="0.25">
      <c r="B15" s="86" t="s">
        <v>138</v>
      </c>
      <c r="C15" s="77"/>
      <c r="D15" s="77"/>
      <c r="E15" s="77"/>
      <c r="F15" s="77"/>
      <c r="G15" s="77"/>
      <c r="H15" s="77"/>
      <c r="I15" s="87">
        <f t="shared" si="3"/>
        <v>0</v>
      </c>
      <c r="J15" s="74">
        <f t="shared" si="4"/>
        <v>0</v>
      </c>
      <c r="K15" s="75"/>
      <c r="L15" s="76"/>
      <c r="M15" s="77">
        <f t="shared" si="0"/>
        <v>0</v>
      </c>
      <c r="N15" s="78" t="str">
        <f t="shared" si="5"/>
        <v/>
      </c>
      <c r="O15" s="79" t="str">
        <f t="shared" si="6"/>
        <v/>
      </c>
      <c r="P15" s="80"/>
      <c r="Q15" s="81"/>
      <c r="R15" s="82">
        <f t="shared" si="1"/>
        <v>0</v>
      </c>
      <c r="S15" s="83" t="str">
        <f t="shared" si="7"/>
        <v/>
      </c>
      <c r="T15" s="84" t="str">
        <f t="shared" si="9"/>
        <v/>
      </c>
      <c r="U15" s="85">
        <f t="shared" si="2"/>
        <v>0</v>
      </c>
    </row>
    <row r="16" spans="2:21" x14ac:dyDescent="0.25">
      <c r="B16" s="86" t="s">
        <v>139</v>
      </c>
      <c r="C16" s="77"/>
      <c r="D16" s="77"/>
      <c r="E16" s="77"/>
      <c r="F16" s="77"/>
      <c r="G16" s="77"/>
      <c r="H16" s="77"/>
      <c r="I16" s="87">
        <f t="shared" si="3"/>
        <v>0</v>
      </c>
      <c r="J16" s="74">
        <f t="shared" si="4"/>
        <v>0</v>
      </c>
      <c r="K16" s="75"/>
      <c r="L16" s="76"/>
      <c r="M16" s="77">
        <f t="shared" si="0"/>
        <v>0</v>
      </c>
      <c r="N16" s="78" t="str">
        <f t="shared" si="5"/>
        <v/>
      </c>
      <c r="O16" s="79" t="str">
        <f t="shared" si="6"/>
        <v/>
      </c>
      <c r="P16" s="80"/>
      <c r="Q16" s="81"/>
      <c r="R16" s="82">
        <f t="shared" si="1"/>
        <v>0</v>
      </c>
      <c r="S16" s="83" t="str">
        <f t="shared" si="7"/>
        <v/>
      </c>
      <c r="T16" s="84" t="str">
        <f t="shared" si="9"/>
        <v/>
      </c>
      <c r="U16" s="85">
        <f t="shared" si="2"/>
        <v>0</v>
      </c>
    </row>
    <row r="17" spans="2:21" ht="15.75" thickBot="1" x14ac:dyDescent="0.3">
      <c r="B17" s="86" t="s">
        <v>140</v>
      </c>
      <c r="C17" s="77"/>
      <c r="D17" s="77"/>
      <c r="E17" s="77"/>
      <c r="F17" s="77"/>
      <c r="G17" s="77"/>
      <c r="H17" s="77"/>
      <c r="I17" s="87">
        <f t="shared" si="3"/>
        <v>0</v>
      </c>
      <c r="J17" s="74">
        <f t="shared" si="4"/>
        <v>0</v>
      </c>
      <c r="K17" s="75"/>
      <c r="L17" s="76"/>
      <c r="M17" s="77">
        <f t="shared" si="0"/>
        <v>0</v>
      </c>
      <c r="N17" s="78" t="str">
        <f t="shared" si="5"/>
        <v/>
      </c>
      <c r="O17" s="79" t="str">
        <f t="shared" si="6"/>
        <v/>
      </c>
      <c r="P17" s="80"/>
      <c r="Q17" s="81"/>
      <c r="R17" s="82">
        <f t="shared" si="1"/>
        <v>0</v>
      </c>
      <c r="S17" s="83" t="str">
        <f t="shared" si="7"/>
        <v/>
      </c>
      <c r="T17" s="84" t="str">
        <f t="shared" si="9"/>
        <v/>
      </c>
      <c r="U17" s="85">
        <f t="shared" si="2"/>
        <v>0</v>
      </c>
    </row>
    <row r="18" spans="2:21" ht="15.75" thickBot="1" x14ac:dyDescent="0.3">
      <c r="B18" s="89" t="s">
        <v>141</v>
      </c>
      <c r="C18" s="90">
        <f t="shared" ref="C18:G18" si="10">SUM(C6:C17)</f>
        <v>56439</v>
      </c>
      <c r="D18" s="90">
        <f>SUM(D6:D17)</f>
        <v>1880</v>
      </c>
      <c r="E18" s="90">
        <f t="shared" si="10"/>
        <v>230931</v>
      </c>
      <c r="F18" s="90">
        <f>SUM(F6:F17)</f>
        <v>438</v>
      </c>
      <c r="G18" s="90">
        <f t="shared" si="10"/>
        <v>28212</v>
      </c>
      <c r="H18" s="90">
        <f>SUM(H6:H17)</f>
        <v>385</v>
      </c>
      <c r="I18" s="91">
        <f t="shared" si="3"/>
        <v>312879</v>
      </c>
      <c r="J18" s="92">
        <f t="shared" si="4"/>
        <v>312879</v>
      </c>
      <c r="K18" s="93"/>
      <c r="L18" s="94"/>
      <c r="M18" s="90">
        <f>SUM(M6:M17)</f>
        <v>16662</v>
      </c>
      <c r="N18" s="95">
        <f t="shared" ref="N18" si="11">J18-M18</f>
        <v>296217</v>
      </c>
      <c r="O18" s="96">
        <f>IFERROR(AVERAGE(O6:O17),"")</f>
        <v>0.93998972132115632</v>
      </c>
      <c r="P18" s="97"/>
      <c r="Q18" s="98"/>
      <c r="R18" s="99"/>
      <c r="S18" s="100" t="str">
        <f t="shared" si="7"/>
        <v/>
      </c>
      <c r="T18" s="101">
        <f>IFERROR(AVERAGE(T6:T17),"")</f>
        <v>0.26094996292720862</v>
      </c>
      <c r="U18" s="102">
        <f t="shared" ref="U18" si="12">SUM(U6:U17)</f>
        <v>22833</v>
      </c>
    </row>
    <row r="19" spans="2:21" ht="15.75" thickBot="1" x14ac:dyDescent="0.3">
      <c r="O19" s="103" t="s">
        <v>142</v>
      </c>
      <c r="T19" s="104" t="s">
        <v>142</v>
      </c>
    </row>
    <row r="20" spans="2:21" ht="30" x14ac:dyDescent="0.25">
      <c r="C20" s="105" t="s">
        <v>143</v>
      </c>
      <c r="D20" s="106">
        <f>D18+F18+H18</f>
        <v>2703</v>
      </c>
    </row>
    <row r="21" spans="2:21" ht="60" x14ac:dyDescent="0.25">
      <c r="C21" s="107" t="s">
        <v>144</v>
      </c>
      <c r="D21" s="108">
        <f>C18+E18+G18</f>
        <v>315582</v>
      </c>
    </row>
    <row r="22" spans="2:21" ht="15.75" thickBot="1" x14ac:dyDescent="0.3">
      <c r="C22" s="109" t="s">
        <v>145</v>
      </c>
      <c r="D22" s="110">
        <f>D21-D20</f>
        <v>312879</v>
      </c>
    </row>
  </sheetData>
  <mergeCells count="2">
    <mergeCell ref="B4:I4"/>
    <mergeCell ref="K4:U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Ficha Técnica Formulación</vt:lpstr>
      <vt:lpstr>Ficha T Seguimiento (2)</vt:lpstr>
      <vt:lpstr>3er Trimestre</vt:lpstr>
      <vt:lpstr>3er Trimestre (2)</vt:lpstr>
      <vt:lpstr>Datos</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2019-08-02T20:31:05Z</cp:lastPrinted>
  <dcterms:created xsi:type="dcterms:W3CDTF">2017-09-28T15:09:54Z</dcterms:created>
  <dcterms:modified xsi:type="dcterms:W3CDTF">2019-11-27T22:27:09Z</dcterms:modified>
</cp:coreProperties>
</file>