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5. DESARROLLO FÍSICO\"/>
    </mc:Choice>
  </mc:AlternateContent>
  <xr:revisionPtr revIDLastSave="0" documentId="8_{9785D051-6BE8-47DB-8E7F-4AD4EDAABD6D}" xr6:coauthVersionLast="36" xr6:coauthVersionMax="36" xr10:uidLastSave="{00000000-0000-0000-0000-000000000000}"/>
  <bookViews>
    <workbookView xWindow="0" yWindow="0" windowWidth="21600" windowHeight="9225"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2">'Ficha T Seguimiento'!$A$1:$K$38</definedName>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3" l="1"/>
  <c r="H14" i="3" s="1"/>
  <c r="I14" i="3" s="1"/>
  <c r="G15" i="3"/>
  <c r="H15" i="3" s="1"/>
  <c r="I15" i="3" s="1"/>
  <c r="G16" i="3"/>
  <c r="H16" i="3" s="1"/>
  <c r="I16" i="3" s="1"/>
  <c r="H22" i="13" l="1"/>
  <c r="I22" i="13"/>
  <c r="J22" i="13"/>
  <c r="J24" i="13"/>
  <c r="J14" i="13"/>
  <c r="I14" i="13"/>
  <c r="I15" i="13"/>
  <c r="J15" i="13" s="1"/>
  <c r="I17" i="13"/>
  <c r="H15" i="13"/>
  <c r="H16" i="13"/>
  <c r="I16" i="13" s="1"/>
  <c r="J16" i="13" s="1"/>
  <c r="H17" i="13"/>
  <c r="H18" i="13"/>
  <c r="H19" i="13"/>
  <c r="H20" i="13"/>
  <c r="I20" i="13" s="1"/>
  <c r="J20" i="13" s="1"/>
  <c r="H21" i="13"/>
  <c r="H14" i="13"/>
  <c r="G13" i="3"/>
  <c r="C14" i="13"/>
  <c r="E14" i="13" s="1"/>
  <c r="G14" i="13" s="1"/>
  <c r="F14" i="13"/>
  <c r="C15" i="13" s="1"/>
  <c r="D26" i="13"/>
  <c r="B26" i="13"/>
  <c r="C26" i="13"/>
  <c r="E26" i="13" s="1"/>
  <c r="G26" i="13" s="1"/>
  <c r="I25" i="13"/>
  <c r="J25" i="13" s="1"/>
  <c r="I18" i="13"/>
  <c r="J18" i="13" s="1"/>
  <c r="I19" i="13"/>
  <c r="J19" i="13" s="1"/>
  <c r="D9" i="13"/>
  <c r="B47" i="13"/>
  <c r="B48" i="13"/>
  <c r="B49" i="13"/>
  <c r="B50" i="13" s="1"/>
  <c r="B51" i="13" s="1"/>
  <c r="B52" i="13" s="1"/>
  <c r="B53" i="13" s="1"/>
  <c r="B54" i="13" s="1"/>
  <c r="B55" i="13" s="1"/>
  <c r="B56" i="13" s="1"/>
  <c r="B57" i="13" s="1"/>
  <c r="B58" i="13" s="1"/>
  <c r="I24" i="13"/>
  <c r="I23" i="13"/>
  <c r="J23" i="13" s="1"/>
  <c r="I21" i="13"/>
  <c r="J21" i="13" s="1"/>
  <c r="J17" i="13"/>
  <c r="E10" i="3"/>
  <c r="F47" i="13" l="1"/>
  <c r="F48" i="13" s="1"/>
  <c r="F49" i="13" s="1"/>
  <c r="F50" i="13" s="1"/>
  <c r="F51" i="13" s="1"/>
  <c r="F52" i="13" s="1"/>
  <c r="F53" i="13" s="1"/>
  <c r="F54" i="13" s="1"/>
  <c r="F55" i="13" s="1"/>
  <c r="F56" i="13" s="1"/>
  <c r="F57" i="13" s="1"/>
  <c r="F58" i="13" s="1"/>
  <c r="E15" i="13"/>
  <c r="G15" i="13" s="1"/>
  <c r="F15" i="13"/>
  <c r="C16" i="13" s="1"/>
  <c r="H13" i="3"/>
  <c r="I13" i="3" s="1"/>
  <c r="I26" i="13"/>
  <c r="J26" i="13" s="1"/>
  <c r="F16" i="13" l="1"/>
  <c r="C17" i="13" s="1"/>
  <c r="E16" i="13"/>
  <c r="G16" i="13" s="1"/>
  <c r="F17" i="13" l="1"/>
  <c r="C18" i="13" s="1"/>
  <c r="E17" i="13"/>
  <c r="G17" i="13" s="1"/>
  <c r="F18" i="13" l="1"/>
  <c r="C19" i="13" s="1"/>
  <c r="E18" i="13"/>
  <c r="G18" i="13" s="1"/>
  <c r="F19" i="13" l="1"/>
  <c r="C20" i="13" s="1"/>
  <c r="E19" i="13"/>
  <c r="G19" i="13" s="1"/>
  <c r="F20" i="13" l="1"/>
  <c r="C21" i="13" s="1"/>
  <c r="E20" i="13"/>
  <c r="G20" i="13" s="1"/>
  <c r="F21" i="13" l="1"/>
  <c r="C22" i="13" s="1"/>
  <c r="E21" i="13"/>
  <c r="G21" i="13" s="1"/>
  <c r="F22" i="13" l="1"/>
  <c r="C23" i="13" s="1"/>
  <c r="E22" i="13"/>
  <c r="G22" i="13" s="1"/>
  <c r="F23" i="13" l="1"/>
  <c r="C24" i="13" s="1"/>
  <c r="E23" i="13"/>
  <c r="G23" i="13" s="1"/>
  <c r="F24" i="13" l="1"/>
  <c r="C25" i="13" s="1"/>
  <c r="E24" i="13"/>
  <c r="G24"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<sst xmlns="http://schemas.openxmlformats.org/spreadsheetml/2006/main" count="171" uniqueCount="149">
  <si>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</si>
  <si>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</si>
  <si>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</si>
  <si>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</si>
  <si>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</si>
  <si>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</si>
  <si>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</si>
  <si>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</si>
  <si>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</si>
  <si>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</si>
  <si>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</si>
  <si>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</si>
  <si>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</si>
  <si>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</si>
  <si>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</si>
  <si>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</si>
  <si>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</si>
  <si>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</si>
  <si>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</si>
  <si>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</si>
  <si>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</si>
  <si>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</si>
  <si>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</si>
  <si>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</si>
  <si>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</si>
  <si>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</si>
  <si>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</si>
  <si>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</si>
  <si>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</si>
  <si>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</si>
  <si>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</si>
  <si>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</si>
  <si>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</si>
  <si>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</si>
  <si>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</si>
  <si>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</si>
  <si>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</si>
  <si>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</si>
  <si>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</si>
  <si>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</si>
  <si>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</si>
  <si>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</si>
  <si>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</si>
  <si>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</si>
  <si>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</si>
  <si>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</si>
  <si>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</si>
  <si>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</si>
  <si>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</si>
  <si>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</si>
  <si>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</si>
  <si>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</si>
  <si>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</si>
  <si>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</si>
  <si>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</si>
  <si>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</si>
  <si>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</si>
  <si>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</si>
  <si>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</si>
  <si>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</si>
  <si>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</si>
  <si>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</si>
  <si>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</si>
  <si>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</si>
  <si>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</si>
  <si>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</si>
  <si>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</si>
  <si>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</si>
  <si>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</si>
  <si>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</si>
  <si>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</si>
  <si>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</si>
  <si>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</si>
  <si>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</si>
  <si>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</si>
  <si>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</si>
  <si>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</si>
  <si>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</si>
  <si>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</si>
  <si>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</si>
  <si>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</si>
  <si>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</si>
  <si>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</si>
  <si>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</si>
  <si>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</si>
  <si>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</si>
  <si>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 xml:space="preserve">&gt; </t>
  </si>
  <si>
    <t xml:space="preserve">entre </t>
  </si>
  <si>
    <t>&lt;</t>
  </si>
  <si>
    <t>Definiciones y conceptos</t>
  </si>
  <si>
    <t>Nombre del indicador</t>
  </si>
  <si>
    <t>Periodicidad de  medición (Mes/Trimestre/Semestre/Año)</t>
  </si>
  <si>
    <t>2.1 Movilidad sostenible, saludable, segura y accesible</t>
  </si>
  <si>
    <t xml:space="preserve">2.1.4 Infraestructura para la movilidad en transporte privado </t>
  </si>
  <si>
    <t>Desarrollo Integral del Territorio</t>
  </si>
  <si>
    <t>Desarrollo físico</t>
  </si>
  <si>
    <t>N/A</t>
  </si>
  <si>
    <t>Identicar el porcentaje de proyectos de movilidad vial, con concepto tecnico favorable, que hayan iniciado su ejecución  a fin de controlar la realización.</t>
  </si>
  <si>
    <t xml:space="preserve">Porcentaje </t>
  </si>
  <si>
    <t>(V1/V2)*100</t>
  </si>
  <si>
    <t>Gestión</t>
  </si>
  <si>
    <t>50% y 70%</t>
  </si>
  <si>
    <r>
      <t>EJE</t>
    </r>
    <r>
      <rPr>
        <b/>
        <sz val="11"/>
        <color theme="1"/>
        <rFont val="Calibri"/>
        <family val="2"/>
        <scheme val="minor"/>
      </rPr>
      <t xml:space="preserve"> 2 CALI AMABLE Y SOSTENIBLE</t>
    </r>
  </si>
  <si>
    <r>
      <t>COMPONENTE</t>
    </r>
    <r>
      <rPr>
        <b/>
        <sz val="11"/>
        <color theme="1"/>
        <rFont val="Calibri"/>
        <family val="2"/>
        <scheme val="minor"/>
      </rPr>
      <t xml:space="preserve"> 2.1 MOVILIDAD SOSTENIBL, SALUDABLE, SEGURA Y ACCESIBLE</t>
    </r>
  </si>
  <si>
    <r>
      <t>PROGRAMA</t>
    </r>
    <r>
      <rPr>
        <b/>
        <sz val="11"/>
        <color theme="1"/>
        <rFont val="Calibri"/>
        <family val="2"/>
        <scheme val="minor"/>
      </rPr>
      <t xml:space="preserve"> 2.1.4 INFRAESTRUCTURA PARA LA MOVILIDAD EN TRANSPORTE PRIVADO</t>
    </r>
  </si>
  <si>
    <r>
      <t>AREA FUNCIONAL</t>
    </r>
    <r>
      <rPr>
        <b/>
        <sz val="11"/>
        <color theme="1"/>
        <rFont val="Calibri"/>
        <family val="2"/>
        <scheme val="minor"/>
      </rPr>
      <t xml:space="preserve"> 42010040003 VIAS ZONA URBANA Y RURAL MEJORADAS</t>
    </r>
  </si>
  <si>
    <r>
      <t xml:space="preserve">UNIDAD DE MEDIDA </t>
    </r>
    <r>
      <rPr>
        <b/>
        <u/>
        <sz val="11"/>
        <color theme="1"/>
        <rFont val="Calibri"/>
        <family val="2"/>
        <scheme val="minor"/>
      </rPr>
      <t>KM</t>
    </r>
  </si>
  <si>
    <r>
      <t xml:space="preserve">LINEA BASE </t>
    </r>
    <r>
      <rPr>
        <b/>
        <u/>
        <sz val="11"/>
        <color theme="1"/>
        <rFont val="Calibri"/>
        <family val="2"/>
        <scheme val="minor"/>
      </rPr>
      <t>174</t>
    </r>
  </si>
  <si>
    <r>
      <t xml:space="preserve">META 2016-2019 </t>
    </r>
    <r>
      <rPr>
        <b/>
        <u/>
        <sz val="11"/>
        <color theme="1"/>
        <rFont val="Calibri"/>
        <family val="2"/>
        <scheme val="minor"/>
      </rPr>
      <t>291</t>
    </r>
    <r>
      <rPr>
        <b/>
        <sz val="11"/>
        <color theme="1"/>
        <rFont val="Calibri"/>
        <family val="2"/>
        <scheme val="minor"/>
      </rPr>
      <t xml:space="preserve"> (291-174 = </t>
    </r>
    <r>
      <rPr>
        <b/>
        <u/>
        <sz val="11"/>
        <color theme="1"/>
        <rFont val="Calibri"/>
        <family val="2"/>
        <scheme val="minor"/>
      </rPr>
      <t>117 KM EN EL CUATRENIO</t>
    </r>
    <r>
      <rPr>
        <b/>
        <sz val="11"/>
        <color theme="1"/>
        <rFont val="Calibri"/>
        <family val="2"/>
        <scheme val="minor"/>
      </rPr>
      <t>)</t>
    </r>
  </si>
  <si>
    <t>2 Cali amable y sostenible</t>
  </si>
  <si>
    <t>No aplica</t>
  </si>
  <si>
    <t>Cali progresa contigo 2016-2019</t>
  </si>
  <si>
    <t>Toma directa de la informacion de las actas de comité de movilidad</t>
  </si>
  <si>
    <t>Trimestral</t>
  </si>
  <si>
    <t>Proyectos presentados al comité de movilidad</t>
  </si>
  <si>
    <t>Proyectos con concepto favorable (V1)</t>
  </si>
  <si>
    <t>Total proyectos presentados al  comité (V2)</t>
  </si>
  <si>
    <t>V2 = Número  de proyectos de movilidad  presentados al comité de movilidad vial</t>
  </si>
  <si>
    <t xml:space="preserve">V1 = Número  de proyectos de movilidad, con concepto  tecnico favorable del comité de movilidad vial </t>
  </si>
  <si>
    <t>Proyectos presentados  pendientes por aprobar</t>
  </si>
  <si>
    <t>No fueron presentados proyectos en el mes de agosto</t>
  </si>
  <si>
    <t>Se presentaron once (11) proyectos de las cuales fueron viabilizadas en el comité nueve (9) de ellos</t>
  </si>
  <si>
    <t>La favorilidad del concepto es conforme al criterio interdisciplinario de los miembros que conforman el comite, (directivos y delegados de los diferentes organismos)</t>
  </si>
  <si>
    <t>Se presentaron once (11) proyectos de las cuales fueron viabilizadas en el comité cinco (5) de ellos</t>
  </si>
  <si>
    <t xml:space="preserve">La favorilidad del concepto es conforme al criterio interdisciplinario de los miembros que conforman el comite, (directivos y delegados de los diferentes organismos), en las propuestas de los proyectos se sugiere que se presenten varias alternativas a evaluar </t>
  </si>
  <si>
    <t>V2= Número  de proyectos de movilidad  presentados al comité de movilidad vial</t>
  </si>
  <si>
    <t xml:space="preserve">V1= Número  de proyectos de movilidad, con concepto  tecnico favorable del comité de movilidad vial </t>
  </si>
  <si>
    <t>I
Trimestre</t>
  </si>
  <si>
    <t>Número  de proyectos de movilidad con concepto  tecnico favorable del comité de movilidad vial sobre el Número  de proyectos de movilidad  con concepto  tecnico favorable  del comité de movilidad vial  por cien (100)</t>
  </si>
  <si>
    <t>Actas de reunion del comité de movilidad vial ( comité tecnico responsable movilidad)</t>
  </si>
  <si>
    <t>Sandra Milena Satizabal Rivas</t>
  </si>
  <si>
    <t>V3= Sumatoria de tiempo para la revision de los proyectos presentados al comité de movilidad vial</t>
  </si>
  <si>
    <t>X</t>
  </si>
  <si>
    <t>Porcentaje de proyectos de movilidad vial con concepto técnico favorable del comité de movilidad vial</t>
  </si>
  <si>
    <t xml:space="preserve"> </t>
  </si>
  <si>
    <t>De los doce (12) proyectos presentados en el trimestre ocho (8) fueron viabilizados, teniendo una favorabilidad muy positiva, teniendo en cuenta que el mes de agosto no serealizo comité.</t>
  </si>
  <si>
    <t>Un desempeño muy favorable que se espera mantener, se han atendido las sugerencias en las propuestas presentadas</t>
  </si>
  <si>
    <t>II
Trimestre</t>
  </si>
  <si>
    <t>Solicitar al jefe de oficina de la secretaria de movilidad, quien ejerce la secretaria tecnica del comité, la gestion necesaria para el reporte de la informacion oportunamente</t>
  </si>
  <si>
    <t>III
Trimestre</t>
  </si>
  <si>
    <t>IV
Trimestre</t>
  </si>
  <si>
    <t>MMDI02.02.18.FT02</t>
  </si>
  <si>
    <t>Cumplimiento satisfactorio &gt; 50%
Cumplimiento medio entre 21% y 50%
Cumplimiento crítico &lt; 20%</t>
  </si>
  <si>
    <t>Noviembre 2015</t>
  </si>
  <si>
    <t>21% y 50%</t>
  </si>
  <si>
    <t>Se presentaron tres (3) proyectos de las cuales fueron viabilizadas en el comité tres (3) de ellos, Movilidad centro historico a cargo de SEPOU y Bahias de la avenida sexta a cargo de la SEPOU.</t>
  </si>
  <si>
    <t xml:space="preserve">Se presentaron seis (6) proyectos de las cuales fueron viabilizadas en el comité cuatro (4) de ellos, </t>
  </si>
  <si>
    <t xml:space="preserve">Se presentaron cinco (5) proyectos de las cuales fueron viabilizadas en el comité tres (3) de ellos, </t>
  </si>
  <si>
    <t>Se presentaron cuatro (4) proyectos de las cuales fueron viabilizadas en el comité tres (3) de ellos, se hace la proyeccion a 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</si>
</sst>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b/>
      <sz val="11"/>
      <color theme="1"/>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22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0" fillId="0" borderId="0" xfId="0" applyFill="1" applyAlignment="1">
      <alignment vertical="center"/>
    </xf>
    <xf numFmtId="3" fontId="21" fillId="7" borderId="38" xfId="0" applyNumberFormat="1" applyFont="1" applyFill="1" applyBorder="1" applyAlignment="1">
      <alignment horizontal="center" vertical="center"/>
    </xf>
    <xf numFmtId="3" fontId="21" fillId="0" borderId="38" xfId="0" applyNumberFormat="1" applyFont="1" applyFill="1" applyBorder="1" applyAlignment="1">
      <alignment horizontal="center" vertical="center"/>
    </xf>
    <xf numFmtId="165" fontId="21" fillId="0" borderId="38" xfId="0" applyNumberFormat="1" applyFont="1" applyBorder="1" applyAlignment="1">
      <alignment horizontal="center" vertical="center" wrapText="1"/>
    </xf>
    <xf numFmtId="0" fontId="22" fillId="0" borderId="38" xfId="0" applyFont="1" applyBorder="1" applyAlignment="1">
      <alignment horizontal="center" vertical="center"/>
    </xf>
    <xf numFmtId="1" fontId="20" fillId="7" borderId="38" xfId="0" applyNumberFormat="1" applyFont="1" applyFill="1" applyBorder="1" applyAlignment="1">
      <alignment horizontal="center" vertical="center"/>
    </xf>
    <xf numFmtId="166" fontId="20" fillId="0" borderId="38" xfId="0" applyNumberFormat="1" applyFont="1" applyFill="1" applyBorder="1" applyAlignment="1">
      <alignment horizontal="center" vertical="center"/>
    </xf>
    <xf numFmtId="0" fontId="21" fillId="0" borderId="38"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0" fontId="0" fillId="9" borderId="0" xfId="0" applyFill="1"/>
    <xf numFmtId="0" fontId="0" fillId="11" borderId="0" xfId="0" applyFill="1"/>
    <xf numFmtId="0" fontId="0" fillId="10" borderId="0" xfId="0" applyFill="1"/>
    <xf numFmtId="0" fontId="0" fillId="0" borderId="0" xfId="0" applyAlignment="1">
      <alignment horizontal="right"/>
    </xf>
    <xf numFmtId="9" fontId="0" fillId="0" borderId="0" xfId="0" applyNumberFormat="1" applyAlignment="1">
      <alignment horizontal="left" vertical="center"/>
    </xf>
    <xf numFmtId="0" fontId="31" fillId="0" borderId="0" xfId="0" applyFont="1" applyAlignment="1">
      <alignment vertical="center"/>
    </xf>
    <xf numFmtId="0" fontId="30" fillId="0" borderId="0" xfId="0" applyFont="1" applyAlignment="1">
      <alignment vertical="center"/>
    </xf>
    <xf numFmtId="166" fontId="20" fillId="0" borderId="39" xfId="0" applyNumberFormat="1" applyFont="1" applyFill="1" applyBorder="1" applyAlignment="1">
      <alignment horizontal="center" vertical="center"/>
    </xf>
    <xf numFmtId="0" fontId="22" fillId="0" borderId="39" xfId="0" applyFont="1" applyBorder="1" applyAlignment="1">
      <alignment horizontal="center" vertical="center"/>
    </xf>
    <xf numFmtId="1" fontId="20" fillId="0" borderId="38" xfId="0" applyNumberFormat="1" applyFont="1" applyFill="1" applyBorder="1" applyAlignment="1">
      <alignment horizontal="center" vertical="center"/>
    </xf>
    <xf numFmtId="3" fontId="21" fillId="7" borderId="39" xfId="0" applyNumberFormat="1" applyFont="1" applyFill="1" applyBorder="1" applyAlignment="1">
      <alignment horizontal="center" vertical="center"/>
    </xf>
    <xf numFmtId="3" fontId="21" fillId="0" borderId="39" xfId="0" applyNumberFormat="1" applyFont="1" applyFill="1" applyBorder="1" applyAlignment="1">
      <alignment horizontal="center" vertical="center"/>
    </xf>
    <xf numFmtId="165" fontId="21" fillId="0" borderId="39" xfId="0" applyNumberFormat="1" applyFont="1" applyBorder="1" applyAlignment="1">
      <alignment horizontal="center" vertical="center" wrapText="1"/>
    </xf>
    <xf numFmtId="1" fontId="20" fillId="7" borderId="39" xfId="0" applyNumberFormat="1" applyFont="1" applyFill="1" applyBorder="1" applyAlignment="1">
      <alignment horizontal="center" vertical="center"/>
    </xf>
    <xf numFmtId="0" fontId="17" fillId="0" borderId="41" xfId="0" applyFont="1" applyFill="1" applyBorder="1" applyAlignment="1" applyProtection="1">
      <alignment horizontal="center" vertical="center"/>
      <protection hidden="1"/>
    </xf>
    <xf numFmtId="3" fontId="21" fillId="7" borderId="42" xfId="0" applyNumberFormat="1" applyFont="1" applyFill="1" applyBorder="1" applyAlignment="1">
      <alignment horizontal="center" vertical="center"/>
    </xf>
    <xf numFmtId="3" fontId="21" fillId="0" borderId="42" xfId="0" applyNumberFormat="1" applyFont="1" applyFill="1" applyBorder="1" applyAlignment="1">
      <alignment horizontal="center" vertical="center"/>
    </xf>
    <xf numFmtId="165" fontId="21" fillId="0" borderId="42" xfId="0" applyNumberFormat="1" applyFont="1" applyBorder="1" applyAlignment="1">
      <alignment horizontal="center" vertical="center" wrapText="1"/>
    </xf>
    <xf numFmtId="0" fontId="22" fillId="0" borderId="42" xfId="0" applyFont="1" applyBorder="1" applyAlignment="1">
      <alignment horizontal="center" vertical="center"/>
    </xf>
    <xf numFmtId="1" fontId="20" fillId="7" borderId="42" xfId="0" applyNumberFormat="1" applyFont="1" applyFill="1" applyBorder="1" applyAlignment="1">
      <alignment horizontal="center" vertical="center"/>
    </xf>
    <xf numFmtId="1" fontId="20" fillId="0" borderId="42" xfId="0" applyNumberFormat="1" applyFont="1" applyFill="1" applyBorder="1" applyAlignment="1">
      <alignment horizontal="center" vertical="center"/>
    </xf>
    <xf numFmtId="0" fontId="17" fillId="0" borderId="45" xfId="0" applyFont="1" applyFill="1" applyBorder="1" applyAlignment="1" applyProtection="1">
      <alignment horizontal="center" vertical="center"/>
      <protection hidden="1"/>
    </xf>
    <xf numFmtId="0" fontId="17" fillId="0" borderId="47" xfId="0" applyFont="1" applyFill="1" applyBorder="1" applyAlignment="1" applyProtection="1">
      <alignment horizontal="center" vertical="center"/>
      <protection hidden="1"/>
    </xf>
    <xf numFmtId="3" fontId="21" fillId="7" borderId="48" xfId="0" applyNumberFormat="1" applyFont="1" applyFill="1" applyBorder="1" applyAlignment="1">
      <alignment horizontal="center" vertical="center"/>
    </xf>
    <xf numFmtId="3" fontId="21" fillId="0" borderId="48" xfId="0" applyNumberFormat="1" applyFont="1" applyFill="1" applyBorder="1" applyAlignment="1">
      <alignment horizontal="center" vertical="center"/>
    </xf>
    <xf numFmtId="165" fontId="21" fillId="0" borderId="48" xfId="0" applyNumberFormat="1" applyFont="1" applyBorder="1" applyAlignment="1">
      <alignment horizontal="center" vertical="center" wrapText="1"/>
    </xf>
    <xf numFmtId="0" fontId="22" fillId="0" borderId="48" xfId="0" applyFont="1" applyBorder="1" applyAlignment="1">
      <alignment horizontal="center" vertical="center"/>
    </xf>
    <xf numFmtId="1" fontId="20" fillId="7" borderId="48" xfId="0" applyNumberFormat="1" applyFont="1" applyFill="1" applyBorder="1" applyAlignment="1">
      <alignment horizontal="center" vertical="center"/>
    </xf>
    <xf numFmtId="1" fontId="20" fillId="0" borderId="48" xfId="0" applyNumberFormat="1" applyFont="1" applyFill="1" applyBorder="1" applyAlignment="1">
      <alignment horizontal="center" vertical="center"/>
    </xf>
    <xf numFmtId="0" fontId="21" fillId="0" borderId="39" xfId="0" applyFont="1" applyBorder="1" applyAlignment="1">
      <alignment vertical="center" wrapText="1"/>
    </xf>
    <xf numFmtId="0" fontId="17" fillId="0" borderId="51" xfId="0" applyFont="1" applyFill="1" applyBorder="1" applyAlignment="1" applyProtection="1">
      <alignment horizontal="center" vertical="center"/>
      <protection hidden="1"/>
    </xf>
    <xf numFmtId="0" fontId="0" fillId="0" borderId="52" xfId="0" applyBorder="1" applyAlignment="1">
      <alignment vertical="center"/>
    </xf>
    <xf numFmtId="0" fontId="0" fillId="0" borderId="53" xfId="0" applyBorder="1" applyAlignment="1">
      <alignment vertical="center"/>
    </xf>
    <xf numFmtId="0" fontId="24" fillId="8" borderId="47" xfId="0" applyFont="1" applyFill="1" applyBorder="1" applyAlignment="1" applyProtection="1">
      <alignment horizontal="center" vertical="center"/>
      <protection hidden="1"/>
    </xf>
    <xf numFmtId="3" fontId="23" fillId="0" borderId="48" xfId="0" applyNumberFormat="1" applyFont="1" applyFill="1" applyBorder="1" applyAlignment="1">
      <alignment horizontal="center" vertical="center"/>
    </xf>
    <xf numFmtId="165" fontId="23" fillId="0" borderId="48" xfId="0" applyNumberFormat="1" applyFont="1" applyBorder="1" applyAlignment="1">
      <alignment horizontal="center" vertical="center" wrapText="1"/>
    </xf>
    <xf numFmtId="1" fontId="23" fillId="0" borderId="48" xfId="0" applyNumberFormat="1" applyFont="1" applyFill="1" applyBorder="1" applyAlignment="1">
      <alignment horizontal="center" vertical="center"/>
    </xf>
    <xf numFmtId="166" fontId="23" fillId="0" borderId="48" xfId="0" applyNumberFormat="1" applyFont="1" applyFill="1" applyBorder="1" applyAlignment="1">
      <alignment horizontal="center" vertical="center"/>
    </xf>
    <xf numFmtId="0" fontId="21" fillId="0" borderId="48" xfId="0" applyFont="1" applyBorder="1" applyAlignment="1">
      <alignment vertical="center"/>
    </xf>
    <xf numFmtId="0" fontId="21" fillId="0" borderId="54" xfId="0" applyFont="1" applyBorder="1" applyAlignment="1">
      <alignment vertical="center"/>
    </xf>
    <xf numFmtId="0" fontId="17" fillId="0" borderId="55" xfId="0" applyFont="1" applyFill="1" applyBorder="1" applyAlignment="1" applyProtection="1">
      <alignment horizontal="center" vertical="center"/>
      <protection hidden="1"/>
    </xf>
    <xf numFmtId="0" fontId="15" fillId="0" borderId="40" xfId="0" applyFont="1" applyFill="1" applyBorder="1" applyAlignment="1" applyProtection="1">
      <alignment vertical="center" wrapText="1"/>
      <protection hidden="1"/>
    </xf>
    <xf numFmtId="3" fontId="21" fillId="7" borderId="40" xfId="0" applyNumberFormat="1" applyFont="1" applyFill="1" applyBorder="1" applyAlignment="1">
      <alignment horizontal="center" vertical="center"/>
    </xf>
    <xf numFmtId="0" fontId="15" fillId="0" borderId="40" xfId="0" applyFont="1" applyFill="1" applyBorder="1" applyAlignment="1" applyProtection="1">
      <alignment horizontal="center" vertical="center" wrapText="1"/>
      <protection hidden="1"/>
    </xf>
    <xf numFmtId="0" fontId="0" fillId="0" borderId="46" xfId="0" applyFill="1" applyBorder="1" applyAlignment="1">
      <alignment vertical="center"/>
    </xf>
    <xf numFmtId="0" fontId="15" fillId="6" borderId="56" xfId="0" applyFont="1" applyFill="1" applyBorder="1" applyAlignment="1" applyProtection="1">
      <alignment horizontal="center" vertical="center" wrapText="1"/>
      <protection hidden="1"/>
    </xf>
    <xf numFmtId="0" fontId="15" fillId="6" borderId="57" xfId="2" applyFont="1" applyFill="1" applyBorder="1" applyAlignment="1" applyProtection="1">
      <alignment horizontal="center" vertical="center" wrapText="1"/>
      <protection hidden="1"/>
    </xf>
    <xf numFmtId="0" fontId="15" fillId="6" borderId="57" xfId="0" applyFont="1" applyFill="1" applyBorder="1" applyAlignment="1" applyProtection="1">
      <alignment horizontal="center" vertical="center" wrapText="1"/>
      <protection hidden="1"/>
    </xf>
    <xf numFmtId="0" fontId="15" fillId="6" borderId="58" xfId="2" applyFont="1" applyFill="1" applyBorder="1" applyAlignment="1" applyProtection="1">
      <alignment horizontal="center" vertical="center" wrapText="1"/>
      <protection hidden="1"/>
    </xf>
    <xf numFmtId="0" fontId="21" fillId="0" borderId="39" xfId="0" applyFont="1" applyBorder="1" applyAlignment="1">
      <alignment vertical="center"/>
    </xf>
    <xf numFmtId="0" fontId="17" fillId="0" borderId="59" xfId="0" applyFont="1" applyFill="1" applyBorder="1" applyAlignment="1" applyProtection="1">
      <alignment horizontal="center" vertical="center"/>
      <protection hidden="1"/>
    </xf>
    <xf numFmtId="3" fontId="21" fillId="7" borderId="60" xfId="0" applyNumberFormat="1" applyFont="1" applyFill="1" applyBorder="1" applyAlignment="1">
      <alignment horizontal="center" vertical="center"/>
    </xf>
    <xf numFmtId="3" fontId="21" fillId="0" borderId="60" xfId="0" applyNumberFormat="1" applyFont="1" applyFill="1" applyBorder="1" applyAlignment="1">
      <alignment horizontal="center" vertical="center"/>
    </xf>
    <xf numFmtId="165" fontId="21" fillId="0" borderId="60" xfId="0" applyNumberFormat="1" applyFont="1" applyBorder="1" applyAlignment="1">
      <alignment horizontal="center" vertical="center" wrapText="1"/>
    </xf>
    <xf numFmtId="0" fontId="22" fillId="0" borderId="60" xfId="0" applyFont="1" applyBorder="1" applyAlignment="1">
      <alignment horizontal="center" vertical="center"/>
    </xf>
    <xf numFmtId="1" fontId="20" fillId="7" borderId="60" xfId="0" applyNumberFormat="1" applyFont="1" applyFill="1" applyBorder="1" applyAlignment="1">
      <alignment horizontal="center" vertical="center"/>
    </xf>
    <xf numFmtId="1" fontId="20" fillId="0" borderId="60" xfId="0" applyNumberFormat="1" applyFont="1" applyFill="1" applyBorder="1" applyAlignment="1">
      <alignment horizontal="center" vertical="center"/>
    </xf>
    <xf numFmtId="166" fontId="20" fillId="0" borderId="48" xfId="0" applyNumberFormat="1" applyFont="1" applyFill="1" applyBorder="1" applyAlignment="1">
      <alignment horizontal="center" vertical="center"/>
    </xf>
    <xf numFmtId="0" fontId="21" fillId="0" borderId="49" xfId="0" applyFont="1" applyBorder="1" applyAlignment="1">
      <alignment vertical="center" wrapText="1"/>
    </xf>
    <xf numFmtId="0" fontId="0" fillId="0" borderId="2" xfId="0" applyBorder="1" applyAlignment="1">
      <alignment vertical="center" wrapText="1"/>
    </xf>
    <xf numFmtId="0" fontId="15" fillId="6" borderId="61" xfId="2" applyFont="1" applyFill="1" applyBorder="1" applyAlignment="1" applyProtection="1">
      <alignment horizontal="center" vertical="center" wrapText="1"/>
      <protection hidden="1"/>
    </xf>
    <xf numFmtId="0" fontId="15" fillId="6" borderId="62" xfId="2" applyFont="1" applyFill="1" applyBorder="1" applyAlignment="1" applyProtection="1">
      <alignment horizontal="center" vertical="center" wrapText="1"/>
      <protection hidden="1"/>
    </xf>
    <xf numFmtId="0" fontId="15" fillId="6" borderId="63" xfId="0" applyFont="1" applyFill="1" applyBorder="1" applyAlignment="1" applyProtection="1">
      <alignment horizontal="center" vertical="center" wrapText="1"/>
      <protection hidden="1"/>
    </xf>
    <xf numFmtId="0" fontId="15" fillId="6" borderId="64" xfId="0" applyFont="1" applyFill="1" applyBorder="1" applyAlignment="1" applyProtection="1">
      <alignment horizontal="center" vertical="center" wrapText="1"/>
      <protection hidden="1"/>
    </xf>
    <xf numFmtId="0" fontId="7" fillId="0" borderId="15" xfId="0" applyFont="1" applyBorder="1" applyAlignment="1">
      <alignment horizontal="center" vertical="center"/>
    </xf>
    <xf numFmtId="9" fontId="7" fillId="0" borderId="15" xfId="1" applyFont="1" applyBorder="1" applyAlignment="1">
      <alignment horizontal="center" vertical="center" wrapText="1"/>
    </xf>
    <xf numFmtId="9" fontId="7" fillId="0" borderId="15" xfId="1" applyFont="1" applyBorder="1" applyAlignment="1">
      <alignment horizontal="center" vertical="center"/>
    </xf>
    <xf numFmtId="3" fontId="1" fillId="7" borderId="15" xfId="0" applyNumberFormat="1" applyFont="1" applyFill="1" applyBorder="1" applyAlignment="1">
      <alignment horizontal="center" vertical="center"/>
    </xf>
    <xf numFmtId="9" fontId="7" fillId="8" borderId="15" xfId="1" applyFont="1" applyFill="1" applyBorder="1" applyAlignment="1" applyProtection="1">
      <alignment horizontal="center" vertical="center"/>
      <protection hidden="1"/>
    </xf>
    <xf numFmtId="0" fontId="21" fillId="0" borderId="15" xfId="0" applyFont="1" applyBorder="1" applyAlignment="1">
      <alignment vertical="center" wrapText="1"/>
    </xf>
    <xf numFmtId="0" fontId="0" fillId="0" borderId="65" xfId="0" applyFont="1" applyBorder="1" applyAlignment="1">
      <alignment horizontal="left" vertical="center" wrapText="1"/>
    </xf>
    <xf numFmtId="0" fontId="7" fillId="0" borderId="66" xfId="0" applyFont="1" applyBorder="1"/>
    <xf numFmtId="0" fontId="7" fillId="0" borderId="67" xfId="0" applyFont="1" applyBorder="1"/>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21" fillId="0" borderId="44" xfId="0" applyFont="1" applyBorder="1" applyAlignment="1">
      <alignment horizontal="left" vertical="center" wrapText="1"/>
    </xf>
    <xf numFmtId="0" fontId="21" fillId="0" borderId="46" xfId="0" applyFont="1" applyBorder="1" applyAlignment="1">
      <alignment horizontal="left" vertical="center" wrapText="1"/>
    </xf>
    <xf numFmtId="0" fontId="21" fillId="0" borderId="50" xfId="0" applyFont="1" applyBorder="1" applyAlignment="1">
      <alignment horizontal="left" vertical="center" wrapText="1"/>
    </xf>
    <xf numFmtId="0" fontId="21" fillId="0" borderId="43" xfId="0" applyFont="1" applyBorder="1" applyAlignment="1">
      <alignment horizontal="left" vertical="center" wrapText="1"/>
    </xf>
    <xf numFmtId="0" fontId="21" fillId="0" borderId="40" xfId="0" applyFont="1" applyBorder="1" applyAlignment="1">
      <alignment horizontal="left" vertical="center" wrapText="1"/>
    </xf>
    <xf numFmtId="0" fontId="0" fillId="0" borderId="0" xfId="0" applyAlignment="1">
      <alignment horizontal="center"/>
    </xf>
    <xf numFmtId="49" fontId="19" fillId="0" borderId="23"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21" fillId="0" borderId="49" xfId="0" applyFont="1" applyBorder="1" applyAlignment="1">
      <alignment horizontal="left" vertical="center" wrapText="1"/>
    </xf>
    <xf numFmtId="0" fontId="15" fillId="6" borderId="63"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0.33333333333333331</c:v>
                </c:pt>
                <c:pt idx="1">
                  <c:v>0.7142857142857143</c:v>
                </c:pt>
                <c:pt idx="2">
                  <c:v>0.6</c:v>
                </c:pt>
                <c:pt idx="3">
                  <c:v>0.5</c:v>
                </c:pt>
                <c:pt idx="4">
                  <c:v>0.2857142857142857</c:v>
                </c:pt>
                <c:pt idx="5">
                  <c:v>0.1111111111111111</c:v>
                </c:pt>
                <c:pt idx="6">
                  <c:v>0.26666666666666666</c:v>
                </c:pt>
                <c:pt idx="7">
                  <c:v>0</c:v>
                </c:pt>
                <c:pt idx="8">
                  <c:v>0.25</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76875264"/>
        <c:axId val="76876800"/>
      </c:barChart>
      <c:catAx>
        <c:axId val="76875264"/>
        <c:scaling>
          <c:orientation val="minMax"/>
        </c:scaling>
        <c:delete val="0"/>
        <c:axPos val="b"/>
        <c:numFmt formatCode="General" sourceLinked="1"/>
        <c:majorTickMark val="out"/>
        <c:minorTickMark val="none"/>
        <c:tickLblPos val="nextTo"/>
        <c:txPr>
          <a:bodyPr rot="0" vert="horz"/>
          <a:lstStyle/>
          <a:p>
            <a:pPr>
              <a:defRPr/>
            </a:pPr>
            <a:endParaRPr lang="es-CO"/>
          </a:p>
        </c:txPr>
        <c:crossAx val="76876800"/>
        <c:crosses val="autoZero"/>
        <c:auto val="1"/>
        <c:lblAlgn val="ctr"/>
        <c:lblOffset val="100"/>
        <c:noMultiLvlLbl val="0"/>
      </c:catAx>
      <c:valAx>
        <c:axId val="76876800"/>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76875264"/>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c:formatCode>
                <c:ptCount val="12"/>
                <c:pt idx="0">
                  <c:v>90</c:v>
                </c:pt>
                <c:pt idx="1">
                  <c:v>30</c:v>
                </c:pt>
                <c:pt idx="2">
                  <c:v>30</c:v>
                </c:pt>
                <c:pt idx="3">
                  <c:v>30</c:v>
                </c:pt>
                <c:pt idx="4">
                  <c:v>75</c:v>
                </c:pt>
                <c:pt idx="5">
                  <c:v>120</c:v>
                </c:pt>
                <c:pt idx="6">
                  <c:v>52.5</c:v>
                </c:pt>
                <c:pt idx="7" formatCode="0.0">
                  <c:v>0</c:v>
                </c:pt>
                <c:pt idx="8" formatCode="0.0">
                  <c:v>37.5</c:v>
                </c:pt>
                <c:pt idx="9" formatCode="0.0">
                  <c:v>0</c:v>
                </c:pt>
                <c:pt idx="10" formatCode="0.0">
                  <c:v>0</c:v>
                </c:pt>
                <c:pt idx="11" formatCode="0.0">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58.125</c:v>
                </c:pt>
                <c:pt idx="1">
                  <c:v>58.125</c:v>
                </c:pt>
                <c:pt idx="2">
                  <c:v>58.125</c:v>
                </c:pt>
                <c:pt idx="3">
                  <c:v>58.125</c:v>
                </c:pt>
                <c:pt idx="4">
                  <c:v>58.125</c:v>
                </c:pt>
                <c:pt idx="5">
                  <c:v>58.125</c:v>
                </c:pt>
                <c:pt idx="6">
                  <c:v>58.125</c:v>
                </c:pt>
                <c:pt idx="7">
                  <c:v>58.125</c:v>
                </c:pt>
                <c:pt idx="8">
                  <c:v>58.125</c:v>
                </c:pt>
                <c:pt idx="9">
                  <c:v>58.125</c:v>
                </c:pt>
                <c:pt idx="10">
                  <c:v>58.125</c:v>
                </c:pt>
                <c:pt idx="11">
                  <c:v>58.125</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76910976"/>
        <c:axId val="76912512"/>
      </c:lineChart>
      <c:catAx>
        <c:axId val="76910976"/>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76912512"/>
        <c:crosses val="autoZero"/>
        <c:auto val="1"/>
        <c:lblAlgn val="ctr"/>
        <c:lblOffset val="100"/>
        <c:noMultiLvlLbl val="0"/>
      </c:catAx>
      <c:valAx>
        <c:axId val="76912512"/>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76910976"/>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Seguimiento'!$C$13:$C$16</c:f>
              <c:strCache>
                <c:ptCount val="4"/>
                <c:pt idx="0">
                  <c:v>I
Trimestre</c:v>
                </c:pt>
                <c:pt idx="1">
                  <c:v>II
Trimestre</c:v>
                </c:pt>
                <c:pt idx="2">
                  <c:v>III
Trimestre</c:v>
                </c:pt>
                <c:pt idx="3">
                  <c:v>IV
Trimestre</c:v>
                </c:pt>
              </c:strCache>
            </c:strRef>
          </c:cat>
          <c:val>
            <c:numRef>
              <c:f>'Ficha T Seguimiento'!$D$13:$D$16</c:f>
              <c:numCache>
                <c:formatCode>0%</c:formatCode>
                <c:ptCount val="4"/>
                <c:pt idx="0">
                  <c:v>0.5</c:v>
                </c:pt>
                <c:pt idx="1">
                  <c:v>0.5</c:v>
                </c:pt>
                <c:pt idx="2">
                  <c:v>0.5</c:v>
                </c:pt>
                <c:pt idx="3">
                  <c:v>0.5</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Seguimiento'!$C$13:$C$16</c:f>
              <c:strCache>
                <c:ptCount val="4"/>
                <c:pt idx="0">
                  <c:v>I
Trimestre</c:v>
                </c:pt>
                <c:pt idx="1">
                  <c:v>II
Trimestre</c:v>
                </c:pt>
                <c:pt idx="2">
                  <c:v>III
Trimestre</c:v>
                </c:pt>
                <c:pt idx="3">
                  <c:v>IV
Trimestre</c:v>
                </c:pt>
              </c:strCache>
            </c:strRef>
          </c:cat>
          <c:val>
            <c:numRef>
              <c:f>'Ficha T Seguimiento'!$G$13:$G$16</c:f>
              <c:numCache>
                <c:formatCode>0%</c:formatCode>
                <c:ptCount val="4"/>
                <c:pt idx="0">
                  <c:v>1</c:v>
                </c:pt>
                <c:pt idx="1">
                  <c:v>0.6</c:v>
                </c:pt>
                <c:pt idx="2">
                  <c:v>0.66666666666666663</c:v>
                </c:pt>
                <c:pt idx="3">
                  <c:v>0.75</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97675520"/>
        <c:axId val="97685504"/>
      </c:barChart>
      <c:catAx>
        <c:axId val="97675520"/>
        <c:scaling>
          <c:orientation val="minMax"/>
        </c:scaling>
        <c:delete val="0"/>
        <c:axPos val="b"/>
        <c:numFmt formatCode="General" sourceLinked="1"/>
        <c:majorTickMark val="none"/>
        <c:minorTickMark val="none"/>
        <c:tickLblPos val="nextTo"/>
        <c:txPr>
          <a:bodyPr/>
          <a:lstStyle/>
          <a:p>
            <a:pPr>
              <a:defRPr sz="1100"/>
            </a:pPr>
            <a:endParaRPr lang="es-CO"/>
          </a:p>
        </c:txPr>
        <c:crossAx val="97685504"/>
        <c:crosses val="autoZero"/>
        <c:auto val="1"/>
        <c:lblAlgn val="ctr"/>
        <c:lblOffset val="100"/>
        <c:noMultiLvlLbl val="0"/>
      </c:catAx>
      <c:valAx>
        <c:axId val="9768550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9767552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23813</xdr:colOff>
      <xdr:row>0</xdr:row>
      <xdr:rowOff>0</xdr:rowOff>
    </xdr:from>
    <xdr:to>
      <xdr:col>11</xdr:col>
      <xdr:colOff>1914524</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3" y="0"/>
          <a:ext cx="12472986"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7393" y="381000"/>
          <a:ext cx="11534775" cy="1307646"/>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17</xdr:row>
      <xdr:rowOff>63500</xdr:rowOff>
    </xdr:from>
    <xdr:to>
      <xdr:col>10</xdr:col>
      <xdr:colOff>1269999</xdr:colOff>
      <xdr:row>37</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58"/>
  <sheetViews>
    <sheetView showGridLines="0" tabSelected="1" topLeftCell="A8" zoomScaleNormal="100" workbookViewId="0">
      <selection activeCell="N9" sqref="N9"/>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58"/>
      <c r="C2" s="159"/>
      <c r="D2" s="159"/>
      <c r="E2" s="159"/>
      <c r="F2" s="159"/>
      <c r="G2" s="159"/>
      <c r="H2" s="159"/>
      <c r="I2" s="159"/>
      <c r="J2" s="159"/>
      <c r="K2" s="159"/>
      <c r="L2" s="159"/>
      <c r="M2" s="160"/>
    </row>
    <row r="3" spans="2:13" x14ac:dyDescent="0.25">
      <c r="B3" s="161"/>
      <c r="C3" s="162"/>
      <c r="D3" s="162"/>
      <c r="E3" s="162"/>
      <c r="F3" s="162"/>
      <c r="G3" s="162"/>
      <c r="H3" s="162"/>
      <c r="I3" s="162"/>
      <c r="J3" s="162"/>
      <c r="K3" s="162"/>
      <c r="L3" s="162"/>
      <c r="M3" s="163"/>
    </row>
    <row r="4" spans="2:13" x14ac:dyDescent="0.25">
      <c r="B4" s="161"/>
      <c r="C4" s="162"/>
      <c r="D4" s="162"/>
      <c r="E4" s="162"/>
      <c r="F4" s="162"/>
      <c r="G4" s="162"/>
      <c r="H4" s="162"/>
      <c r="I4" s="162"/>
      <c r="J4" s="162"/>
      <c r="K4" s="162"/>
      <c r="L4" s="162"/>
      <c r="M4" s="163"/>
    </row>
    <row r="5" spans="2:13" x14ac:dyDescent="0.25">
      <c r="B5" s="161"/>
      <c r="C5" s="162"/>
      <c r="D5" s="162"/>
      <c r="E5" s="162"/>
      <c r="F5" s="162"/>
      <c r="G5" s="162"/>
      <c r="H5" s="162"/>
      <c r="I5" s="162"/>
      <c r="J5" s="162"/>
      <c r="K5" s="162"/>
      <c r="L5" s="162"/>
      <c r="M5" s="163"/>
    </row>
    <row r="6" spans="2:13" x14ac:dyDescent="0.25">
      <c r="B6" s="161"/>
      <c r="C6" s="162"/>
      <c r="D6" s="162"/>
      <c r="E6" s="162"/>
      <c r="F6" s="162"/>
      <c r="G6" s="162"/>
      <c r="H6" s="162"/>
      <c r="I6" s="162"/>
      <c r="J6" s="162"/>
      <c r="K6" s="162"/>
      <c r="L6" s="162"/>
      <c r="M6" s="163"/>
    </row>
    <row r="7" spans="2:13" x14ac:dyDescent="0.25">
      <c r="B7" s="161"/>
      <c r="C7" s="162"/>
      <c r="D7" s="162"/>
      <c r="E7" s="162"/>
      <c r="F7" s="162"/>
      <c r="G7" s="162"/>
      <c r="H7" s="162"/>
      <c r="I7" s="162"/>
      <c r="J7" s="162"/>
      <c r="K7" s="162"/>
      <c r="L7" s="162"/>
      <c r="M7" s="163"/>
    </row>
    <row r="8" spans="2:13" x14ac:dyDescent="0.25">
      <c r="B8" s="161"/>
      <c r="C8" s="162"/>
      <c r="D8" s="162"/>
      <c r="E8" s="162"/>
      <c r="F8" s="162"/>
      <c r="G8" s="162"/>
      <c r="H8" s="162"/>
      <c r="I8" s="162"/>
      <c r="J8" s="162"/>
      <c r="K8" s="162"/>
      <c r="L8" s="162"/>
      <c r="M8" s="163"/>
    </row>
    <row r="9" spans="2:13" x14ac:dyDescent="0.25">
      <c r="B9" s="161"/>
      <c r="C9" s="162"/>
      <c r="D9" s="162"/>
      <c r="E9" s="162"/>
      <c r="F9" s="162"/>
      <c r="G9" s="162"/>
      <c r="H9" s="162"/>
      <c r="I9" s="162"/>
      <c r="J9" s="162"/>
      <c r="K9" s="162"/>
      <c r="L9" s="162"/>
      <c r="M9" s="163"/>
    </row>
    <row r="10" spans="2:13" ht="15.75" thickBot="1" x14ac:dyDescent="0.3">
      <c r="B10" s="164"/>
      <c r="C10" s="165"/>
      <c r="D10" s="165"/>
      <c r="E10" s="165"/>
      <c r="F10" s="165"/>
      <c r="G10" s="165"/>
      <c r="H10" s="165"/>
      <c r="I10" s="165"/>
      <c r="J10" s="165"/>
      <c r="K10" s="165"/>
      <c r="L10" s="165"/>
      <c r="M10" s="166"/>
    </row>
    <row r="11" spans="2:13" ht="12.75" customHeight="1" x14ac:dyDescent="0.25">
      <c r="B11" s="2"/>
      <c r="C11" s="3"/>
      <c r="D11" s="3"/>
      <c r="E11" s="3"/>
      <c r="F11" s="4"/>
      <c r="G11" s="3"/>
      <c r="H11" s="3"/>
      <c r="I11" s="3"/>
      <c r="J11" s="3"/>
      <c r="K11" s="3"/>
      <c r="L11" s="3"/>
      <c r="M11" s="5"/>
    </row>
    <row r="12" spans="2:13" ht="23.25" customHeight="1" x14ac:dyDescent="0.25">
      <c r="B12" s="167" t="s">
        <v>0</v>
      </c>
      <c r="C12" s="168"/>
      <c r="D12" s="168"/>
      <c r="E12" s="168"/>
      <c r="F12" s="168"/>
      <c r="G12" s="168"/>
      <c r="H12" s="168"/>
      <c r="I12" s="168"/>
      <c r="J12" s="168"/>
      <c r="K12" s="168"/>
      <c r="L12" s="168"/>
      <c r="M12" s="169"/>
    </row>
    <row r="13" spans="2:13" ht="15.75" customHeight="1" x14ac:dyDescent="0.25">
      <c r="B13" s="6"/>
      <c r="C13" s="7"/>
      <c r="D13" s="8"/>
      <c r="E13" s="8"/>
      <c r="F13" s="7"/>
      <c r="G13" s="7"/>
      <c r="H13" s="7"/>
      <c r="I13" s="8"/>
      <c r="J13" s="8"/>
      <c r="K13" s="7"/>
      <c r="L13" s="7"/>
      <c r="M13" s="9"/>
    </row>
    <row r="14" spans="2:13" ht="12.75" customHeight="1" x14ac:dyDescent="0.25">
      <c r="B14" s="170" t="s">
        <v>1</v>
      </c>
      <c r="C14" s="171"/>
      <c r="D14" s="10"/>
      <c r="E14" s="10"/>
      <c r="F14" s="172" t="s">
        <v>50</v>
      </c>
      <c r="G14" s="172"/>
      <c r="H14" s="172"/>
      <c r="I14" s="10"/>
      <c r="J14" s="10"/>
      <c r="K14" s="172" t="s">
        <v>2</v>
      </c>
      <c r="L14" s="172"/>
      <c r="M14" s="11"/>
    </row>
    <row r="15" spans="2:13" ht="12.75" customHeight="1" x14ac:dyDescent="0.25">
      <c r="B15" s="170"/>
      <c r="C15" s="171"/>
      <c r="D15" s="10"/>
      <c r="E15" s="10"/>
      <c r="F15" s="172"/>
      <c r="G15" s="172"/>
      <c r="H15" s="172"/>
      <c r="I15" s="10"/>
      <c r="J15" s="10"/>
      <c r="K15" s="172"/>
      <c r="L15" s="172"/>
      <c r="M15" s="11"/>
    </row>
    <row r="16" spans="2:13" ht="14.25" customHeight="1" x14ac:dyDescent="0.25">
      <c r="B16" s="12" t="s">
        <v>3</v>
      </c>
      <c r="C16" s="13"/>
      <c r="D16" s="14"/>
      <c r="E16" s="14"/>
      <c r="F16" s="28" t="s">
        <v>42</v>
      </c>
      <c r="G16" s="137"/>
      <c r="H16" s="137"/>
      <c r="I16" s="14"/>
      <c r="J16" s="10"/>
      <c r="K16" s="138" t="s">
        <v>141</v>
      </c>
      <c r="L16" s="139"/>
      <c r="M16" s="11"/>
    </row>
    <row r="17" spans="2:16" x14ac:dyDescent="0.25">
      <c r="B17" s="12" t="s">
        <v>4</v>
      </c>
      <c r="C17" s="13" t="s">
        <v>132</v>
      </c>
      <c r="D17" s="14"/>
      <c r="E17" s="14"/>
      <c r="F17" s="28" t="s">
        <v>43</v>
      </c>
      <c r="G17" s="137"/>
      <c r="H17" s="137"/>
      <c r="I17" s="14"/>
      <c r="J17" s="10"/>
      <c r="K17" s="140"/>
      <c r="L17" s="141"/>
      <c r="M17" s="11"/>
    </row>
    <row r="18" spans="2:16" x14ac:dyDescent="0.25">
      <c r="B18" s="12" t="s">
        <v>5</v>
      </c>
      <c r="C18" s="13"/>
      <c r="D18" s="14"/>
      <c r="E18" s="14"/>
      <c r="F18" s="28" t="s">
        <v>44</v>
      </c>
      <c r="G18" s="137"/>
      <c r="H18" s="137"/>
      <c r="I18" s="14"/>
      <c r="J18" s="10"/>
      <c r="K18" s="142"/>
      <c r="L18" s="143"/>
      <c r="M18" s="11"/>
    </row>
    <row r="19" spans="2:16" x14ac:dyDescent="0.25">
      <c r="B19" s="12" t="s">
        <v>41</v>
      </c>
      <c r="C19" s="13"/>
      <c r="D19" s="14"/>
      <c r="E19" s="14"/>
      <c r="F19" s="28" t="s">
        <v>40</v>
      </c>
      <c r="G19" s="137" t="s">
        <v>100</v>
      </c>
      <c r="H19" s="137"/>
      <c r="I19" s="10"/>
      <c r="J19" s="16"/>
      <c r="K19" s="16"/>
      <c r="L19" s="16"/>
      <c r="M19" s="11"/>
    </row>
    <row r="20" spans="2:16" ht="10.5" customHeight="1" x14ac:dyDescent="0.25">
      <c r="B20" s="17"/>
      <c r="C20" s="18"/>
      <c r="D20" s="10"/>
      <c r="E20" s="10"/>
      <c r="F20" s="10"/>
      <c r="G20" s="10"/>
      <c r="H20" s="15"/>
      <c r="I20" s="10"/>
      <c r="J20" s="16"/>
      <c r="K20" s="16"/>
      <c r="L20" s="16"/>
      <c r="M20" s="11"/>
    </row>
    <row r="21" spans="2:16" ht="17.25" customHeight="1" x14ac:dyDescent="0.25">
      <c r="B21" s="144" t="s">
        <v>6</v>
      </c>
      <c r="C21" s="145"/>
      <c r="D21" s="145"/>
      <c r="E21" s="145"/>
      <c r="F21" s="145"/>
      <c r="G21" s="145"/>
      <c r="H21" s="145"/>
      <c r="I21" s="145"/>
      <c r="J21" s="145"/>
      <c r="K21" s="145"/>
      <c r="L21" s="145"/>
      <c r="M21" s="146"/>
    </row>
    <row r="22" spans="2:16" ht="14.25" customHeight="1" x14ac:dyDescent="0.25">
      <c r="B22" s="147"/>
      <c r="C22" s="148"/>
      <c r="D22" s="148"/>
      <c r="E22" s="148"/>
      <c r="F22" s="148"/>
      <c r="G22" s="148"/>
      <c r="H22" s="148"/>
      <c r="I22" s="148"/>
      <c r="J22" s="148"/>
      <c r="K22" s="148"/>
      <c r="L22" s="148"/>
      <c r="M22" s="149"/>
    </row>
    <row r="23" spans="2:16" ht="21" customHeight="1" x14ac:dyDescent="0.25">
      <c r="B23" s="150" t="s">
        <v>77</v>
      </c>
      <c r="C23" s="152" t="s">
        <v>7</v>
      </c>
      <c r="D23" s="153"/>
      <c r="E23" s="153"/>
      <c r="F23" s="154"/>
      <c r="G23" s="155">
        <v>2019</v>
      </c>
      <c r="H23" s="156"/>
      <c r="I23" s="156"/>
      <c r="J23" s="156"/>
      <c r="K23" s="156"/>
      <c r="L23" s="156"/>
      <c r="M23" s="157"/>
    </row>
    <row r="24" spans="2:16" ht="20.100000000000001" customHeight="1" x14ac:dyDescent="0.25">
      <c r="B24" s="151"/>
      <c r="C24" s="152" t="s">
        <v>8</v>
      </c>
      <c r="D24" s="153"/>
      <c r="E24" s="153"/>
      <c r="F24" s="154"/>
      <c r="G24" s="155" t="s">
        <v>109</v>
      </c>
      <c r="H24" s="156"/>
      <c r="I24" s="156"/>
      <c r="J24" s="156"/>
      <c r="K24" s="156"/>
      <c r="L24" s="156"/>
      <c r="M24" s="157"/>
    </row>
    <row r="25" spans="2:16" ht="20.100000000000001" customHeight="1" x14ac:dyDescent="0.25">
      <c r="B25" s="151"/>
      <c r="C25" s="152" t="s">
        <v>9</v>
      </c>
      <c r="D25" s="153"/>
      <c r="E25" s="153"/>
      <c r="F25" s="154"/>
      <c r="G25" s="155" t="s">
        <v>92</v>
      </c>
      <c r="H25" s="156"/>
      <c r="I25" s="156"/>
      <c r="J25" s="156"/>
      <c r="K25" s="156"/>
      <c r="L25" s="156"/>
      <c r="M25" s="157"/>
    </row>
    <row r="26" spans="2:16" ht="20.100000000000001" customHeight="1" x14ac:dyDescent="0.25">
      <c r="B26" s="151"/>
      <c r="C26" s="152" t="s">
        <v>10</v>
      </c>
      <c r="D26" s="153"/>
      <c r="E26" s="153"/>
      <c r="F26" s="154"/>
      <c r="G26" s="155" t="s">
        <v>93</v>
      </c>
      <c r="H26" s="156"/>
      <c r="I26" s="156"/>
      <c r="J26" s="156"/>
      <c r="K26" s="156"/>
      <c r="L26" s="156"/>
      <c r="M26" s="157"/>
    </row>
    <row r="27" spans="2:16" ht="23.25" customHeight="1" x14ac:dyDescent="0.25">
      <c r="B27" s="150" t="s">
        <v>78</v>
      </c>
      <c r="C27" s="152" t="s">
        <v>11</v>
      </c>
      <c r="D27" s="153"/>
      <c r="E27" s="153"/>
      <c r="F27" s="154"/>
      <c r="G27" s="155" t="s">
        <v>94</v>
      </c>
      <c r="H27" s="156"/>
      <c r="I27" s="156"/>
      <c r="J27" s="156"/>
      <c r="K27" s="156"/>
      <c r="L27" s="156"/>
      <c r="M27" s="157"/>
    </row>
    <row r="28" spans="2:16" ht="23.25" customHeight="1" x14ac:dyDescent="0.25">
      <c r="B28" s="151"/>
      <c r="C28" s="152" t="s">
        <v>12</v>
      </c>
      <c r="D28" s="153"/>
      <c r="E28" s="153"/>
      <c r="F28" s="154"/>
      <c r="G28" s="155" t="s">
        <v>95</v>
      </c>
      <c r="H28" s="156"/>
      <c r="I28" s="156"/>
      <c r="J28" s="156"/>
      <c r="K28" s="156"/>
      <c r="L28" s="156"/>
      <c r="M28" s="157"/>
    </row>
    <row r="29" spans="2:16" ht="23.25" customHeight="1" x14ac:dyDescent="0.25">
      <c r="B29" s="151"/>
      <c r="C29" s="152" t="s">
        <v>13</v>
      </c>
      <c r="D29" s="153"/>
      <c r="E29" s="153"/>
      <c r="F29" s="154"/>
      <c r="G29" s="155" t="s">
        <v>110</v>
      </c>
      <c r="H29" s="156"/>
      <c r="I29" s="156"/>
      <c r="J29" s="156"/>
      <c r="K29" s="156"/>
      <c r="L29" s="156"/>
      <c r="M29" s="157"/>
      <c r="P29" s="66" t="s">
        <v>102</v>
      </c>
    </row>
    <row r="30" spans="2:16" ht="23.25" customHeight="1" x14ac:dyDescent="0.25">
      <c r="B30" s="194"/>
      <c r="C30" s="152" t="s">
        <v>14</v>
      </c>
      <c r="D30" s="153"/>
      <c r="E30" s="153"/>
      <c r="F30" s="154"/>
      <c r="G30" s="155" t="s">
        <v>110</v>
      </c>
      <c r="H30" s="156"/>
      <c r="I30" s="156"/>
      <c r="J30" s="156"/>
      <c r="K30" s="156"/>
      <c r="L30" s="156"/>
      <c r="M30" s="157"/>
      <c r="P30" s="66" t="s">
        <v>103</v>
      </c>
    </row>
    <row r="31" spans="2:16" ht="25.5" customHeight="1" x14ac:dyDescent="0.25">
      <c r="B31" s="173" t="s">
        <v>79</v>
      </c>
      <c r="C31" s="175" t="s">
        <v>15</v>
      </c>
      <c r="D31" s="175"/>
      <c r="E31" s="175"/>
      <c r="F31" s="175"/>
      <c r="G31" s="176" t="s">
        <v>110</v>
      </c>
      <c r="H31" s="176"/>
      <c r="I31" s="176"/>
      <c r="J31" s="176"/>
      <c r="K31" s="176"/>
      <c r="L31" s="176"/>
      <c r="M31" s="177"/>
      <c r="P31" s="66" t="s">
        <v>104</v>
      </c>
    </row>
    <row r="32" spans="2:16" ht="21" customHeight="1" x14ac:dyDescent="0.25">
      <c r="B32" s="174"/>
      <c r="C32" s="175" t="s">
        <v>16</v>
      </c>
      <c r="D32" s="175"/>
      <c r="E32" s="175"/>
      <c r="F32" s="175"/>
      <c r="G32" s="178" t="s">
        <v>110</v>
      </c>
      <c r="H32" s="178"/>
      <c r="I32" s="178"/>
      <c r="J32" s="178"/>
      <c r="K32" s="178"/>
      <c r="L32" s="178"/>
      <c r="M32" s="179"/>
      <c r="P32" s="66" t="s">
        <v>105</v>
      </c>
    </row>
    <row r="33" spans="2:16" ht="33" customHeight="1" x14ac:dyDescent="0.25">
      <c r="B33" s="174"/>
      <c r="C33" s="180" t="s">
        <v>17</v>
      </c>
      <c r="D33" s="180"/>
      <c r="E33" s="180"/>
      <c r="F33" s="180"/>
      <c r="G33" s="176" t="s">
        <v>110</v>
      </c>
      <c r="H33" s="176"/>
      <c r="I33" s="176"/>
      <c r="J33" s="176"/>
      <c r="K33" s="176"/>
      <c r="L33" s="176"/>
      <c r="M33" s="177"/>
      <c r="P33" s="67" t="s">
        <v>106</v>
      </c>
    </row>
    <row r="34" spans="2:16" ht="28.5" customHeight="1" x14ac:dyDescent="0.25">
      <c r="B34" s="19" t="s">
        <v>80</v>
      </c>
      <c r="C34" s="180" t="s">
        <v>7</v>
      </c>
      <c r="D34" s="180"/>
      <c r="E34" s="180"/>
      <c r="F34" s="180"/>
      <c r="G34" s="176" t="s">
        <v>111</v>
      </c>
      <c r="H34" s="176"/>
      <c r="I34" s="176"/>
      <c r="J34" s="176"/>
      <c r="K34" s="176"/>
      <c r="L34" s="176"/>
      <c r="M34" s="177"/>
      <c r="P34" s="67" t="s">
        <v>107</v>
      </c>
    </row>
    <row r="35" spans="2:16" s="20" customFormat="1" ht="28.5" customHeight="1" x14ac:dyDescent="0.25">
      <c r="B35" s="181" t="s">
        <v>18</v>
      </c>
      <c r="C35" s="182"/>
      <c r="D35" s="182"/>
      <c r="E35" s="182"/>
      <c r="F35" s="182"/>
      <c r="G35" s="182"/>
      <c r="H35" s="182"/>
      <c r="I35" s="182"/>
      <c r="J35" s="182"/>
      <c r="K35" s="182"/>
      <c r="L35" s="182"/>
      <c r="M35" s="183"/>
      <c r="P35" s="67" t="s">
        <v>108</v>
      </c>
    </row>
    <row r="36" spans="2:16" s="20" customFormat="1" ht="24.75" customHeight="1" x14ac:dyDescent="0.25">
      <c r="B36" s="21" t="s">
        <v>19</v>
      </c>
      <c r="C36" s="184" t="s">
        <v>20</v>
      </c>
      <c r="D36" s="184"/>
      <c r="E36" s="184"/>
      <c r="F36" s="184"/>
      <c r="G36" s="184"/>
      <c r="H36" s="184"/>
      <c r="I36" s="184"/>
      <c r="J36" s="184"/>
      <c r="K36" s="184"/>
      <c r="L36" s="184"/>
      <c r="M36" s="185"/>
    </row>
    <row r="37" spans="2:16" ht="29.25" customHeight="1" x14ac:dyDescent="0.25">
      <c r="B37" s="22" t="s">
        <v>90</v>
      </c>
      <c r="C37" s="186" t="s">
        <v>133</v>
      </c>
      <c r="D37" s="186"/>
      <c r="E37" s="186"/>
      <c r="F37" s="186"/>
      <c r="G37" s="186"/>
      <c r="H37" s="186"/>
      <c r="I37" s="186"/>
      <c r="J37" s="186"/>
      <c r="K37" s="186"/>
      <c r="L37" s="186"/>
      <c r="M37" s="187"/>
    </row>
    <row r="38" spans="2:16" ht="29.25" customHeight="1" x14ac:dyDescent="0.25">
      <c r="B38" s="23" t="s">
        <v>22</v>
      </c>
      <c r="C38" s="134" t="s">
        <v>110</v>
      </c>
      <c r="D38" s="135"/>
      <c r="E38" s="135"/>
      <c r="F38" s="135"/>
      <c r="G38" s="135"/>
      <c r="H38" s="135"/>
      <c r="I38" s="135"/>
      <c r="J38" s="135"/>
      <c r="K38" s="135"/>
      <c r="L38" s="135"/>
      <c r="M38" s="136"/>
    </row>
    <row r="39" spans="2:16" ht="29.25" customHeight="1" x14ac:dyDescent="0.25">
      <c r="B39" s="23" t="s">
        <v>89</v>
      </c>
      <c r="C39" s="134" t="s">
        <v>128</v>
      </c>
      <c r="D39" s="135"/>
      <c r="E39" s="135"/>
      <c r="F39" s="135"/>
      <c r="G39" s="135"/>
      <c r="H39" s="135"/>
      <c r="I39" s="135"/>
      <c r="J39" s="135"/>
      <c r="K39" s="135"/>
      <c r="L39" s="135"/>
      <c r="M39" s="136"/>
    </row>
    <row r="40" spans="2:16" ht="33" customHeight="1" x14ac:dyDescent="0.25">
      <c r="B40" s="24" t="s">
        <v>23</v>
      </c>
      <c r="C40" s="188" t="s">
        <v>97</v>
      </c>
      <c r="D40" s="188"/>
      <c r="E40" s="188"/>
      <c r="F40" s="188"/>
      <c r="G40" s="188"/>
      <c r="H40" s="188"/>
      <c r="I40" s="188"/>
      <c r="J40" s="188"/>
      <c r="K40" s="188"/>
      <c r="L40" s="188"/>
      <c r="M40" s="189"/>
    </row>
    <row r="41" spans="2:16" ht="22.5" customHeight="1" x14ac:dyDescent="0.25">
      <c r="B41" s="24" t="s">
        <v>24</v>
      </c>
      <c r="C41" s="190" t="s">
        <v>112</v>
      </c>
      <c r="D41" s="191"/>
      <c r="E41" s="191"/>
      <c r="F41" s="191"/>
      <c r="G41" s="191"/>
      <c r="H41" s="191"/>
      <c r="I41" s="191"/>
      <c r="J41" s="191"/>
      <c r="K41" s="191"/>
      <c r="L41" s="191"/>
      <c r="M41" s="192"/>
    </row>
    <row r="42" spans="2:16" ht="51.6" customHeight="1" x14ac:dyDescent="0.2">
      <c r="B42" s="24" t="s">
        <v>25</v>
      </c>
      <c r="C42" s="131" t="s">
        <v>142</v>
      </c>
      <c r="D42" s="132"/>
      <c r="E42" s="132"/>
      <c r="F42" s="132"/>
      <c r="G42" s="132"/>
      <c r="H42" s="132"/>
      <c r="I42" s="132"/>
      <c r="J42" s="132"/>
      <c r="K42" s="132"/>
      <c r="L42" s="132"/>
      <c r="M42" s="133"/>
    </row>
    <row r="43" spans="2:16" ht="26.25" customHeight="1" x14ac:dyDescent="0.25">
      <c r="B43" s="25" t="s">
        <v>26</v>
      </c>
      <c r="C43" s="188" t="s">
        <v>98</v>
      </c>
      <c r="D43" s="188"/>
      <c r="E43" s="188"/>
      <c r="F43" s="188"/>
      <c r="G43" s="188"/>
      <c r="H43" s="188"/>
      <c r="I43" s="188"/>
      <c r="J43" s="188"/>
      <c r="K43" s="188"/>
      <c r="L43" s="188"/>
      <c r="M43" s="189"/>
    </row>
    <row r="44" spans="2:16" ht="26.25" customHeight="1" x14ac:dyDescent="0.25">
      <c r="B44" s="25" t="s">
        <v>27</v>
      </c>
      <c r="C44" s="190" t="s">
        <v>99</v>
      </c>
      <c r="D44" s="191"/>
      <c r="E44" s="191"/>
      <c r="F44" s="191"/>
      <c r="G44" s="191"/>
      <c r="H44" s="191"/>
      <c r="I44" s="191"/>
      <c r="J44" s="191"/>
      <c r="K44" s="191"/>
      <c r="L44" s="191"/>
      <c r="M44" s="192"/>
    </row>
    <row r="45" spans="2:16" ht="23.25" customHeight="1" x14ac:dyDescent="0.25">
      <c r="B45" s="193" t="s">
        <v>28</v>
      </c>
      <c r="C45" s="190" t="s">
        <v>118</v>
      </c>
      <c r="D45" s="191"/>
      <c r="E45" s="191"/>
      <c r="F45" s="191"/>
      <c r="G45" s="191"/>
      <c r="H45" s="191"/>
      <c r="I45" s="191"/>
      <c r="J45" s="191"/>
      <c r="K45" s="191"/>
      <c r="L45" s="191"/>
      <c r="M45" s="192"/>
    </row>
    <row r="46" spans="2:16" ht="23.25" customHeight="1" x14ac:dyDescent="0.25">
      <c r="B46" s="193"/>
      <c r="C46" s="190" t="s">
        <v>117</v>
      </c>
      <c r="D46" s="191"/>
      <c r="E46" s="191"/>
      <c r="F46" s="191"/>
      <c r="G46" s="191"/>
      <c r="H46" s="191"/>
      <c r="I46" s="191"/>
      <c r="J46" s="191"/>
      <c r="K46" s="191"/>
      <c r="L46" s="191"/>
      <c r="M46" s="192"/>
    </row>
    <row r="47" spans="2:16" ht="25.5" customHeight="1" x14ac:dyDescent="0.25">
      <c r="B47" s="193"/>
      <c r="C47" s="190" t="s">
        <v>131</v>
      </c>
      <c r="D47" s="191"/>
      <c r="E47" s="191"/>
      <c r="F47" s="191"/>
      <c r="G47" s="191"/>
      <c r="H47" s="191"/>
      <c r="I47" s="191"/>
      <c r="J47" s="191"/>
      <c r="K47" s="191"/>
      <c r="L47" s="191"/>
      <c r="M47" s="192"/>
    </row>
    <row r="48" spans="2:16" ht="26.25" customHeight="1" x14ac:dyDescent="0.25">
      <c r="B48" s="25" t="s">
        <v>29</v>
      </c>
      <c r="C48" s="134" t="s">
        <v>110</v>
      </c>
      <c r="D48" s="135"/>
      <c r="E48" s="135"/>
      <c r="F48" s="135"/>
      <c r="G48" s="135"/>
      <c r="H48" s="135"/>
      <c r="I48" s="135"/>
      <c r="J48" s="135"/>
      <c r="K48" s="135"/>
      <c r="L48" s="135"/>
      <c r="M48" s="136"/>
    </row>
    <row r="49" spans="2:13" ht="33" customHeight="1" x14ac:dyDescent="0.25">
      <c r="B49" s="25" t="s">
        <v>30</v>
      </c>
      <c r="C49" s="134" t="s">
        <v>110</v>
      </c>
      <c r="D49" s="135"/>
      <c r="E49" s="135"/>
      <c r="F49" s="135"/>
      <c r="G49" s="135"/>
      <c r="H49" s="135"/>
      <c r="I49" s="135"/>
      <c r="J49" s="135"/>
      <c r="K49" s="135"/>
      <c r="L49" s="135"/>
      <c r="M49" s="136"/>
    </row>
    <row r="50" spans="2:13" ht="33" customHeight="1" x14ac:dyDescent="0.25">
      <c r="B50" s="25" t="s">
        <v>31</v>
      </c>
      <c r="C50" s="134" t="s">
        <v>110</v>
      </c>
      <c r="D50" s="135"/>
      <c r="E50" s="135"/>
      <c r="F50" s="135"/>
      <c r="G50" s="135"/>
      <c r="H50" s="135"/>
      <c r="I50" s="135"/>
      <c r="J50" s="135"/>
      <c r="K50" s="135"/>
      <c r="L50" s="135"/>
      <c r="M50" s="136"/>
    </row>
    <row r="51" spans="2:13" ht="27" customHeight="1" x14ac:dyDescent="0.25">
      <c r="B51" s="25" t="s">
        <v>32</v>
      </c>
      <c r="C51" s="196" t="s">
        <v>110</v>
      </c>
      <c r="D51" s="196"/>
      <c r="E51" s="196"/>
      <c r="F51" s="196"/>
      <c r="G51" s="196"/>
      <c r="H51" s="196"/>
      <c r="I51" s="196"/>
      <c r="J51" s="196"/>
      <c r="K51" s="196"/>
      <c r="L51" s="196"/>
      <c r="M51" s="197"/>
    </row>
    <row r="52" spans="2:13" ht="42.75" customHeight="1" x14ac:dyDescent="0.25">
      <c r="B52" s="25" t="s">
        <v>73</v>
      </c>
      <c r="C52" s="198" t="s">
        <v>113</v>
      </c>
      <c r="D52" s="199"/>
      <c r="E52" s="199"/>
      <c r="F52" s="199"/>
      <c r="G52" s="199"/>
      <c r="H52" s="199"/>
      <c r="I52" s="199"/>
      <c r="J52" s="199"/>
      <c r="K52" s="199"/>
      <c r="L52" s="199"/>
      <c r="M52" s="200"/>
    </row>
    <row r="53" spans="2:13" ht="24" customHeight="1" x14ac:dyDescent="0.25">
      <c r="B53" s="25" t="s">
        <v>33</v>
      </c>
      <c r="C53" s="188" t="s">
        <v>129</v>
      </c>
      <c r="D53" s="188"/>
      <c r="E53" s="188"/>
      <c r="F53" s="188"/>
      <c r="G53" s="188"/>
      <c r="H53" s="188"/>
      <c r="I53" s="188"/>
      <c r="J53" s="188"/>
      <c r="K53" s="188"/>
      <c r="L53" s="188"/>
      <c r="M53" s="189"/>
    </row>
    <row r="54" spans="2:13" ht="27" customHeight="1" x14ac:dyDescent="0.25">
      <c r="B54" s="25" t="s">
        <v>34</v>
      </c>
      <c r="C54" s="188" t="s">
        <v>130</v>
      </c>
      <c r="D54" s="188"/>
      <c r="E54" s="188"/>
      <c r="F54" s="188"/>
      <c r="G54" s="188"/>
      <c r="H54" s="188"/>
      <c r="I54" s="188"/>
      <c r="J54" s="188"/>
      <c r="K54" s="188"/>
      <c r="L54" s="188"/>
      <c r="M54" s="189"/>
    </row>
    <row r="55" spans="2:13" ht="27" customHeight="1" x14ac:dyDescent="0.25">
      <c r="B55" s="26" t="s">
        <v>35</v>
      </c>
      <c r="C55" s="190"/>
      <c r="D55" s="191"/>
      <c r="E55" s="191"/>
      <c r="F55" s="191"/>
      <c r="G55" s="191"/>
      <c r="H55" s="191"/>
      <c r="I55" s="191"/>
      <c r="J55" s="191"/>
      <c r="K55" s="191"/>
      <c r="L55" s="191"/>
      <c r="M55" s="192"/>
    </row>
    <row r="56" spans="2:13" ht="48" customHeight="1" thickBot="1" x14ac:dyDescent="0.3">
      <c r="B56" s="27" t="s">
        <v>36</v>
      </c>
      <c r="C56" s="201" t="s">
        <v>143</v>
      </c>
      <c r="D56" s="202"/>
      <c r="E56" s="202"/>
      <c r="F56" s="202"/>
      <c r="G56" s="203"/>
      <c r="H56" s="204" t="s">
        <v>37</v>
      </c>
      <c r="I56" s="204"/>
      <c r="J56" s="204"/>
      <c r="K56" s="205"/>
      <c r="L56" s="206"/>
      <c r="M56" s="207"/>
    </row>
    <row r="57" spans="2:13" ht="9" customHeight="1" x14ac:dyDescent="0.25"/>
    <row r="58" spans="2:13" ht="15.75" x14ac:dyDescent="0.25">
      <c r="B58" s="195" t="s">
        <v>38</v>
      </c>
      <c r="C58" s="195"/>
      <c r="D58" s="195"/>
      <c r="E58" s="195"/>
      <c r="F58" s="195"/>
      <c r="G58" s="195"/>
      <c r="H58" s="195"/>
      <c r="I58" s="195"/>
      <c r="J58" s="195"/>
      <c r="K58" s="195"/>
      <c r="L58" s="195"/>
      <c r="M58" s="195"/>
    </row>
  </sheetData>
  <mergeCells count="64">
    <mergeCell ref="C40:M40"/>
    <mergeCell ref="C41:M41"/>
    <mergeCell ref="B58:M58"/>
    <mergeCell ref="C48:M48"/>
    <mergeCell ref="C49:M49"/>
    <mergeCell ref="C50:M50"/>
    <mergeCell ref="C51:M51"/>
    <mergeCell ref="C52:M52"/>
    <mergeCell ref="C53:M53"/>
    <mergeCell ref="C54:M54"/>
    <mergeCell ref="C55:M55"/>
    <mergeCell ref="C56:G56"/>
    <mergeCell ref="H56:J56"/>
    <mergeCell ref="K56:M56"/>
    <mergeCell ref="C43:M43"/>
    <mergeCell ref="C44:M44"/>
    <mergeCell ref="B45:B47"/>
    <mergeCell ref="C45:M45"/>
    <mergeCell ref="C46:M46"/>
    <mergeCell ref="C47:M47"/>
    <mergeCell ref="B31:B33"/>
    <mergeCell ref="C31:F31"/>
    <mergeCell ref="G31:M31"/>
    <mergeCell ref="C32:F32"/>
    <mergeCell ref="G32:M32"/>
    <mergeCell ref="C33:F33"/>
    <mergeCell ref="G33:M33"/>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B2:M10"/>
    <mergeCell ref="B12:M12"/>
    <mergeCell ref="B14:C15"/>
    <mergeCell ref="F14:H15"/>
    <mergeCell ref="K14:L15"/>
    <mergeCell ref="G27:M27"/>
    <mergeCell ref="G19:H19"/>
    <mergeCell ref="C42:M42"/>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Normal="100" workbookViewId="0">
      <selection activeCell="L20" sqref="L20:L22"/>
    </sheetView>
  </sheetViews>
  <sheetFormatPr baseColWidth="10" defaultColWidth="11.42578125"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60" customWidth="1"/>
    <col min="8" max="8" width="13" style="1" customWidth="1"/>
    <col min="9" max="9" width="11.28515625" style="40" customWidth="1"/>
    <col min="10" max="10" width="14.7109375" style="60" customWidth="1"/>
    <col min="11" max="11" width="28.7109375" style="1" customWidth="1"/>
    <col min="12" max="12" width="28.8554687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213" t="s">
        <v>82</v>
      </c>
      <c r="O3" s="213"/>
      <c r="P3" s="213"/>
    </row>
    <row r="4" spans="1:16" x14ac:dyDescent="0.25">
      <c r="A4" s="37"/>
      <c r="B4" s="37"/>
      <c r="C4" s="37"/>
      <c r="G4" s="1"/>
      <c r="I4" s="1"/>
      <c r="J4" s="1"/>
      <c r="N4" s="62" t="s">
        <v>53</v>
      </c>
      <c r="O4" s="64" t="s">
        <v>86</v>
      </c>
      <c r="P4" s="65">
        <v>0.9</v>
      </c>
    </row>
    <row r="5" spans="1:16" x14ac:dyDescent="0.25">
      <c r="A5" s="37"/>
      <c r="B5" s="37"/>
      <c r="C5" s="37"/>
      <c r="G5" s="1"/>
      <c r="I5" s="1"/>
      <c r="J5" s="1"/>
      <c r="N5" s="61" t="s">
        <v>54</v>
      </c>
      <c r="O5" s="64" t="s">
        <v>87</v>
      </c>
      <c r="P5" s="20" t="s">
        <v>101</v>
      </c>
    </row>
    <row r="6" spans="1:16" x14ac:dyDescent="0.25">
      <c r="A6" s="37"/>
      <c r="B6" s="37"/>
      <c r="C6" s="37"/>
      <c r="G6" s="1"/>
      <c r="I6" s="1"/>
      <c r="J6" s="1"/>
      <c r="N6" s="63" t="s">
        <v>81</v>
      </c>
      <c r="O6" s="64" t="s">
        <v>88</v>
      </c>
      <c r="P6" s="65">
        <v>0.49</v>
      </c>
    </row>
    <row r="7" spans="1:16" x14ac:dyDescent="0.25">
      <c r="A7" s="37"/>
      <c r="B7" s="37"/>
      <c r="C7" s="37"/>
      <c r="G7" s="1"/>
      <c r="I7" s="1"/>
      <c r="J7" s="1"/>
    </row>
    <row r="8" spans="1:16" ht="15" customHeight="1" x14ac:dyDescent="0.25">
      <c r="A8" s="37"/>
      <c r="B8" s="37"/>
      <c r="C8" s="37"/>
      <c r="G8" s="1"/>
      <c r="I8" s="1"/>
      <c r="J8" s="1"/>
    </row>
    <row r="9" spans="1:16" ht="25.5" customHeight="1" x14ac:dyDescent="0.25">
      <c r="A9" s="219" t="s">
        <v>39</v>
      </c>
      <c r="B9" s="219"/>
      <c r="C9" s="219"/>
      <c r="D9" s="220" t="str">
        <f>+'Ficha Técnica Formulación'!G31</f>
        <v>No aplica</v>
      </c>
      <c r="E9" s="220"/>
      <c r="F9" s="220"/>
      <c r="G9" s="220"/>
      <c r="H9" s="220"/>
      <c r="I9" s="220"/>
      <c r="J9" s="220"/>
      <c r="K9" s="220"/>
      <c r="L9" s="220"/>
    </row>
    <row r="10" spans="1:16" ht="24.75" customHeight="1" x14ac:dyDescent="0.25">
      <c r="A10" s="221" t="s">
        <v>71</v>
      </c>
      <c r="B10" s="221"/>
      <c r="C10" s="221"/>
      <c r="D10" s="215">
        <v>2018</v>
      </c>
      <c r="E10" s="216"/>
      <c r="F10" s="216"/>
      <c r="G10" s="216"/>
      <c r="H10" s="216"/>
      <c r="I10" s="217" t="s">
        <v>84</v>
      </c>
      <c r="J10" s="217"/>
      <c r="K10" s="218"/>
      <c r="L10" s="39" t="s">
        <v>96</v>
      </c>
    </row>
    <row r="11" spans="1:16" ht="12" customHeight="1" thickBot="1" x14ac:dyDescent="0.3">
      <c r="A11" s="214"/>
      <c r="B11" s="214"/>
      <c r="C11" s="214"/>
      <c r="D11" s="214"/>
      <c r="E11" s="214"/>
      <c r="F11" s="214"/>
      <c r="G11" s="214"/>
      <c r="H11" s="214"/>
      <c r="I11" s="214"/>
      <c r="J11" s="214"/>
      <c r="K11" s="214"/>
      <c r="L11" s="214"/>
    </row>
    <row r="12" spans="1:16" ht="76.5" customHeight="1" thickBot="1" x14ac:dyDescent="0.3">
      <c r="A12" s="106" t="s">
        <v>74</v>
      </c>
      <c r="B12" s="107" t="s">
        <v>114</v>
      </c>
      <c r="C12" s="107" t="s">
        <v>116</v>
      </c>
      <c r="D12" s="107" t="s">
        <v>115</v>
      </c>
      <c r="E12" s="108" t="s">
        <v>83</v>
      </c>
      <c r="F12" s="107" t="s">
        <v>119</v>
      </c>
      <c r="G12" s="107" t="s">
        <v>55</v>
      </c>
      <c r="H12" s="108" t="s">
        <v>75</v>
      </c>
      <c r="I12" s="108" t="s">
        <v>76</v>
      </c>
      <c r="J12" s="107" t="s">
        <v>56</v>
      </c>
      <c r="K12" s="107" t="s">
        <v>85</v>
      </c>
      <c r="L12" s="109" t="s">
        <v>72</v>
      </c>
    </row>
    <row r="13" spans="1:16" s="40" customFormat="1" ht="30" customHeight="1" thickBot="1" x14ac:dyDescent="0.3">
      <c r="A13" s="101" t="s">
        <v>57</v>
      </c>
      <c r="B13" s="102"/>
      <c r="C13" s="102"/>
      <c r="D13" s="102"/>
      <c r="E13" s="102"/>
      <c r="F13" s="103"/>
      <c r="G13" s="104"/>
      <c r="H13" s="104"/>
      <c r="I13" s="104"/>
      <c r="J13" s="104"/>
      <c r="K13" s="104"/>
      <c r="L13" s="105"/>
      <c r="N13" s="1"/>
      <c r="O13" s="1"/>
      <c r="P13" s="1"/>
    </row>
    <row r="14" spans="1:16" ht="39" customHeight="1" x14ac:dyDescent="0.25">
      <c r="A14" s="75" t="s">
        <v>59</v>
      </c>
      <c r="B14" s="76">
        <v>3</v>
      </c>
      <c r="C14" s="77">
        <f>+B14+F13</f>
        <v>3</v>
      </c>
      <c r="D14" s="76">
        <v>1</v>
      </c>
      <c r="E14" s="78">
        <f t="shared" ref="E14:E25" si="0">IF(D14&gt;C14,"Error",IF(C14=0,"",D14/C14))</f>
        <v>0.33333333333333331</v>
      </c>
      <c r="F14" s="77">
        <f>+C14-D14</f>
        <v>2</v>
      </c>
      <c r="G14" s="79" t="str">
        <f t="shared" ref="G14:G16" si="1">IF(E14&lt;$P$6,"Critico",IF(E14&lt;$P$4,"Medio",IF(E14="","","Satisfactorio")))</f>
        <v>Critico</v>
      </c>
      <c r="H14" s="80">
        <f>30*B14</f>
        <v>90</v>
      </c>
      <c r="I14" s="81">
        <f t="shared" ref="I14:I16" si="2">IF(H14&gt;0,(H14/D14),"")</f>
        <v>90</v>
      </c>
      <c r="J14" s="79" t="str">
        <f t="shared" ref="J14:J16" si="3">IF(I14="","",IF(I14&lt;=$L$10,"Satisfactorio","Critico"))</f>
        <v>Satisfactorio</v>
      </c>
      <c r="K14" s="211" t="s">
        <v>121</v>
      </c>
      <c r="L14" s="208" t="s">
        <v>122</v>
      </c>
    </row>
    <row r="15" spans="1:16" ht="39" customHeight="1" x14ac:dyDescent="0.25">
      <c r="A15" s="82" t="s">
        <v>60</v>
      </c>
      <c r="B15" s="41">
        <v>5</v>
      </c>
      <c r="C15" s="42">
        <f>+B15+F14</f>
        <v>7</v>
      </c>
      <c r="D15" s="41">
        <v>5</v>
      </c>
      <c r="E15" s="43">
        <f t="shared" si="0"/>
        <v>0.7142857142857143</v>
      </c>
      <c r="F15" s="42">
        <f>+C15-D15</f>
        <v>2</v>
      </c>
      <c r="G15" s="44" t="str">
        <f t="shared" si="1"/>
        <v>Medio</v>
      </c>
      <c r="H15" s="45">
        <f t="shared" ref="H15:H22" si="4">30*B15</f>
        <v>150</v>
      </c>
      <c r="I15" s="70">
        <f t="shared" si="2"/>
        <v>30</v>
      </c>
      <c r="J15" s="44" t="str">
        <f t="shared" si="3"/>
        <v>Satisfactorio</v>
      </c>
      <c r="K15" s="212"/>
      <c r="L15" s="209"/>
    </row>
    <row r="16" spans="1:16" ht="39" customHeight="1" thickBot="1" x14ac:dyDescent="0.3">
      <c r="A16" s="83" t="s">
        <v>61</v>
      </c>
      <c r="B16" s="84">
        <v>3</v>
      </c>
      <c r="C16" s="85">
        <f>+B16+F15</f>
        <v>5</v>
      </c>
      <c r="D16" s="84">
        <v>3</v>
      </c>
      <c r="E16" s="86">
        <f t="shared" si="0"/>
        <v>0.6</v>
      </c>
      <c r="F16" s="85">
        <f t="shared" ref="F16:F17" si="5">+C16-D16</f>
        <v>2</v>
      </c>
      <c r="G16" s="87" t="str">
        <f t="shared" si="1"/>
        <v>Medio</v>
      </c>
      <c r="H16" s="88">
        <f t="shared" si="4"/>
        <v>90</v>
      </c>
      <c r="I16" s="89">
        <f t="shared" si="2"/>
        <v>30</v>
      </c>
      <c r="J16" s="87" t="str">
        <f t="shared" si="3"/>
        <v>Satisfactorio</v>
      </c>
      <c r="K16" s="222"/>
      <c r="L16" s="210"/>
    </row>
    <row r="17" spans="1:13" ht="43.5" customHeight="1" x14ac:dyDescent="0.25">
      <c r="A17" s="75" t="s">
        <v>62</v>
      </c>
      <c r="B17" s="76">
        <v>2</v>
      </c>
      <c r="C17" s="77">
        <f t="shared" ref="C17:C25" si="6">+B17+F16</f>
        <v>4</v>
      </c>
      <c r="D17" s="76">
        <v>2</v>
      </c>
      <c r="E17" s="78">
        <f t="shared" si="0"/>
        <v>0.5</v>
      </c>
      <c r="F17" s="77">
        <f t="shared" si="5"/>
        <v>2</v>
      </c>
      <c r="G17" s="79" t="str">
        <f t="shared" ref="G17:G26" si="7">IF(E17&lt;$P$6,"Critico",IF(E17&lt;$P$4,"Medio",IF(E17="","","Satisfactorio")))</f>
        <v>Medio</v>
      </c>
      <c r="H17" s="80">
        <f t="shared" si="4"/>
        <v>60</v>
      </c>
      <c r="I17" s="81">
        <f>IF(H17&gt;0,(H17/D17),"")</f>
        <v>30</v>
      </c>
      <c r="J17" s="79" t="str">
        <f t="shared" ref="J17:J26" si="8">IF(I17="","",IF(I17&lt;=$L$10,"Satisfactorio","Critico"))</f>
        <v>Satisfactorio</v>
      </c>
      <c r="K17" s="211" t="s">
        <v>123</v>
      </c>
      <c r="L17" s="208" t="s">
        <v>124</v>
      </c>
    </row>
    <row r="18" spans="1:13" ht="43.5" customHeight="1" x14ac:dyDescent="0.25">
      <c r="A18" s="82" t="s">
        <v>63</v>
      </c>
      <c r="B18" s="41">
        <v>5</v>
      </c>
      <c r="C18" s="42">
        <f t="shared" si="6"/>
        <v>7</v>
      </c>
      <c r="D18" s="41">
        <v>2</v>
      </c>
      <c r="E18" s="43">
        <f t="shared" si="0"/>
        <v>0.2857142857142857</v>
      </c>
      <c r="F18" s="42">
        <f t="shared" ref="F18:F25" si="9">+C18-D18</f>
        <v>5</v>
      </c>
      <c r="G18" s="44" t="str">
        <f t="shared" si="7"/>
        <v>Critico</v>
      </c>
      <c r="H18" s="45">
        <f t="shared" si="4"/>
        <v>150</v>
      </c>
      <c r="I18" s="70">
        <f>IF(H18&gt;0,(H18/D18),"")</f>
        <v>75</v>
      </c>
      <c r="J18" s="44" t="str">
        <f t="shared" si="8"/>
        <v>Satisfactorio</v>
      </c>
      <c r="K18" s="212"/>
      <c r="L18" s="209"/>
    </row>
    <row r="19" spans="1:13" ht="43.5" customHeight="1" thickBot="1" x14ac:dyDescent="0.3">
      <c r="A19" s="111" t="s">
        <v>64</v>
      </c>
      <c r="B19" s="112">
        <v>4</v>
      </c>
      <c r="C19" s="113">
        <f>+B19+F18</f>
        <v>9</v>
      </c>
      <c r="D19" s="112">
        <v>1</v>
      </c>
      <c r="E19" s="114">
        <f>IF(D19&gt;C19,"Error",IF(C19=0,"",D19/C19))</f>
        <v>0.1111111111111111</v>
      </c>
      <c r="F19" s="113">
        <f t="shared" si="9"/>
        <v>8</v>
      </c>
      <c r="G19" s="115" t="str">
        <f t="shared" si="7"/>
        <v>Critico</v>
      </c>
      <c r="H19" s="116">
        <f t="shared" si="4"/>
        <v>120</v>
      </c>
      <c r="I19" s="117">
        <f t="shared" ref="I19:I25" si="10">IF(H19&gt;0,(H19/D19),"")</f>
        <v>120</v>
      </c>
      <c r="J19" s="115" t="str">
        <f t="shared" si="8"/>
        <v>Satisfactorio</v>
      </c>
      <c r="K19" s="212"/>
      <c r="L19" s="209"/>
    </row>
    <row r="20" spans="1:13" ht="110.25" customHeight="1" x14ac:dyDescent="0.25">
      <c r="A20" s="75" t="s">
        <v>65</v>
      </c>
      <c r="B20" s="76">
        <v>7</v>
      </c>
      <c r="C20" s="77">
        <f t="shared" si="6"/>
        <v>15</v>
      </c>
      <c r="D20" s="76">
        <v>4</v>
      </c>
      <c r="E20" s="78">
        <f t="shared" si="0"/>
        <v>0.26666666666666666</v>
      </c>
      <c r="F20" s="77">
        <f t="shared" si="9"/>
        <v>11</v>
      </c>
      <c r="G20" s="79" t="str">
        <f t="shared" si="7"/>
        <v>Critico</v>
      </c>
      <c r="H20" s="80">
        <f t="shared" si="4"/>
        <v>210</v>
      </c>
      <c r="I20" s="81">
        <f t="shared" si="10"/>
        <v>52.5</v>
      </c>
      <c r="J20" s="79" t="str">
        <f t="shared" si="8"/>
        <v>Satisfactorio</v>
      </c>
      <c r="K20" s="120" t="s">
        <v>135</v>
      </c>
      <c r="L20" s="208" t="s">
        <v>136</v>
      </c>
    </row>
    <row r="21" spans="1:13" ht="110.25" customHeight="1" x14ac:dyDescent="0.25">
      <c r="A21" s="82" t="s">
        <v>66</v>
      </c>
      <c r="B21" s="41">
        <v>0</v>
      </c>
      <c r="C21" s="42">
        <f t="shared" si="6"/>
        <v>11</v>
      </c>
      <c r="D21" s="41">
        <v>0</v>
      </c>
      <c r="E21" s="43">
        <f t="shared" si="0"/>
        <v>0</v>
      </c>
      <c r="F21" s="42">
        <f t="shared" si="9"/>
        <v>11</v>
      </c>
      <c r="G21" s="44" t="str">
        <f t="shared" si="7"/>
        <v>Critico</v>
      </c>
      <c r="H21" s="45">
        <f t="shared" si="4"/>
        <v>0</v>
      </c>
      <c r="I21" s="46" t="str">
        <f t="shared" si="10"/>
        <v/>
      </c>
      <c r="J21" s="44" t="str">
        <f t="shared" si="8"/>
        <v/>
      </c>
      <c r="K21" s="90" t="s">
        <v>120</v>
      </c>
      <c r="L21" s="209"/>
      <c r="M21" s="1" t="s">
        <v>134</v>
      </c>
    </row>
    <row r="22" spans="1:13" ht="110.25" customHeight="1" thickBot="1" x14ac:dyDescent="0.3">
      <c r="A22" s="83" t="s">
        <v>67</v>
      </c>
      <c r="B22" s="84">
        <v>5</v>
      </c>
      <c r="C22" s="85">
        <f>+B22+F21</f>
        <v>16</v>
      </c>
      <c r="D22" s="84">
        <v>4</v>
      </c>
      <c r="E22" s="86">
        <f t="shared" si="0"/>
        <v>0.25</v>
      </c>
      <c r="F22" s="85">
        <f t="shared" si="9"/>
        <v>12</v>
      </c>
      <c r="G22" s="87" t="str">
        <f t="shared" si="7"/>
        <v>Critico</v>
      </c>
      <c r="H22" s="88">
        <f t="shared" si="4"/>
        <v>150</v>
      </c>
      <c r="I22" s="118">
        <f t="shared" si="10"/>
        <v>37.5</v>
      </c>
      <c r="J22" s="87" t="str">
        <f t="shared" si="8"/>
        <v>Satisfactorio</v>
      </c>
      <c r="K22" s="119" t="s">
        <v>135</v>
      </c>
      <c r="L22" s="210"/>
    </row>
    <row r="23" spans="1:13" ht="30" customHeight="1" x14ac:dyDescent="0.25">
      <c r="A23" s="91" t="s">
        <v>68</v>
      </c>
      <c r="B23" s="71"/>
      <c r="C23" s="72">
        <f t="shared" si="6"/>
        <v>12</v>
      </c>
      <c r="D23" s="71"/>
      <c r="E23" s="73">
        <f t="shared" si="0"/>
        <v>0</v>
      </c>
      <c r="F23" s="72">
        <f t="shared" si="9"/>
        <v>12</v>
      </c>
      <c r="G23" s="69" t="str">
        <f t="shared" si="7"/>
        <v>Critico</v>
      </c>
      <c r="H23" s="74"/>
      <c r="I23" s="68" t="str">
        <f t="shared" si="10"/>
        <v/>
      </c>
      <c r="J23" s="69" t="str">
        <f t="shared" si="8"/>
        <v/>
      </c>
      <c r="K23" s="110"/>
      <c r="L23" s="92"/>
    </row>
    <row r="24" spans="1:13" ht="30" customHeight="1" x14ac:dyDescent="0.25">
      <c r="A24" s="82" t="s">
        <v>69</v>
      </c>
      <c r="B24" s="41"/>
      <c r="C24" s="42">
        <f t="shared" si="6"/>
        <v>12</v>
      </c>
      <c r="D24" s="41"/>
      <c r="E24" s="43">
        <f t="shared" si="0"/>
        <v>0</v>
      </c>
      <c r="F24" s="42">
        <f t="shared" si="9"/>
        <v>12</v>
      </c>
      <c r="G24" s="44" t="str">
        <f t="shared" si="7"/>
        <v>Critico</v>
      </c>
      <c r="H24" s="45"/>
      <c r="I24" s="46" t="str">
        <f t="shared" si="10"/>
        <v/>
      </c>
      <c r="J24" s="44" t="str">
        <f t="shared" si="8"/>
        <v/>
      </c>
      <c r="K24" s="47"/>
      <c r="L24" s="93"/>
    </row>
    <row r="25" spans="1:13" ht="30" customHeight="1" x14ac:dyDescent="0.25">
      <c r="A25" s="82" t="s">
        <v>70</v>
      </c>
      <c r="B25" s="41"/>
      <c r="C25" s="42">
        <f t="shared" si="6"/>
        <v>12</v>
      </c>
      <c r="D25" s="41"/>
      <c r="E25" s="43">
        <f t="shared" si="0"/>
        <v>0</v>
      </c>
      <c r="F25" s="42">
        <f t="shared" si="9"/>
        <v>12</v>
      </c>
      <c r="G25" s="44" t="str">
        <f t="shared" si="7"/>
        <v>Critico</v>
      </c>
      <c r="H25" s="45"/>
      <c r="I25" s="46" t="str">
        <f t="shared" si="10"/>
        <v/>
      </c>
      <c r="J25" s="44" t="str">
        <f t="shared" si="8"/>
        <v/>
      </c>
      <c r="K25" s="47"/>
      <c r="L25" s="93"/>
    </row>
    <row r="26" spans="1:13" ht="30" customHeight="1" thickBot="1" x14ac:dyDescent="0.3">
      <c r="A26" s="94" t="s">
        <v>58</v>
      </c>
      <c r="B26" s="95">
        <f>SUM(B14:B25)</f>
        <v>34</v>
      </c>
      <c r="C26" s="95">
        <f>+B26+F13</f>
        <v>34</v>
      </c>
      <c r="D26" s="95">
        <f>SUM(D14:D25)</f>
        <v>22</v>
      </c>
      <c r="E26" s="96">
        <f>IF(D26&gt;C26,"Error",IF(C26=0,"",D26/C26))</f>
        <v>0.6470588235294118</v>
      </c>
      <c r="F26" s="95">
        <f>+F25</f>
        <v>12</v>
      </c>
      <c r="G26" s="87" t="str">
        <f t="shared" si="7"/>
        <v>Medio</v>
      </c>
      <c r="H26" s="97"/>
      <c r="I26" s="98">
        <f>AVERAGE(I14:I25)</f>
        <v>58.125</v>
      </c>
      <c r="J26" s="44" t="str">
        <f t="shared" si="8"/>
        <v>Satisfactorio</v>
      </c>
      <c r="K26" s="99"/>
      <c r="L26" s="100"/>
      <c r="M26" s="48"/>
    </row>
    <row r="27" spans="1:13" ht="30" customHeight="1" x14ac:dyDescent="0.25">
      <c r="A27" s="49"/>
      <c r="B27" s="50"/>
      <c r="C27" s="50"/>
      <c r="D27" s="50"/>
      <c r="E27" s="50"/>
      <c r="F27" s="50"/>
      <c r="G27" s="51"/>
      <c r="H27" s="52"/>
      <c r="I27" s="53"/>
      <c r="J27" s="54"/>
      <c r="K27" s="55"/>
      <c r="L27" s="14"/>
      <c r="M27" s="48"/>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56" t="s">
        <v>48</v>
      </c>
      <c r="C46" s="14"/>
      <c r="D46" s="14"/>
      <c r="E46" s="14"/>
      <c r="F46" s="14" t="s">
        <v>49</v>
      </c>
      <c r="G46" s="57"/>
      <c r="H46" s="14"/>
      <c r="I46" s="58"/>
      <c r="J46" s="57"/>
      <c r="K46" s="14"/>
      <c r="L46" s="14"/>
    </row>
    <row r="47" spans="1:12" x14ac:dyDescent="0.25">
      <c r="A47" s="14"/>
      <c r="B47" s="59" t="str">
        <f>$L$10</f>
        <v>N/A</v>
      </c>
      <c r="C47" s="59"/>
      <c r="D47" s="14"/>
      <c r="E47" s="14"/>
      <c r="F47" s="59">
        <f>AVERAGE(I14:I25)</f>
        <v>58.125</v>
      </c>
      <c r="G47" s="57"/>
      <c r="H47" s="14"/>
      <c r="I47" s="58"/>
      <c r="J47" s="57"/>
      <c r="K47" s="14"/>
      <c r="L47" s="14"/>
    </row>
    <row r="48" spans="1:12" x14ac:dyDescent="0.25">
      <c r="A48" s="14"/>
      <c r="B48" s="59" t="str">
        <f>B47</f>
        <v>N/A</v>
      </c>
      <c r="C48" s="59"/>
      <c r="D48" s="14"/>
      <c r="E48" s="14"/>
      <c r="F48" s="59">
        <f t="shared" ref="F48:F58" si="11">F47</f>
        <v>58.125</v>
      </c>
      <c r="G48" s="57"/>
      <c r="H48" s="14"/>
      <c r="I48" s="58"/>
      <c r="J48" s="57"/>
      <c r="K48" s="14"/>
      <c r="L48" s="14"/>
    </row>
    <row r="49" spans="1:12" x14ac:dyDescent="0.25">
      <c r="A49" s="14"/>
      <c r="B49" s="59" t="str">
        <f>B48</f>
        <v>N/A</v>
      </c>
      <c r="C49" s="59"/>
      <c r="D49" s="14"/>
      <c r="E49" s="14"/>
      <c r="F49" s="59">
        <f t="shared" si="11"/>
        <v>58.125</v>
      </c>
      <c r="G49" s="57"/>
      <c r="H49" s="14"/>
      <c r="I49" s="58"/>
      <c r="J49" s="57"/>
      <c r="K49" s="14"/>
      <c r="L49" s="14"/>
    </row>
    <row r="50" spans="1:12" x14ac:dyDescent="0.25">
      <c r="A50" s="14"/>
      <c r="B50" s="59" t="str">
        <f t="shared" ref="B50:B58" si="12">B49</f>
        <v>N/A</v>
      </c>
      <c r="C50" s="59"/>
      <c r="D50" s="14"/>
      <c r="E50" s="14"/>
      <c r="F50" s="59">
        <f t="shared" si="11"/>
        <v>58.125</v>
      </c>
      <c r="G50" s="57"/>
      <c r="H50" s="14"/>
      <c r="I50" s="58"/>
      <c r="J50" s="57"/>
      <c r="K50" s="14"/>
      <c r="L50" s="14"/>
    </row>
    <row r="51" spans="1:12" x14ac:dyDescent="0.25">
      <c r="A51" s="14"/>
      <c r="B51" s="59" t="str">
        <f t="shared" si="12"/>
        <v>N/A</v>
      </c>
      <c r="C51" s="59"/>
      <c r="D51" s="14"/>
      <c r="E51" s="14"/>
      <c r="F51" s="59">
        <f t="shared" si="11"/>
        <v>58.125</v>
      </c>
      <c r="G51" s="57"/>
      <c r="H51" s="14"/>
      <c r="I51" s="58"/>
      <c r="J51" s="57"/>
      <c r="K51" s="14"/>
      <c r="L51" s="14"/>
    </row>
    <row r="52" spans="1:12" x14ac:dyDescent="0.25">
      <c r="A52" s="14"/>
      <c r="B52" s="59" t="str">
        <f t="shared" si="12"/>
        <v>N/A</v>
      </c>
      <c r="C52" s="59"/>
      <c r="D52" s="14"/>
      <c r="E52" s="14"/>
      <c r="F52" s="59">
        <f t="shared" si="11"/>
        <v>58.125</v>
      </c>
      <c r="G52" s="57"/>
      <c r="H52" s="14"/>
      <c r="I52" s="58"/>
      <c r="J52" s="57"/>
      <c r="K52" s="14"/>
      <c r="L52" s="14"/>
    </row>
    <row r="53" spans="1:12" x14ac:dyDescent="0.25">
      <c r="A53" s="14"/>
      <c r="B53" s="59" t="str">
        <f t="shared" si="12"/>
        <v>N/A</v>
      </c>
      <c r="C53" s="59"/>
      <c r="D53" s="14"/>
      <c r="E53" s="14"/>
      <c r="F53" s="59">
        <f t="shared" si="11"/>
        <v>58.125</v>
      </c>
      <c r="G53" s="57"/>
      <c r="H53" s="14"/>
      <c r="I53" s="58"/>
      <c r="J53" s="57"/>
      <c r="K53" s="14"/>
      <c r="L53" s="14"/>
    </row>
    <row r="54" spans="1:12" x14ac:dyDescent="0.25">
      <c r="A54" s="14"/>
      <c r="B54" s="59" t="str">
        <f t="shared" si="12"/>
        <v>N/A</v>
      </c>
      <c r="C54" s="59"/>
      <c r="D54" s="14"/>
      <c r="E54" s="14"/>
      <c r="F54" s="59">
        <f t="shared" si="11"/>
        <v>58.125</v>
      </c>
      <c r="G54" s="57"/>
      <c r="H54" s="14"/>
      <c r="I54" s="58"/>
      <c r="J54" s="57"/>
      <c r="K54" s="14"/>
      <c r="L54" s="14"/>
    </row>
    <row r="55" spans="1:12" x14ac:dyDescent="0.25">
      <c r="A55" s="14"/>
      <c r="B55" s="59" t="str">
        <f t="shared" si="12"/>
        <v>N/A</v>
      </c>
      <c r="C55" s="59"/>
      <c r="D55" s="14"/>
      <c r="E55" s="14"/>
      <c r="F55" s="59">
        <f t="shared" si="11"/>
        <v>58.125</v>
      </c>
      <c r="G55" s="57"/>
      <c r="H55" s="14"/>
      <c r="I55" s="58"/>
      <c r="J55" s="57"/>
      <c r="K55" s="14"/>
      <c r="L55" s="14"/>
    </row>
    <row r="56" spans="1:12" x14ac:dyDescent="0.25">
      <c r="A56" s="14"/>
      <c r="B56" s="59" t="str">
        <f t="shared" si="12"/>
        <v>N/A</v>
      </c>
      <c r="C56" s="59"/>
      <c r="D56" s="14"/>
      <c r="E56" s="14"/>
      <c r="F56" s="59">
        <f t="shared" si="11"/>
        <v>58.125</v>
      </c>
      <c r="G56" s="57"/>
      <c r="H56" s="14"/>
      <c r="I56" s="58"/>
      <c r="J56" s="57"/>
      <c r="K56" s="14"/>
      <c r="L56" s="14"/>
    </row>
    <row r="57" spans="1:12" x14ac:dyDescent="0.25">
      <c r="A57" s="14"/>
      <c r="B57" s="59" t="str">
        <f t="shared" si="12"/>
        <v>N/A</v>
      </c>
      <c r="C57" s="59"/>
      <c r="D57" s="14"/>
      <c r="E57" s="14"/>
      <c r="F57" s="59">
        <f t="shared" si="11"/>
        <v>58.125</v>
      </c>
      <c r="G57" s="57"/>
      <c r="H57" s="14"/>
      <c r="I57" s="58"/>
      <c r="J57" s="57"/>
      <c r="K57" s="14"/>
      <c r="L57" s="14"/>
    </row>
    <row r="58" spans="1:12" x14ac:dyDescent="0.25">
      <c r="A58" s="14"/>
      <c r="B58" s="59" t="str">
        <f t="shared" si="12"/>
        <v>N/A</v>
      </c>
      <c r="C58" s="59"/>
      <c r="D58" s="14"/>
      <c r="E58" s="14"/>
      <c r="F58" s="59">
        <f t="shared" si="11"/>
        <v>58.125</v>
      </c>
      <c r="G58" s="57"/>
      <c r="H58" s="14"/>
      <c r="I58" s="58"/>
      <c r="J58" s="57"/>
      <c r="K58" s="14"/>
      <c r="L58" s="14"/>
    </row>
    <row r="59" spans="1:12" x14ac:dyDescent="0.25">
      <c r="A59" s="14"/>
      <c r="B59" s="59"/>
      <c r="C59" s="59"/>
      <c r="D59" s="14"/>
      <c r="E59" s="14"/>
      <c r="F59" s="59"/>
      <c r="G59" s="57"/>
      <c r="H59" s="14"/>
      <c r="I59" s="58"/>
      <c r="J59" s="57"/>
      <c r="K59" s="14"/>
      <c r="L59" s="14"/>
    </row>
    <row r="60" spans="1:12" ht="18" customHeight="1" x14ac:dyDescent="0.25">
      <c r="A60" s="14"/>
      <c r="B60" s="14"/>
      <c r="C60" s="14"/>
      <c r="D60" s="14"/>
      <c r="E60" s="14"/>
      <c r="F60" s="14"/>
      <c r="G60" s="57"/>
      <c r="H60" s="14"/>
      <c r="I60" s="58"/>
      <c r="J60" s="57"/>
      <c r="K60" s="14"/>
      <c r="L60" s="14"/>
    </row>
  </sheetData>
  <mergeCells count="12">
    <mergeCell ref="L20:L22"/>
    <mergeCell ref="K17:K19"/>
    <mergeCell ref="L17:L19"/>
    <mergeCell ref="N3:P3"/>
    <mergeCell ref="A11:L11"/>
    <mergeCell ref="D10:H10"/>
    <mergeCell ref="I10:K10"/>
    <mergeCell ref="A9:C9"/>
    <mergeCell ref="D9:L9"/>
    <mergeCell ref="A10:C10"/>
    <mergeCell ref="K14:K16"/>
    <mergeCell ref="L14:L16"/>
  </mergeCells>
  <conditionalFormatting sqref="G14:G27">
    <cfRule type="containsText" dxfId="21" priority="4" operator="containsText" text="Critico">
      <formula>NOT(ISERROR(SEARCH("Critico",G14)))</formula>
    </cfRule>
    <cfRule type="containsText" dxfId="20" priority="5" operator="containsText" text="Satisfactorio">
      <formula>NOT(ISERROR(SEARCH("Satisfactorio",G14)))</formula>
    </cfRule>
    <cfRule type="containsText" dxfId="19" priority="6" operator="containsText" text="Medio">
      <formula>NOT(ISERROR(SEARCH("Medio",G14)))</formula>
    </cfRule>
  </conditionalFormatting>
  <conditionalFormatting sqref="J14:J27">
    <cfRule type="containsText" dxfId="18" priority="1" operator="containsText" text="Critico">
      <formula>NOT(ISERROR(SEARCH("Critico",J14)))</formula>
    </cfRule>
    <cfRule type="containsText" dxfId="17" priority="2" operator="containsText" text="Satisfactorio">
      <formula>NOT(ISERROR(SEARCH("Satisfactorio",J14)))</formula>
    </cfRule>
    <cfRule type="containsText" dxfId="16"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39"/>
  <sheetViews>
    <sheetView showGridLines="0" topLeftCell="A7" zoomScale="70" zoomScaleNormal="70" zoomScaleSheetLayoutView="85" workbookViewId="0">
      <selection activeCell="G16" sqref="G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26.42578125" customWidth="1"/>
    <col min="11" max="11" width="33"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27" t="s">
        <v>82</v>
      </c>
      <c r="N6" s="227"/>
      <c r="O6" s="227"/>
    </row>
    <row r="7" spans="2:15" x14ac:dyDescent="0.25">
      <c r="B7" s="10"/>
      <c r="C7" s="10"/>
      <c r="D7" s="10"/>
      <c r="E7" s="29"/>
      <c r="F7" s="29"/>
      <c r="G7" s="29"/>
      <c r="H7" s="29"/>
      <c r="I7" s="29"/>
      <c r="J7" s="29"/>
      <c r="K7" s="1"/>
      <c r="M7" s="62" t="s">
        <v>53</v>
      </c>
      <c r="N7" s="64" t="s">
        <v>86</v>
      </c>
      <c r="O7" s="65">
        <v>0.5</v>
      </c>
    </row>
    <row r="8" spans="2:15" x14ac:dyDescent="0.25">
      <c r="B8" s="29"/>
      <c r="C8" s="29"/>
      <c r="D8" s="29"/>
      <c r="E8" s="29"/>
      <c r="F8" s="29"/>
      <c r="G8" s="29"/>
      <c r="H8" s="29"/>
      <c r="I8" s="29"/>
      <c r="J8" s="29"/>
      <c r="K8" s="1"/>
      <c r="M8" s="61" t="s">
        <v>54</v>
      </c>
      <c r="N8" s="64" t="s">
        <v>87</v>
      </c>
      <c r="O8" s="20" t="s">
        <v>144</v>
      </c>
    </row>
    <row r="9" spans="2:15" ht="18.75" customHeight="1" x14ac:dyDescent="0.25">
      <c r="B9" s="29"/>
      <c r="C9" s="29"/>
      <c r="D9" s="29"/>
      <c r="E9" s="29"/>
      <c r="F9" s="29"/>
      <c r="G9" s="29"/>
      <c r="H9" s="29"/>
      <c r="I9" s="29"/>
      <c r="J9" s="29"/>
      <c r="K9" s="1"/>
      <c r="L9" s="30"/>
      <c r="M9" s="63" t="s">
        <v>81</v>
      </c>
      <c r="N9" s="64" t="s">
        <v>88</v>
      </c>
      <c r="O9" s="65">
        <v>0.2</v>
      </c>
    </row>
    <row r="10" spans="2:15" ht="33" customHeight="1" x14ac:dyDescent="0.25">
      <c r="B10" s="221" t="s">
        <v>21</v>
      </c>
      <c r="C10" s="221"/>
      <c r="D10" s="221"/>
      <c r="E10" s="224" t="str">
        <f>'Ficha Técnica Formulación'!C37</f>
        <v>Porcentaje de proyectos de movilidad vial con concepto técnico favorable del comité de movilidad vial</v>
      </c>
      <c r="F10" s="225"/>
      <c r="G10" s="225"/>
      <c r="H10" s="225"/>
      <c r="I10" s="225"/>
      <c r="J10" s="225"/>
      <c r="K10" s="226"/>
      <c r="L10" s="31"/>
    </row>
    <row r="11" spans="2:15" ht="10.5" customHeight="1" thickBot="1" x14ac:dyDescent="0.3">
      <c r="L11" s="30"/>
    </row>
    <row r="12" spans="2:15" ht="108.75" customHeight="1" x14ac:dyDescent="0.25">
      <c r="B12" s="121" t="s">
        <v>45</v>
      </c>
      <c r="C12" s="122" t="s">
        <v>91</v>
      </c>
      <c r="D12" s="121" t="s">
        <v>51</v>
      </c>
      <c r="E12" s="123" t="s">
        <v>126</v>
      </c>
      <c r="F12" s="123" t="s">
        <v>125</v>
      </c>
      <c r="G12" s="123" t="s">
        <v>52</v>
      </c>
      <c r="H12" s="223" t="s">
        <v>47</v>
      </c>
      <c r="I12" s="223"/>
      <c r="J12" s="123" t="s">
        <v>46</v>
      </c>
      <c r="K12" s="124" t="s">
        <v>72</v>
      </c>
      <c r="L12" s="30"/>
    </row>
    <row r="13" spans="2:15" ht="102" x14ac:dyDescent="0.25">
      <c r="B13" s="125">
        <v>2019</v>
      </c>
      <c r="C13" s="126" t="s">
        <v>127</v>
      </c>
      <c r="D13" s="127">
        <v>0.5</v>
      </c>
      <c r="E13" s="128">
        <v>3</v>
      </c>
      <c r="F13" s="128">
        <v>3</v>
      </c>
      <c r="G13" s="127">
        <f>IF(E13="","",E13/F13)</f>
        <v>1</v>
      </c>
      <c r="H13" s="129">
        <f>IF(G13="","",G13/D13)</f>
        <v>2</v>
      </c>
      <c r="I13" s="125" t="str">
        <f>IF(H13&lt;$O$9,"Critico",IF(H13&lt;$O$7,"Medio",IF(H13="","","Satisfactorio")))</f>
        <v>Satisfactorio</v>
      </c>
      <c r="J13" s="130" t="s">
        <v>145</v>
      </c>
      <c r="K13" s="130" t="s">
        <v>122</v>
      </c>
      <c r="L13" s="30"/>
    </row>
    <row r="14" spans="2:15" ht="112.5" customHeight="1" x14ac:dyDescent="0.25">
      <c r="B14" s="125">
        <v>2019</v>
      </c>
      <c r="C14" s="126" t="s">
        <v>137</v>
      </c>
      <c r="D14" s="127">
        <v>0.5</v>
      </c>
      <c r="E14" s="128">
        <v>3</v>
      </c>
      <c r="F14" s="128">
        <v>5</v>
      </c>
      <c r="G14" s="127">
        <f t="shared" ref="G14:G16" si="0">IF(E14="","",E14/F14)</f>
        <v>0.6</v>
      </c>
      <c r="H14" s="129">
        <f t="shared" ref="H14:H16" si="1">IF(G14="","",G14/D14)</f>
        <v>1.2</v>
      </c>
      <c r="I14" s="125" t="str">
        <f t="shared" ref="I14:I16" si="2">IF(H14&lt;$O$9,"Critico",IF(H14&lt;$O$7,"Medio",IF(H14="","","Satisfactorio")))</f>
        <v>Satisfactorio</v>
      </c>
      <c r="J14" s="130" t="s">
        <v>147</v>
      </c>
      <c r="K14" s="130" t="s">
        <v>138</v>
      </c>
      <c r="L14" s="30"/>
    </row>
    <row r="15" spans="2:15" ht="87.75" customHeight="1" x14ac:dyDescent="0.25">
      <c r="B15" s="125">
        <v>2019</v>
      </c>
      <c r="C15" s="126" t="s">
        <v>139</v>
      </c>
      <c r="D15" s="127">
        <v>0.5</v>
      </c>
      <c r="E15" s="128">
        <v>4</v>
      </c>
      <c r="F15" s="128">
        <v>6</v>
      </c>
      <c r="G15" s="127">
        <f t="shared" si="0"/>
        <v>0.66666666666666663</v>
      </c>
      <c r="H15" s="129">
        <f t="shared" si="1"/>
        <v>1.3333333333333333</v>
      </c>
      <c r="I15" s="125" t="str">
        <f t="shared" si="2"/>
        <v>Satisfactorio</v>
      </c>
      <c r="J15" s="130" t="s">
        <v>146</v>
      </c>
      <c r="K15" s="130" t="s">
        <v>138</v>
      </c>
      <c r="L15" s="30"/>
    </row>
    <row r="16" spans="2:15" ht="84.75" customHeight="1" x14ac:dyDescent="0.25">
      <c r="B16" s="125">
        <v>2020</v>
      </c>
      <c r="C16" s="126" t="s">
        <v>140</v>
      </c>
      <c r="D16" s="127">
        <v>0.5</v>
      </c>
      <c r="E16" s="128">
        <v>3</v>
      </c>
      <c r="F16" s="128">
        <v>4</v>
      </c>
      <c r="G16" s="127">
        <f t="shared" si="0"/>
        <v>0.75</v>
      </c>
      <c r="H16" s="129">
        <f t="shared" si="1"/>
        <v>1.5</v>
      </c>
      <c r="I16" s="125" t="str">
        <f t="shared" si="2"/>
        <v>Satisfactorio</v>
      </c>
      <c r="J16" s="130" t="s">
        <v>148</v>
      </c>
      <c r="K16" s="130" t="s">
        <v>138</v>
      </c>
      <c r="L16" s="30"/>
    </row>
    <row r="17" spans="2:12" ht="75.75" customHeight="1" x14ac:dyDescent="0.25">
      <c r="C17" s="32"/>
      <c r="D17" s="32"/>
      <c r="E17" s="32"/>
      <c r="F17" s="32"/>
      <c r="G17" s="32"/>
      <c r="H17" s="32"/>
      <c r="I17" s="32"/>
      <c r="J17" s="32"/>
      <c r="K17" s="32"/>
      <c r="L17" s="30"/>
    </row>
    <row r="18" spans="2:12" x14ac:dyDescent="0.25">
      <c r="B18" s="32"/>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ht="15" customHeight="1"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ht="15" customHeight="1" x14ac:dyDescent="0.25">
      <c r="B34" s="30"/>
      <c r="C34" s="30"/>
      <c r="D34" s="30"/>
      <c r="E34" s="33"/>
      <c r="F34" s="30"/>
      <c r="G34" s="30"/>
      <c r="H34" s="30"/>
      <c r="I34" s="30"/>
      <c r="J34" s="30"/>
      <c r="K34" s="30"/>
      <c r="L34" s="30"/>
    </row>
    <row r="35" spans="2:12" x14ac:dyDescent="0.25">
      <c r="B35" s="30"/>
      <c r="C35" s="30"/>
      <c r="D35" s="30"/>
      <c r="E35" s="34"/>
      <c r="F35" s="30"/>
      <c r="G35" s="30"/>
      <c r="H35" s="30"/>
      <c r="I35" s="30"/>
      <c r="J35" s="30"/>
      <c r="K35" s="30"/>
      <c r="L35" s="30"/>
    </row>
    <row r="36" spans="2:12" x14ac:dyDescent="0.25">
      <c r="B36" s="30"/>
      <c r="C36" s="30"/>
      <c r="D36" s="30"/>
      <c r="E36" s="34"/>
      <c r="F36" s="30"/>
      <c r="G36" s="30"/>
      <c r="H36" s="30"/>
      <c r="I36" s="30"/>
      <c r="J36" s="30"/>
      <c r="K36" s="30"/>
      <c r="L36" s="30"/>
    </row>
    <row r="37" spans="2:12" x14ac:dyDescent="0.25">
      <c r="B37" s="30"/>
      <c r="C37" s="30"/>
      <c r="D37" s="30"/>
      <c r="E37" s="34"/>
      <c r="F37" s="30"/>
      <c r="G37" s="30"/>
      <c r="H37" s="30"/>
      <c r="I37" s="30"/>
      <c r="J37" s="30"/>
      <c r="K37" s="30"/>
      <c r="L37" s="30"/>
    </row>
    <row r="38" spans="2:12" x14ac:dyDescent="0.25">
      <c r="B38" s="30"/>
      <c r="C38" s="30"/>
      <c r="D38" s="30"/>
      <c r="E38" s="34"/>
      <c r="F38" s="30"/>
      <c r="G38" s="30"/>
      <c r="H38" s="30"/>
      <c r="I38" s="30"/>
      <c r="J38" s="30"/>
      <c r="K38" s="30"/>
      <c r="L38" s="30"/>
    </row>
    <row r="39" spans="2:12" x14ac:dyDescent="0.25">
      <c r="B39" s="30"/>
      <c r="C39" s="30"/>
      <c r="D39" s="30"/>
      <c r="E39" s="30"/>
      <c r="F39" s="30"/>
      <c r="G39" s="30"/>
      <c r="H39" s="30"/>
      <c r="I39" s="30"/>
      <c r="J39" s="30"/>
      <c r="K39" s="30"/>
      <c r="L39" s="30"/>
    </row>
  </sheetData>
  <mergeCells count="4">
    <mergeCell ref="H12:I12"/>
    <mergeCell ref="B10:D10"/>
    <mergeCell ref="E10:K10"/>
    <mergeCell ref="M6:O6"/>
  </mergeCells>
  <conditionalFormatting sqref="H13:H16">
    <cfRule type="cellIs" dxfId="15" priority="61" stopIfTrue="1" operator="between">
      <formula>0.66</formula>
      <formula>0.79</formula>
    </cfRule>
    <cfRule type="cellIs" dxfId="14" priority="62" stopIfTrue="1" operator="lessThan">
      <formula>0.66</formula>
    </cfRule>
    <cfRule type="cellIs" dxfId="13" priority="63" stopIfTrue="1" operator="between">
      <formula>0.8</formula>
      <formula>1</formula>
    </cfRule>
  </conditionalFormatting>
  <conditionalFormatting sqref="H13:H16">
    <cfRule type="expression" dxfId="12" priority="60">
      <formula>ISERROR(H13)</formula>
    </cfRule>
  </conditionalFormatting>
  <conditionalFormatting sqref="H13:H16">
    <cfRule type="cellIs" dxfId="11" priority="57" stopIfTrue="1" operator="between">
      <formula>0.66</formula>
      <formula>0.79</formula>
    </cfRule>
    <cfRule type="cellIs" dxfId="10" priority="58" stopIfTrue="1" operator="lessThan">
      <formula>0.66</formula>
    </cfRule>
    <cfRule type="cellIs" dxfId="9" priority="59" stopIfTrue="1" operator="greaterThanOrEqual">
      <formula>0.8</formula>
    </cfRule>
  </conditionalFormatting>
  <conditionalFormatting sqref="D15:D16 B13:B16 I13:I16">
    <cfRule type="containsText" dxfId="8" priority="16" operator="containsText" text="Critico">
      <formula>NOT(ISERROR(SEARCH("Critico",B13)))</formula>
    </cfRule>
    <cfRule type="containsText" dxfId="7" priority="17" operator="containsText" text="Satisfactorio">
      <formula>NOT(ISERROR(SEARCH("Satisfactorio",B13)))</formula>
    </cfRule>
    <cfRule type="containsText" dxfId="6" priority="18" operator="containsText" text="Medio">
      <formula>NOT(ISERROR(SEARCH("Medio",B13)))</formula>
    </cfRule>
  </conditionalFormatting>
  <conditionalFormatting sqref="C13:D16">
    <cfRule type="containsText" dxfId="5" priority="13" operator="containsText" text="Critico">
      <formula>NOT(ISERROR(SEARCH("Critico",C13)))</formula>
    </cfRule>
    <cfRule type="containsText" dxfId="4" priority="14" operator="containsText" text="Satisfactorio">
      <formula>NOT(ISERROR(SEARCH("Satisfactorio",C13)))</formula>
    </cfRule>
    <cfRule type="containsText" dxfId="3" priority="15" operator="containsText" text="Medio">
      <formula>NOT(ISERROR(SEARCH("Medio",C13)))</formula>
    </cfRule>
  </conditionalFormatting>
  <conditionalFormatting sqref="G13:G16">
    <cfRule type="containsText" dxfId="2" priority="7" operator="containsText" text="Critico">
      <formula>NOT(ISERROR(SEARCH("Critico",G13)))</formula>
    </cfRule>
    <cfRule type="containsText" dxfId="1" priority="8" operator="containsText" text="Satisfactorio">
      <formula>NOT(ISERROR(SEARCH("Satisfactorio",G13)))</formula>
    </cfRule>
    <cfRule type="containsText" dxfId="0" priority="9" operator="containsText" text="Medio">
      <formula>NOT(ISERROR(SEARCH("Medio",G13)))</formula>
    </cfRule>
  </conditionalFormatting>
  <pageMargins left="0.51181102362204722" right="0.23622047244094491" top="0.43307086614173229" bottom="0.23622047244094491" header="0.31496062992125984" footer="0.31496062992125984"/>
  <pageSetup scale="55"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colBreaks count="1" manualBreakCount="1">
    <brk id="1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Ficha Técnica Formulación</vt:lpstr>
      <vt:lpstr>Ficha T Seguimiento TyS</vt:lpstr>
      <vt:lpstr>Ficha T Seguimiento</vt:lpstr>
      <vt:lpstr>'Ficha T Seguimiento'!Área_de_impresión</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2019-12-12T21:27:08Z</dcterms:modified>
</cp:coreProperties>
</file>