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8. SERVICIO DE SALUD PÚBLICA\"/>
    </mc:Choice>
  </mc:AlternateContent>
  <xr:revisionPtr revIDLastSave="0" documentId="13_ncr:1_{829B2468-FBDB-4D1A-ACEF-E7EA64B4F087}" xr6:coauthVersionLast="36" xr6:coauthVersionMax="36" xr10:uidLastSave="{00000000-0000-0000-0000-000000000000}"/>
  <bookViews>
    <workbookView xWindow="0" yWindow="0" windowWidth="21600" windowHeight="9525" firstSheet="1" activeTab="1" xr2:uid="{00000000-000D-0000-FFFF-FFFF00000000}"/>
  </bookViews>
  <sheets>
    <sheet name="Ficha Técnica Formulación" sheetId="1" r:id="rId1"/>
    <sheet name="Ficha T Seguimiento" sheetId="3" r:id="rId2"/>
    <sheet name="con indicadores de calidad " sheetId="4" state="hidden" r:id="rId3"/>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3" l="1"/>
  <c r="E12" i="3"/>
  <c r="Q4" i="4"/>
  <c r="R4" i="4"/>
  <c r="Q5" i="4"/>
  <c r="R5" i="4" s="1"/>
  <c r="Q6" i="4"/>
  <c r="R6" i="4" s="1"/>
  <c r="Q7" i="4"/>
  <c r="R7" i="4" s="1"/>
  <c r="Q8" i="4"/>
  <c r="R8" i="4" s="1"/>
  <c r="Q9" i="4"/>
  <c r="R9" i="4" s="1"/>
  <c r="Q10" i="4"/>
  <c r="R10" i="4"/>
  <c r="Q11" i="4"/>
  <c r="R11" i="4" s="1"/>
  <c r="Q12" i="4"/>
  <c r="R12" i="4"/>
  <c r="Q13" i="4"/>
  <c r="R13" i="4" s="1"/>
  <c r="Q14" i="4"/>
  <c r="R14" i="4" s="1"/>
  <c r="Q15" i="4"/>
  <c r="R15" i="4" s="1"/>
  <c r="Q16" i="4"/>
  <c r="R16" i="4" s="1"/>
  <c r="Q17" i="4"/>
  <c r="R17" i="4" s="1"/>
  <c r="Q18" i="4"/>
  <c r="R18" i="4"/>
  <c r="Q19" i="4"/>
  <c r="R19" i="4" s="1"/>
  <c r="Q20" i="4"/>
  <c r="R20" i="4"/>
  <c r="Q21" i="4"/>
  <c r="R21" i="4" s="1"/>
  <c r="Q22" i="4"/>
  <c r="R22" i="4" s="1"/>
  <c r="R23" i="4"/>
  <c r="R24" i="4"/>
  <c r="R25" i="4"/>
  <c r="R26" i="4"/>
  <c r="I4" i="4"/>
  <c r="J4" i="4"/>
  <c r="I5" i="4"/>
  <c r="J5" i="4" s="1"/>
  <c r="I6" i="4"/>
  <c r="J6" i="4"/>
  <c r="I7" i="4"/>
  <c r="J7" i="4" s="1"/>
  <c r="I8" i="4"/>
  <c r="J8" i="4" s="1"/>
  <c r="I9" i="4"/>
  <c r="J9" i="4" s="1"/>
  <c r="I10" i="4"/>
  <c r="J10" i="4" s="1"/>
  <c r="I11" i="4"/>
  <c r="J11" i="4" s="1"/>
  <c r="I12" i="4"/>
  <c r="J12" i="4"/>
  <c r="I13" i="4"/>
  <c r="J13" i="4" s="1"/>
  <c r="I14" i="4"/>
  <c r="J14" i="4"/>
  <c r="I15" i="4"/>
  <c r="J15" i="4" s="1"/>
  <c r="I16" i="4"/>
  <c r="J16" i="4" s="1"/>
  <c r="I17" i="4"/>
  <c r="J17" i="4" s="1"/>
  <c r="I18" i="4"/>
  <c r="J18" i="4" s="1"/>
  <c r="I19" i="4"/>
  <c r="J19" i="4" s="1"/>
  <c r="I20" i="4"/>
  <c r="J20" i="4"/>
  <c r="I21" i="4"/>
  <c r="J21" i="4" s="1"/>
  <c r="I22" i="4"/>
  <c r="J22" i="4"/>
  <c r="K28" i="4"/>
  <c r="E28" i="4"/>
  <c r="N21" i="4"/>
  <c r="N20" i="4"/>
  <c r="N19" i="4"/>
  <c r="N17" i="4"/>
  <c r="F17" i="4"/>
  <c r="N16" i="4"/>
  <c r="N15" i="4"/>
  <c r="N14" i="4"/>
  <c r="N13" i="4"/>
  <c r="F13" i="4"/>
  <c r="N12" i="4"/>
  <c r="N11" i="4"/>
  <c r="N10" i="4"/>
  <c r="F10" i="4"/>
  <c r="N8" i="4"/>
  <c r="N7" i="4"/>
  <c r="N6" i="4"/>
  <c r="N5" i="4"/>
  <c r="N4" i="4"/>
  <c r="F12" i="3"/>
  <c r="E10" i="3"/>
  <c r="J29" i="4" l="1"/>
  <c r="R29" i="4"/>
  <c r="N3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gonzalez, paola andrea</author>
  </authors>
  <commentList>
    <comment ref="E13" authorId="0" shapeId="0" xr:uid="{00000000-0006-0000-0100-000001000000}">
      <text>
        <r>
          <rPr>
            <sz val="9"/>
            <color indexed="81"/>
            <rFont val="Tahoma"/>
            <family val="2"/>
          </rPr>
          <t>% de Bajo Peso al nacer</t>
        </r>
      </text>
    </comment>
    <comment ref="E14" authorId="0" shapeId="0" xr:uid="{00000000-0006-0000-0100-000002000000}">
      <text>
        <r>
          <rPr>
            <sz val="9"/>
            <color indexed="81"/>
            <rFont val="Tahoma"/>
            <family val="2"/>
          </rPr>
          <t>Incidencia de rabia humana</t>
        </r>
      </text>
    </comment>
    <comment ref="E15" authorId="0" shapeId="0" xr:uid="{00000000-0006-0000-0100-000003000000}">
      <text>
        <r>
          <rPr>
            <sz val="9"/>
            <color indexed="81"/>
            <rFont val="Tahoma"/>
            <family val="2"/>
          </rPr>
          <t>Incidencia de Sarampión / Rubeola</t>
        </r>
      </text>
    </comment>
    <comment ref="E16" authorId="0" shapeId="0" xr:uid="{00000000-0006-0000-0100-000004000000}">
      <text>
        <r>
          <rPr>
            <sz val="9"/>
            <color indexed="81"/>
            <rFont val="Tahoma"/>
            <family val="2"/>
          </rPr>
          <t>Incidencia de sífilis congénita</t>
        </r>
      </text>
    </comment>
    <comment ref="E17" authorId="0" shapeId="0" xr:uid="{00000000-0006-0000-0100-000005000000}">
      <text>
        <r>
          <rPr>
            <sz val="9"/>
            <color indexed="81"/>
            <rFont val="Tahoma"/>
            <family val="2"/>
          </rPr>
          <t>Incidencia deTosferina</t>
        </r>
      </text>
    </comment>
    <comment ref="E18" authorId="0" shapeId="0" xr:uid="{00000000-0006-0000-0100-000006000000}">
      <text>
        <r>
          <rPr>
            <sz val="9"/>
            <color indexed="81"/>
            <rFont val="Tahoma"/>
            <family val="2"/>
          </rPr>
          <t>Incidencia Parotiditis</t>
        </r>
      </text>
    </comment>
    <comment ref="E19" authorId="1" shapeId="0" xr:uid="{00000000-0006-0000-0100-000007000000}">
      <text>
        <r>
          <rPr>
            <sz val="9"/>
            <color indexed="81"/>
            <rFont val="Tahoma"/>
            <family val="2"/>
          </rPr>
          <t>Incidencia por leptospirosis</t>
        </r>
      </text>
    </comment>
    <comment ref="E20" authorId="1" shapeId="0" xr:uid="{00000000-0006-0000-0100-000008000000}">
      <text>
        <r>
          <rPr>
            <sz val="9"/>
            <color indexed="81"/>
            <rFont val="Tahoma"/>
            <family val="2"/>
          </rPr>
          <t>Letalidad por dengue</t>
        </r>
      </text>
    </comment>
    <comment ref="E21" authorId="1" shapeId="0" xr:uid="{00000000-0006-0000-0100-000009000000}">
      <text>
        <r>
          <rPr>
            <sz val="9"/>
            <color indexed="81"/>
            <rFont val="Tahoma"/>
            <family val="2"/>
          </rPr>
          <t>Letalidad por varicela</t>
        </r>
      </text>
    </comment>
    <comment ref="E22" authorId="1" shapeId="0" xr:uid="{00000000-0006-0000-0100-00000A000000}">
      <text>
        <r>
          <rPr>
            <sz val="9"/>
            <color indexed="81"/>
            <rFont val="Tahoma"/>
            <family val="2"/>
          </rPr>
          <t>Mortalidad Infantil</t>
        </r>
      </text>
    </comment>
    <comment ref="E23" authorId="1" shapeId="0" xr:uid="{00000000-0006-0000-0100-00000B000000}">
      <text>
        <r>
          <rPr>
            <sz val="9"/>
            <color indexed="81"/>
            <rFont val="Tahoma"/>
            <family val="2"/>
          </rPr>
          <t>Personas con discapacidad o en riesgo Intervenidas en la Estrategia de RBC que logra Inclusion en la sociedad</t>
        </r>
      </text>
    </comment>
    <comment ref="E24" authorId="1" shapeId="0" xr:uid="{00000000-0006-0000-0100-00000C000000}">
      <text>
        <r>
          <rPr>
            <sz val="9"/>
            <color indexed="81"/>
            <rFont val="Tahoma"/>
            <family val="2"/>
          </rPr>
          <t>Porcentaje de violencia Familiar Atendidos por Salud Y Proteccion con Restitucion de derechos</t>
        </r>
      </text>
    </comment>
    <comment ref="E25" authorId="1" shapeId="0" xr:uid="{00000000-0006-0000-0100-00000D000000}">
      <text>
        <r>
          <rPr>
            <sz val="9"/>
            <color indexed="81"/>
            <rFont val="Tahoma"/>
            <family val="2"/>
          </rPr>
          <t>Prevalencia de VIH</t>
        </r>
      </text>
    </comment>
    <comment ref="E26" authorId="1" shapeId="0" xr:uid="{00000000-0006-0000-0100-00000E000000}">
      <text>
        <r>
          <rPr>
            <sz val="9"/>
            <color indexed="81"/>
            <rFont val="Tahoma"/>
            <family val="2"/>
          </rPr>
          <t>Razón de mortalidad materna</t>
        </r>
      </text>
    </comment>
    <comment ref="E27" authorId="1" shapeId="0" xr:uid="{00000000-0006-0000-0100-00000F000000}">
      <text>
        <r>
          <rPr>
            <sz val="9"/>
            <color indexed="81"/>
            <rFont val="Tahoma"/>
            <family val="2"/>
          </rPr>
          <t>Silencio epidemiológico de Colera</t>
        </r>
      </text>
    </comment>
    <comment ref="E28" authorId="1" shapeId="0" xr:uid="{00000000-0006-0000-0100-000010000000}">
      <text>
        <r>
          <rPr>
            <sz val="9"/>
            <color indexed="81"/>
            <rFont val="Tahoma"/>
            <family val="2"/>
          </rPr>
          <t>Tasa de mortalidad por ECNT en edades entre 30 a 69 años</t>
        </r>
      </text>
    </comment>
    <comment ref="E29" authorId="1" shapeId="0" xr:uid="{00000000-0006-0000-0100-000011000000}">
      <text>
        <r>
          <rPr>
            <sz val="9"/>
            <color indexed="81"/>
            <rFont val="Tahoma"/>
            <family val="2"/>
          </rPr>
          <t>Tasa de mortalidad por desnutrición en menor de 5 años</t>
        </r>
      </text>
    </comment>
    <comment ref="E30" authorId="1" shapeId="0" xr:uid="{00000000-0006-0000-0100-000012000000}">
      <text>
        <r>
          <rPr>
            <sz val="9"/>
            <color indexed="81"/>
            <rFont val="Tahoma"/>
            <family val="2"/>
          </rPr>
          <t>Tasa de mortalidad por TB-TF</t>
        </r>
      </text>
    </comment>
    <comment ref="E31" authorId="1" shapeId="0" xr:uid="{00000000-0006-0000-0100-000013000000}">
      <text>
        <r>
          <rPr>
            <sz val="9"/>
            <color indexed="81"/>
            <rFont val="Tahoma"/>
            <family val="2"/>
          </rPr>
          <t>Transmisión vertical de VIH</t>
        </r>
      </text>
    </comment>
    <comment ref="E32" authorId="1" shapeId="0" xr:uid="{00000000-0006-0000-0100-000014000000}">
      <text>
        <r>
          <rPr>
            <sz val="9"/>
            <color indexed="81"/>
            <rFont val="Tahoma"/>
            <family val="2"/>
          </rPr>
          <t>Cobertura del aseguramiento en salud</t>
        </r>
      </text>
    </comment>
    <comment ref="E33" authorId="1" shapeId="0" xr:uid="{00000000-0006-0000-0100-000015000000}">
      <text>
        <r>
          <rPr>
            <sz val="9"/>
            <color indexed="81"/>
            <rFont val="Tahoma"/>
            <family val="2"/>
          </rPr>
          <t>Índice aédico en sumideros</t>
        </r>
      </text>
    </comment>
    <comment ref="E34" authorId="1" shapeId="0" xr:uid="{00000000-0006-0000-0100-000016000000}">
      <text>
        <r>
          <rPr>
            <sz val="9"/>
            <color indexed="81"/>
            <rFont val="Tahoma"/>
            <family val="2"/>
          </rPr>
          <t>Índice de Riesgo de Calidad de Agua para consumo humano - IRCA</t>
        </r>
      </text>
    </comment>
    <comment ref="E35" authorId="1" shapeId="0" xr:uid="{00000000-0006-0000-0100-000017000000}">
      <text>
        <r>
          <rPr>
            <sz val="9"/>
            <color indexed="81"/>
            <rFont val="Tahoma"/>
            <family val="2"/>
          </rPr>
          <t>Porcentaje de cumplimiento de requisitos sanitarios en sujetos intervenidos en salud ambiental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12" authorId="0" shapeId="0" xr:uid="{00000000-0006-0000-0200-000001000000}">
      <text>
        <r>
          <rPr>
            <b/>
            <sz val="9"/>
            <color indexed="81"/>
            <rFont val="Tahoma"/>
            <family val="2"/>
          </rPr>
          <t>promedio de los últimos 10 años</t>
        </r>
        <r>
          <rPr>
            <sz val="9"/>
            <color indexed="81"/>
            <rFont val="Tahoma"/>
            <family val="2"/>
          </rPr>
          <t xml:space="preserve">
</t>
        </r>
      </text>
    </comment>
    <comment ref="F14" authorId="0" shapeId="0" xr:uid="{00000000-0006-0000-0200-000002000000}">
      <text>
        <r>
          <rPr>
            <b/>
            <sz val="9"/>
            <color indexed="81"/>
            <rFont val="Tahoma"/>
            <family val="2"/>
          </rPr>
          <t>Cifra preliminar sujeta a cambios, cifra dada por NAYIBE VALENCIA</t>
        </r>
      </text>
    </comment>
    <comment ref="F15" authorId="0" shapeId="0" xr:uid="{00000000-0006-0000-0200-000003000000}">
      <text>
        <r>
          <rPr>
            <b/>
            <sz val="9"/>
            <color indexed="81"/>
            <rFont val="Tahoma"/>
            <family val="2"/>
          </rPr>
          <t>PROMEDIO DE LOS ULTIMOS 3 AÑOS</t>
        </r>
        <r>
          <rPr>
            <sz val="9"/>
            <color indexed="81"/>
            <rFont val="Tahoma"/>
            <family val="2"/>
          </rPr>
          <t xml:space="preserve">
</t>
        </r>
      </text>
    </comment>
    <comment ref="F18" authorId="0" shapeId="0" xr:uid="{00000000-0006-0000-0200-000004000000}">
      <text>
        <r>
          <rPr>
            <b/>
            <sz val="9"/>
            <color indexed="81"/>
            <rFont val="Tahoma"/>
            <family val="2"/>
          </rPr>
          <t>Fuente: Boletín epidemiológico VIH - SIDA Ministerio de Salud cifra dada por NAYIBE VALENCIA</t>
        </r>
      </text>
    </comment>
    <comment ref="L18" authorId="0" shapeId="0" xr:uid="{00000000-0006-0000-0200-000005000000}">
      <text>
        <r>
          <rPr>
            <b/>
            <sz val="9"/>
            <color indexed="81"/>
            <rFont val="Tahoma"/>
            <family val="2"/>
          </rPr>
          <t>Fuente: Boletín epidemiológico VIH - SIDA Ministerio de Salud cifra dada por NAYIBE VALENCIA</t>
        </r>
      </text>
    </comment>
    <comment ref="F19" authorId="0" shapeId="0" xr:uid="{00000000-0006-0000-0200-000006000000}">
      <text>
        <r>
          <rPr>
            <sz val="9"/>
            <color indexed="81"/>
            <rFont val="Tahoma"/>
            <family val="2"/>
          </rPr>
          <t xml:space="preserve">Promedio de la tasa obtenida en los ultimos cuatro años.
</t>
        </r>
      </text>
    </comment>
  </commentList>
</comments>
</file>

<file path=xl/sharedStrings.xml><?xml version="1.0" encoding="utf-8"?>
<sst xmlns="http://schemas.openxmlformats.org/spreadsheetml/2006/main" count="276" uniqueCount="188">
  <si>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</si>
  <si>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</si>
  <si>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</si>
  <si>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</si>
  <si>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</si>
  <si>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</si>
  <si>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</si>
  <si>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</si>
  <si>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</si>
  <si>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</si>
  <si>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</si>
  <si>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</si>
  <si>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</si>
  <si>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</si>
  <si>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</si>
  <si>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</si>
  <si>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</si>
  <si>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</si>
  <si>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</si>
  <si>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</si>
  <si>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</si>
  <si>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</si>
  <si>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</si>
  <si>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</si>
  <si>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</si>
  <si>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</si>
  <si>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</si>
  <si>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</si>
  <si>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</si>
  <si>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</si>
  <si>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</si>
  <si>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</si>
  <si>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</si>
  <si>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</si>
  <si>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</si>
  <si>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</si>
  <si>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</si>
  <si>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</si>
  <si>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</si>
  <si>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</si>
  <si>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</si>
  <si>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</si>
  <si>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</si>
  <si>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</si>
  <si>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</si>
  <si>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</si>
  <si>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</si>
  <si>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</si>
  <si>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</si>
  <si>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</si>
  <si>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</si>
  <si>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</si>
  <si>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</si>
  <si>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</si>
  <si>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</si>
  <si>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</si>
  <si>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</si>
  <si>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</si>
  <si>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</si>
  <si>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</si>
  <si>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</si>
  <si>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</si>
  <si>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Periodicidad de  medición (Mes/Trimestre/Semestre/Año)</t>
  </si>
  <si>
    <t>X</t>
  </si>
  <si>
    <t>Plan de Desarrollo 2016 - 2019</t>
  </si>
  <si>
    <t>1- Cali Social y Diversa
2- Cali Amable y Sustentable
3- Cali progresa en paz, con seguridad y cultura ciudadana
4- Cali Emprendedora y Pujante
5- Cali Participativa y Bien Gobernada</t>
  </si>
  <si>
    <t>1.1- Construyendo Sociedad
1.2- Derechos con Equidad, Superando barreras para la inclusión
1.3- Salud pública oportuna y confiable
1.6- Lucha contra la pobreza extrema
2.3- Viviendo mejor y disfrutando más a Cali
2.4- Responsabilidad ambiental
2.5- Gestión integral del riesgo de desastres
2.6- Gestión eficiente para la prestación de los servicios públicos
3.1- Seguridad, causa común
3.2- Paz y Derechos Humanos
3.4- Atención Integral a las víctimas del conflicto armado
4.1- Fomento al emprendimiento
5.3- Participación Ciudadana</t>
  </si>
  <si>
    <t>1.1.1- Atención integral a la primera infancia
1.1.2- Niños, Niñas, Adolescentes y Jóvenes - NNAJ con oportunidades para su desarrollo
1.1.3- Vida, familia y salud mental
1.1.4- Cultura del envejecimiento
1.2.1- Discapacidad sin límites
1.2.3- Tradiciones ancestrales indígenas
1.3.1- Salud pública con enfoque intersectorial y poblacional
1.3.2- Servicios de salud pública oportuna y confiable
1.6.2- Seguridad alimentaria y nutricional
2.3.1- Construyendo entornos para la vida
2.3.4- Equipamientos colectivos multifuncionales, sostenibles y accesibles
2.4.4- Servicio de salud pública para animales de compañía y prevención de zoonosis
2.5.3- Reducción de riesgos
2.6.2- Gestión integral de residuos sólidos
3.2.3- Reintegración social y económica de desvinculados y desmovilizados del conflicto armado
3.4.3- Reparación Integral
4.1.1- Emprendimientos como forma de vida
5.3.1- Ciudadanía activa y participativa</t>
  </si>
  <si>
    <t>Desarrollo Social</t>
  </si>
  <si>
    <t>Servicio de Salud Pública</t>
  </si>
  <si>
    <t>Articulación y coordinación de la función rectora en salud - MMDS01.03.05
Gestión sobre los determinantes sociales y ambientales de la salud - MMDS01.03.06
Gestión del aseguramiento en salud - MMDS01.03.07
Gestión de desarrollo y prestación de servicios en salud - MMDS01.03.08</t>
  </si>
  <si>
    <t>Todos los procedimientos que aplican a los subprocesos</t>
  </si>
  <si>
    <t>No aplica</t>
  </si>
  <si>
    <t>Porcentual</t>
  </si>
  <si>
    <t>Planes de trabajo de cada subproceso del Proceso de Servicio de Salud Pública</t>
  </si>
  <si>
    <t>Índice de indicadores de efectividad en salud priorizados</t>
  </si>
  <si>
    <t>Medir el nivel de efectividad de las acciones de rectoría en salud en la población de Cali, realizadas por la SSPM, identificando el porcentaje de indicadores de efectividad en saud controlados del total de indicadores de efectividad en salud priorizados</t>
  </si>
  <si>
    <t>V2 = Pi = Peso porcentual asignado al indicador de efectividad i</t>
  </si>
  <si>
    <t>Anual</t>
  </si>
  <si>
    <t>V1 = Ci = Cumplimiento de la meta en la vigencia del indicador i, siendo 1 si cumple y 0 si no cumple la meta propuesta</t>
  </si>
  <si>
    <t>Indice de efectividad sobre eventos de interés en salud pública priorizados</t>
  </si>
  <si>
    <t xml:space="preserve">I= indicadores de efectividad en salud priorizados </t>
  </si>
  <si>
    <t>Responsable reporte</t>
  </si>
  <si>
    <t>Año 2015 - LINEA BASE</t>
  </si>
  <si>
    <t>No.</t>
  </si>
  <si>
    <t>Dimension</t>
  </si>
  <si>
    <t>Indicador de resultado</t>
  </si>
  <si>
    <t>Wi</t>
  </si>
  <si>
    <t>Valor</t>
  </si>
  <si>
    <t>Meta</t>
  </si>
  <si>
    <t>Cumplimiento</t>
  </si>
  <si>
    <t>Resultado</t>
  </si>
  <si>
    <t>Numerador</t>
  </si>
  <si>
    <t>Denominador</t>
  </si>
  <si>
    <t>Valor Dic 31</t>
  </si>
  <si>
    <t>Transmisibles</t>
  </si>
  <si>
    <t>Incidencia de Tosferina</t>
  </si>
  <si>
    <t>Jaime López</t>
  </si>
  <si>
    <t>3.4</t>
  </si>
  <si>
    <t>&lt; 1 por 100.000 hb</t>
  </si>
  <si>
    <t>NO</t>
  </si>
  <si>
    <t>SI</t>
  </si>
  <si>
    <t>Incidencia Parotiditis</t>
  </si>
  <si>
    <t>&lt; 12 casos por 100.000 habitantes</t>
  </si>
  <si>
    <t>Incidencia de Sarampion/Rubeola</t>
  </si>
  <si>
    <t>Transmisibles - Ambiental</t>
  </si>
  <si>
    <t>Letalidad por dengue</t>
  </si>
  <si>
    <t>Del 2% al 5%</t>
  </si>
  <si>
    <t>Letalidad por varicela</t>
  </si>
  <si>
    <t>&lt; 0,5%</t>
  </si>
  <si>
    <t>Incidencia de rabia humana</t>
  </si>
  <si>
    <t>Jorge Rojas</t>
  </si>
  <si>
    <t>Incidencia por leptospirosis</t>
  </si>
  <si>
    <t>&lt;10%</t>
  </si>
  <si>
    <t>Tasa de mortalidad por TB-TF</t>
  </si>
  <si>
    <t>Lina García</t>
  </si>
  <si>
    <t>&lt; 4,0  por 100.000 habitantes</t>
  </si>
  <si>
    <t>salud sexual</t>
  </si>
  <si>
    <t>Razón de mortalidad materna</t>
  </si>
  <si>
    <t>Martín Muñoz</t>
  </si>
  <si>
    <t>&lt; 45 por 100.00 nacidos vivos</t>
  </si>
  <si>
    <t>&lt; 45 por 100.00 nacidos vivos*</t>
  </si>
  <si>
    <t>Incidencia de sifilis congénita</t>
  </si>
  <si>
    <t>0,5 por 1000 nacidos vivos</t>
  </si>
  <si>
    <t>0,5 por 1000 nacidos vivos*</t>
  </si>
  <si>
    <t>Transmisibles - Sexual</t>
  </si>
  <si>
    <t>Transmisión vertical de VIH</t>
  </si>
  <si>
    <t>Cero casos</t>
  </si>
  <si>
    <t>SAN</t>
  </si>
  <si>
    <t>% de Bajo Peso al nacer</t>
  </si>
  <si>
    <t>Claudia Mora</t>
  </si>
  <si>
    <t>Menor al 9,5%</t>
  </si>
  <si>
    <t>Silencio epidemiológico de Colera</t>
  </si>
  <si>
    <t>Tasa de mortalidad por desnutrición en menor de 5 años</t>
  </si>
  <si>
    <t>Inferior a la del 2014</t>
  </si>
  <si>
    <t>18,3 por 100000 nacidos vivos*</t>
  </si>
  <si>
    <t>Prevalencia de VIH</t>
  </si>
  <si>
    <t>&lt;1%</t>
  </si>
  <si>
    <t>Especial Niño</t>
  </si>
  <si>
    <t>Mortalidad Infantil</t>
  </si>
  <si>
    <t>Silvio Duque</t>
  </si>
  <si>
    <t>17 por 1000 NV- ODM</t>
  </si>
  <si>
    <t>&lt;7,8 por 1000 nacidos vivos*</t>
  </si>
  <si>
    <t>Cronicas</t>
  </si>
  <si>
    <t xml:space="preserve">Tasa de mortalidad  por ECNT en edades  entre  30 a 69 años </t>
  </si>
  <si>
    <t>&lt;40 por cada 100.000 habitantes</t>
  </si>
  <si>
    <t>Salud mental</t>
  </si>
  <si>
    <t>Porcentaje de violencia Familiar Atendidos por Salud Y Proteccion con Restitucion de derechos****</t>
  </si>
  <si>
    <t>Eldin Pinto</t>
  </si>
  <si>
    <t>Inferior al 3,0%</t>
  </si>
  <si>
    <t>Poblacion Especial</t>
  </si>
  <si>
    <t>Personas con discapacidad o en riesgo Intervenidas en la Estrategia de Rehabilitación Basada en la Comunidad (RBC) que logra Inclusion en la sociedad***</t>
  </si>
  <si>
    <t>Sandra Morales</t>
  </si>
  <si>
    <t>3000 personas</t>
  </si>
  <si>
    <t>Índice de Riesgo de Calidad de Agua para consumo humano -  IRCA</t>
  </si>
  <si>
    <t xml:space="preserve">Martha faride/Ricardo Gónzalez </t>
  </si>
  <si>
    <t>0% - 5%</t>
  </si>
  <si>
    <t>Índice Aédico en sumideros</t>
  </si>
  <si>
    <t xml:space="preserve">Martha Faride/Olga </t>
  </si>
  <si>
    <t>&lt;4%</t>
  </si>
  <si>
    <t>Porcentaje de disminución de incumplimientos de requisitos sanitarios en sujetos intervenidos en salud ambiental</t>
  </si>
  <si>
    <t xml:space="preserve">Martha Faride/Pedro Cuenú </t>
  </si>
  <si>
    <t xml:space="preserve">Cobertura del aseguramiento en salud </t>
  </si>
  <si>
    <t xml:space="preserve">Bertha </t>
  </si>
  <si>
    <t>Mayor a 90%</t>
  </si>
  <si>
    <t>Ponderacion Total</t>
  </si>
  <si>
    <t>*Nacidos vivos son preliminares año 2016, sujeto a ajustes</t>
  </si>
  <si>
    <t>****La medicion del indicador se realiza apartir del año 2015</t>
  </si>
  <si>
    <t>Año</t>
  </si>
  <si>
    <t xml:space="preserve">Meta </t>
  </si>
  <si>
    <t>Linea de base</t>
  </si>
  <si>
    <t>Año 2017</t>
  </si>
  <si>
    <t>Ene - Dic</t>
  </si>
  <si>
    <t>Cumplimiento de la meta en la vigencia del indicador i, siendo 1 si cumple y 0 si no cumple la meta propuesta por Peso porcentual asignado al indicador de efectividad i</t>
  </si>
  <si>
    <t>6-abr-18</t>
  </si>
  <si>
    <t>Ninguna</t>
  </si>
  <si>
    <t>83,33% (Enero a Diciembre de 2016)</t>
  </si>
  <si>
    <t>Satisfactorio (mayor a 75%), Medio (entre 75% y 58,10%), Crítico (menor a 58,10%)</t>
  </si>
  <si>
    <t>∑(Ci*Pi)</t>
  </si>
  <si>
    <t>57,40% y 57,40%</t>
  </si>
  <si>
    <t>Desde el Organismo, se han priorizados 23 indicadores de impacto que deben estar monitoreándose de manera permanente por parte de la SSPM, no sólo por disposición legal o normativa sino acorde con las particularidades de salud pública de la ciudad y en concordancia con las metas establecidas en el Plan de Desarrollo 2016 - 2019. La metodología definida para establecer el cumplimiento del índice de indicadores de efectividad, consiste en asignar un peso porcentual a cada uno de los indicadores de impacto priorizados, teniendo en cuenta su nivel de impacto en el resultado. Posteriormente, se evalúa si el indicador ha tenido cumplimiento según la meta, si éste se ha cumplido, se califica con "1", sino se califica con "0", finalmente, se multiplica cada resultado por el peso porcentual y se realiza la sumatoria de los resultados, generándose el indicador general.</t>
  </si>
  <si>
    <t>MMDS01.03.18.FT04</t>
  </si>
  <si>
    <t>Nota técnica: i = Indicadores de efectividad en salud priorizados 
 Ci= Cumplimiento de la meta en la vigencia del indicador i, siendo 1 si cumple y 0 si no cumple la meta propuesta.
 Pi= Peso porcentual asignado al indicador de efectividad i.</t>
  </si>
  <si>
    <t>Secretaría de Salud Pública Municipal - Lider del proceso Servicio de Salud Pública</t>
  </si>
  <si>
    <t>satisfactorio</t>
  </si>
  <si>
    <t>medio</t>
  </si>
  <si>
    <t>critico</t>
  </si>
  <si>
    <t xml:space="preserve"> 75% y 58,10%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</si>
</sst>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0"/>
      <color theme="1"/>
      <name val="Arial"/>
      <family val="2"/>
    </font>
    <font>
      <b/>
      <sz val="12"/>
      <color theme="1"/>
      <name val="Arial"/>
      <family val="2"/>
    </font>
    <font>
      <sz val="9"/>
      <name val="Arial"/>
      <family val="2"/>
    </font>
    <font>
      <b/>
      <sz val="11"/>
      <color theme="1"/>
      <name val="Calibri"/>
      <family val="2"/>
      <scheme val="minor"/>
    </font>
    <font>
      <b/>
      <sz val="14"/>
      <color theme="1"/>
      <name val="Calibri"/>
      <family val="2"/>
      <scheme val="minor"/>
    </font>
    <font>
      <sz val="11"/>
      <color theme="1"/>
      <name val="Century Gothic"/>
      <family val="2"/>
    </font>
    <font>
      <b/>
      <sz val="11"/>
      <color theme="1"/>
      <name val="Century Gothic"/>
      <family val="2"/>
    </font>
    <font>
      <b/>
      <sz val="11"/>
      <color theme="0"/>
      <name val="Century Gothic"/>
      <family val="2"/>
    </font>
    <font>
      <b/>
      <sz val="11"/>
      <color theme="1"/>
      <name val="Arial Narrow"/>
      <family val="2"/>
    </font>
    <font>
      <sz val="11"/>
      <name val="Arial Narrow"/>
      <family val="2"/>
    </font>
    <font>
      <sz val="11"/>
      <name val="Calibri"/>
      <family val="2"/>
      <scheme val="minor"/>
    </font>
    <font>
      <b/>
      <sz val="11"/>
      <color theme="0"/>
      <name val="Arial Narrow"/>
      <family val="2"/>
    </font>
    <font>
      <sz val="11"/>
      <color theme="1"/>
      <name val="Arial Narrow"/>
      <family val="2"/>
    </font>
    <font>
      <sz val="11"/>
      <color rgb="FFFF0000"/>
      <name val="Arial Narrow"/>
      <family val="2"/>
    </font>
    <font>
      <b/>
      <sz val="11"/>
      <color rgb="FFFF0000"/>
      <name val="Arial Narrow"/>
      <family val="2"/>
    </font>
    <font>
      <sz val="11"/>
      <color rgb="FFFF0000"/>
      <name val="Century Gothic"/>
      <family val="2"/>
    </font>
    <font>
      <sz val="11"/>
      <name val="Century Gothic"/>
      <family val="2"/>
    </font>
    <font>
      <sz val="9"/>
      <color theme="1"/>
      <name val="Arial"/>
      <family val="2"/>
    </font>
    <font>
      <sz val="7"/>
      <color rgb="FFFF0000"/>
      <name val="Calibri"/>
      <family val="2"/>
      <scheme val="minor"/>
    </font>
    <font>
      <sz val="7"/>
      <color theme="1"/>
      <name val="Calibri"/>
      <family val="2"/>
      <scheme val="minor"/>
    </font>
    <font>
      <sz val="8"/>
      <color rgb="FFFF000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9BFC84"/>
        <bgColor indexed="64"/>
      </patternFill>
    </fill>
    <fill>
      <patternFill patternType="solid">
        <fgColor rgb="FF7030A0"/>
        <bgColor indexed="64"/>
      </patternFill>
    </fill>
    <fill>
      <patternFill patternType="solid">
        <fgColor theme="7" tint="0.39997558519241921"/>
        <bgColor indexed="64"/>
      </patternFill>
    </fill>
    <fill>
      <patternFill patternType="solid">
        <fgColor rgb="FFFFC00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s>
  <cellStyleXfs count="12">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cellStyleXfs>
  <cellXfs count="23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applyAlignment="1" applyProtection="1">
      <alignment vertical="center"/>
      <protection hidden="1"/>
    </xf>
    <xf numFmtId="3" fontId="18" fillId="7" borderId="39" xfId="0" applyNumberFormat="1" applyFont="1" applyFill="1" applyBorder="1" applyAlignment="1">
      <alignment horizontal="center" vertical="center"/>
    </xf>
    <xf numFmtId="0" fontId="0" fillId="0" borderId="0" xfId="0" applyAlignment="1">
      <alignment horizontal="center" vertical="center"/>
    </xf>
    <xf numFmtId="0" fontId="14" fillId="6" borderId="40" xfId="2" applyFont="1" applyFill="1" applyBorder="1" applyAlignment="1" applyProtection="1">
      <alignment horizontal="center" vertical="center" wrapText="1"/>
      <protection hidden="1"/>
    </xf>
    <xf numFmtId="0" fontId="0" fillId="2" borderId="0" xfId="0" applyFill="1" applyAlignment="1">
      <alignment horizontal="center"/>
    </xf>
    <xf numFmtId="0" fontId="22" fillId="0" borderId="0" xfId="0" applyFont="1" applyAlignment="1"/>
    <xf numFmtId="0" fontId="22" fillId="0" borderId="0" xfId="0" applyFont="1" applyAlignment="1">
      <alignment horizontal="center"/>
    </xf>
    <xf numFmtId="0" fontId="23" fillId="0" borderId="0" xfId="0" applyFont="1" applyAlignment="1">
      <alignment horizontal="center"/>
    </xf>
    <xf numFmtId="0" fontId="23" fillId="0" borderId="0" xfId="0" applyFont="1" applyAlignment="1">
      <alignment horizontal="center" wrapText="1"/>
    </xf>
    <xf numFmtId="0" fontId="24" fillId="14" borderId="15" xfId="0" applyFont="1" applyFill="1" applyBorder="1" applyAlignment="1">
      <alignment horizontal="center"/>
    </xf>
    <xf numFmtId="0" fontId="24" fillId="14" borderId="23" xfId="0" applyFont="1" applyFill="1" applyBorder="1"/>
    <xf numFmtId="0" fontId="24" fillId="14" borderId="16" xfId="0" applyFont="1" applyFill="1" applyBorder="1" applyAlignment="1">
      <alignment horizontal="center"/>
    </xf>
    <xf numFmtId="0" fontId="26" fillId="14" borderId="15" xfId="0" applyFont="1" applyFill="1" applyBorder="1" applyAlignment="1">
      <alignment horizontal="center" vertical="center"/>
    </xf>
    <xf numFmtId="0" fontId="24" fillId="9" borderId="15" xfId="0" applyFont="1" applyFill="1" applyBorder="1" applyAlignment="1">
      <alignment horizontal="center"/>
    </xf>
    <xf numFmtId="0" fontId="24" fillId="17" borderId="15" xfId="0" applyFont="1" applyFill="1" applyBorder="1" applyAlignment="1">
      <alignment horizontal="center"/>
    </xf>
    <xf numFmtId="0" fontId="23" fillId="2" borderId="15" xfId="0" applyFont="1" applyFill="1" applyBorder="1" applyAlignment="1">
      <alignment horizontal="center" vertical="center"/>
    </xf>
    <xf numFmtId="0" fontId="27" fillId="14" borderId="42" xfId="0" applyFont="1" applyFill="1" applyBorder="1"/>
    <xf numFmtId="0" fontId="27" fillId="14" borderId="21" xfId="0" applyFont="1" applyFill="1" applyBorder="1"/>
    <xf numFmtId="165" fontId="28" fillId="15" borderId="15" xfId="1" applyNumberFormat="1" applyFont="1" applyFill="1" applyBorder="1" applyAlignment="1">
      <alignment horizontal="center" vertical="center"/>
    </xf>
    <xf numFmtId="0" fontId="27" fillId="15" borderId="15" xfId="0" applyFont="1" applyFill="1" applyBorder="1" applyAlignment="1">
      <alignment horizontal="center" vertical="center"/>
    </xf>
    <xf numFmtId="165" fontId="29" fillId="13" borderId="15" xfId="1" applyNumberFormat="1" applyFont="1" applyFill="1" applyBorder="1" applyAlignment="1">
      <alignment horizontal="center" vertical="center"/>
    </xf>
    <xf numFmtId="165" fontId="28" fillId="17" borderId="15" xfId="1" applyNumberFormat="1" applyFont="1" applyFill="1" applyBorder="1" applyAlignment="1">
      <alignment horizontal="center" vertical="center"/>
    </xf>
    <xf numFmtId="0" fontId="30" fillId="9" borderId="15" xfId="0" applyFont="1" applyFill="1" applyBorder="1" applyAlignment="1">
      <alignment horizontal="center" vertical="center"/>
    </xf>
    <xf numFmtId="0" fontId="30" fillId="17" borderId="15" xfId="0" applyFont="1" applyFill="1" applyBorder="1" applyAlignment="1">
      <alignment horizontal="center" vertical="center"/>
    </xf>
    <xf numFmtId="2" fontId="29" fillId="17" borderId="15" xfId="0" applyNumberFormat="1" applyFont="1" applyFill="1" applyBorder="1" applyAlignment="1">
      <alignment horizontal="center" vertical="center"/>
    </xf>
    <xf numFmtId="165" fontId="29" fillId="16" borderId="15" xfId="1" applyNumberFormat="1" applyFont="1" applyFill="1" applyBorder="1" applyAlignment="1">
      <alignment horizontal="center" vertical="center"/>
    </xf>
    <xf numFmtId="0" fontId="0" fillId="2" borderId="0" xfId="0" applyFill="1"/>
    <xf numFmtId="0" fontId="27" fillId="14" borderId="28" xfId="0" applyFont="1" applyFill="1" applyBorder="1"/>
    <xf numFmtId="1" fontId="29" fillId="17" borderId="15" xfId="0" applyNumberFormat="1" applyFont="1" applyFill="1" applyBorder="1" applyAlignment="1">
      <alignment horizontal="center" vertical="center"/>
    </xf>
    <xf numFmtId="0" fontId="23" fillId="0" borderId="15" xfId="0" applyFont="1" applyFill="1" applyBorder="1" applyAlignment="1">
      <alignment horizontal="center" vertical="center"/>
    </xf>
    <xf numFmtId="0" fontId="30" fillId="14" borderId="28" xfId="0" applyFont="1" applyFill="1" applyBorder="1"/>
    <xf numFmtId="0" fontId="30" fillId="18" borderId="15" xfId="0" applyFont="1" applyFill="1" applyBorder="1" applyAlignment="1">
      <alignment horizontal="center" vertical="center"/>
    </xf>
    <xf numFmtId="0" fontId="30" fillId="14" borderId="28" xfId="0" applyFont="1" applyFill="1" applyBorder="1" applyAlignment="1">
      <alignment horizontal="left" vertical="top" wrapText="1"/>
    </xf>
    <xf numFmtId="166" fontId="27" fillId="15" borderId="15" xfId="0" applyNumberFormat="1" applyFont="1" applyFill="1" applyBorder="1" applyAlignment="1">
      <alignment horizontal="center" vertical="center"/>
    </xf>
    <xf numFmtId="166" fontId="30" fillId="9" borderId="15" xfId="0" applyNumberFormat="1" applyFont="1" applyFill="1" applyBorder="1" applyAlignment="1">
      <alignment horizontal="center" vertical="center"/>
    </xf>
    <xf numFmtId="1" fontId="30" fillId="9" borderId="15" xfId="0" applyNumberFormat="1" applyFont="1" applyFill="1" applyBorder="1" applyAlignment="1">
      <alignment horizontal="center" vertical="center"/>
    </xf>
    <xf numFmtId="0" fontId="27" fillId="17" borderId="15" xfId="0" applyFont="1" applyFill="1" applyBorder="1" applyAlignment="1">
      <alignment horizontal="center" vertical="center"/>
    </xf>
    <xf numFmtId="1" fontId="30" fillId="17" borderId="15" xfId="0" applyNumberFormat="1" applyFont="1" applyFill="1" applyBorder="1" applyAlignment="1">
      <alignment horizontal="center" vertical="center"/>
    </xf>
    <xf numFmtId="0" fontId="31" fillId="17" borderId="15" xfId="0" applyFont="1" applyFill="1" applyBorder="1" applyAlignment="1">
      <alignment horizontal="center" vertical="center"/>
    </xf>
    <xf numFmtId="165" fontId="32" fillId="16" borderId="15" xfId="1" applyNumberFormat="1" applyFont="1" applyFill="1" applyBorder="1" applyAlignment="1">
      <alignment horizontal="center" vertical="center"/>
    </xf>
    <xf numFmtId="0" fontId="27" fillId="9" borderId="15" xfId="0" applyFont="1" applyFill="1" applyBorder="1" applyAlignment="1">
      <alignment horizontal="center" vertical="center"/>
    </xf>
    <xf numFmtId="0" fontId="33" fillId="2" borderId="15" xfId="0" applyFont="1" applyFill="1" applyBorder="1" applyAlignment="1">
      <alignment horizontal="center" vertical="center"/>
    </xf>
    <xf numFmtId="165" fontId="27" fillId="15" borderId="15" xfId="0" applyNumberFormat="1" applyFont="1" applyFill="1" applyBorder="1" applyAlignment="1">
      <alignment horizontal="center" vertical="center"/>
    </xf>
    <xf numFmtId="0" fontId="27" fillId="9" borderId="15" xfId="0" applyNumberFormat="1" applyFont="1" applyFill="1" applyBorder="1" applyAlignment="1">
      <alignment horizontal="center" vertical="center"/>
    </xf>
    <xf numFmtId="0" fontId="30" fillId="14" borderId="13" xfId="0" applyFont="1" applyFill="1" applyBorder="1" applyAlignment="1">
      <alignment horizontal="left" vertical="top" wrapText="1"/>
    </xf>
    <xf numFmtId="0" fontId="30" fillId="14" borderId="15" xfId="0" applyFont="1" applyFill="1" applyBorder="1" applyAlignment="1">
      <alignment horizontal="left" vertical="top" wrapText="1"/>
    </xf>
    <xf numFmtId="165" fontId="34" fillId="15" borderId="15" xfId="1" applyNumberFormat="1" applyFont="1" applyFill="1" applyBorder="1" applyAlignment="1">
      <alignment horizontal="center" vertical="center" wrapText="1"/>
    </xf>
    <xf numFmtId="165" fontId="34" fillId="17" borderId="15" xfId="1" applyNumberFormat="1" applyFont="1" applyFill="1" applyBorder="1" applyAlignment="1">
      <alignment horizontal="center" vertical="center" wrapText="1"/>
    </xf>
    <xf numFmtId="0" fontId="30" fillId="17" borderId="15" xfId="0" applyFont="1" applyFill="1" applyBorder="1" applyAlignment="1">
      <alignment horizontal="center" vertical="center" wrapText="1"/>
    </xf>
    <xf numFmtId="0" fontId="27" fillId="14" borderId="28" xfId="0" applyFont="1" applyFill="1" applyBorder="1" applyAlignment="1">
      <alignment horizontal="left" vertical="top" wrapText="1"/>
    </xf>
    <xf numFmtId="166" fontId="27" fillId="9" borderId="15" xfId="0" applyNumberFormat="1" applyFont="1" applyFill="1" applyBorder="1" applyAlignment="1">
      <alignment horizontal="center" vertical="center"/>
    </xf>
    <xf numFmtId="166" fontId="30" fillId="17" borderId="15" xfId="0" applyNumberFormat="1" applyFont="1" applyFill="1" applyBorder="1" applyAlignment="1">
      <alignment horizontal="center" vertical="center"/>
    </xf>
    <xf numFmtId="0" fontId="29" fillId="17" borderId="15" xfId="0" applyFont="1" applyFill="1" applyBorder="1" applyAlignment="1">
      <alignment horizontal="center" vertical="center"/>
    </xf>
    <xf numFmtId="0" fontId="23" fillId="2" borderId="27" xfId="0" applyFont="1" applyFill="1" applyBorder="1" applyAlignment="1">
      <alignment horizontal="center" vertical="center"/>
    </xf>
    <xf numFmtId="166" fontId="29" fillId="17" borderId="15" xfId="0" applyNumberFormat="1" applyFont="1" applyFill="1" applyBorder="1" applyAlignment="1">
      <alignment horizontal="center" vertical="center"/>
    </xf>
    <xf numFmtId="0" fontId="31" fillId="14" borderId="15" xfId="0" applyFont="1" applyFill="1" applyBorder="1" applyAlignment="1">
      <alignment horizontal="left" vertical="top" wrapText="1"/>
    </xf>
    <xf numFmtId="1" fontId="31" fillId="9" borderId="15" xfId="0" applyNumberFormat="1" applyFont="1" applyFill="1" applyBorder="1" applyAlignment="1">
      <alignment horizontal="center" vertical="center"/>
    </xf>
    <xf numFmtId="165" fontId="30" fillId="17" borderId="15" xfId="0" applyNumberFormat="1" applyFont="1" applyFill="1" applyBorder="1" applyAlignment="1">
      <alignment horizontal="center" vertical="center"/>
    </xf>
    <xf numFmtId="1" fontId="27" fillId="15" borderId="15" xfId="0" applyNumberFormat="1" applyFont="1" applyFill="1" applyBorder="1" applyAlignment="1">
      <alignment horizontal="center" vertical="center"/>
    </xf>
    <xf numFmtId="1" fontId="31" fillId="17" borderId="15" xfId="0" applyNumberFormat="1" applyFont="1" applyFill="1" applyBorder="1" applyAlignment="1">
      <alignment horizontal="center" vertical="center"/>
    </xf>
    <xf numFmtId="1" fontId="27" fillId="17" borderId="15" xfId="0" applyNumberFormat="1" applyFont="1" applyFill="1" applyBorder="1" applyAlignment="1">
      <alignment horizontal="center" vertical="center"/>
    </xf>
    <xf numFmtId="0" fontId="23" fillId="2" borderId="20" xfId="0" applyFont="1" applyFill="1" applyBorder="1" applyAlignment="1">
      <alignment horizontal="center" vertical="center"/>
    </xf>
    <xf numFmtId="0" fontId="35" fillId="0" borderId="14" xfId="0" applyFont="1" applyBorder="1" applyAlignment="1">
      <alignment vertical="center" wrapText="1"/>
    </xf>
    <xf numFmtId="0" fontId="30" fillId="14" borderId="41" xfId="0" applyFont="1" applyFill="1" applyBorder="1" applyAlignment="1">
      <alignment horizontal="left" vertical="top" wrapText="1"/>
    </xf>
    <xf numFmtId="1" fontId="27" fillId="15" borderId="0" xfId="0" applyNumberFormat="1" applyFont="1" applyFill="1" applyBorder="1" applyAlignment="1">
      <alignment horizontal="center" vertical="center"/>
    </xf>
    <xf numFmtId="0" fontId="27" fillId="15" borderId="0" xfId="0" applyFont="1" applyFill="1" applyBorder="1" applyAlignment="1">
      <alignment horizontal="center" vertical="center"/>
    </xf>
    <xf numFmtId="165" fontId="29" fillId="13" borderId="0" xfId="1" applyNumberFormat="1" applyFont="1" applyFill="1" applyBorder="1" applyAlignment="1">
      <alignment horizontal="center" vertical="center"/>
    </xf>
    <xf numFmtId="10" fontId="29" fillId="17" borderId="15" xfId="1" applyNumberFormat="1" applyFont="1" applyFill="1" applyBorder="1" applyAlignment="1">
      <alignment horizontal="center" vertical="center"/>
    </xf>
    <xf numFmtId="165" fontId="29" fillId="17" borderId="15" xfId="1" applyNumberFormat="1" applyFont="1" applyFill="1" applyBorder="1" applyAlignment="1">
      <alignment horizontal="center" vertical="center"/>
    </xf>
    <xf numFmtId="9" fontId="27" fillId="17" borderId="15" xfId="0" applyNumberFormat="1" applyFont="1" applyFill="1" applyBorder="1" applyAlignment="1">
      <alignment horizontal="center" vertical="center"/>
    </xf>
    <xf numFmtId="0" fontId="20" fillId="0" borderId="32" xfId="0" applyFont="1" applyBorder="1" applyAlignment="1">
      <alignment vertical="center" wrapText="1"/>
    </xf>
    <xf numFmtId="9" fontId="29" fillId="17" borderId="15" xfId="1" applyFont="1" applyFill="1" applyBorder="1" applyAlignment="1">
      <alignment horizontal="center" vertical="center"/>
    </xf>
    <xf numFmtId="0" fontId="20" fillId="0" borderId="19" xfId="0" applyFont="1" applyBorder="1" applyAlignment="1">
      <alignment vertical="center" wrapText="1"/>
    </xf>
    <xf numFmtId="0" fontId="23" fillId="5" borderId="15" xfId="0" applyFont="1" applyFill="1" applyBorder="1" applyAlignment="1">
      <alignment horizontal="center" vertical="center"/>
    </xf>
    <xf numFmtId="0" fontId="23" fillId="5" borderId="41" xfId="0" applyFont="1" applyFill="1" applyBorder="1" applyAlignment="1">
      <alignment horizontal="center" vertical="center"/>
    </xf>
    <xf numFmtId="0" fontId="23" fillId="5" borderId="41" xfId="0" applyFont="1" applyFill="1" applyBorder="1" applyAlignment="1">
      <alignment horizontal="left" vertical="top" wrapText="1"/>
    </xf>
    <xf numFmtId="9" fontId="21" fillId="2" borderId="15" xfId="1" applyFont="1" applyFill="1" applyBorder="1" applyAlignment="1">
      <alignment horizontal="center" vertical="center"/>
    </xf>
    <xf numFmtId="9" fontId="21" fillId="2" borderId="0" xfId="1" applyFont="1" applyFill="1" applyBorder="1" applyAlignment="1">
      <alignment horizontal="center" vertical="center"/>
    </xf>
    <xf numFmtId="0" fontId="0" fillId="2" borderId="0" xfId="0" applyFill="1" applyAlignment="1">
      <alignment horizontal="left"/>
    </xf>
    <xf numFmtId="166" fontId="32" fillId="2" borderId="0" xfId="0" applyNumberFormat="1" applyFont="1" applyFill="1" applyAlignment="1">
      <alignment horizontal="left" vertical="center"/>
    </xf>
    <xf numFmtId="165" fontId="32" fillId="2" borderId="0" xfId="1" applyNumberFormat="1" applyFont="1" applyFill="1" applyAlignment="1">
      <alignment horizontal="center" vertical="center"/>
    </xf>
    <xf numFmtId="0" fontId="0" fillId="2" borderId="0" xfId="0" applyFill="1" applyAlignment="1">
      <alignment horizontal="center" vertical="center"/>
    </xf>
    <xf numFmtId="0" fontId="30" fillId="2" borderId="0" xfId="0" applyFont="1" applyFill="1" applyAlignment="1">
      <alignment vertical="center"/>
    </xf>
    <xf numFmtId="166" fontId="0" fillId="2" borderId="0" xfId="0" applyNumberFormat="1"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9" fontId="0" fillId="2" borderId="0" xfId="0" applyNumberFormat="1" applyFill="1" applyBorder="1"/>
    <xf numFmtId="9" fontId="0" fillId="2" borderId="5" xfId="0" applyNumberFormat="1" applyFill="1" applyBorder="1"/>
    <xf numFmtId="0" fontId="0" fillId="2" borderId="6" xfId="0" applyFill="1" applyBorder="1"/>
    <xf numFmtId="0" fontId="0" fillId="2" borderId="7" xfId="0" applyFill="1" applyBorder="1"/>
    <xf numFmtId="0" fontId="0" fillId="2" borderId="8" xfId="0" applyFill="1" applyBorder="1"/>
    <xf numFmtId="0" fontId="14" fillId="6" borderId="15" xfId="0" applyFont="1" applyFill="1" applyBorder="1" applyAlignment="1" applyProtection="1">
      <alignment horizontal="center" vertical="center" wrapText="1"/>
      <protection hidden="1"/>
    </xf>
    <xf numFmtId="0" fontId="14" fillId="0" borderId="38" xfId="0" applyFont="1" applyFill="1" applyBorder="1" applyAlignment="1" applyProtection="1">
      <alignment horizontal="center" vertical="center" wrapText="1"/>
      <protection hidden="1"/>
    </xf>
    <xf numFmtId="0" fontId="14" fillId="0" borderId="39" xfId="0" applyFont="1" applyFill="1" applyBorder="1" applyAlignment="1" applyProtection="1">
      <alignment horizontal="center" vertical="center" wrapText="1"/>
      <protection hidden="1"/>
    </xf>
    <xf numFmtId="0" fontId="0" fillId="0" borderId="15" xfId="0" applyBorder="1" applyAlignment="1">
      <alignment horizontal="center" vertical="center"/>
    </xf>
    <xf numFmtId="0" fontId="14" fillId="6" borderId="40" xfId="0" applyFont="1" applyFill="1" applyBorder="1" applyAlignment="1" applyProtection="1">
      <alignment horizontal="center" vertical="center" wrapText="1"/>
      <protection hidden="1"/>
    </xf>
    <xf numFmtId="0" fontId="0" fillId="11" borderId="27" xfId="0" applyFill="1" applyBorder="1" applyAlignment="1">
      <alignment vertical="center"/>
    </xf>
    <xf numFmtId="0" fontId="0" fillId="0" borderId="10" xfId="0" applyBorder="1" applyAlignment="1">
      <alignment horizontal="right" vertical="center"/>
    </xf>
    <xf numFmtId="0" fontId="0" fillId="9" borderId="27" xfId="0" applyFill="1" applyBorder="1" applyAlignment="1">
      <alignment vertical="center"/>
    </xf>
    <xf numFmtId="0" fontId="0" fillId="10" borderId="27" xfId="0" applyFill="1" applyBorder="1" applyAlignment="1">
      <alignment vertical="center"/>
    </xf>
    <xf numFmtId="0" fontId="0" fillId="0" borderId="18" xfId="0" applyBorder="1" applyAlignment="1">
      <alignment vertical="center"/>
    </xf>
    <xf numFmtId="166" fontId="0" fillId="0" borderId="0" xfId="0" applyNumberFormat="1" applyBorder="1" applyAlignment="1">
      <alignment vertical="center"/>
    </xf>
    <xf numFmtId="9" fontId="0" fillId="0" borderId="0" xfId="0" applyNumberFormat="1" applyAlignment="1">
      <alignment vertical="center"/>
    </xf>
    <xf numFmtId="10" fontId="0" fillId="0" borderId="28" xfId="1" applyNumberFormat="1" applyFont="1" applyBorder="1" applyAlignment="1">
      <alignment horizontal="center" vertical="center"/>
    </xf>
    <xf numFmtId="10" fontId="0" fillId="0" borderId="15" xfId="1" applyNumberFormat="1" applyFont="1" applyBorder="1" applyAlignment="1">
      <alignment horizontal="center"/>
    </xf>
    <xf numFmtId="0" fontId="36" fillId="0" borderId="0" xfId="0" applyFont="1" applyAlignment="1">
      <alignment vertical="center" wrapText="1"/>
    </xf>
    <xf numFmtId="0" fontId="37" fillId="0" borderId="0" xfId="0" applyFont="1" applyAlignment="1">
      <alignment vertical="center"/>
    </xf>
    <xf numFmtId="0" fontId="38" fillId="0" borderId="0" xfId="0" applyFont="1" applyAlignment="1">
      <alignment vertical="center"/>
    </xf>
    <xf numFmtId="0" fontId="7" fillId="2" borderId="27" xfId="0" applyFont="1" applyFill="1" applyBorder="1" applyAlignment="1" applyProtection="1">
      <alignment horizontal="justify" vertical="center" wrapText="1"/>
      <protection locked="0"/>
    </xf>
    <xf numFmtId="0" fontId="7" fillId="2" borderId="10"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5" xfId="0" applyFont="1" applyFill="1" applyBorder="1" applyAlignment="1" applyProtection="1">
      <alignment horizontal="justify" vertical="center" wrapText="1"/>
      <protection locked="0"/>
    </xf>
    <xf numFmtId="0" fontId="1" fillId="2" borderId="31" xfId="0" applyFont="1" applyFill="1" applyBorder="1" applyAlignment="1" applyProtection="1">
      <alignment horizontal="justify"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0" borderId="15" xfId="0" applyFont="1" applyBorder="1" applyAlignment="1" applyProtection="1">
      <alignment horizontal="justify" vertical="center" wrapText="1"/>
      <protection locked="0"/>
    </xf>
    <xf numFmtId="0" fontId="1" fillId="0" borderId="31" xfId="0" applyFont="1" applyBorder="1" applyAlignment="1" applyProtection="1">
      <alignment horizontal="justify" vertical="center" wrapText="1"/>
      <protection locked="0"/>
    </xf>
    <xf numFmtId="0" fontId="6" fillId="5" borderId="14" xfId="0" applyFont="1" applyFill="1" applyBorder="1" applyAlignment="1" applyProtection="1">
      <alignment vertical="center" wrapText="1"/>
    </xf>
    <xf numFmtId="0" fontId="1" fillId="0" borderId="27"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10" fontId="1" fillId="0" borderId="15" xfId="0" applyNumberFormat="1" applyFont="1" applyBorder="1" applyAlignment="1" applyProtection="1">
      <alignment horizontal="justify" vertical="center" wrapText="1"/>
      <protection locked="0"/>
    </xf>
    <xf numFmtId="10" fontId="1" fillId="0" borderId="31" xfId="0" applyNumberFormat="1" applyFont="1" applyBorder="1" applyAlignment="1" applyProtection="1">
      <alignment horizontal="justify" vertical="center" wrapText="1"/>
      <protection locked="0"/>
    </xf>
    <xf numFmtId="9" fontId="1" fillId="0" borderId="27" xfId="0" applyNumberFormat="1" applyFont="1" applyBorder="1" applyAlignment="1" applyProtection="1">
      <alignment horizontal="justify" vertical="center" wrapText="1"/>
      <protection locked="0"/>
    </xf>
    <xf numFmtId="9" fontId="1" fillId="0" borderId="10" xfId="0" applyNumberFormat="1" applyFont="1" applyBorder="1" applyAlignment="1" applyProtection="1">
      <alignment horizontal="justify" vertical="center" wrapText="1"/>
      <protection locked="0"/>
    </xf>
    <xf numFmtId="9" fontId="1" fillId="0" borderId="11" xfId="0" applyNumberFormat="1" applyFont="1" applyBorder="1" applyAlignment="1" applyProtection="1">
      <alignment horizontal="justify"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15" fontId="1" fillId="0" borderId="33" xfId="0" applyNumberFormat="1" applyFont="1" applyBorder="1" applyAlignment="1" applyProtection="1">
      <alignment horizontal="left" vertical="center" wrapText="1"/>
      <protection locked="0"/>
    </xf>
    <xf numFmtId="15" fontId="1" fillId="0" borderId="34" xfId="0" applyNumberFormat="1" applyFont="1" applyBorder="1" applyAlignment="1" applyProtection="1">
      <alignment horizontal="left" vertical="center" wrapText="1"/>
      <protection locked="0"/>
    </xf>
    <xf numFmtId="15" fontId="1" fillId="0" borderId="37" xfId="0" applyNumberFormat="1" applyFont="1" applyBorder="1" applyAlignment="1" applyProtection="1">
      <alignment horizontal="left" vertical="center" wrapText="1"/>
      <protection locked="0"/>
    </xf>
    <xf numFmtId="0" fontId="1" fillId="2" borderId="27" xfId="0" applyFont="1" applyFill="1" applyBorder="1" applyAlignment="1" applyProtection="1">
      <alignment horizontal="justify" vertical="center" wrapText="1"/>
      <protection locked="0"/>
    </xf>
    <xf numFmtId="0" fontId="1" fillId="2" borderId="10" xfId="0" applyFont="1" applyFill="1" applyBorder="1" applyAlignment="1" applyProtection="1">
      <alignment horizontal="justify" vertical="center" wrapText="1"/>
      <protection locked="0"/>
    </xf>
    <xf numFmtId="0" fontId="1" fillId="2" borderId="11" xfId="0" applyFont="1" applyFill="1" applyBorder="1" applyAlignment="1" applyProtection="1">
      <alignment horizontal="justify" vertical="center" wrapText="1"/>
      <protection locked="0"/>
    </xf>
    <xf numFmtId="0" fontId="14" fillId="6" borderId="40"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9" fillId="2" borderId="27" xfId="0" applyFont="1" applyFill="1" applyBorder="1" applyAlignment="1" applyProtection="1">
      <alignment horizontal="center" vertical="center" wrapText="1"/>
    </xf>
    <xf numFmtId="0" fontId="19" fillId="2" borderId="10" xfId="0" applyFont="1" applyFill="1" applyBorder="1" applyAlignment="1" applyProtection="1">
      <alignment horizontal="center" vertical="center" wrapText="1"/>
    </xf>
    <xf numFmtId="0" fontId="19" fillId="2" borderId="28" xfId="0" applyFont="1" applyFill="1" applyBorder="1" applyAlignment="1" applyProtection="1">
      <alignment horizontal="center" vertical="center" wrapText="1"/>
    </xf>
    <xf numFmtId="0" fontId="0" fillId="0" borderId="40" xfId="0" applyBorder="1" applyAlignment="1">
      <alignment horizontal="center" vertical="center"/>
    </xf>
    <xf numFmtId="0" fontId="16" fillId="0" borderId="38" xfId="0" applyFont="1" applyBorder="1" applyAlignment="1">
      <alignment horizontal="center" vertical="center"/>
    </xf>
    <xf numFmtId="0" fontId="16" fillId="0" borderId="39" xfId="0" applyFont="1" applyBorder="1" applyAlignment="1">
      <alignment horizontal="center" vertical="center"/>
    </xf>
    <xf numFmtId="0" fontId="20" fillId="0" borderId="39" xfId="0" applyFont="1" applyFill="1" applyBorder="1" applyAlignment="1">
      <alignment horizontal="center" vertical="center"/>
    </xf>
    <xf numFmtId="10" fontId="16" fillId="0" borderId="39" xfId="1" applyNumberFormat="1" applyFont="1" applyBorder="1" applyAlignment="1">
      <alignment horizontal="center" vertical="center"/>
    </xf>
    <xf numFmtId="10" fontId="16" fillId="8" borderId="38" xfId="1" applyNumberFormat="1" applyFont="1" applyFill="1" applyBorder="1" applyAlignment="1" applyProtection="1">
      <alignment horizontal="center" vertical="center"/>
      <protection hidden="1"/>
    </xf>
    <xf numFmtId="10" fontId="16" fillId="8" borderId="39" xfId="1" applyNumberFormat="1" applyFont="1" applyFill="1" applyBorder="1" applyAlignment="1" applyProtection="1">
      <alignment horizontal="center" vertical="center"/>
      <protection hidden="1"/>
    </xf>
    <xf numFmtId="9" fontId="16" fillId="0" borderId="39" xfId="1" applyFont="1" applyBorder="1" applyAlignment="1">
      <alignment horizontal="center" vertical="center"/>
    </xf>
    <xf numFmtId="0" fontId="24" fillId="14" borderId="40" xfId="0" applyFont="1" applyFill="1" applyBorder="1" applyAlignment="1">
      <alignment horizontal="center" wrapText="1"/>
    </xf>
    <xf numFmtId="0" fontId="24" fillId="14" borderId="41" xfId="0" applyFont="1" applyFill="1" applyBorder="1" applyAlignment="1">
      <alignment horizontal="center" wrapText="1"/>
    </xf>
    <xf numFmtId="0" fontId="24" fillId="15" borderId="15" xfId="0" applyFont="1" applyFill="1" applyBorder="1" applyAlignment="1">
      <alignment horizontal="center"/>
    </xf>
    <xf numFmtId="0" fontId="25" fillId="16" borderId="15" xfId="0" applyFont="1" applyFill="1" applyBorder="1" applyAlignment="1">
      <alignment horizontal="center"/>
    </xf>
    <xf numFmtId="0" fontId="26" fillId="14" borderId="27" xfId="0" applyFont="1" applyFill="1" applyBorder="1" applyAlignment="1">
      <alignment horizontal="center" vertical="center"/>
    </xf>
    <xf numFmtId="0" fontId="26" fillId="14" borderId="28" xfId="0" applyFont="1" applyFill="1" applyBorder="1" applyAlignment="1">
      <alignment horizontal="center"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Seguimiento'!$C$13:$C$35</c:f>
              <c:strCache>
                <c:ptCount val="1"/>
                <c:pt idx="0">
                  <c:v>Ene - Dic</c:v>
                </c:pt>
              </c:strCache>
            </c:strRef>
          </c:cat>
          <c:val>
            <c:numRef>
              <c:f>'Ficha T Seguimiento'!$D$13:$D$35</c:f>
              <c:numCache>
                <c:formatCode>0.00%</c:formatCode>
                <c:ptCount val="23"/>
                <c:pt idx="0">
                  <c:v>0.83</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Seguimiento'!$C$13:$C$35</c:f>
              <c:strCache>
                <c:ptCount val="1"/>
                <c:pt idx="0">
                  <c:v>Ene - Dic</c:v>
                </c:pt>
              </c:strCache>
            </c:strRef>
          </c:cat>
          <c:val>
            <c:numRef>
              <c:f>'Ficha T Seguimiento'!$G$13:$G$35</c:f>
              <c:numCache>
                <c:formatCode>0.00%</c:formatCode>
                <c:ptCount val="23"/>
                <c:pt idx="0">
                  <c:v>0.89</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97160880"/>
        <c:axId val="397161272"/>
      </c:barChart>
      <c:catAx>
        <c:axId val="397160880"/>
        <c:scaling>
          <c:orientation val="minMax"/>
        </c:scaling>
        <c:delete val="0"/>
        <c:axPos val="b"/>
        <c:numFmt formatCode="General" sourceLinked="1"/>
        <c:majorTickMark val="none"/>
        <c:minorTickMark val="none"/>
        <c:tickLblPos val="nextTo"/>
        <c:txPr>
          <a:bodyPr/>
          <a:lstStyle/>
          <a:p>
            <a:pPr>
              <a:defRPr sz="1100"/>
            </a:pPr>
            <a:endParaRPr lang="es-CO"/>
          </a:p>
        </c:txPr>
        <c:crossAx val="397161272"/>
        <c:crosses val="autoZero"/>
        <c:auto val="1"/>
        <c:lblAlgn val="ctr"/>
        <c:lblOffset val="100"/>
        <c:noMultiLvlLbl val="0"/>
      </c:catAx>
      <c:valAx>
        <c:axId val="397161272"/>
        <c:scaling>
          <c:orientation val="minMax"/>
        </c:scaling>
        <c:delete val="0"/>
        <c:axPos val="l"/>
        <c:majorGridlines/>
        <c:numFmt formatCode="0.00%" sourceLinked="1"/>
        <c:majorTickMark val="none"/>
        <c:minorTickMark val="none"/>
        <c:tickLblPos val="nextTo"/>
        <c:txPr>
          <a:bodyPr/>
          <a:lstStyle/>
          <a:p>
            <a:pPr>
              <a:defRPr sz="1050"/>
            </a:pPr>
            <a:endParaRPr lang="es-CO"/>
          </a:p>
        </c:txPr>
        <c:crossAx val="39716088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83762" cy="556748"/>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351597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293436" y="821462"/>
              <a:ext cx="1497357" cy="30582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66482" y="2937408"/>
            <a:ext cx="707012" cy="731301"/>
          </a:xfrm>
          <a:prstGeom prst="rect">
            <a:avLst/>
          </a:prstGeom>
          <a:noFill/>
          <a:ln w="9525">
            <a:noFill/>
            <a:miter lim="800000"/>
            <a:headEnd/>
            <a:tailEnd/>
          </a:ln>
        </xdr:spPr>
      </xdr:pic>
    </xdr:grpSp>
    <xdr:clientData/>
  </xdr:twoCellAnchor>
  <xdr:twoCellAnchor>
    <xdr:from>
      <xdr:col>1</xdr:col>
      <xdr:colOff>111124</xdr:colOff>
      <xdr:row>35</xdr:row>
      <xdr:rowOff>63500</xdr:rowOff>
    </xdr:from>
    <xdr:to>
      <xdr:col>10</xdr:col>
      <xdr:colOff>1269999</xdr:colOff>
      <xdr:row>55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8"/>
  <sheetViews>
    <sheetView showGridLines="0" zoomScaleNormal="100" workbookViewId="0">
      <selection activeCell="N16" sqref="N1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65"/>
      <c r="C2" s="166"/>
      <c r="D2" s="166"/>
      <c r="E2" s="166"/>
      <c r="F2" s="166"/>
      <c r="G2" s="166"/>
      <c r="H2" s="166"/>
      <c r="I2" s="166"/>
      <c r="J2" s="166"/>
      <c r="K2" s="166"/>
      <c r="L2" s="166"/>
      <c r="M2" s="167"/>
    </row>
    <row r="3" spans="2:13" x14ac:dyDescent="0.25">
      <c r="B3" s="168"/>
      <c r="C3" s="169"/>
      <c r="D3" s="169"/>
      <c r="E3" s="169"/>
      <c r="F3" s="169"/>
      <c r="G3" s="169"/>
      <c r="H3" s="169"/>
      <c r="I3" s="169"/>
      <c r="J3" s="169"/>
      <c r="K3" s="169"/>
      <c r="L3" s="169"/>
      <c r="M3" s="170"/>
    </row>
    <row r="4" spans="2:13" x14ac:dyDescent="0.25">
      <c r="B4" s="168"/>
      <c r="C4" s="169"/>
      <c r="D4" s="169"/>
      <c r="E4" s="169"/>
      <c r="F4" s="169"/>
      <c r="G4" s="169"/>
      <c r="H4" s="169"/>
      <c r="I4" s="169"/>
      <c r="J4" s="169"/>
      <c r="K4" s="169"/>
      <c r="L4" s="169"/>
      <c r="M4" s="170"/>
    </row>
    <row r="5" spans="2:13" x14ac:dyDescent="0.25">
      <c r="B5" s="168"/>
      <c r="C5" s="169"/>
      <c r="D5" s="169"/>
      <c r="E5" s="169"/>
      <c r="F5" s="169"/>
      <c r="G5" s="169"/>
      <c r="H5" s="169"/>
      <c r="I5" s="169"/>
      <c r="J5" s="169"/>
      <c r="K5" s="169"/>
      <c r="L5" s="169"/>
      <c r="M5" s="170"/>
    </row>
    <row r="6" spans="2:13" x14ac:dyDescent="0.25">
      <c r="B6" s="168"/>
      <c r="C6" s="169"/>
      <c r="D6" s="169"/>
      <c r="E6" s="169"/>
      <c r="F6" s="169"/>
      <c r="G6" s="169"/>
      <c r="H6" s="169"/>
      <c r="I6" s="169"/>
      <c r="J6" s="169"/>
      <c r="K6" s="169"/>
      <c r="L6" s="169"/>
      <c r="M6" s="170"/>
    </row>
    <row r="7" spans="2:13" x14ac:dyDescent="0.25">
      <c r="B7" s="168"/>
      <c r="C7" s="169"/>
      <c r="D7" s="169"/>
      <c r="E7" s="169"/>
      <c r="F7" s="169"/>
      <c r="G7" s="169"/>
      <c r="H7" s="169"/>
      <c r="I7" s="169"/>
      <c r="J7" s="169"/>
      <c r="K7" s="169"/>
      <c r="L7" s="169"/>
      <c r="M7" s="170"/>
    </row>
    <row r="8" spans="2:13" x14ac:dyDescent="0.25">
      <c r="B8" s="168"/>
      <c r="C8" s="169"/>
      <c r="D8" s="169"/>
      <c r="E8" s="169"/>
      <c r="F8" s="169"/>
      <c r="G8" s="169"/>
      <c r="H8" s="169"/>
      <c r="I8" s="169"/>
      <c r="J8" s="169"/>
      <c r="K8" s="169"/>
      <c r="L8" s="169"/>
      <c r="M8" s="170"/>
    </row>
    <row r="9" spans="2:13" x14ac:dyDescent="0.25">
      <c r="B9" s="168"/>
      <c r="C9" s="169"/>
      <c r="D9" s="169"/>
      <c r="E9" s="169"/>
      <c r="F9" s="169"/>
      <c r="G9" s="169"/>
      <c r="H9" s="169"/>
      <c r="I9" s="169"/>
      <c r="J9" s="169"/>
      <c r="K9" s="169"/>
      <c r="L9" s="169"/>
      <c r="M9" s="170"/>
    </row>
    <row r="10" spans="2:13" ht="15.75" thickBot="1" x14ac:dyDescent="0.3">
      <c r="B10" s="171"/>
      <c r="C10" s="172"/>
      <c r="D10" s="172"/>
      <c r="E10" s="172"/>
      <c r="F10" s="172"/>
      <c r="G10" s="172"/>
      <c r="H10" s="172"/>
      <c r="I10" s="172"/>
      <c r="J10" s="172"/>
      <c r="K10" s="172"/>
      <c r="L10" s="172"/>
      <c r="M10" s="173"/>
    </row>
    <row r="11" spans="2:13" ht="12.75" customHeight="1" x14ac:dyDescent="0.25">
      <c r="B11" s="2"/>
      <c r="C11" s="3"/>
      <c r="D11" s="3"/>
      <c r="E11" s="3"/>
      <c r="F11" s="4"/>
      <c r="G11" s="3"/>
      <c r="H11" s="3"/>
      <c r="I11" s="3"/>
      <c r="J11" s="3"/>
      <c r="K11" s="3"/>
      <c r="L11" s="3"/>
      <c r="M11" s="5"/>
    </row>
    <row r="12" spans="2:13" ht="23.25" customHeight="1" x14ac:dyDescent="0.25">
      <c r="B12" s="174" t="s">
        <v>0</v>
      </c>
      <c r="C12" s="175"/>
      <c r="D12" s="175"/>
      <c r="E12" s="175"/>
      <c r="F12" s="175"/>
      <c r="G12" s="175"/>
      <c r="H12" s="175"/>
      <c r="I12" s="175"/>
      <c r="J12" s="175"/>
      <c r="K12" s="175"/>
      <c r="L12" s="175"/>
      <c r="M12" s="176"/>
    </row>
    <row r="13" spans="2:13" ht="15.75" customHeight="1" x14ac:dyDescent="0.25">
      <c r="B13" s="6"/>
      <c r="C13" s="7"/>
      <c r="D13" s="8"/>
      <c r="E13" s="8"/>
      <c r="F13" s="7"/>
      <c r="G13" s="7"/>
      <c r="H13" s="7"/>
      <c r="I13" s="8"/>
      <c r="J13" s="8"/>
      <c r="K13" s="7"/>
      <c r="L13" s="7"/>
      <c r="M13" s="9"/>
    </row>
    <row r="14" spans="2:13" ht="12.75" customHeight="1" x14ac:dyDescent="0.25">
      <c r="B14" s="177" t="s">
        <v>1</v>
      </c>
      <c r="C14" s="178"/>
      <c r="D14" s="10"/>
      <c r="E14" s="10"/>
      <c r="F14" s="179" t="s">
        <v>47</v>
      </c>
      <c r="G14" s="179"/>
      <c r="H14" s="179"/>
      <c r="I14" s="10"/>
      <c r="J14" s="10"/>
      <c r="K14" s="179" t="s">
        <v>2</v>
      </c>
      <c r="L14" s="179"/>
      <c r="M14" s="11"/>
    </row>
    <row r="15" spans="2:13" ht="12.75" customHeight="1" x14ac:dyDescent="0.25">
      <c r="B15" s="177"/>
      <c r="C15" s="178"/>
      <c r="D15" s="10"/>
      <c r="E15" s="10"/>
      <c r="F15" s="179"/>
      <c r="G15" s="179"/>
      <c r="H15" s="179"/>
      <c r="I15" s="10"/>
      <c r="J15" s="10"/>
      <c r="K15" s="179"/>
      <c r="L15" s="179"/>
      <c r="M15" s="11"/>
    </row>
    <row r="16" spans="2:13" ht="14.25" customHeight="1" x14ac:dyDescent="0.25">
      <c r="B16" s="12" t="s">
        <v>3</v>
      </c>
      <c r="C16" s="13"/>
      <c r="D16" s="14"/>
      <c r="E16" s="14"/>
      <c r="F16" s="28" t="s">
        <v>41</v>
      </c>
      <c r="G16" s="143"/>
      <c r="H16" s="143"/>
      <c r="I16" s="14"/>
      <c r="J16" s="10"/>
      <c r="K16" s="144" t="s">
        <v>181</v>
      </c>
      <c r="L16" s="145"/>
      <c r="M16" s="11"/>
    </row>
    <row r="17" spans="2:13" x14ac:dyDescent="0.25">
      <c r="B17" s="12" t="s">
        <v>4</v>
      </c>
      <c r="C17" s="13" t="s">
        <v>63</v>
      </c>
      <c r="D17" s="14"/>
      <c r="E17" s="14"/>
      <c r="F17" s="28" t="s">
        <v>42</v>
      </c>
      <c r="G17" s="143"/>
      <c r="H17" s="143"/>
      <c r="I17" s="14"/>
      <c r="J17" s="10"/>
      <c r="K17" s="146"/>
      <c r="L17" s="147"/>
      <c r="M17" s="11"/>
    </row>
    <row r="18" spans="2:13" x14ac:dyDescent="0.25">
      <c r="B18" s="12" t="s">
        <v>5</v>
      </c>
      <c r="C18" s="13"/>
      <c r="D18" s="14"/>
      <c r="E18" s="14"/>
      <c r="F18" s="28" t="s">
        <v>43</v>
      </c>
      <c r="G18" s="143" t="s">
        <v>63</v>
      </c>
      <c r="H18" s="143"/>
      <c r="I18" s="14"/>
      <c r="J18" s="10"/>
      <c r="K18" s="148"/>
      <c r="L18" s="149"/>
      <c r="M18" s="11"/>
    </row>
    <row r="19" spans="2:13" x14ac:dyDescent="0.25">
      <c r="B19" s="12" t="s">
        <v>40</v>
      </c>
      <c r="C19" s="13"/>
      <c r="D19" s="14"/>
      <c r="E19" s="14"/>
      <c r="F19" s="28" t="s">
        <v>39</v>
      </c>
      <c r="G19" s="143"/>
      <c r="H19" s="143"/>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50" t="s">
        <v>6</v>
      </c>
      <c r="C21" s="151"/>
      <c r="D21" s="151"/>
      <c r="E21" s="151"/>
      <c r="F21" s="151"/>
      <c r="G21" s="151"/>
      <c r="H21" s="151"/>
      <c r="I21" s="151"/>
      <c r="J21" s="151"/>
      <c r="K21" s="151"/>
      <c r="L21" s="151"/>
      <c r="M21" s="152"/>
    </row>
    <row r="22" spans="2:13" ht="14.25" customHeight="1" x14ac:dyDescent="0.25">
      <c r="B22" s="153"/>
      <c r="C22" s="154"/>
      <c r="D22" s="154"/>
      <c r="E22" s="154"/>
      <c r="F22" s="154"/>
      <c r="G22" s="154"/>
      <c r="H22" s="154"/>
      <c r="I22" s="154"/>
      <c r="J22" s="154"/>
      <c r="K22" s="154"/>
      <c r="L22" s="154"/>
      <c r="M22" s="155"/>
    </row>
    <row r="23" spans="2:13" ht="24" customHeight="1" x14ac:dyDescent="0.25">
      <c r="B23" s="156" t="s">
        <v>52</v>
      </c>
      <c r="C23" s="158" t="s">
        <v>7</v>
      </c>
      <c r="D23" s="159"/>
      <c r="E23" s="159"/>
      <c r="F23" s="160"/>
      <c r="G23" s="161" t="s">
        <v>64</v>
      </c>
      <c r="H23" s="162"/>
      <c r="I23" s="162"/>
      <c r="J23" s="162"/>
      <c r="K23" s="162"/>
      <c r="L23" s="162"/>
      <c r="M23" s="163"/>
    </row>
    <row r="24" spans="2:13" ht="73.5" customHeight="1" x14ac:dyDescent="0.25">
      <c r="B24" s="157"/>
      <c r="C24" s="158" t="s">
        <v>8</v>
      </c>
      <c r="D24" s="159"/>
      <c r="E24" s="159"/>
      <c r="F24" s="160"/>
      <c r="G24" s="164" t="s">
        <v>65</v>
      </c>
      <c r="H24" s="162"/>
      <c r="I24" s="162"/>
      <c r="J24" s="162"/>
      <c r="K24" s="162"/>
      <c r="L24" s="162"/>
      <c r="M24" s="163"/>
    </row>
    <row r="25" spans="2:13" ht="186" customHeight="1" x14ac:dyDescent="0.25">
      <c r="B25" s="157"/>
      <c r="C25" s="158" t="s">
        <v>9</v>
      </c>
      <c r="D25" s="159"/>
      <c r="E25" s="159"/>
      <c r="F25" s="160"/>
      <c r="G25" s="164" t="s">
        <v>66</v>
      </c>
      <c r="H25" s="162"/>
      <c r="I25" s="162"/>
      <c r="J25" s="162"/>
      <c r="K25" s="162"/>
      <c r="L25" s="162"/>
      <c r="M25" s="163"/>
    </row>
    <row r="26" spans="2:13" ht="321" customHeight="1" x14ac:dyDescent="0.25">
      <c r="B26" s="157"/>
      <c r="C26" s="158" t="s">
        <v>10</v>
      </c>
      <c r="D26" s="159"/>
      <c r="E26" s="159"/>
      <c r="F26" s="160"/>
      <c r="G26" s="164" t="s">
        <v>67</v>
      </c>
      <c r="H26" s="162"/>
      <c r="I26" s="162"/>
      <c r="J26" s="162"/>
      <c r="K26" s="162"/>
      <c r="L26" s="162"/>
      <c r="M26" s="163"/>
    </row>
    <row r="27" spans="2:13" ht="24" customHeight="1" x14ac:dyDescent="0.25">
      <c r="B27" s="156" t="s">
        <v>53</v>
      </c>
      <c r="C27" s="158" t="s">
        <v>11</v>
      </c>
      <c r="D27" s="159"/>
      <c r="E27" s="159"/>
      <c r="F27" s="160"/>
      <c r="G27" s="161" t="s">
        <v>68</v>
      </c>
      <c r="H27" s="162"/>
      <c r="I27" s="162"/>
      <c r="J27" s="162"/>
      <c r="K27" s="162"/>
      <c r="L27" s="162"/>
      <c r="M27" s="163"/>
    </row>
    <row r="28" spans="2:13" ht="24" customHeight="1" x14ac:dyDescent="0.25">
      <c r="B28" s="157"/>
      <c r="C28" s="158" t="s">
        <v>12</v>
      </c>
      <c r="D28" s="159"/>
      <c r="E28" s="159"/>
      <c r="F28" s="160"/>
      <c r="G28" s="161" t="s">
        <v>69</v>
      </c>
      <c r="H28" s="162"/>
      <c r="I28" s="162"/>
      <c r="J28" s="162"/>
      <c r="K28" s="162"/>
      <c r="L28" s="162"/>
      <c r="M28" s="163"/>
    </row>
    <row r="29" spans="2:13" ht="94.5" customHeight="1" x14ac:dyDescent="0.25">
      <c r="B29" s="157"/>
      <c r="C29" s="158" t="s">
        <v>13</v>
      </c>
      <c r="D29" s="159"/>
      <c r="E29" s="159"/>
      <c r="F29" s="160"/>
      <c r="G29" s="164" t="s">
        <v>70</v>
      </c>
      <c r="H29" s="162"/>
      <c r="I29" s="162"/>
      <c r="J29" s="162"/>
      <c r="K29" s="162"/>
      <c r="L29" s="162"/>
      <c r="M29" s="163"/>
    </row>
    <row r="30" spans="2:13" ht="23.25" customHeight="1" x14ac:dyDescent="0.25">
      <c r="B30" s="199"/>
      <c r="C30" s="158" t="s">
        <v>14</v>
      </c>
      <c r="D30" s="159"/>
      <c r="E30" s="159"/>
      <c r="F30" s="160"/>
      <c r="G30" s="161" t="s">
        <v>71</v>
      </c>
      <c r="H30" s="162"/>
      <c r="I30" s="162"/>
      <c r="J30" s="162"/>
      <c r="K30" s="162"/>
      <c r="L30" s="162"/>
      <c r="M30" s="163"/>
    </row>
    <row r="31" spans="2:13" ht="24" customHeight="1" x14ac:dyDescent="0.25">
      <c r="B31" s="182" t="s">
        <v>54</v>
      </c>
      <c r="C31" s="184" t="s">
        <v>15</v>
      </c>
      <c r="D31" s="184"/>
      <c r="E31" s="184"/>
      <c r="F31" s="184"/>
      <c r="G31" s="185" t="s">
        <v>72</v>
      </c>
      <c r="H31" s="185"/>
      <c r="I31" s="185"/>
      <c r="J31" s="185"/>
      <c r="K31" s="185"/>
      <c r="L31" s="185"/>
      <c r="M31" s="186"/>
    </row>
    <row r="32" spans="2:13" ht="24" customHeight="1" x14ac:dyDescent="0.25">
      <c r="B32" s="183"/>
      <c r="C32" s="184" t="s">
        <v>16</v>
      </c>
      <c r="D32" s="184"/>
      <c r="E32" s="184"/>
      <c r="F32" s="184"/>
      <c r="G32" s="185" t="s">
        <v>72</v>
      </c>
      <c r="H32" s="185"/>
      <c r="I32" s="185"/>
      <c r="J32" s="185"/>
      <c r="K32" s="185"/>
      <c r="L32" s="185"/>
      <c r="M32" s="186"/>
    </row>
    <row r="33" spans="2:14" ht="30" customHeight="1" x14ac:dyDescent="0.25">
      <c r="B33" s="183"/>
      <c r="C33" s="187" t="s">
        <v>17</v>
      </c>
      <c r="D33" s="187"/>
      <c r="E33" s="187"/>
      <c r="F33" s="187"/>
      <c r="G33" s="185" t="s">
        <v>72</v>
      </c>
      <c r="H33" s="185"/>
      <c r="I33" s="185"/>
      <c r="J33" s="185"/>
      <c r="K33" s="185"/>
      <c r="L33" s="185"/>
      <c r="M33" s="186"/>
    </row>
    <row r="34" spans="2:14" ht="24" customHeight="1" x14ac:dyDescent="0.25">
      <c r="B34" s="19" t="s">
        <v>55</v>
      </c>
      <c r="C34" s="187" t="s">
        <v>7</v>
      </c>
      <c r="D34" s="187"/>
      <c r="E34" s="187"/>
      <c r="F34" s="187"/>
      <c r="G34" s="185" t="s">
        <v>72</v>
      </c>
      <c r="H34" s="185"/>
      <c r="I34" s="185"/>
      <c r="J34" s="185"/>
      <c r="K34" s="185"/>
      <c r="L34" s="185"/>
      <c r="M34" s="186"/>
    </row>
    <row r="35" spans="2:14" s="20" customFormat="1" ht="28.5" customHeight="1" x14ac:dyDescent="0.25">
      <c r="B35" s="188" t="s">
        <v>18</v>
      </c>
      <c r="C35" s="189"/>
      <c r="D35" s="189"/>
      <c r="E35" s="189"/>
      <c r="F35" s="189"/>
      <c r="G35" s="189"/>
      <c r="H35" s="189"/>
      <c r="I35" s="189"/>
      <c r="J35" s="189"/>
      <c r="K35" s="189"/>
      <c r="L35" s="189"/>
      <c r="M35" s="190"/>
    </row>
    <row r="36" spans="2:14" s="20" customFormat="1" ht="24.75" customHeight="1" x14ac:dyDescent="0.25">
      <c r="B36" s="21" t="s">
        <v>19</v>
      </c>
      <c r="C36" s="191" t="s">
        <v>20</v>
      </c>
      <c r="D36" s="191"/>
      <c r="E36" s="191"/>
      <c r="F36" s="191"/>
      <c r="G36" s="191"/>
      <c r="H36" s="191"/>
      <c r="I36" s="191"/>
      <c r="J36" s="191"/>
      <c r="K36" s="191"/>
      <c r="L36" s="191"/>
      <c r="M36" s="192"/>
    </row>
    <row r="37" spans="2:14" ht="24" customHeight="1" x14ac:dyDescent="0.25">
      <c r="B37" s="22" t="s">
        <v>61</v>
      </c>
      <c r="C37" s="180" t="s">
        <v>75</v>
      </c>
      <c r="D37" s="180"/>
      <c r="E37" s="180"/>
      <c r="F37" s="180"/>
      <c r="G37" s="180"/>
      <c r="H37" s="180"/>
      <c r="I37" s="180"/>
      <c r="J37" s="180"/>
      <c r="K37" s="180"/>
      <c r="L37" s="180"/>
      <c r="M37" s="181"/>
    </row>
    <row r="38" spans="2:14" ht="24" customHeight="1" x14ac:dyDescent="0.25">
      <c r="B38" s="23" t="s">
        <v>22</v>
      </c>
      <c r="C38" s="140" t="s">
        <v>72</v>
      </c>
      <c r="D38" s="141"/>
      <c r="E38" s="141"/>
      <c r="F38" s="141"/>
      <c r="G38" s="141"/>
      <c r="H38" s="141"/>
      <c r="I38" s="141"/>
      <c r="J38" s="141"/>
      <c r="K38" s="141"/>
      <c r="L38" s="141"/>
      <c r="M38" s="142"/>
    </row>
    <row r="39" spans="2:14" ht="31.5" customHeight="1" x14ac:dyDescent="0.25">
      <c r="B39" s="23" t="s">
        <v>60</v>
      </c>
      <c r="C39" s="140" t="s">
        <v>173</v>
      </c>
      <c r="D39" s="141"/>
      <c r="E39" s="141"/>
      <c r="F39" s="141"/>
      <c r="G39" s="141"/>
      <c r="H39" s="141"/>
      <c r="I39" s="141"/>
      <c r="J39" s="141"/>
      <c r="K39" s="141"/>
      <c r="L39" s="141"/>
      <c r="M39" s="142"/>
      <c r="N39" s="137"/>
    </row>
    <row r="40" spans="2:14" ht="35.25" customHeight="1" x14ac:dyDescent="0.25">
      <c r="B40" s="24" t="s">
        <v>23</v>
      </c>
      <c r="C40" s="193" t="s">
        <v>76</v>
      </c>
      <c r="D40" s="193"/>
      <c r="E40" s="193"/>
      <c r="F40" s="193"/>
      <c r="G40" s="193"/>
      <c r="H40" s="193"/>
      <c r="I40" s="193"/>
      <c r="J40" s="193"/>
      <c r="K40" s="193"/>
      <c r="L40" s="193"/>
      <c r="M40" s="194"/>
      <c r="N40" s="138"/>
    </row>
    <row r="41" spans="2:14" ht="119.25" customHeight="1" x14ac:dyDescent="0.25">
      <c r="B41" s="24" t="s">
        <v>24</v>
      </c>
      <c r="C41" s="213" t="s">
        <v>180</v>
      </c>
      <c r="D41" s="214"/>
      <c r="E41" s="214"/>
      <c r="F41" s="214"/>
      <c r="G41" s="214"/>
      <c r="H41" s="214"/>
      <c r="I41" s="214"/>
      <c r="J41" s="214"/>
      <c r="K41" s="214"/>
      <c r="L41" s="214"/>
      <c r="M41" s="215"/>
      <c r="N41" s="137"/>
    </row>
    <row r="42" spans="2:14" ht="24" customHeight="1" x14ac:dyDescent="0.25">
      <c r="B42" s="24" t="s">
        <v>25</v>
      </c>
      <c r="C42" s="180" t="s">
        <v>177</v>
      </c>
      <c r="D42" s="180"/>
      <c r="E42" s="180"/>
      <c r="F42" s="180"/>
      <c r="G42" s="180"/>
      <c r="H42" s="180"/>
      <c r="I42" s="180"/>
      <c r="J42" s="180"/>
      <c r="K42" s="180"/>
      <c r="L42" s="180"/>
      <c r="M42" s="181"/>
      <c r="N42" s="137"/>
    </row>
    <row r="43" spans="2:14" ht="24" customHeight="1" x14ac:dyDescent="0.25">
      <c r="B43" s="25" t="s">
        <v>26</v>
      </c>
      <c r="C43" s="193" t="s">
        <v>73</v>
      </c>
      <c r="D43" s="193"/>
      <c r="E43" s="193"/>
      <c r="F43" s="193"/>
      <c r="G43" s="193"/>
      <c r="H43" s="193"/>
      <c r="I43" s="193"/>
      <c r="J43" s="193"/>
      <c r="K43" s="193"/>
      <c r="L43" s="193"/>
      <c r="M43" s="194"/>
    </row>
    <row r="44" spans="2:14" ht="24" customHeight="1" x14ac:dyDescent="0.25">
      <c r="B44" s="25" t="s">
        <v>27</v>
      </c>
      <c r="C44" s="140" t="s">
        <v>178</v>
      </c>
      <c r="D44" s="141"/>
      <c r="E44" s="141"/>
      <c r="F44" s="141"/>
      <c r="G44" s="141"/>
      <c r="H44" s="141"/>
      <c r="I44" s="141"/>
      <c r="J44" s="141"/>
      <c r="K44" s="141"/>
      <c r="L44" s="141"/>
      <c r="M44" s="142"/>
    </row>
    <row r="45" spans="2:14" ht="24" customHeight="1" x14ac:dyDescent="0.25">
      <c r="B45" s="195" t="s">
        <v>28</v>
      </c>
      <c r="C45" s="140" t="s">
        <v>79</v>
      </c>
      <c r="D45" s="141"/>
      <c r="E45" s="141"/>
      <c r="F45" s="141"/>
      <c r="G45" s="141"/>
      <c r="H45" s="141"/>
      <c r="I45" s="141"/>
      <c r="J45" s="141"/>
      <c r="K45" s="141"/>
      <c r="L45" s="141"/>
      <c r="M45" s="142"/>
    </row>
    <row r="46" spans="2:14" ht="24" customHeight="1" x14ac:dyDescent="0.25">
      <c r="B46" s="195"/>
      <c r="C46" s="140" t="s">
        <v>77</v>
      </c>
      <c r="D46" s="141"/>
      <c r="E46" s="141"/>
      <c r="F46" s="141"/>
      <c r="G46" s="141"/>
      <c r="H46" s="141"/>
      <c r="I46" s="141"/>
      <c r="J46" s="141"/>
      <c r="K46" s="141"/>
      <c r="L46" s="141"/>
      <c r="M46" s="142"/>
    </row>
    <row r="47" spans="2:14" ht="64.5" customHeight="1" x14ac:dyDescent="0.25">
      <c r="B47" s="195"/>
      <c r="C47" s="196" t="s">
        <v>182</v>
      </c>
      <c r="D47" s="197"/>
      <c r="E47" s="197"/>
      <c r="F47" s="197"/>
      <c r="G47" s="197"/>
      <c r="H47" s="197"/>
      <c r="I47" s="197"/>
      <c r="J47" s="197"/>
      <c r="K47" s="197"/>
      <c r="L47" s="197"/>
      <c r="M47" s="198"/>
    </row>
    <row r="48" spans="2:14" ht="24" customHeight="1" x14ac:dyDescent="0.25">
      <c r="B48" s="25" t="s">
        <v>29</v>
      </c>
      <c r="C48" s="140" t="s">
        <v>72</v>
      </c>
      <c r="D48" s="141"/>
      <c r="E48" s="141"/>
      <c r="F48" s="141"/>
      <c r="G48" s="141"/>
      <c r="H48" s="141"/>
      <c r="I48" s="141"/>
      <c r="J48" s="141"/>
      <c r="K48" s="141"/>
      <c r="L48" s="141"/>
      <c r="M48" s="142"/>
    </row>
    <row r="49" spans="2:14" ht="24" customHeight="1" x14ac:dyDescent="0.25">
      <c r="B49" s="25" t="s">
        <v>30</v>
      </c>
      <c r="C49" s="140" t="s">
        <v>72</v>
      </c>
      <c r="D49" s="141"/>
      <c r="E49" s="141"/>
      <c r="F49" s="141"/>
      <c r="G49" s="141"/>
      <c r="H49" s="141"/>
      <c r="I49" s="141"/>
      <c r="J49" s="141"/>
      <c r="K49" s="141"/>
      <c r="L49" s="141"/>
      <c r="M49" s="142"/>
    </row>
    <row r="50" spans="2:14" ht="24" customHeight="1" x14ac:dyDescent="0.25">
      <c r="B50" s="25" t="s">
        <v>31</v>
      </c>
      <c r="C50" s="140" t="s">
        <v>72</v>
      </c>
      <c r="D50" s="141"/>
      <c r="E50" s="141"/>
      <c r="F50" s="141"/>
      <c r="G50" s="141"/>
      <c r="H50" s="141"/>
      <c r="I50" s="141"/>
      <c r="J50" s="141"/>
      <c r="K50" s="141"/>
      <c r="L50" s="141"/>
      <c r="M50" s="142"/>
    </row>
    <row r="51" spans="2:14" ht="24" customHeight="1" x14ac:dyDescent="0.25">
      <c r="B51" s="25" t="s">
        <v>32</v>
      </c>
      <c r="C51" s="201" t="s">
        <v>176</v>
      </c>
      <c r="D51" s="201"/>
      <c r="E51" s="201"/>
      <c r="F51" s="201"/>
      <c r="G51" s="201"/>
      <c r="H51" s="201"/>
      <c r="I51" s="201"/>
      <c r="J51" s="201"/>
      <c r="K51" s="201"/>
      <c r="L51" s="201"/>
      <c r="M51" s="202"/>
      <c r="N51" s="139"/>
    </row>
    <row r="52" spans="2:14" ht="32.25" customHeight="1" x14ac:dyDescent="0.25">
      <c r="B52" s="25" t="s">
        <v>51</v>
      </c>
      <c r="C52" s="203" t="s">
        <v>78</v>
      </c>
      <c r="D52" s="204"/>
      <c r="E52" s="204"/>
      <c r="F52" s="204"/>
      <c r="G52" s="204"/>
      <c r="H52" s="204"/>
      <c r="I52" s="204"/>
      <c r="J52" s="204"/>
      <c r="K52" s="204"/>
      <c r="L52" s="204"/>
      <c r="M52" s="205"/>
    </row>
    <row r="53" spans="2:14" ht="24" customHeight="1" x14ac:dyDescent="0.25">
      <c r="B53" s="25" t="s">
        <v>33</v>
      </c>
      <c r="C53" s="193" t="s">
        <v>74</v>
      </c>
      <c r="D53" s="193"/>
      <c r="E53" s="193"/>
      <c r="F53" s="193"/>
      <c r="G53" s="193"/>
      <c r="H53" s="193"/>
      <c r="I53" s="193"/>
      <c r="J53" s="193"/>
      <c r="K53" s="193"/>
      <c r="L53" s="193"/>
      <c r="M53" s="194"/>
    </row>
    <row r="54" spans="2:14" ht="24" customHeight="1" x14ac:dyDescent="0.25">
      <c r="B54" s="25" t="s">
        <v>34</v>
      </c>
      <c r="C54" s="193" t="s">
        <v>183</v>
      </c>
      <c r="D54" s="193"/>
      <c r="E54" s="193"/>
      <c r="F54" s="193"/>
      <c r="G54" s="193"/>
      <c r="H54" s="193"/>
      <c r="I54" s="193"/>
      <c r="J54" s="193"/>
      <c r="K54" s="193"/>
      <c r="L54" s="193"/>
      <c r="M54" s="194"/>
      <c r="N54" s="139"/>
    </row>
    <row r="55" spans="2:14" ht="24" customHeight="1" x14ac:dyDescent="0.25">
      <c r="B55" s="26" t="s">
        <v>35</v>
      </c>
      <c r="C55" s="196" t="s">
        <v>175</v>
      </c>
      <c r="D55" s="197"/>
      <c r="E55" s="197"/>
      <c r="F55" s="197"/>
      <c r="G55" s="197"/>
      <c r="H55" s="197"/>
      <c r="I55" s="197"/>
      <c r="J55" s="197"/>
      <c r="K55" s="197"/>
      <c r="L55" s="197"/>
      <c r="M55" s="198"/>
      <c r="N55" s="139"/>
    </row>
    <row r="56" spans="2:14" ht="48" customHeight="1" thickBot="1" x14ac:dyDescent="0.3">
      <c r="B56" s="27" t="s">
        <v>36</v>
      </c>
      <c r="C56" s="206" t="s">
        <v>174</v>
      </c>
      <c r="D56" s="207"/>
      <c r="E56" s="207"/>
      <c r="F56" s="207"/>
      <c r="G56" s="208"/>
      <c r="H56" s="209" t="s">
        <v>37</v>
      </c>
      <c r="I56" s="209"/>
      <c r="J56" s="209"/>
      <c r="K56" s="210" t="s">
        <v>174</v>
      </c>
      <c r="L56" s="211"/>
      <c r="M56" s="212"/>
    </row>
    <row r="57" spans="2:14" ht="9" customHeight="1" x14ac:dyDescent="0.25"/>
    <row r="58" spans="2:14" ht="15.75" x14ac:dyDescent="0.25">
      <c r="B58" s="200" t="s">
        <v>38</v>
      </c>
      <c r="C58" s="200"/>
      <c r="D58" s="200"/>
      <c r="E58" s="200"/>
      <c r="F58" s="200"/>
      <c r="G58" s="200"/>
      <c r="H58" s="200"/>
      <c r="I58" s="200"/>
      <c r="J58" s="200"/>
      <c r="K58" s="200"/>
      <c r="L58" s="200"/>
      <c r="M58" s="200"/>
    </row>
  </sheetData>
  <mergeCells count="64">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 ref="C43:M43"/>
    <mergeCell ref="C44:M44"/>
    <mergeCell ref="B45:B47"/>
    <mergeCell ref="C45:M45"/>
    <mergeCell ref="C46:M46"/>
    <mergeCell ref="C47:M47"/>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57"/>
  <sheetViews>
    <sheetView showGridLines="0" tabSelected="1" topLeftCell="D13" zoomScaleNormal="100" workbookViewId="0">
      <selection activeCell="G36" sqref="G36"/>
    </sheetView>
  </sheetViews>
  <sheetFormatPr baseColWidth="10" defaultColWidth="14.140625" defaultRowHeight="15" x14ac:dyDescent="0.25"/>
  <cols>
    <col min="1" max="1" width="5.42578125" style="1" customWidth="1"/>
    <col min="2" max="2" width="10.5703125" style="1" bestFit="1" customWidth="1"/>
    <col min="3" max="3" width="19" style="1" customWidth="1"/>
    <col min="4" max="4" width="17.5703125" style="1" customWidth="1"/>
    <col min="5" max="6" width="16.5703125" style="1" bestFit="1" customWidth="1"/>
    <col min="7" max="7" width="12" style="1" bestFit="1" customWidth="1"/>
    <col min="8" max="8" width="9.42578125" style="1" customWidth="1"/>
    <col min="9" max="9" width="12.42578125" style="1" customWidth="1"/>
    <col min="10" max="10" width="67.7109375" style="1" customWidth="1"/>
    <col min="11" max="11" width="20.7109375" style="1" customWidth="1"/>
    <col min="12" max="13" width="12.5703125" style="1" customWidth="1"/>
    <col min="14" max="14" width="6.42578125" style="1" customWidth="1"/>
    <col min="15" max="17" width="15.140625" style="1" bestFit="1" customWidth="1"/>
    <col min="18" max="18" width="13.5703125" style="1" customWidth="1"/>
    <col min="19" max="253" width="11.42578125" style="1" customWidth="1"/>
    <col min="254" max="254" width="18.140625" style="1" customWidth="1"/>
    <col min="255" max="255" width="13.7109375" style="1" customWidth="1"/>
    <col min="256" max="16384" width="14.140625" style="1"/>
  </cols>
  <sheetData>
    <row r="3" spans="2:18" x14ac:dyDescent="0.25">
      <c r="B3" s="10"/>
      <c r="C3" s="10"/>
      <c r="D3" s="10"/>
      <c r="E3" s="29"/>
      <c r="F3" s="29"/>
      <c r="G3" s="29"/>
      <c r="H3" s="29"/>
      <c r="I3" s="29"/>
      <c r="J3" s="29"/>
    </row>
    <row r="4" spans="2:18" x14ac:dyDescent="0.25">
      <c r="B4" s="10"/>
      <c r="C4" s="10"/>
      <c r="D4" s="10"/>
      <c r="E4" s="29"/>
      <c r="F4" s="29"/>
      <c r="G4" s="29"/>
      <c r="H4" s="29"/>
      <c r="I4" s="29"/>
      <c r="J4" s="29"/>
      <c r="O4" s="134">
        <v>0.82</v>
      </c>
      <c r="P4" s="134">
        <v>0.83</v>
      </c>
      <c r="Q4" s="134">
        <v>0.83</v>
      </c>
      <c r="R4" s="134">
        <v>0.84</v>
      </c>
    </row>
    <row r="5" spans="2:18" x14ac:dyDescent="0.25">
      <c r="B5" s="10"/>
      <c r="C5" s="10"/>
      <c r="D5" s="10"/>
      <c r="E5" s="29"/>
      <c r="F5" s="29"/>
      <c r="G5" s="29"/>
      <c r="H5" s="29"/>
      <c r="I5" s="29"/>
      <c r="J5" s="29"/>
    </row>
    <row r="6" spans="2:18" ht="18" customHeight="1" x14ac:dyDescent="0.25">
      <c r="B6" s="10"/>
      <c r="C6" s="10"/>
      <c r="D6" s="10"/>
      <c r="E6" s="29"/>
      <c r="F6" s="29"/>
      <c r="G6" s="29"/>
      <c r="H6" s="29"/>
      <c r="I6" s="29"/>
      <c r="J6" s="29"/>
      <c r="M6" s="221" t="s">
        <v>56</v>
      </c>
      <c r="N6" s="221"/>
      <c r="O6" s="126">
        <v>2016</v>
      </c>
      <c r="P6" s="126">
        <v>2017</v>
      </c>
      <c r="Q6" s="126">
        <v>2018</v>
      </c>
      <c r="R6" s="126">
        <v>2019</v>
      </c>
    </row>
    <row r="7" spans="2:18" x14ac:dyDescent="0.25">
      <c r="B7" s="10"/>
      <c r="C7" s="10"/>
      <c r="D7" s="10"/>
      <c r="E7" s="29"/>
      <c r="F7" s="29"/>
      <c r="G7" s="29"/>
      <c r="H7" s="29"/>
      <c r="I7" s="29"/>
      <c r="J7" s="29"/>
      <c r="M7" s="128" t="s">
        <v>184</v>
      </c>
      <c r="N7" s="129" t="s">
        <v>57</v>
      </c>
      <c r="O7" s="135">
        <v>0.73799999999999999</v>
      </c>
      <c r="P7" s="135">
        <v>0.75</v>
      </c>
      <c r="Q7" s="135">
        <v>0.75</v>
      </c>
      <c r="R7" s="135">
        <v>0.76</v>
      </c>
    </row>
    <row r="8" spans="2:18" x14ac:dyDescent="0.25">
      <c r="B8" s="29"/>
      <c r="C8" s="29"/>
      <c r="D8" s="29"/>
      <c r="E8" s="29"/>
      <c r="F8" s="29"/>
      <c r="G8" s="29"/>
      <c r="H8" s="29"/>
      <c r="I8" s="29"/>
      <c r="J8" s="29"/>
      <c r="M8" s="130" t="s">
        <v>185</v>
      </c>
      <c r="N8" s="129" t="s">
        <v>58</v>
      </c>
      <c r="O8" s="136" t="s">
        <v>179</v>
      </c>
      <c r="P8" s="136" t="s">
        <v>187</v>
      </c>
      <c r="Q8" s="136" t="s">
        <v>187</v>
      </c>
      <c r="R8" s="136" t="s">
        <v>187</v>
      </c>
    </row>
    <row r="9" spans="2:18" ht="18.75" customHeight="1" x14ac:dyDescent="0.25">
      <c r="B9" s="29"/>
      <c r="C9" s="29"/>
      <c r="D9" s="29"/>
      <c r="E9" s="29"/>
      <c r="F9" s="29"/>
      <c r="G9" s="29"/>
      <c r="H9" s="29"/>
      <c r="I9" s="29"/>
      <c r="J9" s="29"/>
      <c r="L9" s="14"/>
      <c r="M9" s="131" t="s">
        <v>186</v>
      </c>
      <c r="N9" s="129" t="s">
        <v>59</v>
      </c>
      <c r="O9" s="135">
        <v>0.57399999999999995</v>
      </c>
      <c r="P9" s="135">
        <v>0.58099999999999996</v>
      </c>
      <c r="Q9" s="135">
        <v>0.58099999999999996</v>
      </c>
      <c r="R9" s="135">
        <v>0.59</v>
      </c>
    </row>
    <row r="10" spans="2:18" ht="24" customHeight="1" x14ac:dyDescent="0.25">
      <c r="B10" s="217" t="s">
        <v>21</v>
      </c>
      <c r="C10" s="217"/>
      <c r="D10" s="217"/>
      <c r="E10" s="218" t="str">
        <f>'Ficha Técnica Formulación'!C37</f>
        <v>Índice de indicadores de efectividad en salud priorizados</v>
      </c>
      <c r="F10" s="219"/>
      <c r="G10" s="219"/>
      <c r="H10" s="219"/>
      <c r="I10" s="219"/>
      <c r="J10" s="219"/>
      <c r="K10" s="220"/>
      <c r="L10" s="132"/>
    </row>
    <row r="11" spans="2:18" ht="10.5" customHeight="1" x14ac:dyDescent="0.25">
      <c r="L11" s="14"/>
    </row>
    <row r="12" spans="2:18" ht="87.75" customHeight="1" x14ac:dyDescent="0.25">
      <c r="B12" s="33" t="s">
        <v>44</v>
      </c>
      <c r="C12" s="33" t="s">
        <v>62</v>
      </c>
      <c r="D12" s="33" t="s">
        <v>48</v>
      </c>
      <c r="E12" s="123" t="str">
        <f>'Ficha Técnica Formulación'!C45</f>
        <v>V1 = Ci = Cumplimiento de la meta en la vigencia del indicador i, siendo 1 si cumple y 0 si no cumple la meta propuesta</v>
      </c>
      <c r="F12" s="127" t="str">
        <f>'Ficha Técnica Formulación'!C46</f>
        <v>V2 = Pi = Peso porcentual asignado al indicador de efectividad i</v>
      </c>
      <c r="G12" s="127" t="s">
        <v>49</v>
      </c>
      <c r="H12" s="216" t="s">
        <v>46</v>
      </c>
      <c r="I12" s="216"/>
      <c r="J12" s="127" t="s">
        <v>45</v>
      </c>
      <c r="K12" s="127" t="s">
        <v>50</v>
      </c>
      <c r="L12" s="14"/>
    </row>
    <row r="13" spans="2:18" x14ac:dyDescent="0.25">
      <c r="B13" s="223">
        <v>2019</v>
      </c>
      <c r="C13" s="228" t="s">
        <v>172</v>
      </c>
      <c r="D13" s="225">
        <v>0.83</v>
      </c>
      <c r="E13" s="124"/>
      <c r="F13" s="31"/>
      <c r="G13" s="225">
        <v>0.89</v>
      </c>
      <c r="H13" s="226">
        <f>IF(G13="","",G13/D13)</f>
        <v>1.072289156626506</v>
      </c>
      <c r="I13" s="222"/>
      <c r="J13" s="224"/>
      <c r="K13" s="224"/>
      <c r="L13" s="14"/>
    </row>
    <row r="14" spans="2:18" x14ac:dyDescent="0.25">
      <c r="B14" s="223"/>
      <c r="C14" s="228"/>
      <c r="D14" s="225"/>
      <c r="E14" s="125"/>
      <c r="F14" s="31"/>
      <c r="G14" s="225"/>
      <c r="H14" s="227"/>
      <c r="I14" s="223"/>
      <c r="J14" s="224"/>
      <c r="K14" s="224"/>
      <c r="L14" s="14"/>
    </row>
    <row r="15" spans="2:18" x14ac:dyDescent="0.25">
      <c r="B15" s="223"/>
      <c r="C15" s="228"/>
      <c r="D15" s="225"/>
      <c r="E15" s="125"/>
      <c r="F15" s="31"/>
      <c r="G15" s="225"/>
      <c r="H15" s="227"/>
      <c r="I15" s="223"/>
      <c r="J15" s="224"/>
      <c r="K15" s="224"/>
      <c r="L15" s="14"/>
    </row>
    <row r="16" spans="2:18" x14ac:dyDescent="0.25">
      <c r="B16" s="223"/>
      <c r="C16" s="228"/>
      <c r="D16" s="225"/>
      <c r="E16" s="125"/>
      <c r="F16" s="31"/>
      <c r="G16" s="225"/>
      <c r="H16" s="227"/>
      <c r="I16" s="223"/>
      <c r="J16" s="224"/>
      <c r="K16" s="224"/>
      <c r="L16" s="14"/>
    </row>
    <row r="17" spans="2:12" x14ac:dyDescent="0.25">
      <c r="B17" s="223"/>
      <c r="C17" s="228"/>
      <c r="D17" s="225"/>
      <c r="E17" s="125"/>
      <c r="F17" s="31"/>
      <c r="G17" s="225"/>
      <c r="H17" s="227"/>
      <c r="I17" s="223"/>
      <c r="J17" s="224"/>
      <c r="K17" s="224"/>
      <c r="L17" s="14"/>
    </row>
    <row r="18" spans="2:12" x14ac:dyDescent="0.25">
      <c r="B18" s="223"/>
      <c r="C18" s="228"/>
      <c r="D18" s="225"/>
      <c r="E18" s="125"/>
      <c r="F18" s="31"/>
      <c r="G18" s="225"/>
      <c r="H18" s="227"/>
      <c r="I18" s="223"/>
      <c r="J18" s="224"/>
      <c r="K18" s="224"/>
      <c r="L18" s="14"/>
    </row>
    <row r="19" spans="2:12" x14ac:dyDescent="0.25">
      <c r="B19" s="223"/>
      <c r="C19" s="228"/>
      <c r="D19" s="225"/>
      <c r="E19" s="125"/>
      <c r="F19" s="31"/>
      <c r="G19" s="225"/>
      <c r="H19" s="227"/>
      <c r="I19" s="223"/>
      <c r="J19" s="224"/>
      <c r="K19" s="224"/>
      <c r="L19" s="14"/>
    </row>
    <row r="20" spans="2:12" x14ac:dyDescent="0.25">
      <c r="B20" s="223"/>
      <c r="C20" s="228"/>
      <c r="D20" s="225"/>
      <c r="E20" s="125"/>
      <c r="F20" s="31"/>
      <c r="G20" s="225"/>
      <c r="H20" s="227"/>
      <c r="I20" s="223"/>
      <c r="J20" s="224"/>
      <c r="K20" s="224"/>
      <c r="L20" s="14"/>
    </row>
    <row r="21" spans="2:12" x14ac:dyDescent="0.25">
      <c r="B21" s="223"/>
      <c r="C21" s="228"/>
      <c r="D21" s="225"/>
      <c r="E21" s="125"/>
      <c r="F21" s="31"/>
      <c r="G21" s="225"/>
      <c r="H21" s="227"/>
      <c r="I21" s="223"/>
      <c r="J21" s="224"/>
      <c r="K21" s="224"/>
      <c r="L21" s="14"/>
    </row>
    <row r="22" spans="2:12" x14ac:dyDescent="0.25">
      <c r="B22" s="223"/>
      <c r="C22" s="228"/>
      <c r="D22" s="225"/>
      <c r="E22" s="125"/>
      <c r="F22" s="31"/>
      <c r="G22" s="225"/>
      <c r="H22" s="227"/>
      <c r="I22" s="223"/>
      <c r="J22" s="224"/>
      <c r="K22" s="224"/>
      <c r="L22" s="14"/>
    </row>
    <row r="23" spans="2:12" x14ac:dyDescent="0.25">
      <c r="B23" s="223"/>
      <c r="C23" s="228"/>
      <c r="D23" s="225"/>
      <c r="E23" s="125"/>
      <c r="F23" s="31"/>
      <c r="G23" s="225"/>
      <c r="H23" s="227"/>
      <c r="I23" s="223"/>
      <c r="J23" s="224"/>
      <c r="K23" s="224"/>
      <c r="L23" s="14"/>
    </row>
    <row r="24" spans="2:12" x14ac:dyDescent="0.25">
      <c r="B24" s="223"/>
      <c r="C24" s="228"/>
      <c r="D24" s="225"/>
      <c r="E24" s="125"/>
      <c r="F24" s="31"/>
      <c r="G24" s="225"/>
      <c r="H24" s="227"/>
      <c r="I24" s="223"/>
      <c r="J24" s="224"/>
      <c r="K24" s="224"/>
      <c r="L24" s="14"/>
    </row>
    <row r="25" spans="2:12" x14ac:dyDescent="0.25">
      <c r="B25" s="223"/>
      <c r="C25" s="228"/>
      <c r="D25" s="225"/>
      <c r="E25" s="125"/>
      <c r="F25" s="31"/>
      <c r="G25" s="225"/>
      <c r="H25" s="227"/>
      <c r="I25" s="223"/>
      <c r="J25" s="224"/>
      <c r="K25" s="224"/>
      <c r="L25" s="14"/>
    </row>
    <row r="26" spans="2:12" x14ac:dyDescent="0.25">
      <c r="B26" s="223"/>
      <c r="C26" s="228"/>
      <c r="D26" s="225"/>
      <c r="E26" s="125"/>
      <c r="F26" s="31"/>
      <c r="G26" s="225"/>
      <c r="H26" s="227"/>
      <c r="I26" s="223"/>
      <c r="J26" s="224"/>
      <c r="K26" s="224"/>
      <c r="L26" s="14"/>
    </row>
    <row r="27" spans="2:12" x14ac:dyDescent="0.25">
      <c r="B27" s="223"/>
      <c r="C27" s="228"/>
      <c r="D27" s="225"/>
      <c r="E27" s="125"/>
      <c r="F27" s="31"/>
      <c r="G27" s="225"/>
      <c r="H27" s="227"/>
      <c r="I27" s="223"/>
      <c r="J27" s="224"/>
      <c r="K27" s="224"/>
      <c r="L27" s="14"/>
    </row>
    <row r="28" spans="2:12" x14ac:dyDescent="0.25">
      <c r="B28" s="223"/>
      <c r="C28" s="228"/>
      <c r="D28" s="225"/>
      <c r="E28" s="125"/>
      <c r="F28" s="31"/>
      <c r="G28" s="225"/>
      <c r="H28" s="227"/>
      <c r="I28" s="223"/>
      <c r="J28" s="224"/>
      <c r="K28" s="224"/>
      <c r="L28" s="14"/>
    </row>
    <row r="29" spans="2:12" x14ac:dyDescent="0.25">
      <c r="B29" s="223"/>
      <c r="C29" s="228"/>
      <c r="D29" s="225"/>
      <c r="E29" s="125"/>
      <c r="F29" s="31"/>
      <c r="G29" s="225"/>
      <c r="H29" s="227"/>
      <c r="I29" s="223"/>
      <c r="J29" s="224"/>
      <c r="K29" s="224"/>
      <c r="L29" s="14"/>
    </row>
    <row r="30" spans="2:12" x14ac:dyDescent="0.25">
      <c r="B30" s="223"/>
      <c r="C30" s="228"/>
      <c r="D30" s="225"/>
      <c r="E30" s="125"/>
      <c r="F30" s="31"/>
      <c r="G30" s="225"/>
      <c r="H30" s="227"/>
      <c r="I30" s="223"/>
      <c r="J30" s="224"/>
      <c r="K30" s="224"/>
      <c r="L30" s="14"/>
    </row>
    <row r="31" spans="2:12" x14ac:dyDescent="0.25">
      <c r="B31" s="223"/>
      <c r="C31" s="228"/>
      <c r="D31" s="225"/>
      <c r="E31" s="125"/>
      <c r="F31" s="31"/>
      <c r="G31" s="225"/>
      <c r="H31" s="227"/>
      <c r="I31" s="223"/>
      <c r="J31" s="224"/>
      <c r="K31" s="224"/>
      <c r="L31" s="14"/>
    </row>
    <row r="32" spans="2:12" x14ac:dyDescent="0.25">
      <c r="B32" s="223"/>
      <c r="C32" s="228"/>
      <c r="D32" s="225"/>
      <c r="E32" s="125"/>
      <c r="F32" s="31"/>
      <c r="G32" s="225"/>
      <c r="H32" s="227"/>
      <c r="I32" s="223"/>
      <c r="J32" s="224"/>
      <c r="K32" s="224"/>
      <c r="L32" s="14"/>
    </row>
    <row r="33" spans="2:12" x14ac:dyDescent="0.25">
      <c r="B33" s="223"/>
      <c r="C33" s="228"/>
      <c r="D33" s="225"/>
      <c r="E33" s="125"/>
      <c r="F33" s="31"/>
      <c r="G33" s="225"/>
      <c r="H33" s="227"/>
      <c r="I33" s="223"/>
      <c r="J33" s="224"/>
      <c r="K33" s="224"/>
      <c r="L33" s="14"/>
    </row>
    <row r="34" spans="2:12" x14ac:dyDescent="0.25">
      <c r="B34" s="223"/>
      <c r="C34" s="228"/>
      <c r="D34" s="225"/>
      <c r="E34" s="125"/>
      <c r="F34" s="31"/>
      <c r="G34" s="225"/>
      <c r="H34" s="227"/>
      <c r="I34" s="223"/>
      <c r="J34" s="224"/>
      <c r="K34" s="224"/>
      <c r="L34" s="14"/>
    </row>
    <row r="35" spans="2:12" x14ac:dyDescent="0.25">
      <c r="B35" s="223"/>
      <c r="C35" s="228"/>
      <c r="D35" s="225"/>
      <c r="E35" s="125"/>
      <c r="F35" s="31"/>
      <c r="G35" s="225"/>
      <c r="H35" s="227"/>
      <c r="I35" s="223"/>
      <c r="J35" s="224"/>
      <c r="K35" s="224"/>
      <c r="L35" s="14"/>
    </row>
    <row r="36" spans="2:12" x14ac:dyDescent="0.25">
      <c r="B36" s="30"/>
      <c r="C36" s="30"/>
      <c r="D36" s="30"/>
      <c r="E36" s="30"/>
      <c r="F36" s="30"/>
      <c r="G36" s="30"/>
      <c r="H36" s="30"/>
      <c r="I36" s="30"/>
      <c r="J36" s="30"/>
      <c r="K36" s="30"/>
      <c r="L36" s="14"/>
    </row>
    <row r="37" spans="2:12" x14ac:dyDescent="0.25">
      <c r="B37" s="30"/>
      <c r="C37" s="30"/>
      <c r="D37" s="30"/>
      <c r="E37" s="30"/>
      <c r="F37" s="30"/>
      <c r="G37" s="30"/>
      <c r="H37" s="30"/>
      <c r="I37" s="30"/>
      <c r="J37" s="30"/>
      <c r="K37" s="30"/>
      <c r="L37" s="14"/>
    </row>
    <row r="38" spans="2:12" x14ac:dyDescent="0.25">
      <c r="B38" s="30"/>
      <c r="C38" s="30"/>
      <c r="D38" s="30"/>
      <c r="E38" s="30"/>
      <c r="F38" s="30"/>
      <c r="G38" s="30"/>
      <c r="H38" s="30"/>
      <c r="I38" s="30"/>
      <c r="J38" s="30"/>
      <c r="K38" s="30"/>
      <c r="L38" s="14"/>
    </row>
    <row r="39" spans="2:12" x14ac:dyDescent="0.25">
      <c r="B39" s="30"/>
      <c r="C39" s="30"/>
      <c r="D39" s="30"/>
      <c r="E39" s="30"/>
      <c r="F39" s="30"/>
      <c r="G39" s="30"/>
      <c r="H39" s="30"/>
      <c r="I39" s="30"/>
      <c r="J39" s="30"/>
      <c r="K39" s="30"/>
      <c r="L39" s="14"/>
    </row>
    <row r="40" spans="2:12" x14ac:dyDescent="0.25">
      <c r="B40" s="30"/>
      <c r="C40" s="30"/>
      <c r="D40" s="30"/>
      <c r="E40" s="30"/>
      <c r="F40" s="30"/>
      <c r="G40" s="30"/>
      <c r="H40" s="30"/>
      <c r="I40" s="30"/>
      <c r="J40" s="30"/>
      <c r="K40" s="30"/>
      <c r="L40" s="14"/>
    </row>
    <row r="41" spans="2:12" x14ac:dyDescent="0.25">
      <c r="B41" s="30"/>
      <c r="C41" s="30"/>
      <c r="D41" s="30"/>
      <c r="E41" s="30"/>
      <c r="F41" s="30"/>
      <c r="G41" s="30"/>
      <c r="H41" s="30"/>
      <c r="I41" s="30"/>
      <c r="J41" s="30"/>
      <c r="K41" s="30"/>
      <c r="L41" s="14"/>
    </row>
    <row r="42" spans="2:12" x14ac:dyDescent="0.25">
      <c r="B42" s="30"/>
      <c r="C42" s="30"/>
      <c r="D42" s="30"/>
      <c r="E42" s="30"/>
      <c r="F42" s="30"/>
      <c r="G42" s="30"/>
      <c r="H42" s="30"/>
      <c r="I42" s="30"/>
      <c r="J42" s="30"/>
      <c r="K42" s="30"/>
      <c r="L42" s="14"/>
    </row>
    <row r="43" spans="2:12" x14ac:dyDescent="0.25">
      <c r="B43" s="30"/>
      <c r="C43" s="30"/>
      <c r="D43" s="30"/>
      <c r="E43" s="30"/>
      <c r="F43" s="30"/>
      <c r="G43" s="30"/>
      <c r="H43" s="30"/>
      <c r="I43" s="30"/>
      <c r="J43" s="30"/>
      <c r="K43" s="30"/>
      <c r="L43" s="14"/>
    </row>
    <row r="44" spans="2:12" x14ac:dyDescent="0.25">
      <c r="B44" s="30"/>
      <c r="C44" s="30"/>
      <c r="D44" s="30"/>
      <c r="E44" s="30"/>
      <c r="F44" s="30"/>
      <c r="G44" s="30"/>
      <c r="H44" s="30"/>
      <c r="I44" s="30"/>
      <c r="J44" s="30"/>
      <c r="K44" s="30"/>
      <c r="L44" s="14"/>
    </row>
    <row r="45" spans="2:12" x14ac:dyDescent="0.25">
      <c r="B45" s="30"/>
      <c r="C45" s="30"/>
      <c r="D45" s="30"/>
      <c r="E45" s="30"/>
      <c r="F45" s="30"/>
      <c r="G45" s="30"/>
      <c r="H45" s="30"/>
      <c r="I45" s="30"/>
      <c r="J45" s="30"/>
      <c r="K45" s="30"/>
      <c r="L45" s="14"/>
    </row>
    <row r="46" spans="2:12" x14ac:dyDescent="0.25">
      <c r="B46" s="30"/>
      <c r="C46" s="30"/>
      <c r="D46" s="30"/>
      <c r="E46" s="30"/>
      <c r="F46" s="30"/>
      <c r="G46" s="30"/>
      <c r="H46" s="30"/>
      <c r="I46" s="30"/>
      <c r="J46" s="30"/>
      <c r="K46" s="30"/>
      <c r="L46" s="14"/>
    </row>
    <row r="47" spans="2:12" ht="15" customHeight="1" x14ac:dyDescent="0.25">
      <c r="B47" s="30"/>
      <c r="C47" s="30"/>
      <c r="D47" s="30"/>
      <c r="E47" s="30"/>
      <c r="F47" s="30"/>
      <c r="G47" s="30"/>
      <c r="H47" s="30"/>
      <c r="I47" s="30"/>
      <c r="J47" s="30"/>
      <c r="K47" s="30"/>
      <c r="L47" s="14"/>
    </row>
    <row r="48" spans="2:12" x14ac:dyDescent="0.25">
      <c r="B48" s="30"/>
      <c r="C48" s="30"/>
      <c r="D48" s="30"/>
      <c r="E48" s="30"/>
      <c r="F48" s="30"/>
      <c r="G48" s="30"/>
      <c r="H48" s="30"/>
      <c r="I48" s="30"/>
      <c r="J48" s="30"/>
      <c r="K48" s="30"/>
      <c r="L48" s="14"/>
    </row>
    <row r="49" spans="2:12" x14ac:dyDescent="0.25">
      <c r="B49" s="30"/>
      <c r="C49" s="30"/>
      <c r="D49" s="30"/>
      <c r="E49" s="30"/>
      <c r="F49" s="30"/>
      <c r="G49" s="30"/>
      <c r="H49" s="30"/>
      <c r="I49" s="30"/>
      <c r="J49" s="30"/>
      <c r="K49" s="30"/>
      <c r="L49" s="14"/>
    </row>
    <row r="50" spans="2:12" x14ac:dyDescent="0.25">
      <c r="B50" s="30"/>
      <c r="C50" s="30"/>
      <c r="D50" s="30"/>
      <c r="E50" s="30"/>
      <c r="F50" s="30"/>
      <c r="G50" s="30"/>
      <c r="H50" s="30"/>
      <c r="I50" s="30"/>
      <c r="J50" s="30"/>
      <c r="K50" s="30"/>
      <c r="L50" s="14"/>
    </row>
    <row r="51" spans="2:12" x14ac:dyDescent="0.25">
      <c r="B51" s="30"/>
      <c r="C51" s="30"/>
      <c r="D51" s="30"/>
      <c r="E51" s="30"/>
      <c r="F51" s="30"/>
      <c r="G51" s="30"/>
      <c r="H51" s="30"/>
      <c r="I51" s="30"/>
      <c r="J51" s="30"/>
      <c r="K51" s="30"/>
      <c r="L51" s="14"/>
    </row>
    <row r="52" spans="2:12" ht="15" customHeight="1" x14ac:dyDescent="0.25">
      <c r="B52" s="14"/>
      <c r="C52" s="14"/>
      <c r="D52" s="14"/>
      <c r="E52" s="14"/>
      <c r="F52" s="14"/>
      <c r="G52" s="14"/>
      <c r="H52" s="14"/>
      <c r="I52" s="14"/>
      <c r="J52" s="14"/>
      <c r="K52" s="14"/>
      <c r="L52" s="14"/>
    </row>
    <row r="53" spans="2:12" x14ac:dyDescent="0.25">
      <c r="B53" s="14"/>
      <c r="C53" s="14"/>
      <c r="D53" s="14"/>
      <c r="E53" s="133"/>
      <c r="F53" s="14"/>
      <c r="G53" s="14"/>
      <c r="H53" s="14"/>
      <c r="I53" s="14"/>
      <c r="J53" s="14"/>
      <c r="K53" s="14"/>
      <c r="L53" s="14"/>
    </row>
    <row r="54" spans="2:12" x14ac:dyDescent="0.25">
      <c r="B54" s="14"/>
      <c r="C54" s="14"/>
      <c r="D54" s="14"/>
      <c r="E54" s="133"/>
      <c r="F54" s="14"/>
      <c r="G54" s="14"/>
      <c r="H54" s="14"/>
      <c r="I54" s="14"/>
      <c r="J54" s="14"/>
      <c r="K54" s="14"/>
      <c r="L54" s="14"/>
    </row>
    <row r="55" spans="2:12" x14ac:dyDescent="0.25">
      <c r="B55" s="14"/>
      <c r="C55" s="14"/>
      <c r="D55" s="14"/>
      <c r="E55" s="133"/>
      <c r="F55" s="14"/>
      <c r="G55" s="14"/>
      <c r="H55" s="14"/>
      <c r="I55" s="14"/>
      <c r="J55" s="14"/>
      <c r="K55" s="14"/>
      <c r="L55" s="14"/>
    </row>
    <row r="56" spans="2:12" x14ac:dyDescent="0.25">
      <c r="B56" s="14"/>
      <c r="C56" s="14"/>
      <c r="D56" s="14"/>
      <c r="E56" s="133"/>
      <c r="F56" s="14"/>
      <c r="G56" s="14"/>
      <c r="H56" s="14"/>
      <c r="I56" s="14"/>
      <c r="J56" s="14"/>
      <c r="K56" s="14"/>
      <c r="L56" s="14"/>
    </row>
    <row r="57" spans="2:12" x14ac:dyDescent="0.25">
      <c r="B57" s="14"/>
      <c r="C57" s="14"/>
      <c r="D57" s="14"/>
      <c r="E57" s="14"/>
      <c r="F57" s="14"/>
      <c r="G57" s="14"/>
      <c r="H57" s="14"/>
      <c r="I57" s="14"/>
      <c r="J57" s="14"/>
      <c r="K57" s="14"/>
      <c r="L57" s="14"/>
    </row>
  </sheetData>
  <mergeCells count="12">
    <mergeCell ref="H12:I12"/>
    <mergeCell ref="B10:D10"/>
    <mergeCell ref="E10:K10"/>
    <mergeCell ref="M6:N6"/>
    <mergeCell ref="I13:I35"/>
    <mergeCell ref="J13:J35"/>
    <mergeCell ref="K13:K35"/>
    <mergeCell ref="B13:B35"/>
    <mergeCell ref="G13:G35"/>
    <mergeCell ref="H13:H35"/>
    <mergeCell ref="D13:D35"/>
    <mergeCell ref="C13:C35"/>
  </mergeCells>
  <conditionalFormatting sqref="B13 D13">
    <cfRule type="containsText" dxfId="18" priority="61" operator="containsText" text="Critico">
      <formula>NOT(ISERROR(SEARCH("Critico",B13)))</formula>
    </cfRule>
    <cfRule type="containsText" dxfId="17" priority="62" operator="containsText" text="Satisfactorio">
      <formula>NOT(ISERROR(SEARCH("Satisfactorio",B13)))</formula>
    </cfRule>
    <cfRule type="containsText" dxfId="16" priority="63" operator="containsText" text="Medio">
      <formula>NOT(ISERROR(SEARCH("Medio",B13)))</formula>
    </cfRule>
  </conditionalFormatting>
  <conditionalFormatting sqref="C13">
    <cfRule type="containsText" dxfId="15" priority="40" operator="containsText" text="Critico">
      <formula>NOT(ISERROR(SEARCH("Critico",C13)))</formula>
    </cfRule>
    <cfRule type="containsText" dxfId="14" priority="41" operator="containsText" text="Satisfactorio">
      <formula>NOT(ISERROR(SEARCH("Satisfactorio",C13)))</formula>
    </cfRule>
    <cfRule type="containsText" dxfId="13" priority="42" operator="containsText" text="Medio">
      <formula>NOT(ISERROR(SEARCH("Medio",C13)))</formula>
    </cfRule>
  </conditionalFormatting>
  <conditionalFormatting sqref="H13">
    <cfRule type="cellIs" dxfId="12" priority="24" stopIfTrue="1" operator="between">
      <formula>0.66</formula>
      <formula>0.79</formula>
    </cfRule>
    <cfRule type="cellIs" dxfId="11" priority="25" stopIfTrue="1" operator="lessThan">
      <formula>0.66</formula>
    </cfRule>
    <cfRule type="cellIs" dxfId="10" priority="26" stopIfTrue="1" operator="between">
      <formula>0.8</formula>
      <formula>1</formula>
    </cfRule>
  </conditionalFormatting>
  <conditionalFormatting sqref="H13">
    <cfRule type="expression" dxfId="9" priority="23">
      <formula>ISERROR(H13)</formula>
    </cfRule>
  </conditionalFormatting>
  <conditionalFormatting sqref="H13">
    <cfRule type="cellIs" dxfId="8" priority="20" stopIfTrue="1" operator="between">
      <formula>0.66</formula>
      <formula>0.79</formula>
    </cfRule>
    <cfRule type="cellIs" dxfId="7" priority="21" stopIfTrue="1" operator="lessThan">
      <formula>0.66</formula>
    </cfRule>
    <cfRule type="cellIs" dxfId="6" priority="22" stopIfTrue="1" operator="greaterThanOrEqual">
      <formula>0.8</formula>
    </cfRule>
  </conditionalFormatting>
  <conditionalFormatting sqref="G13">
    <cfRule type="containsText" dxfId="5" priority="10" operator="containsText" text="Critico">
      <formula>NOT(ISERROR(SEARCH("Critico",G13)))</formula>
    </cfRule>
    <cfRule type="containsText" dxfId="4" priority="11" operator="containsText" text="Satisfactorio">
      <formula>NOT(ISERROR(SEARCH("Satisfactorio",G13)))</formula>
    </cfRule>
    <cfRule type="containsText" dxfId="3" priority="12" operator="containsText" text="Medio">
      <formula>NOT(ISERROR(SEARCH("Medio",G13)))</formula>
    </cfRule>
  </conditionalFormatting>
  <conditionalFormatting sqref="I13">
    <cfRule type="containsText" dxfId="2" priority="4" operator="containsText" text="Critico">
      <formula>NOT(ISERROR(SEARCH("Critico",I13)))</formula>
    </cfRule>
    <cfRule type="containsText" dxfId="1" priority="5" operator="containsText" text="Satisfactorio">
      <formula>NOT(ISERROR(SEARCH("Satisfactorio",I13)))</formula>
    </cfRule>
    <cfRule type="containsText" dxfId="0" priority="6" operator="containsText" text="Medio">
      <formula>NOT(ISERROR(SEARCH("Medio",I13)))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8"/>
  <sheetViews>
    <sheetView zoomScale="90" zoomScaleNormal="90" workbookViewId="0">
      <pane ySplit="3" topLeftCell="A18" activePane="bottomLeft" state="frozen"/>
      <selection activeCell="C1" sqref="C1"/>
      <selection pane="bottomLeft" activeCell="C23" sqref="C23"/>
    </sheetView>
  </sheetViews>
  <sheetFormatPr baseColWidth="10" defaultColWidth="11.42578125" defaultRowHeight="16.5" x14ac:dyDescent="0.25"/>
  <cols>
    <col min="1" max="1" width="6" style="34" bestFit="1" customWidth="1"/>
    <col min="2" max="2" width="33.42578125" style="34" customWidth="1"/>
    <col min="3" max="3" width="44.5703125" style="56" customWidth="1"/>
    <col min="4" max="4" width="17.42578125" style="56" customWidth="1"/>
    <col min="5" max="5" width="7.140625" style="56" hidden="1" customWidth="1"/>
    <col min="6" max="6" width="12.140625" style="112" hidden="1" customWidth="1"/>
    <col min="7" max="7" width="32.5703125" style="56" hidden="1" customWidth="1"/>
    <col min="8" max="8" width="11.140625" style="56" hidden="1" customWidth="1"/>
    <col min="9" max="9" width="13.28515625" style="56" hidden="1" customWidth="1"/>
    <col min="10" max="10" width="13.5703125" style="56" hidden="1" customWidth="1"/>
    <col min="11" max="11" width="8.42578125" style="112" customWidth="1"/>
    <col min="12" max="12" width="14.42578125" style="112" customWidth="1"/>
    <col min="13" max="13" width="14.85546875" style="112" customWidth="1"/>
    <col min="14" max="14" width="15.42578125" style="56" customWidth="1"/>
    <col min="15" max="15" width="33.5703125" style="56" customWidth="1"/>
    <col min="16" max="16" width="6.7109375" style="56" customWidth="1"/>
    <col min="17" max="17" width="7.28515625" style="56" customWidth="1"/>
    <col min="18" max="18" width="11.7109375" style="112" customWidth="1"/>
    <col min="19" max="19" width="29.7109375" style="56" customWidth="1"/>
    <col min="20" max="21" width="11.140625" style="56" bestFit="1" customWidth="1"/>
    <col min="22" max="22" width="14.85546875" style="111" bestFit="1" customWidth="1"/>
    <col min="23" max="23" width="12.5703125" style="56" customWidth="1"/>
    <col min="24" max="24" width="16.140625" style="56" customWidth="1"/>
    <col min="25" max="25" width="32.7109375" style="56" customWidth="1"/>
    <col min="26" max="16384" width="11.42578125" style="56"/>
  </cols>
  <sheetData>
    <row r="1" spans="1:22" customFormat="1" ht="18.75" x14ac:dyDescent="0.3">
      <c r="A1" s="34"/>
      <c r="B1" s="35"/>
      <c r="C1" s="35"/>
      <c r="D1" s="35"/>
      <c r="E1" s="35"/>
      <c r="F1" s="35"/>
      <c r="G1" s="35"/>
      <c r="H1" s="35"/>
      <c r="I1" s="35"/>
      <c r="J1" s="35"/>
      <c r="K1" s="35" t="s">
        <v>80</v>
      </c>
      <c r="L1" s="35"/>
      <c r="M1" s="35"/>
      <c r="N1" s="35"/>
      <c r="O1" s="35"/>
      <c r="P1" s="35"/>
      <c r="Q1" s="35"/>
      <c r="R1" s="35"/>
      <c r="S1" s="35"/>
      <c r="T1" s="36"/>
      <c r="U1" s="36"/>
      <c r="V1" s="32"/>
    </row>
    <row r="2" spans="1:22" customFormat="1" ht="33" x14ac:dyDescent="0.3">
      <c r="A2" s="37"/>
      <c r="B2" s="37"/>
      <c r="C2" s="38" t="s">
        <v>81</v>
      </c>
      <c r="D2" s="229" t="s">
        <v>82</v>
      </c>
      <c r="E2" s="231" t="s">
        <v>83</v>
      </c>
      <c r="F2" s="231"/>
      <c r="G2" s="231"/>
      <c r="H2" s="231"/>
      <c r="I2" s="231"/>
      <c r="J2" s="231"/>
      <c r="K2" s="232" t="s">
        <v>171</v>
      </c>
      <c r="L2" s="232"/>
      <c r="M2" s="232"/>
      <c r="N2" s="232"/>
      <c r="O2" s="232"/>
      <c r="P2" s="232"/>
      <c r="Q2" s="232"/>
      <c r="R2" s="232"/>
    </row>
    <row r="3" spans="1:22" customFormat="1" ht="17.25" thickBot="1" x14ac:dyDescent="0.3">
      <c r="A3" s="39" t="s">
        <v>84</v>
      </c>
      <c r="B3" s="39" t="s">
        <v>85</v>
      </c>
      <c r="C3" s="40" t="s">
        <v>86</v>
      </c>
      <c r="D3" s="230"/>
      <c r="E3" s="41" t="s">
        <v>87</v>
      </c>
      <c r="F3" s="39" t="s">
        <v>88</v>
      </c>
      <c r="G3" s="42" t="s">
        <v>89</v>
      </c>
      <c r="H3" s="233" t="s">
        <v>90</v>
      </c>
      <c r="I3" s="234"/>
      <c r="J3" s="42" t="s">
        <v>91</v>
      </c>
      <c r="K3" s="41" t="s">
        <v>87</v>
      </c>
      <c r="L3" s="43" t="s">
        <v>92</v>
      </c>
      <c r="M3" s="44" t="s">
        <v>93</v>
      </c>
      <c r="N3" s="44" t="s">
        <v>94</v>
      </c>
      <c r="O3" s="42" t="s">
        <v>89</v>
      </c>
      <c r="P3" s="233" t="s">
        <v>90</v>
      </c>
      <c r="Q3" s="234"/>
      <c r="R3" s="42" t="s">
        <v>91</v>
      </c>
    </row>
    <row r="4" spans="1:22" x14ac:dyDescent="0.3">
      <c r="A4" s="45">
        <v>1</v>
      </c>
      <c r="B4" s="45" t="s">
        <v>95</v>
      </c>
      <c r="C4" s="46" t="s">
        <v>96</v>
      </c>
      <c r="D4" s="47" t="s">
        <v>97</v>
      </c>
      <c r="E4" s="48">
        <v>0.04</v>
      </c>
      <c r="F4" s="49" t="s">
        <v>98</v>
      </c>
      <c r="G4" s="49" t="s">
        <v>99</v>
      </c>
      <c r="H4" s="49" t="s">
        <v>100</v>
      </c>
      <c r="I4" s="49">
        <f>IF(H4="SI",1,0)</f>
        <v>0</v>
      </c>
      <c r="J4" s="50">
        <f>I4*$E4</f>
        <v>0</v>
      </c>
      <c r="K4" s="51">
        <v>0.04</v>
      </c>
      <c r="L4" s="52">
        <v>1</v>
      </c>
      <c r="M4" s="53">
        <v>2394925</v>
      </c>
      <c r="N4" s="54">
        <f>+L4/M4*100000</f>
        <v>4.1754961011305158E-2</v>
      </c>
      <c r="O4" s="53" t="s">
        <v>99</v>
      </c>
      <c r="P4" s="53" t="s">
        <v>101</v>
      </c>
      <c r="Q4" s="53">
        <f>IF(P4="SI",1,0)</f>
        <v>1</v>
      </c>
      <c r="R4" s="55">
        <f>Q4*$K4</f>
        <v>0.04</v>
      </c>
      <c r="V4" s="56"/>
    </row>
    <row r="5" spans="1:22" x14ac:dyDescent="0.3">
      <c r="A5" s="45">
        <v>2</v>
      </c>
      <c r="B5" s="45" t="s">
        <v>95</v>
      </c>
      <c r="C5" s="57" t="s">
        <v>102</v>
      </c>
      <c r="D5" s="57" t="s">
        <v>97</v>
      </c>
      <c r="E5" s="48">
        <v>7.0000000000000007E-2</v>
      </c>
      <c r="F5" s="49">
        <v>11.7</v>
      </c>
      <c r="G5" s="49" t="s">
        <v>103</v>
      </c>
      <c r="H5" s="49" t="s">
        <v>101</v>
      </c>
      <c r="I5" s="49">
        <f t="shared" ref="I5:I22" si="0">IF(H5="SI",1,0)</f>
        <v>1</v>
      </c>
      <c r="J5" s="50">
        <f t="shared" ref="J5:J22" si="1">I5*$E5</f>
        <v>7.0000000000000007E-2</v>
      </c>
      <c r="K5" s="51">
        <v>0.06</v>
      </c>
      <c r="L5" s="52">
        <v>291</v>
      </c>
      <c r="M5" s="53">
        <v>2394925</v>
      </c>
      <c r="N5" s="58">
        <f>+L5/M5*100000</f>
        <v>12.1506936542898</v>
      </c>
      <c r="O5" s="53" t="s">
        <v>103</v>
      </c>
      <c r="P5" s="53" t="s">
        <v>101</v>
      </c>
      <c r="Q5" s="53">
        <f t="shared" ref="Q5:Q22" si="2">IF(P5="SI",1,0)</f>
        <v>1</v>
      </c>
      <c r="R5" s="55">
        <f t="shared" ref="R5:R21" si="3">Q5*$K5</f>
        <v>0.06</v>
      </c>
      <c r="V5" s="56"/>
    </row>
    <row r="6" spans="1:22" x14ac:dyDescent="0.3">
      <c r="A6" s="45">
        <v>3</v>
      </c>
      <c r="B6" s="45" t="s">
        <v>95</v>
      </c>
      <c r="C6" s="57" t="s">
        <v>104</v>
      </c>
      <c r="D6" s="57" t="s">
        <v>97</v>
      </c>
      <c r="E6" s="48">
        <v>7.0000000000000007E-2</v>
      </c>
      <c r="F6" s="49">
        <v>0</v>
      </c>
      <c r="G6" s="49">
        <v>0</v>
      </c>
      <c r="H6" s="49" t="s">
        <v>101</v>
      </c>
      <c r="I6" s="49">
        <f t="shared" si="0"/>
        <v>1</v>
      </c>
      <c r="J6" s="50">
        <f t="shared" si="1"/>
        <v>7.0000000000000007E-2</v>
      </c>
      <c r="K6" s="51">
        <v>0.06</v>
      </c>
      <c r="L6" s="52">
        <v>0</v>
      </c>
      <c r="M6" s="53">
        <v>2394925</v>
      </c>
      <c r="N6" s="54">
        <f>+L6/M6*100000</f>
        <v>0</v>
      </c>
      <c r="O6" s="53">
        <v>0</v>
      </c>
      <c r="P6" s="53" t="s">
        <v>101</v>
      </c>
      <c r="Q6" s="53">
        <f t="shared" si="2"/>
        <v>1</v>
      </c>
      <c r="R6" s="55">
        <f t="shared" si="3"/>
        <v>0.06</v>
      </c>
      <c r="V6" s="56"/>
    </row>
    <row r="7" spans="1:22" x14ac:dyDescent="0.3">
      <c r="A7" s="59">
        <v>5</v>
      </c>
      <c r="B7" s="59" t="s">
        <v>105</v>
      </c>
      <c r="C7" s="60" t="s">
        <v>106</v>
      </c>
      <c r="D7" s="60" t="s">
        <v>97</v>
      </c>
      <c r="E7" s="48">
        <v>0.05</v>
      </c>
      <c r="F7" s="49">
        <v>21</v>
      </c>
      <c r="G7" s="49" t="s">
        <v>107</v>
      </c>
      <c r="H7" s="49" t="s">
        <v>100</v>
      </c>
      <c r="I7" s="49">
        <f t="shared" si="0"/>
        <v>0</v>
      </c>
      <c r="J7" s="50">
        <f t="shared" si="1"/>
        <v>0</v>
      </c>
      <c r="K7" s="51">
        <v>0.05</v>
      </c>
      <c r="L7" s="52">
        <v>16</v>
      </c>
      <c r="M7" s="53">
        <v>13188</v>
      </c>
      <c r="N7" s="54">
        <f>L7*100/M7</f>
        <v>0.12132241431604489</v>
      </c>
      <c r="O7" s="61" t="s">
        <v>107</v>
      </c>
      <c r="P7" s="53" t="s">
        <v>101</v>
      </c>
      <c r="Q7" s="53">
        <f t="shared" si="2"/>
        <v>1</v>
      </c>
      <c r="R7" s="55">
        <f t="shared" si="3"/>
        <v>0.05</v>
      </c>
      <c r="V7" s="56"/>
    </row>
    <row r="8" spans="1:22" x14ac:dyDescent="0.25">
      <c r="A8" s="59">
        <v>14</v>
      </c>
      <c r="B8" s="59" t="s">
        <v>95</v>
      </c>
      <c r="C8" s="62" t="s">
        <v>108</v>
      </c>
      <c r="D8" s="62" t="s">
        <v>97</v>
      </c>
      <c r="E8" s="48">
        <v>7.0000000000000007E-2</v>
      </c>
      <c r="F8" s="63">
        <v>0</v>
      </c>
      <c r="G8" s="49" t="s">
        <v>109</v>
      </c>
      <c r="H8" s="49" t="s">
        <v>101</v>
      </c>
      <c r="I8" s="49">
        <f>IF(H8="SI",1,0)</f>
        <v>1</v>
      </c>
      <c r="J8" s="50">
        <f>I8*$E8</f>
        <v>7.0000000000000007E-2</v>
      </c>
      <c r="K8" s="51">
        <v>0.06</v>
      </c>
      <c r="L8" s="64">
        <v>0</v>
      </c>
      <c r="M8" s="53">
        <v>2394925</v>
      </c>
      <c r="N8" s="54">
        <f>L8*100/M8</f>
        <v>0</v>
      </c>
      <c r="O8" s="53" t="s">
        <v>109</v>
      </c>
      <c r="P8" s="53" t="s">
        <v>101</v>
      </c>
      <c r="Q8" s="53">
        <f>IF(P8="SI",1,0)</f>
        <v>1</v>
      </c>
      <c r="R8" s="55">
        <f>Q8*$K8</f>
        <v>0.06</v>
      </c>
      <c r="V8" s="56"/>
    </row>
    <row r="9" spans="1:22" x14ac:dyDescent="0.3">
      <c r="A9" s="59">
        <v>6</v>
      </c>
      <c r="B9" s="59" t="s">
        <v>105</v>
      </c>
      <c r="C9" s="60" t="s">
        <v>110</v>
      </c>
      <c r="D9" s="60" t="s">
        <v>111</v>
      </c>
      <c r="E9" s="48">
        <v>0.08</v>
      </c>
      <c r="F9" s="49">
        <v>0</v>
      </c>
      <c r="G9" s="49">
        <v>0</v>
      </c>
      <c r="H9" s="49" t="s">
        <v>101</v>
      </c>
      <c r="I9" s="49">
        <f t="shared" si="0"/>
        <v>1</v>
      </c>
      <c r="J9" s="50">
        <f t="shared" si="1"/>
        <v>0.08</v>
      </c>
      <c r="K9" s="51">
        <v>0.06</v>
      </c>
      <c r="L9" s="52">
        <v>0</v>
      </c>
      <c r="M9" s="53">
        <v>2394925</v>
      </c>
      <c r="N9" s="54">
        <v>0</v>
      </c>
      <c r="O9" s="53">
        <v>0</v>
      </c>
      <c r="P9" s="53" t="s">
        <v>101</v>
      </c>
      <c r="Q9" s="53">
        <f t="shared" si="2"/>
        <v>1</v>
      </c>
      <c r="R9" s="55">
        <f t="shared" si="3"/>
        <v>0.06</v>
      </c>
      <c r="V9" s="56"/>
    </row>
    <row r="10" spans="1:22" x14ac:dyDescent="0.3">
      <c r="A10" s="59">
        <v>7</v>
      </c>
      <c r="B10" s="59" t="s">
        <v>105</v>
      </c>
      <c r="C10" s="60" t="s">
        <v>112</v>
      </c>
      <c r="D10" s="60" t="s">
        <v>111</v>
      </c>
      <c r="E10" s="48">
        <v>0.05</v>
      </c>
      <c r="F10" s="63">
        <f>248/2348000*100000</f>
        <v>10.562180579216355</v>
      </c>
      <c r="G10" s="49" t="s">
        <v>113</v>
      </c>
      <c r="H10" s="49" t="s">
        <v>100</v>
      </c>
      <c r="I10" s="49">
        <f t="shared" si="0"/>
        <v>0</v>
      </c>
      <c r="J10" s="50">
        <f t="shared" si="1"/>
        <v>0</v>
      </c>
      <c r="K10" s="51">
        <v>0.05</v>
      </c>
      <c r="L10" s="65">
        <v>173</v>
      </c>
      <c r="M10" s="53">
        <v>2394925</v>
      </c>
      <c r="N10" s="54">
        <f>+L10/M10*100000</f>
        <v>7.2236082549557921</v>
      </c>
      <c r="O10" s="53" t="s">
        <v>113</v>
      </c>
      <c r="P10" s="53" t="s">
        <v>101</v>
      </c>
      <c r="Q10" s="53">
        <f t="shared" si="2"/>
        <v>1</v>
      </c>
      <c r="R10" s="55">
        <f t="shared" si="3"/>
        <v>0.05</v>
      </c>
      <c r="V10" s="56"/>
    </row>
    <row r="11" spans="1:22" x14ac:dyDescent="0.3">
      <c r="A11" s="59">
        <v>8</v>
      </c>
      <c r="B11" s="45" t="s">
        <v>95</v>
      </c>
      <c r="C11" s="60" t="s">
        <v>114</v>
      </c>
      <c r="D11" s="60" t="s">
        <v>115</v>
      </c>
      <c r="E11" s="48">
        <v>0.04</v>
      </c>
      <c r="F11" s="49">
        <v>2.7</v>
      </c>
      <c r="G11" s="49" t="s">
        <v>116</v>
      </c>
      <c r="H11" s="49" t="s">
        <v>101</v>
      </c>
      <c r="I11" s="49">
        <f t="shared" si="0"/>
        <v>1</v>
      </c>
      <c r="J11" s="50">
        <f>I11*$E11</f>
        <v>0.04</v>
      </c>
      <c r="K11" s="51">
        <v>0.04</v>
      </c>
      <c r="L11" s="52">
        <v>52</v>
      </c>
      <c r="M11" s="53">
        <v>2394925</v>
      </c>
      <c r="N11" s="54">
        <f>+L11/M11*100000</f>
        <v>2.1712579725878682</v>
      </c>
      <c r="O11" s="66" t="s">
        <v>116</v>
      </c>
      <c r="P11" s="53" t="s">
        <v>101</v>
      </c>
      <c r="Q11" s="53">
        <f t="shared" si="2"/>
        <v>1</v>
      </c>
      <c r="R11" s="55">
        <f t="shared" si="3"/>
        <v>0.04</v>
      </c>
      <c r="V11" s="56"/>
    </row>
    <row r="12" spans="1:22" x14ac:dyDescent="0.3">
      <c r="A12" s="45">
        <v>9</v>
      </c>
      <c r="B12" s="45" t="s">
        <v>117</v>
      </c>
      <c r="C12" s="60" t="s">
        <v>118</v>
      </c>
      <c r="D12" s="60" t="s">
        <v>119</v>
      </c>
      <c r="E12" s="48">
        <v>0.04</v>
      </c>
      <c r="F12" s="49">
        <v>33</v>
      </c>
      <c r="G12" s="49" t="s">
        <v>120</v>
      </c>
      <c r="H12" s="49" t="s">
        <v>101</v>
      </c>
      <c r="I12" s="49">
        <f t="shared" si="0"/>
        <v>1</v>
      </c>
      <c r="J12" s="50">
        <f t="shared" si="1"/>
        <v>0.04</v>
      </c>
      <c r="K12" s="51">
        <v>0.04</v>
      </c>
      <c r="L12" s="52">
        <v>9</v>
      </c>
      <c r="M12" s="67">
        <v>26720</v>
      </c>
      <c r="N12" s="54">
        <f>+L12/M12*100000</f>
        <v>33.682634730538922</v>
      </c>
      <c r="O12" s="53" t="s">
        <v>121</v>
      </c>
      <c r="P12" s="53" t="s">
        <v>101</v>
      </c>
      <c r="Q12" s="53">
        <f t="shared" si="2"/>
        <v>1</v>
      </c>
      <c r="R12" s="55">
        <f t="shared" si="3"/>
        <v>0.04</v>
      </c>
      <c r="V12" s="56"/>
    </row>
    <row r="13" spans="1:22" x14ac:dyDescent="0.3">
      <c r="A13" s="45">
        <v>10</v>
      </c>
      <c r="B13" s="45" t="s">
        <v>117</v>
      </c>
      <c r="C13" s="60" t="s">
        <v>122</v>
      </c>
      <c r="D13" s="60" t="s">
        <v>119</v>
      </c>
      <c r="E13" s="48">
        <v>0.02</v>
      </c>
      <c r="F13" s="63">
        <f>77/26540*1000</f>
        <v>2.9012810851544835</v>
      </c>
      <c r="G13" s="49" t="s">
        <v>123</v>
      </c>
      <c r="H13" s="49" t="s">
        <v>100</v>
      </c>
      <c r="I13" s="49">
        <f t="shared" si="0"/>
        <v>0</v>
      </c>
      <c r="J13" s="50">
        <f>I13*$E13</f>
        <v>0</v>
      </c>
      <c r="K13" s="51">
        <v>0.03</v>
      </c>
      <c r="L13" s="65">
        <v>39</v>
      </c>
      <c r="M13" s="67">
        <v>26720</v>
      </c>
      <c r="N13" s="54">
        <f>+L13/M13*1000</f>
        <v>1.4595808383233533</v>
      </c>
      <c r="O13" s="53" t="s">
        <v>124</v>
      </c>
      <c r="P13" s="68" t="s">
        <v>100</v>
      </c>
      <c r="Q13" s="68">
        <f t="shared" si="2"/>
        <v>0</v>
      </c>
      <c r="R13" s="69">
        <f t="shared" si="3"/>
        <v>0</v>
      </c>
      <c r="V13" s="56"/>
    </row>
    <row r="14" spans="1:22" x14ac:dyDescent="0.3">
      <c r="A14" s="45">
        <v>11</v>
      </c>
      <c r="B14" s="45" t="s">
        <v>125</v>
      </c>
      <c r="C14" s="60" t="s">
        <v>126</v>
      </c>
      <c r="D14" s="60" t="s">
        <v>119</v>
      </c>
      <c r="E14" s="48">
        <v>0.02</v>
      </c>
      <c r="F14" s="49">
        <v>0</v>
      </c>
      <c r="G14" s="49" t="s">
        <v>127</v>
      </c>
      <c r="H14" s="49" t="s">
        <v>101</v>
      </c>
      <c r="I14" s="49">
        <f t="shared" si="0"/>
        <v>1</v>
      </c>
      <c r="J14" s="50">
        <f t="shared" si="1"/>
        <v>0.02</v>
      </c>
      <c r="K14" s="51">
        <v>0.03</v>
      </c>
      <c r="L14" s="70">
        <v>2</v>
      </c>
      <c r="M14" s="67">
        <v>26720</v>
      </c>
      <c r="N14" s="54">
        <f>+L14/M14*1000</f>
        <v>7.4850299401197598E-2</v>
      </c>
      <c r="O14" s="53" t="s">
        <v>127</v>
      </c>
      <c r="P14" s="68" t="s">
        <v>100</v>
      </c>
      <c r="Q14" s="68">
        <f t="shared" si="2"/>
        <v>0</v>
      </c>
      <c r="R14" s="69">
        <f t="shared" si="3"/>
        <v>0</v>
      </c>
      <c r="V14" s="56"/>
    </row>
    <row r="15" spans="1:22" x14ac:dyDescent="0.3">
      <c r="A15" s="45">
        <v>12</v>
      </c>
      <c r="B15" s="71" t="s">
        <v>128</v>
      </c>
      <c r="C15" s="57" t="s">
        <v>129</v>
      </c>
      <c r="D15" s="57" t="s">
        <v>130</v>
      </c>
      <c r="E15" s="48">
        <v>0.08</v>
      </c>
      <c r="F15" s="72">
        <v>0.09</v>
      </c>
      <c r="G15" s="49" t="s">
        <v>131</v>
      </c>
      <c r="H15" s="49" t="s">
        <v>101</v>
      </c>
      <c r="I15" s="49">
        <f t="shared" si="0"/>
        <v>1</v>
      </c>
      <c r="J15" s="50">
        <f t="shared" si="1"/>
        <v>0.08</v>
      </c>
      <c r="K15" s="51">
        <v>7.0000000000000007E-2</v>
      </c>
      <c r="L15" s="73">
        <v>2347</v>
      </c>
      <c r="M15" s="67">
        <v>26720</v>
      </c>
      <c r="N15" s="54">
        <f>+L15/M15*100</f>
        <v>8.783682634730539</v>
      </c>
      <c r="O15" s="66" t="s">
        <v>131</v>
      </c>
      <c r="P15" s="53" t="s">
        <v>101</v>
      </c>
      <c r="Q15" s="53">
        <f t="shared" si="2"/>
        <v>1</v>
      </c>
      <c r="R15" s="55">
        <f t="shared" si="3"/>
        <v>7.0000000000000007E-2</v>
      </c>
      <c r="V15" s="56"/>
    </row>
    <row r="16" spans="1:22" x14ac:dyDescent="0.25">
      <c r="A16" s="45">
        <v>13</v>
      </c>
      <c r="B16" s="45" t="s">
        <v>105</v>
      </c>
      <c r="C16" s="62" t="s">
        <v>132</v>
      </c>
      <c r="D16" s="62" t="s">
        <v>130</v>
      </c>
      <c r="E16" s="48">
        <v>0.08</v>
      </c>
      <c r="F16" s="49">
        <v>0</v>
      </c>
      <c r="G16" s="49">
        <v>0</v>
      </c>
      <c r="H16" s="49" t="s">
        <v>101</v>
      </c>
      <c r="I16" s="49">
        <f t="shared" si="0"/>
        <v>1</v>
      </c>
      <c r="J16" s="50">
        <f t="shared" si="1"/>
        <v>0.08</v>
      </c>
      <c r="K16" s="51">
        <v>7.0000000000000007E-2</v>
      </c>
      <c r="L16" s="52">
        <v>0</v>
      </c>
      <c r="M16" s="53">
        <v>2394925</v>
      </c>
      <c r="N16" s="54">
        <f>+L16/M16*100000</f>
        <v>0</v>
      </c>
      <c r="O16" s="53">
        <v>0</v>
      </c>
      <c r="P16" s="53" t="s">
        <v>101</v>
      </c>
      <c r="Q16" s="53">
        <f t="shared" si="2"/>
        <v>1</v>
      </c>
      <c r="R16" s="55">
        <f t="shared" si="3"/>
        <v>7.0000000000000007E-2</v>
      </c>
      <c r="V16" s="56"/>
    </row>
    <row r="17" spans="1:23" ht="33" x14ac:dyDescent="0.25">
      <c r="A17" s="45">
        <v>17</v>
      </c>
      <c r="B17" s="45" t="s">
        <v>128</v>
      </c>
      <c r="C17" s="74" t="s">
        <v>133</v>
      </c>
      <c r="D17" s="75" t="s">
        <v>130</v>
      </c>
      <c r="E17" s="76">
        <v>0.05</v>
      </c>
      <c r="F17" s="63">
        <f>0.000188345199080875*100000</f>
        <v>18.834519908087501</v>
      </c>
      <c r="G17" s="49" t="s">
        <v>134</v>
      </c>
      <c r="H17" s="49" t="s">
        <v>101</v>
      </c>
      <c r="I17" s="49">
        <f>IF(H17="SI",1,0)</f>
        <v>1</v>
      </c>
      <c r="J17" s="50">
        <f>I17*$E17</f>
        <v>0.05</v>
      </c>
      <c r="K17" s="77">
        <v>0.04</v>
      </c>
      <c r="L17" s="65">
        <v>7</v>
      </c>
      <c r="M17" s="67">
        <v>26720</v>
      </c>
      <c r="N17" s="54">
        <f>+L17/M17*100000</f>
        <v>26.19760479041916</v>
      </c>
      <c r="O17" s="78" t="s">
        <v>135</v>
      </c>
      <c r="P17" s="68" t="s">
        <v>100</v>
      </c>
      <c r="Q17" s="68">
        <f>IF(P17="SI",1,0)</f>
        <v>0</v>
      </c>
      <c r="R17" s="69">
        <f>Q17*$K17</f>
        <v>0</v>
      </c>
      <c r="V17" s="56"/>
    </row>
    <row r="18" spans="1:23" x14ac:dyDescent="0.25">
      <c r="A18" s="45">
        <v>15</v>
      </c>
      <c r="B18" s="45" t="s">
        <v>125</v>
      </c>
      <c r="C18" s="79" t="s">
        <v>136</v>
      </c>
      <c r="D18" s="79" t="s">
        <v>119</v>
      </c>
      <c r="E18" s="48">
        <v>0.06</v>
      </c>
      <c r="F18" s="63">
        <v>0.5</v>
      </c>
      <c r="G18" s="49" t="s">
        <v>137</v>
      </c>
      <c r="H18" s="49" t="s">
        <v>101</v>
      </c>
      <c r="I18" s="49">
        <f t="shared" si="0"/>
        <v>1</v>
      </c>
      <c r="J18" s="50">
        <f t="shared" si="1"/>
        <v>0.06</v>
      </c>
      <c r="K18" s="51">
        <v>0.06</v>
      </c>
      <c r="L18" s="80">
        <v>0.5</v>
      </c>
      <c r="M18" s="81"/>
      <c r="N18" s="82" t="s">
        <v>137</v>
      </c>
      <c r="O18" s="53" t="s">
        <v>137</v>
      </c>
      <c r="P18" s="53" t="s">
        <v>101</v>
      </c>
      <c r="Q18" s="53">
        <f t="shared" si="2"/>
        <v>1</v>
      </c>
      <c r="R18" s="55">
        <f t="shared" si="3"/>
        <v>0.06</v>
      </c>
      <c r="V18" s="56"/>
    </row>
    <row r="19" spans="1:23" x14ac:dyDescent="0.25">
      <c r="A19" s="45">
        <v>16</v>
      </c>
      <c r="B19" s="45" t="s">
        <v>138</v>
      </c>
      <c r="C19" s="75" t="s">
        <v>139</v>
      </c>
      <c r="D19" s="75" t="s">
        <v>140</v>
      </c>
      <c r="E19" s="48">
        <v>0.08</v>
      </c>
      <c r="F19" s="63">
        <v>7.8</v>
      </c>
      <c r="G19" s="49" t="s">
        <v>141</v>
      </c>
      <c r="H19" s="49" t="s">
        <v>101</v>
      </c>
      <c r="I19" s="49">
        <f t="shared" si="0"/>
        <v>1</v>
      </c>
      <c r="J19" s="50">
        <f t="shared" si="1"/>
        <v>0.08</v>
      </c>
      <c r="K19" s="51">
        <v>7.0000000000000007E-2</v>
      </c>
      <c r="L19" s="65">
        <v>217</v>
      </c>
      <c r="M19" s="67">
        <v>26720</v>
      </c>
      <c r="N19" s="54">
        <f>+L19/M19*1000</f>
        <v>8.1212574850299397</v>
      </c>
      <c r="O19" s="53" t="s">
        <v>142</v>
      </c>
      <c r="P19" s="53" t="s">
        <v>101</v>
      </c>
      <c r="Q19" s="53">
        <f t="shared" si="2"/>
        <v>1</v>
      </c>
      <c r="R19" s="55">
        <f t="shared" si="3"/>
        <v>7.0000000000000007E-2</v>
      </c>
      <c r="V19" s="56"/>
    </row>
    <row r="20" spans="1:23" ht="33" x14ac:dyDescent="0.25">
      <c r="A20" s="45">
        <v>17</v>
      </c>
      <c r="B20" s="83" t="s">
        <v>143</v>
      </c>
      <c r="C20" s="75" t="s">
        <v>144</v>
      </c>
      <c r="D20" s="75" t="s">
        <v>140</v>
      </c>
      <c r="E20" s="76">
        <v>0.02</v>
      </c>
      <c r="F20" s="63">
        <v>6.1</v>
      </c>
      <c r="G20" s="49">
        <v>5.6</v>
      </c>
      <c r="H20" s="49" t="s">
        <v>100</v>
      </c>
      <c r="I20" s="49">
        <f>IF(H20="SI",1,0)</f>
        <v>0</v>
      </c>
      <c r="J20" s="50">
        <f>I20*$E20</f>
        <v>0</v>
      </c>
      <c r="K20" s="77">
        <v>0.02</v>
      </c>
      <c r="L20" s="65">
        <v>2629</v>
      </c>
      <c r="M20" s="53">
        <v>1121877</v>
      </c>
      <c r="N20" s="84">
        <f>+L20/M20*100000</f>
        <v>234.33941510522098</v>
      </c>
      <c r="O20" s="53" t="s">
        <v>145</v>
      </c>
      <c r="P20" s="68" t="s">
        <v>100</v>
      </c>
      <c r="Q20" s="68">
        <f>IF(P20="SI",1,0)</f>
        <v>0</v>
      </c>
      <c r="R20" s="69">
        <f>Q20*$K20</f>
        <v>0</v>
      </c>
      <c r="V20" s="56"/>
    </row>
    <row r="21" spans="1:23" ht="33" x14ac:dyDescent="0.25">
      <c r="A21" s="45">
        <v>18</v>
      </c>
      <c r="B21" s="83" t="s">
        <v>146</v>
      </c>
      <c r="C21" s="85" t="s">
        <v>147</v>
      </c>
      <c r="D21" s="75" t="s">
        <v>148</v>
      </c>
      <c r="E21" s="76">
        <v>0.04</v>
      </c>
      <c r="F21" s="63">
        <v>3.3</v>
      </c>
      <c r="G21" s="72">
        <v>3.3000000000000002E-2</v>
      </c>
      <c r="H21" s="49" t="s">
        <v>101</v>
      </c>
      <c r="I21" s="49">
        <f t="shared" si="0"/>
        <v>1</v>
      </c>
      <c r="J21" s="50">
        <f t="shared" si="1"/>
        <v>0.04</v>
      </c>
      <c r="K21" s="77">
        <v>0.03</v>
      </c>
      <c r="L21" s="86">
        <v>44</v>
      </c>
      <c r="M21" s="67">
        <v>3648</v>
      </c>
      <c r="N21" s="54">
        <f>+L21/M21*100</f>
        <v>1.2061403508771928</v>
      </c>
      <c r="O21" s="87" t="s">
        <v>149</v>
      </c>
      <c r="P21" s="68" t="s">
        <v>100</v>
      </c>
      <c r="Q21" s="68">
        <f t="shared" si="2"/>
        <v>0</v>
      </c>
      <c r="R21" s="69">
        <f t="shared" si="3"/>
        <v>0</v>
      </c>
      <c r="V21" s="56"/>
    </row>
    <row r="22" spans="1:23" ht="66" x14ac:dyDescent="0.25">
      <c r="A22" s="45">
        <v>19</v>
      </c>
      <c r="B22" s="83" t="s">
        <v>150</v>
      </c>
      <c r="C22" s="75" t="s">
        <v>151</v>
      </c>
      <c r="D22" s="75" t="s">
        <v>152</v>
      </c>
      <c r="E22" s="76">
        <v>0.04</v>
      </c>
      <c r="F22" s="88">
        <v>3000</v>
      </c>
      <c r="G22" s="88">
        <v>3000</v>
      </c>
      <c r="H22" s="49" t="s">
        <v>101</v>
      </c>
      <c r="I22" s="49">
        <f t="shared" si="0"/>
        <v>1</v>
      </c>
      <c r="J22" s="50">
        <f t="shared" si="1"/>
        <v>0.04</v>
      </c>
      <c r="K22" s="77">
        <v>0.03</v>
      </c>
      <c r="L22" s="86">
        <v>3000</v>
      </c>
      <c r="M22" s="89"/>
      <c r="N22" s="58">
        <v>3000</v>
      </c>
      <c r="O22" s="90" t="s">
        <v>153</v>
      </c>
      <c r="P22" s="66" t="s">
        <v>101</v>
      </c>
      <c r="Q22" s="53">
        <f t="shared" si="2"/>
        <v>1</v>
      </c>
      <c r="R22" s="55">
        <f>Q22*$K22</f>
        <v>0.03</v>
      </c>
      <c r="V22" s="56"/>
    </row>
    <row r="23" spans="1:23" ht="49.5" x14ac:dyDescent="0.25">
      <c r="A23" s="45">
        <v>20</v>
      </c>
      <c r="B23" s="91"/>
      <c r="C23" s="92" t="s">
        <v>154</v>
      </c>
      <c r="D23" s="93" t="s">
        <v>155</v>
      </c>
      <c r="E23" s="76"/>
      <c r="F23" s="94"/>
      <c r="G23" s="94"/>
      <c r="H23" s="95"/>
      <c r="I23" s="95"/>
      <c r="J23" s="96"/>
      <c r="K23" s="77">
        <v>0.02</v>
      </c>
      <c r="L23" s="86"/>
      <c r="M23" s="89"/>
      <c r="N23" s="97">
        <v>1.1299999999999999E-2</v>
      </c>
      <c r="O23" s="90" t="s">
        <v>156</v>
      </c>
      <c r="P23" s="66" t="s">
        <v>101</v>
      </c>
      <c r="Q23" s="53">
        <v>1</v>
      </c>
      <c r="R23" s="55">
        <f t="shared" ref="R23:R26" si="4">Q23*$K23</f>
        <v>0.02</v>
      </c>
      <c r="V23" s="56"/>
    </row>
    <row r="24" spans="1:23" x14ac:dyDescent="0.25">
      <c r="A24" s="45">
        <v>21</v>
      </c>
      <c r="B24" s="91"/>
      <c r="C24" s="92" t="s">
        <v>157</v>
      </c>
      <c r="D24" s="93" t="s">
        <v>158</v>
      </c>
      <c r="E24" s="76"/>
      <c r="F24" s="94"/>
      <c r="G24" s="94"/>
      <c r="H24" s="95"/>
      <c r="I24" s="95"/>
      <c r="J24" s="96"/>
      <c r="K24" s="77">
        <v>0.02</v>
      </c>
      <c r="L24" s="86"/>
      <c r="M24" s="89"/>
      <c r="N24" s="98">
        <v>3.2199999999999999E-2</v>
      </c>
      <c r="O24" s="90" t="s">
        <v>159</v>
      </c>
      <c r="P24" s="66" t="s">
        <v>101</v>
      </c>
      <c r="Q24" s="53">
        <v>1</v>
      </c>
      <c r="R24" s="55">
        <f t="shared" si="4"/>
        <v>0.02</v>
      </c>
      <c r="V24" s="56"/>
    </row>
    <row r="25" spans="1:23" ht="36" x14ac:dyDescent="0.25">
      <c r="A25" s="45">
        <v>22</v>
      </c>
      <c r="B25" s="91"/>
      <c r="C25" s="92" t="s">
        <v>160</v>
      </c>
      <c r="D25" s="93" t="s">
        <v>161</v>
      </c>
      <c r="E25" s="76"/>
      <c r="F25" s="94"/>
      <c r="G25" s="94"/>
      <c r="H25" s="95"/>
      <c r="I25" s="95"/>
      <c r="J25" s="96"/>
      <c r="K25" s="77">
        <v>0.02</v>
      </c>
      <c r="L25" s="86"/>
      <c r="M25" s="89"/>
      <c r="N25" s="99">
        <v>0.94</v>
      </c>
      <c r="O25" s="99">
        <v>0.9</v>
      </c>
      <c r="P25" s="66" t="s">
        <v>101</v>
      </c>
      <c r="Q25" s="53">
        <v>1</v>
      </c>
      <c r="R25" s="55">
        <f t="shared" si="4"/>
        <v>0.02</v>
      </c>
      <c r="V25" s="56"/>
    </row>
    <row r="26" spans="1:23" ht="17.25" thickBot="1" x14ac:dyDescent="0.3">
      <c r="A26" s="45">
        <v>23</v>
      </c>
      <c r="B26" s="91"/>
      <c r="C26" s="100" t="s">
        <v>162</v>
      </c>
      <c r="D26" s="93" t="s">
        <v>163</v>
      </c>
      <c r="E26" s="76"/>
      <c r="F26" s="94"/>
      <c r="G26" s="94"/>
      <c r="H26" s="95"/>
      <c r="I26" s="95"/>
      <c r="J26" s="96"/>
      <c r="K26" s="77">
        <v>0.03</v>
      </c>
      <c r="L26" s="86"/>
      <c r="M26" s="89"/>
      <c r="N26" s="101">
        <v>0.93</v>
      </c>
      <c r="O26" s="90" t="s">
        <v>164</v>
      </c>
      <c r="P26" s="66" t="s">
        <v>101</v>
      </c>
      <c r="Q26" s="53">
        <v>1</v>
      </c>
      <c r="R26" s="55">
        <f t="shared" si="4"/>
        <v>0.03</v>
      </c>
      <c r="V26" s="56"/>
    </row>
    <row r="27" spans="1:23" x14ac:dyDescent="0.25">
      <c r="A27" s="45"/>
      <c r="B27" s="91"/>
      <c r="C27" s="102"/>
      <c r="D27" s="93"/>
      <c r="E27" s="76"/>
      <c r="F27" s="94"/>
      <c r="G27" s="94"/>
      <c r="H27" s="95"/>
      <c r="I27" s="95"/>
      <c r="J27" s="96"/>
      <c r="K27" s="77"/>
      <c r="L27" s="86"/>
      <c r="M27" s="89"/>
      <c r="N27" s="58"/>
      <c r="O27" s="90"/>
      <c r="P27" s="66"/>
      <c r="Q27" s="53"/>
      <c r="R27" s="55"/>
      <c r="V27" s="56"/>
    </row>
    <row r="28" spans="1:23" x14ac:dyDescent="0.25">
      <c r="A28" s="103"/>
      <c r="B28" s="104"/>
      <c r="C28" s="105" t="s">
        <v>165</v>
      </c>
      <c r="D28" s="105"/>
      <c r="E28" s="106">
        <f>SUM(E4:E22)</f>
        <v>1</v>
      </c>
      <c r="F28" s="16"/>
      <c r="G28" s="16"/>
      <c r="H28" s="16"/>
      <c r="K28" s="106">
        <f>SUM(K4:K26)</f>
        <v>1.0000000000000004</v>
      </c>
      <c r="L28" s="107"/>
      <c r="M28" s="107"/>
      <c r="N28" s="16"/>
      <c r="O28" s="16"/>
      <c r="P28" s="16"/>
      <c r="R28" s="56"/>
      <c r="V28" s="56"/>
    </row>
    <row r="29" spans="1:23" x14ac:dyDescent="0.25">
      <c r="F29" s="108"/>
      <c r="G29" s="109"/>
      <c r="J29" s="110">
        <f>SUM(J4:J22)</f>
        <v>0.82000000000000017</v>
      </c>
      <c r="K29" s="56"/>
      <c r="L29" s="56"/>
      <c r="M29" s="56" t="s">
        <v>166</v>
      </c>
      <c r="N29" s="108"/>
      <c r="O29" s="109"/>
      <c r="R29" s="110">
        <f>SUM(R4:R26)</f>
        <v>0.85000000000000031</v>
      </c>
      <c r="V29" s="56"/>
    </row>
    <row r="30" spans="1:23" s="108" customFormat="1" ht="15" x14ac:dyDescent="0.25">
      <c r="Q30" s="111"/>
      <c r="W30" s="111"/>
    </row>
    <row r="31" spans="1:23" s="108" customFormat="1" ht="15" x14ac:dyDescent="0.25">
      <c r="C31" s="56" t="s">
        <v>167</v>
      </c>
      <c r="D31" s="56"/>
      <c r="Q31" s="111"/>
      <c r="W31" s="111"/>
    </row>
    <row r="32" spans="1:23" x14ac:dyDescent="0.25">
      <c r="Q32" s="111"/>
      <c r="R32" s="56"/>
      <c r="S32" s="112"/>
      <c r="V32" s="56"/>
      <c r="W32" s="111"/>
    </row>
    <row r="33" spans="3:23" ht="17.25" thickBot="1" x14ac:dyDescent="0.3">
      <c r="Q33" s="111"/>
      <c r="R33" s="56"/>
      <c r="S33" s="112"/>
      <c r="V33" s="56"/>
      <c r="W33" s="111"/>
    </row>
    <row r="34" spans="3:23" x14ac:dyDescent="0.25">
      <c r="C34" s="113"/>
      <c r="D34" s="113"/>
      <c r="L34" s="114" t="s">
        <v>168</v>
      </c>
      <c r="M34" s="115">
        <v>2015</v>
      </c>
      <c r="N34" s="116">
        <v>2016</v>
      </c>
      <c r="Q34" s="111"/>
      <c r="R34" s="56"/>
      <c r="S34" s="112"/>
      <c r="V34" s="56"/>
      <c r="W34" s="111"/>
    </row>
    <row r="35" spans="3:23" x14ac:dyDescent="0.25">
      <c r="L35" s="117" t="s">
        <v>169</v>
      </c>
      <c r="M35" s="118">
        <v>0.82</v>
      </c>
      <c r="N35" s="119">
        <v>0.82</v>
      </c>
      <c r="Q35" s="111"/>
      <c r="R35" s="56"/>
      <c r="S35" s="112"/>
      <c r="V35" s="56"/>
      <c r="W35" s="111"/>
    </row>
    <row r="36" spans="3:23" x14ac:dyDescent="0.25">
      <c r="L36" s="117" t="s">
        <v>88</v>
      </c>
      <c r="M36" s="118" t="s">
        <v>170</v>
      </c>
      <c r="N36" s="119">
        <f>+R29</f>
        <v>0.85000000000000031</v>
      </c>
      <c r="Q36" s="111"/>
      <c r="R36" s="56"/>
      <c r="S36" s="112"/>
      <c r="V36" s="56"/>
      <c r="W36" s="111"/>
    </row>
    <row r="37" spans="3:23" ht="17.25" thickBot="1" x14ac:dyDescent="0.3">
      <c r="L37" s="120"/>
      <c r="M37" s="121"/>
      <c r="N37" s="122"/>
      <c r="Q37" s="111"/>
      <c r="R37" s="56"/>
      <c r="S37" s="112"/>
      <c r="V37" s="56"/>
      <c r="W37" s="111"/>
    </row>
    <row r="38" spans="3:23" x14ac:dyDescent="0.25">
      <c r="Q38" s="111"/>
      <c r="R38" s="56"/>
      <c r="S38" s="112"/>
      <c r="V38" s="56"/>
      <c r="W38" s="111"/>
    </row>
  </sheetData>
  <mergeCells count="5">
    <mergeCell ref="D2:D3"/>
    <mergeCell ref="E2:J2"/>
    <mergeCell ref="K2:R2"/>
    <mergeCell ref="H3:I3"/>
    <mergeCell ref="P3:Q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vt:lpstr>
      <vt:lpstr>con indicadores de calidad </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2018-04-26T21:01:13Z</cp:lastPrinted>
  <dcterms:created xsi:type="dcterms:W3CDTF">2017-09-28T15:09:54Z</dcterms:created>
  <dcterms:modified xsi:type="dcterms:W3CDTF">2019-12-17T21:06:49Z</dcterms:modified>
</cp:coreProperties>
</file>