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codeName="ThisWorkbook"/>
  <mc:AlternateContent xmlns:mc="http://schemas.openxmlformats.org/markup-compatibility/2006">
    <mc:Choice Requires="x15">
      <x15ac:absPath xmlns:x15ac="http://schemas.microsoft.com/office/spreadsheetml/2010/11/ac" url="G:\Mi unidad\ARCHIVOS LEIDY PORTILLA\SEGUIMIENTOS 2019\SEGUIMIENTO IV TRIMESTRE 2019\9. SERVICIO DE DEPORTE Y RECREACIÓN\"/>
    </mc:Choice>
  </mc:AlternateContent>
  <xr:revisionPtr revIDLastSave="0" documentId="13_ncr:1_{00092523-625C-46DB-8383-1233FCCC23DE}" xr6:coauthVersionLast="36" xr6:coauthVersionMax="45" xr10:uidLastSave="{00000000-0000-0000-0000-000000000000}"/>
  <bookViews>
    <workbookView xWindow="-120" yWindow="-120" windowWidth="20730" windowHeight="11160" firstSheet="1" activeTab="1" xr2:uid="{00000000-000D-0000-FFFF-FFFF00000000}"/>
  </bookViews>
  <sheets>
    <sheet name="Ficha Técnica Formulación" sheetId="1" r:id="rId1"/>
    <sheet name="Ficha T Seguimiento" sheetId="3" r:id="rId2"/>
    <sheet name="Desagregación Julio" sheetId="8" r:id="rId3"/>
    <sheet name="Desagregación Agosto" sheetId="22" r:id="rId4"/>
    <sheet name="Desagregación Septiembre" sheetId="23" r:id="rId5"/>
    <sheet name="Desagregación Diciembre" sheetId="25" r:id="rId6"/>
  </sheets>
  <definedNames>
    <definedName name="_xlnm.Print_Area" localSheetId="0">'Ficha Técnica Formulación'!$B$2:$M$55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3" l="1"/>
  <c r="F25" i="3"/>
  <c r="D25" i="3"/>
  <c r="G4" i="25" l="1"/>
  <c r="P4" i="25" l="1"/>
  <c r="E24" i="3"/>
  <c r="E23" i="3"/>
  <c r="E22" i="3" l="1"/>
  <c r="J4" i="25" l="1"/>
  <c r="D14" i="3" l="1"/>
  <c r="D15" i="3" s="1"/>
  <c r="D16" i="3" s="1"/>
  <c r="D17" i="3" s="1"/>
  <c r="D18" i="3" s="1"/>
  <c r="D19" i="3" s="1"/>
  <c r="D20" i="3" s="1"/>
  <c r="D21" i="3" s="1"/>
  <c r="D22" i="3" s="1"/>
  <c r="D23" i="3" s="1"/>
  <c r="D13" i="3"/>
  <c r="E21" i="3" l="1"/>
  <c r="E20" i="3"/>
  <c r="E19" i="3"/>
  <c r="G25" i="3" l="1"/>
  <c r="F13" i="3" l="1"/>
  <c r="E14" i="3"/>
  <c r="F24" i="3" s="1"/>
  <c r="F21" i="3" l="1"/>
  <c r="F14" i="3"/>
  <c r="F23" i="3"/>
  <c r="F19" i="3"/>
  <c r="F22" i="3"/>
  <c r="F15" i="3"/>
  <c r="F20" i="3"/>
  <c r="F16" i="3"/>
  <c r="F18" i="3"/>
  <c r="F17" i="3"/>
  <c r="G19" i="3" l="1"/>
  <c r="H19" i="3" s="1"/>
  <c r="G14" i="3"/>
  <c r="H14" i="3" s="1"/>
  <c r="G15" i="3"/>
  <c r="H15" i="3" s="1"/>
  <c r="G16" i="3"/>
  <c r="H16" i="3" s="1"/>
  <c r="G17" i="3"/>
  <c r="H17" i="3" s="1"/>
  <c r="G18" i="3"/>
  <c r="H18" i="3" s="1"/>
  <c r="G20" i="3"/>
  <c r="H20" i="3" s="1"/>
  <c r="G21" i="3"/>
  <c r="H21" i="3" s="1"/>
  <c r="G22" i="3"/>
  <c r="H22" i="3" s="1"/>
  <c r="G23" i="3"/>
  <c r="H23" i="3" s="1"/>
  <c r="G24" i="3"/>
  <c r="H24" i="3" s="1"/>
  <c r="G13" i="3"/>
  <c r="H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8" authorId="2" shapeId="0" xr:uid="{00000000-0006-0000-0000-00001C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49" authorId="2" shapeId="0" xr:uid="{00000000-0006-0000-0000-00001D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0" authorId="2" shapeId="0" xr:uid="{00000000-0006-0000-0000-00001E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1" authorId="2"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2" authorId="2" shapeId="0" xr:uid="{00000000-0006-0000-0000-000020000000}">
      <text>
        <r>
          <rPr>
            <sz val="9"/>
            <color indexed="81"/>
            <rFont val="Tahoma"/>
            <family val="2"/>
          </rPr>
          <t>Se diligencia el organismo  encargado de la elaboración del indicador.</t>
        </r>
      </text>
    </comment>
    <comment ref="B53" authorId="2"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4" authorId="2" shapeId="0" xr:uid="{00000000-0006-0000-0000-000022000000}">
      <text>
        <r>
          <rPr>
            <sz val="9"/>
            <color indexed="81"/>
            <rFont val="Tahoma"/>
            <family val="2"/>
          </rPr>
          <t>Se diligencia la fecha en que formula el indicador.</t>
        </r>
      </text>
    </comment>
    <comment ref="H54" authorId="2" shapeId="0" xr:uid="{00000000-0006-0000-0000-00002300000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D12" authorId="0" shapeId="0" xr:uid="{00000000-0006-0000-0100-000001000000}">
      <text>
        <r>
          <rPr>
            <b/>
            <sz val="9"/>
            <color indexed="81"/>
            <rFont val="Tahoma"/>
            <charset val="1"/>
          </rPr>
          <t>Usuario:</t>
        </r>
        <r>
          <rPr>
            <sz val="9"/>
            <color indexed="81"/>
            <rFont val="Tahoma"/>
            <charset val="1"/>
          </rPr>
          <t xml:space="preserve">
Ojo: Se debe ponderar con base a lo obtenido hasta junio del 2018 en relación con la vigencia 2017
</t>
        </r>
      </text>
    </comment>
  </commentList>
</comments>
</file>

<file path=xl/sharedStrings.xml><?xml version="1.0" encoding="utf-8"?>
<sst xmlns="http://schemas.openxmlformats.org/spreadsheetml/2006/main" count="341" uniqueCount="164">
  <si>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</si>
  <si>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</si>
  <si>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</si>
  <si>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</si>
  <si>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</si>
  <si>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</si>
  <si>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</si>
  <si>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</si>
  <si>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</si>
  <si>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</si>
  <si>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</si>
  <si>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</si>
  <si>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</si>
  <si>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</si>
  <si>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</si>
  <si>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</si>
  <si>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</si>
  <si>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</si>
  <si>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</si>
  <si>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</si>
  <si>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</si>
  <si>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</si>
  <si>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</si>
  <si>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Formula</t>
  </si>
  <si>
    <t>Desagregación temática*</t>
  </si>
  <si>
    <t>Desagregación geográfica*</t>
  </si>
  <si>
    <t xml:space="preserve">Responsable </t>
  </si>
  <si>
    <t>Observaciones</t>
  </si>
  <si>
    <t>* Si aplica</t>
  </si>
  <si>
    <t>Otro ¿cual?</t>
  </si>
  <si>
    <t>Otro ¿Cuál?</t>
  </si>
  <si>
    <t>Eficiencia</t>
  </si>
  <si>
    <t>Eficacia</t>
  </si>
  <si>
    <t>Efectividad</t>
  </si>
  <si>
    <t>Análisis y Observaciones</t>
  </si>
  <si>
    <t>V1= xxxx</t>
  </si>
  <si>
    <t>% de Cumplimiento de la meta</t>
  </si>
  <si>
    <t>Tipo de Indicador</t>
  </si>
  <si>
    <t>Meta según Periodicidad de medición</t>
  </si>
  <si>
    <t>Resultado del Indicador</t>
  </si>
  <si>
    <t>Mejora</t>
  </si>
  <si>
    <t>Plan de Desarrollo Municipal</t>
  </si>
  <si>
    <t>Tramites y Servicios</t>
  </si>
  <si>
    <t>Otro</t>
  </si>
  <si>
    <t>% Cumplimiento</t>
  </si>
  <si>
    <t xml:space="preserve">&gt; </t>
  </si>
  <si>
    <t xml:space="preserve">entre </t>
  </si>
  <si>
    <t>&lt;</t>
  </si>
  <si>
    <t>Definiciones y conceptos</t>
  </si>
  <si>
    <t>Nombre del indicador</t>
  </si>
  <si>
    <t>Periodicidad de  medición (Mes/Trimestre/Semestre/Año)</t>
  </si>
  <si>
    <t>Fuente de los datos</t>
  </si>
  <si>
    <t>Periodicidad de  medición (Mes/Trimestre/Semestre/Anual)</t>
  </si>
  <si>
    <t xml:space="preserve">Línea de base </t>
  </si>
  <si>
    <t>Definición de variables de la formula</t>
  </si>
  <si>
    <t>Unidad de medida</t>
  </si>
  <si>
    <t>Rangos de cumplimiento</t>
  </si>
  <si>
    <t>Método de medición</t>
  </si>
  <si>
    <t>Objetivo del indicador</t>
  </si>
  <si>
    <t>Modelo de Operación por Procesos</t>
  </si>
  <si>
    <t>Fecha de elaboración de la ficha  técnica</t>
  </si>
  <si>
    <t>Fecha de actualización de la ficha técnica</t>
  </si>
  <si>
    <t>Vigencia 
(Año del seguimiento)</t>
  </si>
  <si>
    <t>satisfactorio</t>
  </si>
  <si>
    <t>medio</t>
  </si>
  <si>
    <t>critico</t>
  </si>
  <si>
    <t>60% y 70%</t>
  </si>
  <si>
    <t>X</t>
  </si>
  <si>
    <t>MMDS01.04.18.FT01</t>
  </si>
  <si>
    <t xml:space="preserve">MISIONAL DE DESARROLLO SOCIAL </t>
  </si>
  <si>
    <t>SERVICIO DE DEPORTE Y RECREACIÓN</t>
  </si>
  <si>
    <t>N/A</t>
  </si>
  <si>
    <t>Cumplimiento satisfactorio  &gt; 90% Según la línea base del PDM
Cumplimiento medio  entre  60% y 90% Según la línea base del PDM 
Cumplimiento crítico &lt; 60%</t>
  </si>
  <si>
    <t>Número de personas.</t>
  </si>
  <si>
    <t>Mensual.</t>
  </si>
  <si>
    <t>1. Cali Social y Diversa</t>
  </si>
  <si>
    <t>1.1. Construyendo Sociedad</t>
  </si>
  <si>
    <t>"Cali progresa contigo" 2016-2019</t>
  </si>
  <si>
    <t>Territorios (comunas y/o corregimientos). = k</t>
  </si>
  <si>
    <t>Comuna 1</t>
  </si>
  <si>
    <t>Comuna 2</t>
  </si>
  <si>
    <t>Comuna 3</t>
  </si>
  <si>
    <t>Comuna 4</t>
  </si>
  <si>
    <t>Comuna 5</t>
  </si>
  <si>
    <t>Comuna 6</t>
  </si>
  <si>
    <t>Comuna 7</t>
  </si>
  <si>
    <t>Comuna 8</t>
  </si>
  <si>
    <t>Comuna 9</t>
  </si>
  <si>
    <t>Comuna 10</t>
  </si>
  <si>
    <t>Comuna 11</t>
  </si>
  <si>
    <t>Comuna 12</t>
  </si>
  <si>
    <t>Comuna 13</t>
  </si>
  <si>
    <t>Comuna 14</t>
  </si>
  <si>
    <t>Comuna 15</t>
  </si>
  <si>
    <t>Comuna 16</t>
  </si>
  <si>
    <t>Comuna 17</t>
  </si>
  <si>
    <t>Comuna 18</t>
  </si>
  <si>
    <t>Comuna 19</t>
  </si>
  <si>
    <t>Comuna 20</t>
  </si>
  <si>
    <t>Comuna 21</t>
  </si>
  <si>
    <t>Comuna 22</t>
  </si>
  <si>
    <t>Territorios (comunas y/o corregimientos)=k</t>
  </si>
  <si>
    <t>EL Hormiguero</t>
  </si>
  <si>
    <t>La Buitrera</t>
  </si>
  <si>
    <t>Villa Carmelo</t>
  </si>
  <si>
    <t>La leonera</t>
  </si>
  <si>
    <t>Felidia</t>
  </si>
  <si>
    <t xml:space="preserve">Los Andes </t>
  </si>
  <si>
    <t xml:space="preserve">Pance </t>
  </si>
  <si>
    <t>Pichindé</t>
  </si>
  <si>
    <t>El Saladito</t>
  </si>
  <si>
    <t>La Paz</t>
  </si>
  <si>
    <t>Montebello</t>
  </si>
  <si>
    <t>Navarro</t>
  </si>
  <si>
    <t>Golondrinas</t>
  </si>
  <si>
    <t>La Elvira</t>
  </si>
  <si>
    <t>La Castilla</t>
  </si>
  <si>
    <t xml:space="preserve">Enero </t>
  </si>
  <si>
    <t>Febrero</t>
  </si>
  <si>
    <t>Marzo</t>
  </si>
  <si>
    <t>Abril</t>
  </si>
  <si>
    <t>Mayo</t>
  </si>
  <si>
    <t>Junio</t>
  </si>
  <si>
    <t>Julio</t>
  </si>
  <si>
    <t>Agosto</t>
  </si>
  <si>
    <t>Septiembre</t>
  </si>
  <si>
    <t>Octubre</t>
  </si>
  <si>
    <t>Noviembre</t>
  </si>
  <si>
    <t>Diciembre</t>
  </si>
  <si>
    <t>Cantidad de ciudadanos del municipio de Santiago de Cali beneficiados por Servicios de deporte y recreación</t>
  </si>
  <si>
    <t>CACISERDER</t>
  </si>
  <si>
    <t>Este será soportado mediante la cantidad de fichas de inscripción de beneficiarios a programas (físicas) y el dato será comparativo con el Sistema de Información del Deporte y la Recreación "SIDER" (Digital), en el cual se reportarán cantidad de beneficiarios únticos por documento de identidad.</t>
  </si>
  <si>
    <t xml:space="preserve">V1= cantidad ciudadanos del municipio de Santiago de Cali beneficiadas por servicios de deporte y recreación.
</t>
  </si>
  <si>
    <t xml:space="preserve">El servicio de deporte y recreación cuenta con una herramienta tecnológica (software) llamado Sistema de Información de deporte y recreación (SIDER), herramienta la cuál permite contar registros únicos a través de la caracterización de lo beneficiarios asistentes a los programas y quienes demandan los servicios, de tal manera que una misma persona puede estar beneficiada desde diferentes servicios participando en múltiples programas. </t>
  </si>
  <si>
    <t>N</t>
  </si>
  <si>
    <t xml:space="preserve">El servicio de deporte y recreación cuenta con múltiples ofertas llevadas a la comunidad, entre ellos, tres de estos generan una cantidad de ciudadanos beneficiados por medio de la continuidad en el servicio que adquieren, bien sea Iniciación y formación deportiva, asistencia y fortalecimiento técnico a clubes deportivos y/o deportistas de alto rendimiento; y jornadas de deporte, recreación y actividad física. En el caso de la línea de organización y ejecución de eventos, los programas mostrarán en este dato la cantidad de personas que asisten a las jornadas que no son consideradas eventos dada su frecuencia de intervención. </t>
  </si>
  <si>
    <t>Progamas: deporvida, vértigo, deporte asociado, cali acoge, canas y ganas, cali se divierte y juega, deporte comunitario, calintegra, cuerpo y espíritu, carreras y caminatas, viactiva, deporte escolar y universitario y vive el parque ; SIDER; Plantilla caracterización de beneficiarios (fichas de inscripción de beneficiarios.</t>
  </si>
  <si>
    <t xml:space="preserve">Lineas de servicio: Iniciación y formación deportiva=x; Asistencia y fortalecimiento técnico a deportistas= y;  Promoción y ejecución de jornadas de deporte, recreación y actividad física=z; Organización y ejecución de eventos de deporte, recreación y actividad física= w. </t>
  </si>
  <si>
    <t>05/jul/2018</t>
  </si>
  <si>
    <t>Secretaría del Deporte y la Recreación / Lider del Proceso Servicio de Deporte y Recreaciòn</t>
  </si>
  <si>
    <t>Conocer la cantidad de ciudadanos únicos, participantes en las diferentes líneas de servicio ofertadas por la administración municipal y la secretaría del deporte y la recreación</t>
  </si>
  <si>
    <t>En construcción</t>
  </si>
  <si>
    <t>17/jul/2019</t>
  </si>
  <si>
    <t>MMDS01.04.18.P02  - MMDS01.04.18.P08 - MMDS01.04.18.P09 - MMDS01.04.18.P10</t>
  </si>
  <si>
    <t>Desagregación geográfica*  de la Cantidad de ciudadanos del municipio de Santiago de Cali beneficiados por Servicios de deporte y recreación</t>
  </si>
  <si>
    <t>V(k)= Cantidad de ciudadanos del municipio de Santiago de Cali beneficiados por Servicios de deporte y recreación</t>
  </si>
  <si>
    <t xml:space="preserve">Desagregación temática* de la Cantidad de ciudadanos del municipio de Santiago de Cali beneficiados por Servicios de deporte y recreación </t>
  </si>
  <si>
    <t xml:space="preserve">V(x)= Cantidad de ciudadanos del municipio de Santiago de Cali beneficiados por Servicios de deporte y recreación -Iniciación y formación </t>
  </si>
  <si>
    <t>V(y)= Cantidad de ciudadanos del municipio de Santiago de Cali beneficiados por Servicios de deporte y recreación -Asistencia y fortalecimiento técnico a deportistas</t>
  </si>
  <si>
    <t>V(z)= Cantidad de ciudadanos del municipio de Santiago de Cali beneficiados por Servicios de deporte y recreación -Promoción y ejecución de jornadas de deporte, recreación y actividad física</t>
  </si>
  <si>
    <t xml:space="preserve">V(w)= Cantidad de ciudadanos del municipio de Santiago de Cali beneficiados por Servicios de deporte y recreación -Organización y ejecución de eventos de deporte, recreación y actividad física </t>
  </si>
  <si>
    <t>Asistencia y fortalecimiento técnico a deportistas</t>
  </si>
  <si>
    <t xml:space="preserve">Organización y ejecución de eventos de deporte, recreación y actividad física </t>
  </si>
  <si>
    <t xml:space="preserve">Línea de Servicio = (w) </t>
  </si>
  <si>
    <t xml:space="preserve">Línea de Servicio = (x)   </t>
  </si>
  <si>
    <t>Iniciación y formación</t>
  </si>
  <si>
    <t>Línea de Servicio = (y)</t>
  </si>
  <si>
    <t>Promoción y ejecución de jornadas de deporte, recreación y actividad física</t>
  </si>
  <si>
    <t xml:space="preserve">Línea de Servicio = (z) </t>
  </si>
  <si>
    <t>La meta se encuentra en construcción, se requiere continuar la recolección de datos para generar una  meta real y alcanzable.</t>
  </si>
  <si>
    <t>De acuerdo a la medición del indicador, se denota un crecimiento continuo en la población beneficiada. En esta ficha se encuentra la medición por los servicios prestados con permanencia, adicional a estas cantidades se pueden documentar 31,737 ciudadanos beneficiados con los diferentes eventos deportivos, recreativos y de actividad física realizados por la Secretaría del Deporte y la Recreación.
Analizando las desagregaciones, se puede evidenciar un impacto en las 22 comunas y 15 corregimientos del municipio de Santiago de Cali.
Los datos suministrados corresponden a los beneficiarios inscritos oficialmente, cabe resaltar que en campo se puede contar con personas en zonas vulnerables que no entregan la ficha de inscripción y que aún así se  les presta el servicio. Actualmente se están trabajando estretegias para contar con el 100% de los beneficiarios inscritos oficialmente.</t>
  </si>
  <si>
    <t xml:space="preserve">Con base en los resultados obtenidos para la consolidación del indicador respecto a los diferentes programas que ofrece el servicio deporte y recreación, se evidencia una fluctuación significativa de un 55,9% entre el mes de octubre y noviembre (cierre de proyectos y operación parcial en campo), seguido de un 6.1% a favor entre el mes de noviembre y diciembre, lo anterior es un comportamiento que soporta la culminación de los diferentes procesos llevados a cabo por cierre de gobierno y por lo tanto culminación de los proyectos de inversión social sujetos al plan de desarrollo municipal para el periodo (2016-2019).  </t>
  </si>
  <si>
    <t xml:space="preserve">Los rangos de fluctuación pueden fortalecer el pronóstico del indicador para vigencias y periodos de gobiernos posteriores, así mismo, se sugiere reformular el indicador, teniendo en cuenta la acumulación de estos ciudadanos de acuerdo a un indicador relacionado con la deserción en los procesos del servicio </t>
  </si>
  <si>
    <t>OCT-DIC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</si>
</sst>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5"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1"/>
      <color theme="1"/>
      <name val="Calibri"/>
      <family val="2"/>
      <scheme val="minor"/>
    </font>
    <font>
      <b/>
      <sz val="14"/>
      <color theme="0"/>
      <name val="Calibri"/>
      <family val="2"/>
      <scheme val="minor"/>
    </font>
    <font>
      <sz val="9"/>
      <color indexed="81"/>
      <name val="Tahoma"/>
      <charset val="1"/>
    </font>
    <font>
      <b/>
      <sz val="9"/>
      <color indexed="81"/>
      <name val="Tahoma"/>
      <charset val="1"/>
    </font>
    <font>
      <sz val="11"/>
      <color rgb="FF000000"/>
      <name val="Calibri"/>
    </font>
    <font>
      <sz val="11"/>
      <color rgb="FF000000"/>
      <name val="Calibri"/>
      <family val="2"/>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5" tint="-0.249977111117893"/>
        <bgColor indexed="64"/>
      </patternFill>
    </fill>
    <fill>
      <patternFill patternType="solid">
        <fgColor theme="0" tint="-0.14999847407452621"/>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style="thin">
        <color indexed="64"/>
      </top>
      <bottom/>
      <diagonal/>
    </border>
  </borders>
  <cellStyleXfs count="14">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0" fontId="23" fillId="0" borderId="0"/>
    <xf numFmtId="0" fontId="24" fillId="0" borderId="0"/>
  </cellStyleXfs>
  <cellXfs count="17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3" fontId="1" fillId="7" borderId="39" xfId="0" applyNumberFormat="1" applyFont="1" applyFill="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2" fontId="7" fillId="0" borderId="40" xfId="1" applyNumberFormat="1" applyFont="1" applyBorder="1" applyAlignment="1">
      <alignment horizontal="center" vertical="center"/>
    </xf>
    <xf numFmtId="0" fontId="19" fillId="14" borderId="15" xfId="0" applyFont="1" applyFill="1" applyBorder="1" applyAlignment="1">
      <alignment vertical="center" wrapText="1"/>
    </xf>
    <xf numFmtId="0" fontId="0" fillId="0" borderId="0" xfId="0" applyAlignment="1"/>
    <xf numFmtId="0" fontId="0" fillId="0" borderId="15" xfId="0" applyBorder="1" applyAlignment="1">
      <alignment horizontal="center"/>
    </xf>
    <xf numFmtId="0" fontId="7" fillId="0" borderId="39" xfId="0" applyFont="1" applyBorder="1" applyAlignment="1">
      <alignment horizontal="center" vertical="center" wrapText="1"/>
    </xf>
    <xf numFmtId="0" fontId="0" fillId="0" borderId="15" xfId="0" applyFill="1" applyBorder="1" applyAlignment="1">
      <alignment horizontal="center"/>
    </xf>
    <xf numFmtId="0" fontId="7" fillId="0" borderId="40" xfId="0" applyFont="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15" xfId="0" applyBorder="1"/>
    <xf numFmtId="0" fontId="0" fillId="0" borderId="0" xfId="0" applyFill="1"/>
    <xf numFmtId="0" fontId="0" fillId="0" borderId="0" xfId="0" applyFill="1" applyBorder="1" applyAlignment="1">
      <alignment horizontal="center"/>
    </xf>
    <xf numFmtId="0" fontId="20" fillId="0" borderId="0" xfId="0" applyFont="1" applyFill="1" applyBorder="1" applyAlignment="1">
      <alignment vertical="center" wrapText="1"/>
    </xf>
    <xf numFmtId="0" fontId="19" fillId="0" borderId="0" xfId="0" applyFont="1" applyFill="1" applyBorder="1" applyAlignment="1">
      <alignment vertical="center" wrapText="1"/>
    </xf>
    <xf numFmtId="0" fontId="0" fillId="0" borderId="0" xfId="0" applyFill="1" applyBorder="1"/>
    <xf numFmtId="0" fontId="0" fillId="0" borderId="15" xfId="0" applyBorder="1" applyAlignment="1">
      <alignment horizontal="center" wrapText="1"/>
    </xf>
    <xf numFmtId="3" fontId="0" fillId="0" borderId="15" xfId="0" applyNumberFormat="1" applyBorder="1" applyAlignment="1">
      <alignment horizontal="center"/>
    </xf>
    <xf numFmtId="3" fontId="0" fillId="0" borderId="15" xfId="0" applyNumberFormat="1" applyBorder="1"/>
    <xf numFmtId="0" fontId="0" fillId="0" borderId="15" xfId="0" applyBorder="1" applyAlignment="1">
      <alignment wrapText="1"/>
    </xf>
    <xf numFmtId="1" fontId="7" fillId="0" borderId="40" xfId="1" applyNumberFormat="1" applyFont="1" applyFill="1" applyBorder="1" applyAlignment="1">
      <alignment horizontal="center" vertical="center"/>
    </xf>
    <xf numFmtId="9" fontId="7" fillId="0" borderId="40" xfId="1" applyFont="1" applyFill="1" applyBorder="1" applyAlignment="1">
      <alignment horizontal="center" vertical="center"/>
    </xf>
    <xf numFmtId="2" fontId="7" fillId="0" borderId="40" xfId="1" applyNumberFormat="1" applyFont="1" applyFill="1" applyBorder="1" applyAlignment="1">
      <alignment horizontal="center" vertical="center"/>
    </xf>
    <xf numFmtId="165" fontId="7" fillId="0" borderId="15" xfId="1" applyNumberFormat="1" applyFont="1" applyFill="1" applyBorder="1" applyAlignment="1" applyProtection="1">
      <alignment horizontal="center" vertical="center"/>
      <protection hidden="1"/>
    </xf>
    <xf numFmtId="0" fontId="7" fillId="0" borderId="40" xfId="0" applyFont="1" applyFill="1" applyBorder="1" applyAlignment="1">
      <alignment horizontal="center" vertical="center"/>
    </xf>
    <xf numFmtId="0" fontId="0" fillId="0" borderId="0" xfId="0" applyBorder="1" applyAlignment="1">
      <alignment horizontal="center"/>
    </xf>
    <xf numFmtId="3" fontId="0" fillId="0" borderId="0" xfId="0" applyNumberFormat="1"/>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center" vertical="center" wrapText="1"/>
      <protection locked="0"/>
    </xf>
    <xf numFmtId="0" fontId="1" fillId="2" borderId="31" xfId="0" applyFont="1" applyFill="1" applyBorder="1" applyAlignment="1" applyProtection="1">
      <alignment horizontal="center"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5" fillId="5" borderId="30" xfId="0" applyFont="1" applyFill="1" applyBorder="1" applyAlignment="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1" fillId="0" borderId="16" xfId="0" applyFont="1" applyBorder="1" applyAlignment="1" applyProtection="1">
      <alignment horizontal="center" vertical="center" wrapText="1"/>
      <protection locked="0"/>
    </xf>
    <xf numFmtId="0" fontId="1" fillId="0" borderId="23" xfId="0" applyFont="1" applyBorder="1" applyAlignment="1" applyProtection="1">
      <alignment horizontal="center" vertical="center" wrapText="1"/>
      <protection locked="0"/>
    </xf>
    <xf numFmtId="0" fontId="1" fillId="0" borderId="24" xfId="0" applyFont="1" applyBorder="1" applyAlignment="1" applyProtection="1">
      <alignment horizontal="center" vertical="center" wrapText="1"/>
      <protection locked="0"/>
    </xf>
    <xf numFmtId="0" fontId="1" fillId="0" borderId="20"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8" fillId="0" borderId="0" xfId="0" applyFont="1" applyAlignment="1">
      <alignment horizontal="left" vertical="center"/>
    </xf>
    <xf numFmtId="0" fontId="1" fillId="2" borderId="15" xfId="0" applyNumberFormat="1" applyFont="1" applyFill="1" applyBorder="1" applyAlignment="1" applyProtection="1">
      <alignment horizontal="left" vertical="center" wrapText="1"/>
      <protection locked="0"/>
    </xf>
    <xf numFmtId="0" fontId="1" fillId="2" borderId="31" xfId="0" applyNumberFormat="1"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41" xfId="0" applyFont="1" applyFill="1" applyBorder="1" applyAlignment="1">
      <alignment horizontal="center" vertical="center" wrapText="1"/>
    </xf>
    <xf numFmtId="0" fontId="7" fillId="0" borderId="42" xfId="0" applyFont="1" applyFill="1" applyBorder="1" applyAlignment="1">
      <alignment horizontal="center" vertical="center" wrapText="1"/>
    </xf>
    <xf numFmtId="0" fontId="7" fillId="0" borderId="40" xfId="0" applyFont="1" applyFill="1" applyBorder="1" applyAlignment="1">
      <alignment horizontal="center" vertical="center" wrapText="1"/>
    </xf>
    <xf numFmtId="0" fontId="20" fillId="13" borderId="13" xfId="0" applyFont="1" applyFill="1" applyBorder="1" applyAlignment="1">
      <alignment horizontal="center" vertical="center" wrapText="1"/>
    </xf>
    <xf numFmtId="0" fontId="0" fillId="0" borderId="0" xfId="0" applyAlignment="1">
      <alignment horizontal="center"/>
    </xf>
    <xf numFmtId="0" fontId="20" fillId="13" borderId="15" xfId="0" applyFont="1" applyFill="1" applyBorder="1" applyAlignment="1">
      <alignment horizontal="center" vertical="center" wrapText="1"/>
    </xf>
    <xf numFmtId="1" fontId="7" fillId="0" borderId="42" xfId="1" applyNumberFormat="1" applyFont="1" applyFill="1" applyBorder="1" applyAlignment="1">
      <alignment horizontal="center" vertical="center"/>
    </xf>
    <xf numFmtId="1" fontId="0" fillId="0" borderId="0" xfId="0" applyNumberFormat="1" applyBorder="1" applyAlignment="1" applyProtection="1">
      <alignment vertical="center"/>
      <protection hidden="1"/>
    </xf>
  </cellXfs>
  <cellStyles count="14">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Normal 4" xfId="12" xr:uid="{00000000-0005-0000-0000-000008000000}"/>
    <cellStyle name="Normal 4 2" xfId="13" xr:uid="{00000000-0005-0000-0000-000009000000}"/>
    <cellStyle name="Porcentaje" xfId="1" builtinId="5"/>
    <cellStyle name="Porcentaje 2" xfId="9" xr:uid="{00000000-0005-0000-0000-00000B000000}"/>
    <cellStyle name="Porcentual 2" xfId="10" xr:uid="{00000000-0005-0000-0000-00000C000000}"/>
    <cellStyle name="Porcentual 2 2" xfId="11" xr:uid="{00000000-0005-0000-0000-00000D000000}"/>
  </cellStyles>
  <dxfs count="32">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 </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0</c:v>
                </c:pt>
                <c:pt idx="1">
                  <c:v>1840</c:v>
                </c:pt>
                <c:pt idx="2">
                  <c:v>13800</c:v>
                </c:pt>
                <c:pt idx="3">
                  <c:v>30360</c:v>
                </c:pt>
                <c:pt idx="4">
                  <c:v>41400</c:v>
                </c:pt>
                <c:pt idx="5">
                  <c:v>46000</c:v>
                </c:pt>
                <c:pt idx="6">
                  <c:v>50600</c:v>
                </c:pt>
                <c:pt idx="7">
                  <c:v>59800</c:v>
                </c:pt>
                <c:pt idx="8">
                  <c:v>69920</c:v>
                </c:pt>
                <c:pt idx="9">
                  <c:v>80040</c:v>
                </c:pt>
                <c:pt idx="10">
                  <c:v>90160</c:v>
                </c:pt>
                <c:pt idx="11">
                  <c:v>92000</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 </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Seguimiento'!$F$13:$F$24</c:f>
              <c:numCache>
                <c:formatCode>0.00</c:formatCode>
                <c:ptCount val="12"/>
                <c:pt idx="0">
                  <c:v>0</c:v>
                </c:pt>
                <c:pt idx="1">
                  <c:v>0</c:v>
                </c:pt>
                <c:pt idx="2">
                  <c:v>0</c:v>
                </c:pt>
                <c:pt idx="3">
                  <c:v>0</c:v>
                </c:pt>
                <c:pt idx="4">
                  <c:v>0</c:v>
                </c:pt>
                <c:pt idx="5">
                  <c:v>0</c:v>
                </c:pt>
                <c:pt idx="6">
                  <c:v>95537</c:v>
                </c:pt>
                <c:pt idx="7">
                  <c:v>100904</c:v>
                </c:pt>
                <c:pt idx="8">
                  <c:v>103818</c:v>
                </c:pt>
                <c:pt idx="9">
                  <c:v>106833</c:v>
                </c:pt>
                <c:pt idx="10">
                  <c:v>69931</c:v>
                </c:pt>
                <c:pt idx="11">
                  <c:v>77046</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43033768"/>
        <c:axId val="342978472"/>
      </c:barChart>
      <c:catAx>
        <c:axId val="443033768"/>
        <c:scaling>
          <c:orientation val="minMax"/>
        </c:scaling>
        <c:delete val="0"/>
        <c:axPos val="b"/>
        <c:numFmt formatCode="General" sourceLinked="1"/>
        <c:majorTickMark val="none"/>
        <c:minorTickMark val="none"/>
        <c:tickLblPos val="nextTo"/>
        <c:txPr>
          <a:bodyPr/>
          <a:lstStyle/>
          <a:p>
            <a:pPr>
              <a:defRPr sz="1100"/>
            </a:pPr>
            <a:endParaRPr lang="es-CO"/>
          </a:p>
        </c:txPr>
        <c:crossAx val="342978472"/>
        <c:crosses val="autoZero"/>
        <c:auto val="1"/>
        <c:lblAlgn val="ctr"/>
        <c:lblOffset val="100"/>
        <c:noMultiLvlLbl val="0"/>
      </c:catAx>
      <c:valAx>
        <c:axId val="34297847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4303376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1437" y="176894"/>
          <a:ext cx="10113622" cy="1696508"/>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oneCellAnchor>
    <xdr:from>
      <xdr:col>2</xdr:col>
      <xdr:colOff>47942</xdr:colOff>
      <xdr:row>43</xdr:row>
      <xdr:rowOff>41340</xdr:rowOff>
    </xdr:from>
    <xdr:ext cx="5391891" cy="254994"/>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0000000-0008-0000-0000-00000D000000}"/>
                </a:ext>
              </a:extLst>
            </xdr:cNvPr>
            <xdr:cNvSpPr txBox="1"/>
          </xdr:nvSpPr>
          <xdr:spPr>
            <a:xfrm>
              <a:off x="2672609" y="11608923"/>
              <a:ext cx="5391891" cy="25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baseline="0"/>
                <a:t>V1 </a:t>
              </a:r>
              <a14:m>
                <m:oMath xmlns:m="http://schemas.openxmlformats.org/officeDocument/2006/math">
                  <m:r>
                    <a:rPr lang="es-CO" sz="1100" i="1">
                      <a:latin typeface="Cambria Math" panose="02040503050406030204" pitchFamily="18" charset="0"/>
                    </a:rPr>
                    <m:t>=</m:t>
                  </m:r>
                  <m:nary>
                    <m:naryPr>
                      <m:chr m:val="∑"/>
                      <m:grow m:val="on"/>
                      <m:ctrlPr>
                        <a:rPr lang="es-CO" sz="1100" i="1">
                          <a:latin typeface="Cambria Math" panose="02040503050406030204" pitchFamily="18" charset="0"/>
                        </a:rPr>
                      </m:ctrlPr>
                    </m:naryPr>
                    <m:sub>
                      <m:r>
                        <a:rPr lang="es-CO" sz="1100" i="1">
                          <a:latin typeface="Cambria Math" panose="02040503050406030204" pitchFamily="18" charset="0"/>
                        </a:rPr>
                        <m:t>𝑛</m:t>
                      </m:r>
                      <m:r>
                        <a:rPr lang="es-CO" sz="1100" i="1">
                          <a:latin typeface="Cambria Math" panose="02040503050406030204" pitchFamily="18" charset="0"/>
                        </a:rPr>
                        <m:t>=1</m:t>
                      </m:r>
                    </m:sub>
                    <m:sup>
                      <m:r>
                        <a:rPr lang="es-CO" sz="1100" b="0" i="1">
                          <a:latin typeface="Cambria Math" panose="02040503050406030204" pitchFamily="18" charset="0"/>
                        </a:rPr>
                        <m:t>𝑛</m:t>
                      </m:r>
                      <m:r>
                        <a:rPr lang="es-CO" sz="1100" b="0" i="1">
                          <a:latin typeface="Cambria Math" panose="02040503050406030204" pitchFamily="18" charset="0"/>
                        </a:rPr>
                        <m:t>=</m:t>
                      </m:r>
                      <m:r>
                        <a:rPr lang="es-CO" sz="1100" b="0" i="1">
                          <a:latin typeface="Cambria Math" panose="02040503050406030204" pitchFamily="18" charset="0"/>
                        </a:rPr>
                        <m:t>𝑛</m:t>
                      </m:r>
                    </m:sup>
                    <m:e>
                      <m:r>
                        <a:rPr lang="es-CO" sz="1100" b="0" i="1">
                          <a:latin typeface="Cambria Math" panose="02040503050406030204" pitchFamily="18" charset="0"/>
                        </a:rPr>
                        <m:t>𝑉</m:t>
                      </m:r>
                    </m:e>
                  </m:nary>
                </m:oMath>
              </a14:m>
              <a:endParaRPr lang="es-CO" sz="1100"/>
            </a:p>
          </xdr:txBody>
        </xdr:sp>
      </mc:Choice>
      <mc:Fallback xmlns="">
        <xdr:sp macro="" textlink="">
          <xdr:nvSpPr>
            <xdr:cNvPr id="13" name="CuadroTexto 12"/>
            <xdr:cNvSpPr txBox="1"/>
          </xdr:nvSpPr>
          <xdr:spPr>
            <a:xfrm>
              <a:off x="2672609" y="11608923"/>
              <a:ext cx="5391891" cy="25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baseline="0"/>
                <a:t>V1 </a:t>
              </a:r>
              <a:r>
                <a:rPr lang="es-CO" sz="1100" i="0">
                  <a:latin typeface="Cambria Math" panose="02040503050406030204" pitchFamily="18" charset="0"/>
                </a:rPr>
                <a:t>=∑128_(𝑛=1)</a:t>
              </a:r>
              <a:r>
                <a:rPr lang="es-CO" sz="1100" b="0" i="0">
                  <a:latin typeface="Cambria Math" panose="02040503050406030204" pitchFamily="18" charset="0"/>
                </a:rPr>
                <a:t>^(𝑛=𝑛)▒𝑉</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10</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2106275"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9</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895350</xdr:colOff>
      <xdr:row>12</xdr:row>
      <xdr:rowOff>123825</xdr:rowOff>
    </xdr:from>
    <xdr:ext cx="184731" cy="264560"/>
    <xdr:sp macro="" textlink="">
      <xdr:nvSpPr>
        <xdr:cNvPr id="14" name="CuadroTexto 13">
          <a:extLst>
            <a:ext uri="{FF2B5EF4-FFF2-40B4-BE49-F238E27FC236}">
              <a16:creationId xmlns:a16="http://schemas.microsoft.com/office/drawing/2014/main" id="{00000000-0008-0000-0100-00000E000000}"/>
            </a:ext>
          </a:extLst>
        </xdr:cNvPr>
        <xdr:cNvSpPr txBox="1"/>
      </xdr:nvSpPr>
      <xdr:spPr>
        <a:xfrm>
          <a:off x="455295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Q56"/>
  <sheetViews>
    <sheetView showGridLines="0" topLeftCell="A29" zoomScale="90" zoomScaleNormal="90" workbookViewId="0">
      <selection activeCell="C38" sqref="C38:M38"/>
    </sheetView>
  </sheetViews>
  <sheetFormatPr baseColWidth="10" defaultColWidth="12.28515625" defaultRowHeight="15" x14ac:dyDescent="0.25"/>
  <cols>
    <col min="1" max="1" width="5.5703125" style="1" customWidth="1"/>
    <col min="2" max="2" width="33.8554687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7" ht="15.75" thickBot="1" x14ac:dyDescent="0.3"/>
    <row r="2" spans="2:17" x14ac:dyDescent="0.25">
      <c r="B2" s="100"/>
      <c r="C2" s="101"/>
      <c r="D2" s="101"/>
      <c r="E2" s="101"/>
      <c r="F2" s="101"/>
      <c r="G2" s="101"/>
      <c r="H2" s="101"/>
      <c r="I2" s="101"/>
      <c r="J2" s="101"/>
      <c r="K2" s="101"/>
      <c r="L2" s="101"/>
      <c r="M2" s="102"/>
    </row>
    <row r="3" spans="2:17" x14ac:dyDescent="0.25">
      <c r="B3" s="103"/>
      <c r="C3" s="104"/>
      <c r="D3" s="104"/>
      <c r="E3" s="104"/>
      <c r="F3" s="104"/>
      <c r="G3" s="104"/>
      <c r="H3" s="104"/>
      <c r="I3" s="104"/>
      <c r="J3" s="104"/>
      <c r="K3" s="104"/>
      <c r="L3" s="104"/>
      <c r="M3" s="105"/>
    </row>
    <row r="4" spans="2:17" x14ac:dyDescent="0.25">
      <c r="B4" s="103"/>
      <c r="C4" s="104"/>
      <c r="D4" s="104"/>
      <c r="E4" s="104"/>
      <c r="F4" s="104"/>
      <c r="G4" s="104"/>
      <c r="H4" s="104"/>
      <c r="I4" s="104"/>
      <c r="J4" s="104"/>
      <c r="K4" s="104"/>
      <c r="L4" s="104"/>
      <c r="M4" s="105"/>
    </row>
    <row r="5" spans="2:17" x14ac:dyDescent="0.25">
      <c r="B5" s="103"/>
      <c r="C5" s="104"/>
      <c r="D5" s="104"/>
      <c r="E5" s="104"/>
      <c r="F5" s="104"/>
      <c r="G5" s="104"/>
      <c r="H5" s="104"/>
      <c r="I5" s="104"/>
      <c r="J5" s="104"/>
      <c r="K5" s="104"/>
      <c r="L5" s="104"/>
      <c r="M5" s="105"/>
    </row>
    <row r="6" spans="2:17" x14ac:dyDescent="0.25">
      <c r="B6" s="103"/>
      <c r="C6" s="104"/>
      <c r="D6" s="104"/>
      <c r="E6" s="104"/>
      <c r="F6" s="104"/>
      <c r="G6" s="104"/>
      <c r="H6" s="104"/>
      <c r="I6" s="104"/>
      <c r="J6" s="104"/>
      <c r="K6" s="104"/>
      <c r="L6" s="104"/>
      <c r="M6" s="105"/>
    </row>
    <row r="7" spans="2:17" x14ac:dyDescent="0.25">
      <c r="B7" s="103"/>
      <c r="C7" s="104"/>
      <c r="D7" s="104"/>
      <c r="E7" s="104"/>
      <c r="F7" s="104"/>
      <c r="G7" s="104"/>
      <c r="H7" s="104"/>
      <c r="I7" s="104"/>
      <c r="J7" s="104"/>
      <c r="K7" s="104"/>
      <c r="L7" s="104"/>
      <c r="M7" s="105"/>
    </row>
    <row r="8" spans="2:17" x14ac:dyDescent="0.25">
      <c r="B8" s="103"/>
      <c r="C8" s="104"/>
      <c r="D8" s="104"/>
      <c r="E8" s="104"/>
      <c r="F8" s="104"/>
      <c r="G8" s="104"/>
      <c r="H8" s="104"/>
      <c r="I8" s="104"/>
      <c r="J8" s="104"/>
      <c r="K8" s="104"/>
      <c r="L8" s="104"/>
      <c r="M8" s="105"/>
    </row>
    <row r="9" spans="2:17" x14ac:dyDescent="0.25">
      <c r="B9" s="103"/>
      <c r="C9" s="104"/>
      <c r="D9" s="104"/>
      <c r="E9" s="104"/>
      <c r="F9" s="104"/>
      <c r="G9" s="104"/>
      <c r="H9" s="104"/>
      <c r="I9" s="104"/>
      <c r="J9" s="104"/>
      <c r="K9" s="104"/>
      <c r="L9" s="104"/>
      <c r="M9" s="105"/>
    </row>
    <row r="10" spans="2:17" ht="15.75" thickBot="1" x14ac:dyDescent="0.3">
      <c r="B10" s="106"/>
      <c r="C10" s="107"/>
      <c r="D10" s="107"/>
      <c r="E10" s="107"/>
      <c r="F10" s="107"/>
      <c r="G10" s="107"/>
      <c r="H10" s="107"/>
      <c r="I10" s="107"/>
      <c r="J10" s="107"/>
      <c r="K10" s="107"/>
      <c r="L10" s="107"/>
      <c r="M10" s="108"/>
    </row>
    <row r="11" spans="2:17" ht="12.75" customHeight="1" x14ac:dyDescent="0.25">
      <c r="B11" s="2"/>
      <c r="C11" s="3"/>
      <c r="D11" s="3"/>
      <c r="E11" s="3"/>
      <c r="F11" s="4"/>
      <c r="G11" s="3"/>
      <c r="H11" s="3"/>
      <c r="I11" s="3"/>
      <c r="J11" s="3"/>
      <c r="K11" s="3"/>
      <c r="L11" s="3"/>
      <c r="M11" s="5"/>
    </row>
    <row r="12" spans="2:17" ht="23.25" customHeight="1" x14ac:dyDescent="0.25">
      <c r="B12" s="109" t="s">
        <v>0</v>
      </c>
      <c r="C12" s="110"/>
      <c r="D12" s="110"/>
      <c r="E12" s="110"/>
      <c r="F12" s="110"/>
      <c r="G12" s="110"/>
      <c r="H12" s="110"/>
      <c r="I12" s="110"/>
      <c r="J12" s="110"/>
      <c r="K12" s="110"/>
      <c r="L12" s="110"/>
      <c r="M12" s="111"/>
    </row>
    <row r="13" spans="2:17" ht="15.75" customHeight="1" x14ac:dyDescent="0.25">
      <c r="B13" s="6"/>
      <c r="C13" s="7"/>
      <c r="D13" s="8"/>
      <c r="E13" s="8"/>
      <c r="F13" s="7"/>
      <c r="G13" s="7"/>
      <c r="H13" s="7"/>
      <c r="I13" s="8"/>
      <c r="J13" s="8"/>
      <c r="K13" s="7"/>
      <c r="L13" s="7"/>
      <c r="M13" s="9"/>
    </row>
    <row r="14" spans="2:17" ht="12.75" customHeight="1" x14ac:dyDescent="0.25">
      <c r="B14" s="112" t="s">
        <v>1</v>
      </c>
      <c r="C14" s="113"/>
      <c r="D14" s="10"/>
      <c r="E14" s="10"/>
      <c r="F14" s="114" t="s">
        <v>37</v>
      </c>
      <c r="G14" s="114"/>
      <c r="H14" s="114"/>
      <c r="I14" s="10"/>
      <c r="J14" s="10"/>
      <c r="K14" s="114" t="s">
        <v>2</v>
      </c>
      <c r="L14" s="114"/>
      <c r="M14" s="11"/>
      <c r="Q14" s="1" t="s">
        <v>134</v>
      </c>
    </row>
    <row r="15" spans="2:17" ht="12.75" customHeight="1" x14ac:dyDescent="0.25">
      <c r="B15" s="112"/>
      <c r="C15" s="113"/>
      <c r="D15" s="10"/>
      <c r="E15" s="10"/>
      <c r="F15" s="114"/>
      <c r="G15" s="114"/>
      <c r="H15" s="114"/>
      <c r="I15" s="10"/>
      <c r="J15" s="10"/>
      <c r="K15" s="114"/>
      <c r="L15" s="114"/>
      <c r="M15" s="11"/>
    </row>
    <row r="16" spans="2:17" ht="14.25" customHeight="1" x14ac:dyDescent="0.25">
      <c r="B16" s="12" t="s">
        <v>3</v>
      </c>
      <c r="C16" s="13"/>
      <c r="D16" s="14"/>
      <c r="E16" s="14"/>
      <c r="F16" s="28" t="s">
        <v>31</v>
      </c>
      <c r="G16" s="87"/>
      <c r="H16" s="87"/>
      <c r="I16" s="14"/>
      <c r="J16" s="10"/>
      <c r="K16" s="88" t="s">
        <v>68</v>
      </c>
      <c r="L16" s="89"/>
      <c r="M16" s="11"/>
    </row>
    <row r="17" spans="2:13" x14ac:dyDescent="0.25">
      <c r="B17" s="12" t="s">
        <v>4</v>
      </c>
      <c r="C17" s="13" t="s">
        <v>67</v>
      </c>
      <c r="D17" s="14"/>
      <c r="E17" s="14"/>
      <c r="F17" s="28" t="s">
        <v>32</v>
      </c>
      <c r="G17" s="87" t="s">
        <v>67</v>
      </c>
      <c r="H17" s="87"/>
      <c r="I17" s="14"/>
      <c r="J17" s="10"/>
      <c r="K17" s="90"/>
      <c r="L17" s="91"/>
      <c r="M17" s="11"/>
    </row>
    <row r="18" spans="2:13" x14ac:dyDescent="0.25">
      <c r="B18" s="12" t="s">
        <v>5</v>
      </c>
      <c r="C18" s="13"/>
      <c r="D18" s="14"/>
      <c r="E18" s="14"/>
      <c r="F18" s="28" t="s">
        <v>33</v>
      </c>
      <c r="G18" s="87"/>
      <c r="H18" s="87"/>
      <c r="I18" s="14"/>
      <c r="J18" s="10"/>
      <c r="K18" s="92"/>
      <c r="L18" s="93"/>
      <c r="M18" s="11"/>
    </row>
    <row r="19" spans="2:13" x14ac:dyDescent="0.25">
      <c r="B19" s="12" t="s">
        <v>30</v>
      </c>
      <c r="C19" s="13"/>
      <c r="D19" s="14"/>
      <c r="E19" s="14"/>
      <c r="F19" s="28" t="s">
        <v>29</v>
      </c>
      <c r="G19" s="87"/>
      <c r="H19" s="87"/>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94" t="s">
        <v>6</v>
      </c>
      <c r="C21" s="95"/>
      <c r="D21" s="95"/>
      <c r="E21" s="95"/>
      <c r="F21" s="95"/>
      <c r="G21" s="95"/>
      <c r="H21" s="95"/>
      <c r="I21" s="95"/>
      <c r="J21" s="95"/>
      <c r="K21" s="95"/>
      <c r="L21" s="95"/>
      <c r="M21" s="96"/>
    </row>
    <row r="22" spans="2:13" ht="14.25" customHeight="1" x14ac:dyDescent="0.25">
      <c r="B22" s="97"/>
      <c r="C22" s="98"/>
      <c r="D22" s="98"/>
      <c r="E22" s="98"/>
      <c r="F22" s="98"/>
      <c r="G22" s="98"/>
      <c r="H22" s="98"/>
      <c r="I22" s="98"/>
      <c r="J22" s="98"/>
      <c r="K22" s="98"/>
      <c r="L22" s="98"/>
      <c r="M22" s="99"/>
    </row>
    <row r="23" spans="2:13" ht="21" customHeight="1" x14ac:dyDescent="0.25">
      <c r="B23" s="76" t="s">
        <v>41</v>
      </c>
      <c r="C23" s="78" t="s">
        <v>7</v>
      </c>
      <c r="D23" s="79"/>
      <c r="E23" s="79"/>
      <c r="F23" s="80"/>
      <c r="G23" s="81" t="s">
        <v>77</v>
      </c>
      <c r="H23" s="82"/>
      <c r="I23" s="82"/>
      <c r="J23" s="82"/>
      <c r="K23" s="82"/>
      <c r="L23" s="82"/>
      <c r="M23" s="83"/>
    </row>
    <row r="24" spans="2:13" ht="20.100000000000001" customHeight="1" x14ac:dyDescent="0.25">
      <c r="B24" s="77"/>
      <c r="C24" s="78" t="s">
        <v>8</v>
      </c>
      <c r="D24" s="79"/>
      <c r="E24" s="79"/>
      <c r="F24" s="80"/>
      <c r="G24" s="81" t="s">
        <v>75</v>
      </c>
      <c r="H24" s="82"/>
      <c r="I24" s="82"/>
      <c r="J24" s="82"/>
      <c r="K24" s="82"/>
      <c r="L24" s="82"/>
      <c r="M24" s="83"/>
    </row>
    <row r="25" spans="2:13" ht="20.100000000000001" customHeight="1" x14ac:dyDescent="0.25">
      <c r="B25" s="77"/>
      <c r="C25" s="78" t="s">
        <v>9</v>
      </c>
      <c r="D25" s="79"/>
      <c r="E25" s="79"/>
      <c r="F25" s="80"/>
      <c r="G25" s="81" t="s">
        <v>76</v>
      </c>
      <c r="H25" s="82"/>
      <c r="I25" s="82"/>
      <c r="J25" s="82"/>
      <c r="K25" s="82"/>
      <c r="L25" s="82"/>
      <c r="M25" s="83"/>
    </row>
    <row r="26" spans="2:13" ht="30.75" customHeight="1" x14ac:dyDescent="0.25">
      <c r="B26" s="77"/>
      <c r="C26" s="78" t="s">
        <v>10</v>
      </c>
      <c r="D26" s="79"/>
      <c r="E26" s="79"/>
      <c r="F26" s="80"/>
      <c r="G26" s="84" t="s">
        <v>71</v>
      </c>
      <c r="H26" s="85"/>
      <c r="I26" s="85"/>
      <c r="J26" s="85"/>
      <c r="K26" s="85"/>
      <c r="L26" s="85"/>
      <c r="M26" s="86"/>
    </row>
    <row r="27" spans="2:13" ht="23.25" customHeight="1" x14ac:dyDescent="0.25">
      <c r="B27" s="76" t="s">
        <v>59</v>
      </c>
      <c r="C27" s="78" t="s">
        <v>11</v>
      </c>
      <c r="D27" s="79"/>
      <c r="E27" s="79"/>
      <c r="F27" s="80"/>
      <c r="G27" s="81" t="s">
        <v>69</v>
      </c>
      <c r="H27" s="82"/>
      <c r="I27" s="82"/>
      <c r="J27" s="82"/>
      <c r="K27" s="82"/>
      <c r="L27" s="82"/>
      <c r="M27" s="83"/>
    </row>
    <row r="28" spans="2:13" ht="23.25" customHeight="1" x14ac:dyDescent="0.25">
      <c r="B28" s="77"/>
      <c r="C28" s="78" t="s">
        <v>12</v>
      </c>
      <c r="D28" s="79"/>
      <c r="E28" s="79"/>
      <c r="F28" s="80"/>
      <c r="G28" s="81" t="s">
        <v>70</v>
      </c>
      <c r="H28" s="82"/>
      <c r="I28" s="82"/>
      <c r="J28" s="82"/>
      <c r="K28" s="82"/>
      <c r="L28" s="82"/>
      <c r="M28" s="83"/>
    </row>
    <row r="29" spans="2:13" ht="23.25" customHeight="1" x14ac:dyDescent="0.25">
      <c r="B29" s="77"/>
      <c r="C29" s="78" t="s">
        <v>13</v>
      </c>
      <c r="D29" s="79"/>
      <c r="E29" s="79"/>
      <c r="F29" s="80"/>
      <c r="G29" s="81" t="s">
        <v>71</v>
      </c>
      <c r="H29" s="82"/>
      <c r="I29" s="82"/>
      <c r="J29" s="82"/>
      <c r="K29" s="82"/>
      <c r="L29" s="82"/>
      <c r="M29" s="83"/>
    </row>
    <row r="30" spans="2:13" ht="30" customHeight="1" x14ac:dyDescent="0.25">
      <c r="B30" s="128"/>
      <c r="C30" s="78" t="s">
        <v>14</v>
      </c>
      <c r="D30" s="79"/>
      <c r="E30" s="79"/>
      <c r="F30" s="80"/>
      <c r="G30" s="84" t="s">
        <v>143</v>
      </c>
      <c r="H30" s="85"/>
      <c r="I30" s="85"/>
      <c r="J30" s="85"/>
      <c r="K30" s="85"/>
      <c r="L30" s="85"/>
      <c r="M30" s="86"/>
    </row>
    <row r="31" spans="2:13" ht="25.5" customHeight="1" x14ac:dyDescent="0.25">
      <c r="B31" s="125" t="s">
        <v>42</v>
      </c>
      <c r="C31" s="127" t="s">
        <v>15</v>
      </c>
      <c r="D31" s="127"/>
      <c r="E31" s="127"/>
      <c r="F31" s="127"/>
      <c r="G31" s="116" t="s">
        <v>71</v>
      </c>
      <c r="H31" s="116"/>
      <c r="I31" s="116"/>
      <c r="J31" s="116"/>
      <c r="K31" s="116"/>
      <c r="L31" s="116"/>
      <c r="M31" s="117"/>
    </row>
    <row r="32" spans="2:13" ht="21" customHeight="1" x14ac:dyDescent="0.25">
      <c r="B32" s="126"/>
      <c r="C32" s="127" t="s">
        <v>16</v>
      </c>
      <c r="D32" s="127"/>
      <c r="E32" s="127"/>
      <c r="F32" s="127"/>
      <c r="G32" s="116" t="s">
        <v>71</v>
      </c>
      <c r="H32" s="116"/>
      <c r="I32" s="116"/>
      <c r="J32" s="116"/>
      <c r="K32" s="116"/>
      <c r="L32" s="116"/>
      <c r="M32" s="117"/>
    </row>
    <row r="33" spans="2:13" ht="33" customHeight="1" x14ac:dyDescent="0.25">
      <c r="B33" s="126"/>
      <c r="C33" s="115" t="s">
        <v>17</v>
      </c>
      <c r="D33" s="115"/>
      <c r="E33" s="115"/>
      <c r="F33" s="115"/>
      <c r="G33" s="116" t="s">
        <v>71</v>
      </c>
      <c r="H33" s="116"/>
      <c r="I33" s="116"/>
      <c r="J33" s="116"/>
      <c r="K33" s="116"/>
      <c r="L33" s="116"/>
      <c r="M33" s="117"/>
    </row>
    <row r="34" spans="2:13" ht="28.5" customHeight="1" x14ac:dyDescent="0.25">
      <c r="B34" s="19" t="s">
        <v>43</v>
      </c>
      <c r="C34" s="115" t="s">
        <v>7</v>
      </c>
      <c r="D34" s="115"/>
      <c r="E34" s="115"/>
      <c r="F34" s="115"/>
      <c r="G34" s="116"/>
      <c r="H34" s="116"/>
      <c r="I34" s="116"/>
      <c r="J34" s="116"/>
      <c r="K34" s="116"/>
      <c r="L34" s="116"/>
      <c r="M34" s="117"/>
    </row>
    <row r="35" spans="2:13" s="20" customFormat="1" ht="28.5" customHeight="1" x14ac:dyDescent="0.25">
      <c r="B35" s="118" t="s">
        <v>18</v>
      </c>
      <c r="C35" s="119"/>
      <c r="D35" s="119"/>
      <c r="E35" s="119"/>
      <c r="F35" s="119"/>
      <c r="G35" s="119"/>
      <c r="H35" s="119"/>
      <c r="I35" s="119"/>
      <c r="J35" s="119"/>
      <c r="K35" s="119"/>
      <c r="L35" s="119"/>
      <c r="M35" s="120"/>
    </row>
    <row r="36" spans="2:13" s="20" customFormat="1" ht="24.75" customHeight="1" x14ac:dyDescent="0.25">
      <c r="B36" s="21" t="s">
        <v>19</v>
      </c>
      <c r="C36" s="121" t="s">
        <v>20</v>
      </c>
      <c r="D36" s="121"/>
      <c r="E36" s="121"/>
      <c r="F36" s="121"/>
      <c r="G36" s="121"/>
      <c r="H36" s="121"/>
      <c r="I36" s="121"/>
      <c r="J36" s="121"/>
      <c r="K36" s="121"/>
      <c r="L36" s="121"/>
      <c r="M36" s="122"/>
    </row>
    <row r="37" spans="2:13" ht="29.25" customHeight="1" x14ac:dyDescent="0.25">
      <c r="B37" s="22" t="s">
        <v>49</v>
      </c>
      <c r="C37" s="123" t="s">
        <v>129</v>
      </c>
      <c r="D37" s="123"/>
      <c r="E37" s="123"/>
      <c r="F37" s="123"/>
      <c r="G37" s="123"/>
      <c r="H37" s="123"/>
      <c r="I37" s="123"/>
      <c r="J37" s="123"/>
      <c r="K37" s="123"/>
      <c r="L37" s="123"/>
      <c r="M37" s="124"/>
    </row>
    <row r="38" spans="2:13" ht="29.25" customHeight="1" x14ac:dyDescent="0.25">
      <c r="B38" s="23" t="s">
        <v>22</v>
      </c>
      <c r="C38" s="142" t="s">
        <v>130</v>
      </c>
      <c r="D38" s="143"/>
      <c r="E38" s="143"/>
      <c r="F38" s="143"/>
      <c r="G38" s="143"/>
      <c r="H38" s="143"/>
      <c r="I38" s="143"/>
      <c r="J38" s="143"/>
      <c r="K38" s="143"/>
      <c r="L38" s="143"/>
      <c r="M38" s="144"/>
    </row>
    <row r="39" spans="2:13" ht="75.75" customHeight="1" x14ac:dyDescent="0.25">
      <c r="B39" s="23" t="s">
        <v>48</v>
      </c>
      <c r="C39" s="142" t="s">
        <v>135</v>
      </c>
      <c r="D39" s="143"/>
      <c r="E39" s="143"/>
      <c r="F39" s="143"/>
      <c r="G39" s="143"/>
      <c r="H39" s="143"/>
      <c r="I39" s="143"/>
      <c r="J39" s="143"/>
      <c r="K39" s="143"/>
      <c r="L39" s="143"/>
      <c r="M39" s="144"/>
    </row>
    <row r="40" spans="2:13" ht="28.5" customHeight="1" x14ac:dyDescent="0.25">
      <c r="B40" s="24" t="s">
        <v>58</v>
      </c>
      <c r="C40" s="145" t="s">
        <v>140</v>
      </c>
      <c r="D40" s="145"/>
      <c r="E40" s="145"/>
      <c r="F40" s="145"/>
      <c r="G40" s="145"/>
      <c r="H40" s="145"/>
      <c r="I40" s="145"/>
      <c r="J40" s="145"/>
      <c r="K40" s="145"/>
      <c r="L40" s="145"/>
      <c r="M40" s="146"/>
    </row>
    <row r="41" spans="2:13" ht="36.75" customHeight="1" x14ac:dyDescent="0.25">
      <c r="B41" s="24" t="s">
        <v>57</v>
      </c>
      <c r="C41" s="129" t="s">
        <v>131</v>
      </c>
      <c r="D41" s="130"/>
      <c r="E41" s="130"/>
      <c r="F41" s="130"/>
      <c r="G41" s="130"/>
      <c r="H41" s="130"/>
      <c r="I41" s="130"/>
      <c r="J41" s="130"/>
      <c r="K41" s="130"/>
      <c r="L41" s="130"/>
      <c r="M41" s="131"/>
    </row>
    <row r="42" spans="2:13" ht="56.25" customHeight="1" x14ac:dyDescent="0.25">
      <c r="B42" s="24" t="s">
        <v>56</v>
      </c>
      <c r="C42" s="139" t="s">
        <v>72</v>
      </c>
      <c r="D42" s="140"/>
      <c r="E42" s="140"/>
      <c r="F42" s="140"/>
      <c r="G42" s="140"/>
      <c r="H42" s="140"/>
      <c r="I42" s="140"/>
      <c r="J42" s="140"/>
      <c r="K42" s="140"/>
      <c r="L42" s="140"/>
      <c r="M42" s="141"/>
    </row>
    <row r="43" spans="2:13" ht="26.25" customHeight="1" x14ac:dyDescent="0.25">
      <c r="B43" s="25" t="s">
        <v>55</v>
      </c>
      <c r="C43" s="145" t="s">
        <v>73</v>
      </c>
      <c r="D43" s="145"/>
      <c r="E43" s="145"/>
      <c r="F43" s="145"/>
      <c r="G43" s="145"/>
      <c r="H43" s="145"/>
      <c r="I43" s="145"/>
      <c r="J43" s="145"/>
      <c r="K43" s="145"/>
      <c r="L43" s="145"/>
      <c r="M43" s="146"/>
    </row>
    <row r="44" spans="2:13" ht="23.25" customHeight="1" x14ac:dyDescent="0.25">
      <c r="B44" s="25" t="s">
        <v>23</v>
      </c>
      <c r="C44" s="129"/>
      <c r="D44" s="130"/>
      <c r="E44" s="130"/>
      <c r="F44" s="130"/>
      <c r="G44" s="130"/>
      <c r="H44" s="130"/>
      <c r="I44" s="130"/>
      <c r="J44" s="130"/>
      <c r="K44" s="130"/>
      <c r="L44" s="130"/>
      <c r="M44" s="131"/>
    </row>
    <row r="45" spans="2:13" ht="23.25" customHeight="1" x14ac:dyDescent="0.25">
      <c r="B45" s="132" t="s">
        <v>54</v>
      </c>
      <c r="C45" s="133" t="s">
        <v>132</v>
      </c>
      <c r="D45" s="134"/>
      <c r="E45" s="134"/>
      <c r="F45" s="134"/>
      <c r="G45" s="134"/>
      <c r="H45" s="134"/>
      <c r="I45" s="134"/>
      <c r="J45" s="134"/>
      <c r="K45" s="134"/>
      <c r="L45" s="134"/>
      <c r="M45" s="135"/>
    </row>
    <row r="46" spans="2:13" ht="23.25" customHeight="1" x14ac:dyDescent="0.25">
      <c r="B46" s="132"/>
      <c r="C46" s="136"/>
      <c r="D46" s="137"/>
      <c r="E46" s="137"/>
      <c r="F46" s="137"/>
      <c r="G46" s="137"/>
      <c r="H46" s="137"/>
      <c r="I46" s="137"/>
      <c r="J46" s="137"/>
      <c r="K46" s="137"/>
      <c r="L46" s="137"/>
      <c r="M46" s="138"/>
    </row>
    <row r="47" spans="2:13" ht="39.75" customHeight="1" x14ac:dyDescent="0.25">
      <c r="B47" s="25" t="s">
        <v>24</v>
      </c>
      <c r="C47" s="142" t="s">
        <v>137</v>
      </c>
      <c r="D47" s="143"/>
      <c r="E47" s="143"/>
      <c r="F47" s="143"/>
      <c r="G47" s="143"/>
      <c r="H47" s="143"/>
      <c r="I47" s="143"/>
      <c r="J47" s="143"/>
      <c r="K47" s="143"/>
      <c r="L47" s="143"/>
      <c r="M47" s="144"/>
    </row>
    <row r="48" spans="2:13" ht="33" customHeight="1" x14ac:dyDescent="0.25">
      <c r="B48" s="25" t="s">
        <v>25</v>
      </c>
      <c r="C48" s="142" t="s">
        <v>101</v>
      </c>
      <c r="D48" s="143"/>
      <c r="E48" s="143"/>
      <c r="F48" s="143"/>
      <c r="G48" s="143"/>
      <c r="H48" s="143"/>
      <c r="I48" s="143"/>
      <c r="J48" s="143"/>
      <c r="K48" s="143"/>
      <c r="L48" s="143"/>
      <c r="M48" s="144"/>
    </row>
    <row r="49" spans="2:13" ht="27" customHeight="1" x14ac:dyDescent="0.25">
      <c r="B49" s="25" t="s">
        <v>53</v>
      </c>
      <c r="C49" s="148" t="s">
        <v>141</v>
      </c>
      <c r="D49" s="148"/>
      <c r="E49" s="148"/>
      <c r="F49" s="148"/>
      <c r="G49" s="148"/>
      <c r="H49" s="148"/>
      <c r="I49" s="148"/>
      <c r="J49" s="148"/>
      <c r="K49" s="148"/>
      <c r="L49" s="148"/>
      <c r="M49" s="149"/>
    </row>
    <row r="50" spans="2:13" ht="42.75" customHeight="1" x14ac:dyDescent="0.25">
      <c r="B50" s="25" t="s">
        <v>52</v>
      </c>
      <c r="C50" s="150" t="s">
        <v>74</v>
      </c>
      <c r="D50" s="151"/>
      <c r="E50" s="151"/>
      <c r="F50" s="151"/>
      <c r="G50" s="151"/>
      <c r="H50" s="151"/>
      <c r="I50" s="151"/>
      <c r="J50" s="151"/>
      <c r="K50" s="151"/>
      <c r="L50" s="151"/>
      <c r="M50" s="152"/>
    </row>
    <row r="51" spans="2:13" ht="45.75" customHeight="1" x14ac:dyDescent="0.25">
      <c r="B51" s="25" t="s">
        <v>51</v>
      </c>
      <c r="C51" s="145" t="s">
        <v>136</v>
      </c>
      <c r="D51" s="145"/>
      <c r="E51" s="145"/>
      <c r="F51" s="145"/>
      <c r="G51" s="145"/>
      <c r="H51" s="145"/>
      <c r="I51" s="145"/>
      <c r="J51" s="145"/>
      <c r="K51" s="145"/>
      <c r="L51" s="145"/>
      <c r="M51" s="146"/>
    </row>
    <row r="52" spans="2:13" ht="27" customHeight="1" x14ac:dyDescent="0.25">
      <c r="B52" s="25" t="s">
        <v>26</v>
      </c>
      <c r="C52" s="145" t="s">
        <v>139</v>
      </c>
      <c r="D52" s="145"/>
      <c r="E52" s="145"/>
      <c r="F52" s="145"/>
      <c r="G52" s="145"/>
      <c r="H52" s="145"/>
      <c r="I52" s="145"/>
      <c r="J52" s="145"/>
      <c r="K52" s="145"/>
      <c r="L52" s="145"/>
      <c r="M52" s="146"/>
    </row>
    <row r="53" spans="2:13" ht="73.5" customHeight="1" x14ac:dyDescent="0.25">
      <c r="B53" s="26" t="s">
        <v>27</v>
      </c>
      <c r="C53" s="129" t="s">
        <v>133</v>
      </c>
      <c r="D53" s="130"/>
      <c r="E53" s="130"/>
      <c r="F53" s="130"/>
      <c r="G53" s="130"/>
      <c r="H53" s="130"/>
      <c r="I53" s="130"/>
      <c r="J53" s="130"/>
      <c r="K53" s="130"/>
      <c r="L53" s="130"/>
      <c r="M53" s="131"/>
    </row>
    <row r="54" spans="2:13" ht="66" customHeight="1" thickBot="1" x14ac:dyDescent="0.3">
      <c r="B54" s="27" t="s">
        <v>60</v>
      </c>
      <c r="C54" s="153" t="s">
        <v>138</v>
      </c>
      <c r="D54" s="154"/>
      <c r="E54" s="154"/>
      <c r="F54" s="154"/>
      <c r="G54" s="155"/>
      <c r="H54" s="156" t="s">
        <v>61</v>
      </c>
      <c r="I54" s="156"/>
      <c r="J54" s="156"/>
      <c r="K54" s="157" t="s">
        <v>142</v>
      </c>
      <c r="L54" s="158"/>
      <c r="M54" s="159"/>
    </row>
    <row r="55" spans="2:13" ht="9" customHeight="1" x14ac:dyDescent="0.25"/>
    <row r="56" spans="2:13" ht="15.75" x14ac:dyDescent="0.25">
      <c r="B56" s="147" t="s">
        <v>28</v>
      </c>
      <c r="C56" s="147"/>
      <c r="D56" s="147"/>
      <c r="E56" s="147"/>
      <c r="F56" s="147"/>
      <c r="G56" s="147"/>
      <c r="H56" s="147"/>
      <c r="I56" s="147"/>
      <c r="J56" s="147"/>
      <c r="K56" s="147"/>
      <c r="L56" s="147"/>
      <c r="M56" s="147"/>
    </row>
  </sheetData>
  <mergeCells count="61">
    <mergeCell ref="B56:M56"/>
    <mergeCell ref="C47:M47"/>
    <mergeCell ref="C48:M48"/>
    <mergeCell ref="C49:M49"/>
    <mergeCell ref="C50:M50"/>
    <mergeCell ref="C51:M51"/>
    <mergeCell ref="C52:M52"/>
    <mergeCell ref="C53:M53"/>
    <mergeCell ref="C54:G54"/>
    <mergeCell ref="H54:J54"/>
    <mergeCell ref="K54:M54"/>
    <mergeCell ref="C44:M44"/>
    <mergeCell ref="B45:B46"/>
    <mergeCell ref="C45:M46"/>
    <mergeCell ref="C42:M42"/>
    <mergeCell ref="C38:M38"/>
    <mergeCell ref="C39:M39"/>
    <mergeCell ref="C40:M40"/>
    <mergeCell ref="C41:M41"/>
    <mergeCell ref="C43:M43"/>
    <mergeCell ref="G30:M30"/>
    <mergeCell ref="B31:B33"/>
    <mergeCell ref="C31:F31"/>
    <mergeCell ref="G31:M31"/>
    <mergeCell ref="C32:F32"/>
    <mergeCell ref="G32:M32"/>
    <mergeCell ref="C33:F33"/>
    <mergeCell ref="G33:M33"/>
    <mergeCell ref="C30:F30"/>
    <mergeCell ref="B27:B30"/>
    <mergeCell ref="G27:M27"/>
    <mergeCell ref="C28:F28"/>
    <mergeCell ref="G28:M28"/>
    <mergeCell ref="C29:F29"/>
    <mergeCell ref="G29:M29"/>
    <mergeCell ref="C27:F27"/>
    <mergeCell ref="C34:F34"/>
    <mergeCell ref="G34:M34"/>
    <mergeCell ref="B35:M35"/>
    <mergeCell ref="C36:M36"/>
    <mergeCell ref="C37:M37"/>
    <mergeCell ref="B2:M10"/>
    <mergeCell ref="B12:M12"/>
    <mergeCell ref="B14:C15"/>
    <mergeCell ref="F14:H15"/>
    <mergeCell ref="K14:L15"/>
    <mergeCell ref="G16:H16"/>
    <mergeCell ref="K16:L18"/>
    <mergeCell ref="G17:H17"/>
    <mergeCell ref="G18:H18"/>
    <mergeCell ref="B21:M22"/>
    <mergeCell ref="G19:H19"/>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3:N47"/>
  <sheetViews>
    <sheetView showGridLines="0" tabSelected="1" topLeftCell="A21" zoomScaleNormal="100" workbookViewId="0">
      <selection activeCell="F25" sqref="F2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2.28515625" customWidth="1"/>
    <col min="7" max="7" width="9.42578125" customWidth="1"/>
    <col min="8" max="8" width="12.42578125" customWidth="1"/>
    <col min="9" max="9" width="56.7109375" customWidth="1"/>
    <col min="10" max="10" width="25.85546875" customWidth="1"/>
    <col min="11" max="12" width="12.5703125" customWidth="1"/>
    <col min="13" max="13" width="6.42578125" customWidth="1"/>
    <col min="14" max="253" width="11.42578125" customWidth="1"/>
    <col min="254" max="254" width="18.140625" customWidth="1"/>
    <col min="255" max="255" width="13.7109375" customWidth="1"/>
  </cols>
  <sheetData>
    <row r="3" spans="2:14" x14ac:dyDescent="0.25">
      <c r="B3" s="10"/>
      <c r="C3" s="10"/>
      <c r="D3" s="10"/>
      <c r="E3" s="29"/>
      <c r="F3" s="29"/>
      <c r="G3" s="29"/>
      <c r="H3" s="29"/>
      <c r="I3" s="29"/>
      <c r="J3" s="1"/>
    </row>
    <row r="4" spans="2:14" x14ac:dyDescent="0.25">
      <c r="B4" s="10"/>
      <c r="C4" s="10"/>
      <c r="D4" s="10"/>
      <c r="E4" s="29"/>
      <c r="F4" s="29"/>
      <c r="G4" s="29"/>
      <c r="H4" s="29"/>
      <c r="I4" s="29"/>
      <c r="J4" s="1"/>
    </row>
    <row r="5" spans="2:14" x14ac:dyDescent="0.25">
      <c r="B5" s="10"/>
      <c r="C5" s="10"/>
      <c r="D5" s="10"/>
      <c r="E5" s="29"/>
      <c r="F5" s="29"/>
      <c r="G5" s="29"/>
      <c r="H5" s="29"/>
      <c r="I5" s="29"/>
      <c r="J5" s="1"/>
    </row>
    <row r="6" spans="2:14" ht="18" customHeight="1" x14ac:dyDescent="0.25">
      <c r="B6" s="10"/>
      <c r="C6" s="10"/>
      <c r="D6" s="10"/>
      <c r="E6" s="29"/>
      <c r="F6" s="29"/>
      <c r="G6" s="29"/>
      <c r="H6" s="29"/>
      <c r="I6" s="29"/>
      <c r="J6" s="1"/>
      <c r="L6" s="165" t="s">
        <v>44</v>
      </c>
      <c r="M6" s="165"/>
      <c r="N6" s="165"/>
    </row>
    <row r="7" spans="2:14" x14ac:dyDescent="0.25">
      <c r="B7" s="10"/>
      <c r="C7" s="10"/>
      <c r="D7" s="10"/>
      <c r="E7" s="29"/>
      <c r="F7" s="29"/>
      <c r="G7" s="29"/>
      <c r="H7" s="29"/>
      <c r="I7" s="29"/>
      <c r="J7" s="1"/>
      <c r="L7" s="38" t="s">
        <v>63</v>
      </c>
      <c r="M7" s="46" t="s">
        <v>45</v>
      </c>
      <c r="N7" s="47">
        <v>0.7</v>
      </c>
    </row>
    <row r="8" spans="2:14" x14ac:dyDescent="0.25">
      <c r="B8" s="29"/>
      <c r="C8" s="29"/>
      <c r="D8" s="29"/>
      <c r="E8" s="29"/>
      <c r="F8" s="29"/>
      <c r="G8" s="29"/>
      <c r="H8" s="29"/>
      <c r="I8" s="29"/>
      <c r="J8" s="1"/>
      <c r="L8" s="37" t="s">
        <v>64</v>
      </c>
      <c r="M8" s="46" t="s">
        <v>46</v>
      </c>
      <c r="N8" s="20" t="s">
        <v>66</v>
      </c>
    </row>
    <row r="9" spans="2:14" ht="18.75" customHeight="1" x14ac:dyDescent="0.25">
      <c r="B9" s="29"/>
      <c r="C9" s="29"/>
      <c r="D9" s="29"/>
      <c r="E9" s="29"/>
      <c r="F9" s="29"/>
      <c r="G9" s="29"/>
      <c r="H9" s="29"/>
      <c r="I9" s="29"/>
      <c r="J9" s="1"/>
      <c r="K9" s="30"/>
      <c r="L9" s="39" t="s">
        <v>65</v>
      </c>
      <c r="M9" s="46" t="s">
        <v>47</v>
      </c>
      <c r="N9" s="47">
        <v>0.5</v>
      </c>
    </row>
    <row r="10" spans="2:14" ht="39" customHeight="1" x14ac:dyDescent="0.25">
      <c r="B10" s="161" t="s">
        <v>21</v>
      </c>
      <c r="C10" s="161"/>
      <c r="D10" s="161"/>
      <c r="E10" s="162" t="str">
        <f>'Ficha Técnica Formulación'!C37</f>
        <v>Cantidad de ciudadanos del municipio de Santiago de Cali beneficiados por Servicios de deporte y recreación</v>
      </c>
      <c r="F10" s="163"/>
      <c r="G10" s="163"/>
      <c r="H10" s="163"/>
      <c r="I10" s="163"/>
      <c r="J10" s="164"/>
      <c r="K10" s="31"/>
    </row>
    <row r="11" spans="2:14" ht="10.5" customHeight="1" x14ac:dyDescent="0.25">
      <c r="K11" s="30"/>
    </row>
    <row r="12" spans="2:14" ht="56.25" customHeight="1" x14ac:dyDescent="0.25">
      <c r="B12" s="44" t="s">
        <v>62</v>
      </c>
      <c r="C12" s="44" t="s">
        <v>50</v>
      </c>
      <c r="D12" s="44" t="s">
        <v>38</v>
      </c>
      <c r="E12" s="45" t="s">
        <v>35</v>
      </c>
      <c r="F12" s="45" t="s">
        <v>39</v>
      </c>
      <c r="G12" s="160" t="s">
        <v>36</v>
      </c>
      <c r="H12" s="160"/>
      <c r="I12" s="45" t="s">
        <v>34</v>
      </c>
      <c r="J12" s="45" t="s">
        <v>40</v>
      </c>
      <c r="K12" s="30"/>
    </row>
    <row r="13" spans="2:14" x14ac:dyDescent="0.25">
      <c r="B13" s="48">
        <v>2019</v>
      </c>
      <c r="C13" s="40" t="s">
        <v>117</v>
      </c>
      <c r="D13" s="48">
        <f>(92000*0)</f>
        <v>0</v>
      </c>
      <c r="E13" s="43">
        <v>0</v>
      </c>
      <c r="F13" s="49">
        <f>E13</f>
        <v>0</v>
      </c>
      <c r="G13" s="41" t="e">
        <f t="shared" ref="G13:G25" si="0">IF(F13="","",F13/D13)</f>
        <v>#DIV/0!</v>
      </c>
      <c r="H13" s="42" t="e">
        <f>IF(G13&lt;$N$9,"Critico",IF(G13&lt;$N$7,"Medio",IF(G13="","","Satisfactorio")))</f>
        <v>#DIV/0!</v>
      </c>
      <c r="I13" s="55"/>
      <c r="J13" s="169"/>
      <c r="K13" s="30"/>
    </row>
    <row r="14" spans="2:14" x14ac:dyDescent="0.25">
      <c r="B14" s="48">
        <v>2019</v>
      </c>
      <c r="C14" s="40" t="s">
        <v>118</v>
      </c>
      <c r="D14" s="48">
        <f>(92000*0.02)</f>
        <v>1840</v>
      </c>
      <c r="E14" s="35">
        <f>0+E13</f>
        <v>0</v>
      </c>
      <c r="F14" s="49">
        <f t="shared" ref="F14:F24" si="1">E14</f>
        <v>0</v>
      </c>
      <c r="G14" s="36">
        <f t="shared" si="0"/>
        <v>0</v>
      </c>
      <c r="H14" s="42" t="str">
        <f t="shared" ref="H14:H24" si="2">IF(G14&lt;$N$9,"Critico",IF(G14&lt;$N$7,"Medio",IF(G14="","","Satisfactorio")))</f>
        <v>Critico</v>
      </c>
      <c r="I14" s="53"/>
      <c r="J14" s="167"/>
      <c r="K14" s="30"/>
    </row>
    <row r="15" spans="2:14" x14ac:dyDescent="0.25">
      <c r="B15" s="48">
        <v>2019</v>
      </c>
      <c r="C15" s="40" t="s">
        <v>119</v>
      </c>
      <c r="D15" s="48">
        <f>(92000*0.13)+D14</f>
        <v>13800</v>
      </c>
      <c r="E15" s="35"/>
      <c r="F15" s="49">
        <f t="shared" si="1"/>
        <v>0</v>
      </c>
      <c r="G15" s="36">
        <f t="shared" si="0"/>
        <v>0</v>
      </c>
      <c r="H15" s="42" t="str">
        <f t="shared" si="2"/>
        <v>Critico</v>
      </c>
      <c r="I15" s="53"/>
      <c r="J15" s="167"/>
      <c r="K15" s="30"/>
    </row>
    <row r="16" spans="2:14" ht="71.25" customHeight="1" x14ac:dyDescent="0.25">
      <c r="B16" s="48">
        <v>2019</v>
      </c>
      <c r="C16" s="40" t="s">
        <v>120</v>
      </c>
      <c r="D16" s="48">
        <f>(92000*0.18)+D15</f>
        <v>30360</v>
      </c>
      <c r="E16" s="35"/>
      <c r="F16" s="49">
        <f t="shared" si="1"/>
        <v>0</v>
      </c>
      <c r="G16" s="36">
        <f t="shared" si="0"/>
        <v>0</v>
      </c>
      <c r="H16" s="42" t="str">
        <f t="shared" si="2"/>
        <v>Critico</v>
      </c>
      <c r="I16" s="166"/>
      <c r="J16" s="167"/>
      <c r="K16" s="30"/>
    </row>
    <row r="17" spans="2:11" x14ac:dyDescent="0.25">
      <c r="B17" s="48">
        <v>2019</v>
      </c>
      <c r="C17" s="40" t="s">
        <v>121</v>
      </c>
      <c r="D17" s="48">
        <f>(92000*0.12)+D16</f>
        <v>41400</v>
      </c>
      <c r="E17" s="35"/>
      <c r="F17" s="49">
        <f t="shared" si="1"/>
        <v>0</v>
      </c>
      <c r="G17" s="36">
        <f t="shared" si="0"/>
        <v>0</v>
      </c>
      <c r="H17" s="42" t="str">
        <f t="shared" si="2"/>
        <v>Critico</v>
      </c>
      <c r="I17" s="167"/>
      <c r="J17" s="167"/>
      <c r="K17" s="30"/>
    </row>
    <row r="18" spans="2:11" x14ac:dyDescent="0.25">
      <c r="B18" s="48">
        <v>2019</v>
      </c>
      <c r="C18" s="40" t="s">
        <v>122</v>
      </c>
      <c r="D18" s="48">
        <f>(92000*0.05)+D17</f>
        <v>46000</v>
      </c>
      <c r="E18" s="35"/>
      <c r="F18" s="49">
        <f t="shared" si="1"/>
        <v>0</v>
      </c>
      <c r="G18" s="36">
        <f t="shared" si="0"/>
        <v>0</v>
      </c>
      <c r="H18" s="42" t="str">
        <f t="shared" si="2"/>
        <v>Critico</v>
      </c>
      <c r="I18" s="168"/>
      <c r="J18" s="168"/>
      <c r="K18" s="30"/>
    </row>
    <row r="19" spans="2:11" s="60" customFormat="1" ht="66.75" customHeight="1" x14ac:dyDescent="0.25">
      <c r="B19" s="69">
        <v>2019</v>
      </c>
      <c r="C19" s="70" t="s">
        <v>123</v>
      </c>
      <c r="D19" s="69">
        <f>(92000*0.05)+D18</f>
        <v>50600</v>
      </c>
      <c r="E19" s="35">
        <f>94524+1013</f>
        <v>95537</v>
      </c>
      <c r="F19" s="71">
        <f t="shared" si="1"/>
        <v>95537</v>
      </c>
      <c r="G19" s="72">
        <f t="shared" si="0"/>
        <v>1.8880830039525691</v>
      </c>
      <c r="H19" s="73" t="str">
        <f>IF(G19&lt;$N$9,"Critico",IF(G19&lt;$N$7,"Medio",IF(G19="","","Satisfactorio")))</f>
        <v>Satisfactorio</v>
      </c>
      <c r="I19" s="170" t="s">
        <v>160</v>
      </c>
      <c r="J19" s="170" t="s">
        <v>159</v>
      </c>
      <c r="K19" s="64"/>
    </row>
    <row r="20" spans="2:11" s="60" customFormat="1" ht="88.5" customHeight="1" x14ac:dyDescent="0.25">
      <c r="B20" s="69">
        <v>2019</v>
      </c>
      <c r="C20" s="70" t="s">
        <v>124</v>
      </c>
      <c r="D20" s="69">
        <f>(92000*0.1)+D19</f>
        <v>59800</v>
      </c>
      <c r="E20" s="35">
        <f>99962+942</f>
        <v>100904</v>
      </c>
      <c r="F20" s="71">
        <f t="shared" si="1"/>
        <v>100904</v>
      </c>
      <c r="G20" s="72">
        <f t="shared" si="0"/>
        <v>1.6873578595317726</v>
      </c>
      <c r="H20" s="73" t="str">
        <f t="shared" si="2"/>
        <v>Satisfactorio</v>
      </c>
      <c r="I20" s="171"/>
      <c r="J20" s="171"/>
      <c r="K20" s="64"/>
    </row>
    <row r="21" spans="2:11" s="60" customFormat="1" ht="97.5" customHeight="1" x14ac:dyDescent="0.25">
      <c r="B21" s="69">
        <v>2019</v>
      </c>
      <c r="C21" s="70" t="s">
        <v>125</v>
      </c>
      <c r="D21" s="69">
        <f>(92000*0.11)+D20</f>
        <v>69920</v>
      </c>
      <c r="E21" s="35">
        <f>102883+935</f>
        <v>103818</v>
      </c>
      <c r="F21" s="71">
        <f t="shared" si="1"/>
        <v>103818</v>
      </c>
      <c r="G21" s="72">
        <f t="shared" si="0"/>
        <v>1.4848112128146453</v>
      </c>
      <c r="H21" s="73" t="str">
        <f t="shared" si="2"/>
        <v>Satisfactorio</v>
      </c>
      <c r="I21" s="172"/>
      <c r="J21" s="172"/>
      <c r="K21" s="64"/>
    </row>
    <row r="22" spans="2:11" ht="60" customHeight="1" x14ac:dyDescent="0.25">
      <c r="B22" s="48">
        <v>2019</v>
      </c>
      <c r="C22" s="40" t="s">
        <v>126</v>
      </c>
      <c r="D22" s="48">
        <f>(92000*0.11)+D21</f>
        <v>80040</v>
      </c>
      <c r="E22" s="35">
        <f>(3220+850+2243+26922+13923+5273+1003+14307+2218+2849+5905+1892+26228)</f>
        <v>106833</v>
      </c>
      <c r="F22" s="49">
        <f t="shared" si="1"/>
        <v>106833</v>
      </c>
      <c r="G22" s="36">
        <f t="shared" si="0"/>
        <v>1.3347451274362818</v>
      </c>
      <c r="H22" s="42" t="str">
        <f t="shared" si="2"/>
        <v>Satisfactorio</v>
      </c>
      <c r="I22" s="166" t="s">
        <v>161</v>
      </c>
      <c r="J22" s="166" t="s">
        <v>162</v>
      </c>
      <c r="K22" s="30"/>
    </row>
    <row r="23" spans="2:11" ht="45.75" customHeight="1" x14ac:dyDescent="0.25">
      <c r="B23" s="48">
        <v>2019</v>
      </c>
      <c r="C23" s="40" t="s">
        <v>127</v>
      </c>
      <c r="D23" s="48">
        <f>(92000*0.11)+D22</f>
        <v>90160</v>
      </c>
      <c r="E23" s="35">
        <f>(4063+850+2243+26922+0+0+1045+0+0+5930+1892+289+26697)</f>
        <v>69931</v>
      </c>
      <c r="F23" s="49">
        <f t="shared" si="1"/>
        <v>69931</v>
      </c>
      <c r="G23" s="36">
        <f t="shared" si="0"/>
        <v>0.77563220940550137</v>
      </c>
      <c r="H23" s="42" t="str">
        <f t="shared" si="2"/>
        <v>Satisfactorio</v>
      </c>
      <c r="I23" s="167"/>
      <c r="J23" s="167"/>
      <c r="K23" s="30"/>
    </row>
    <row r="24" spans="2:11" ht="90" customHeight="1" x14ac:dyDescent="0.25">
      <c r="B24" s="48">
        <v>2019</v>
      </c>
      <c r="C24" s="40" t="s">
        <v>128</v>
      </c>
      <c r="D24" s="48">
        <v>92000</v>
      </c>
      <c r="E24" s="35">
        <f>(100+0+2243+26922+0+15144+0+0+0+5940+0+0+26697)</f>
        <v>77046</v>
      </c>
      <c r="F24" s="49">
        <f t="shared" si="1"/>
        <v>77046</v>
      </c>
      <c r="G24" s="36">
        <f t="shared" si="0"/>
        <v>0.83745652173913043</v>
      </c>
      <c r="H24" s="42" t="str">
        <f t="shared" si="2"/>
        <v>Satisfactorio</v>
      </c>
      <c r="I24" s="168"/>
      <c r="J24" s="168"/>
      <c r="K24" s="30"/>
    </row>
    <row r="25" spans="2:11" x14ac:dyDescent="0.25">
      <c r="B25" s="176">
        <v>2019</v>
      </c>
      <c r="C25" s="32" t="s">
        <v>163</v>
      </c>
      <c r="D25" s="177">
        <f>SUM(D22:D24)</f>
        <v>262200</v>
      </c>
      <c r="E25" s="177">
        <f>SUM(E22:E24)</f>
        <v>253810</v>
      </c>
      <c r="F25" s="177">
        <f t="shared" ref="E25:F25" si="3">SUM(F22:F24)</f>
        <v>253810</v>
      </c>
      <c r="G25" s="36">
        <f t="shared" si="0"/>
        <v>0.968001525553013</v>
      </c>
      <c r="H25" s="32"/>
      <c r="I25" s="32"/>
      <c r="J25" s="32"/>
      <c r="K25" s="30"/>
    </row>
    <row r="26" spans="2:11" x14ac:dyDescent="0.25">
      <c r="B26" s="32"/>
      <c r="C26" s="32"/>
      <c r="D26" s="32"/>
      <c r="E26" s="32"/>
      <c r="F26" s="32"/>
      <c r="G26" s="32"/>
      <c r="H26" s="32"/>
      <c r="I26" s="32"/>
      <c r="J26" s="32"/>
      <c r="K26" s="30"/>
    </row>
    <row r="27" spans="2:11" x14ac:dyDescent="0.25">
      <c r="B27" s="32"/>
      <c r="C27" s="32"/>
      <c r="D27" s="32"/>
      <c r="E27" s="32"/>
      <c r="F27" s="32"/>
      <c r="G27" s="32"/>
      <c r="H27" s="32"/>
      <c r="I27" s="32"/>
      <c r="J27" s="32"/>
      <c r="K27" s="30"/>
    </row>
    <row r="28" spans="2:11" x14ac:dyDescent="0.25">
      <c r="B28" s="32"/>
      <c r="C28" s="32"/>
      <c r="D28" s="32"/>
      <c r="E28" s="32"/>
      <c r="F28" s="32"/>
      <c r="G28" s="32"/>
      <c r="H28" s="32"/>
      <c r="I28" s="32"/>
      <c r="J28" s="32"/>
      <c r="K28" s="30"/>
    </row>
    <row r="29" spans="2:11" x14ac:dyDescent="0.25">
      <c r="B29" s="32"/>
      <c r="C29" s="32"/>
      <c r="D29" s="32"/>
      <c r="E29" s="32"/>
      <c r="F29" s="32"/>
      <c r="G29" s="32"/>
      <c r="H29" s="32"/>
      <c r="I29" s="32"/>
      <c r="J29" s="32"/>
      <c r="K29" s="30"/>
    </row>
    <row r="30" spans="2:11" x14ac:dyDescent="0.25">
      <c r="B30" s="32"/>
      <c r="C30" s="32"/>
      <c r="D30" s="32"/>
      <c r="E30" s="32"/>
      <c r="F30" s="32"/>
      <c r="G30" s="32"/>
      <c r="H30" s="32"/>
      <c r="I30" s="32"/>
      <c r="J30" s="32"/>
      <c r="K30" s="30"/>
    </row>
    <row r="31" spans="2:11" x14ac:dyDescent="0.25">
      <c r="B31" s="32"/>
      <c r="C31" s="32"/>
      <c r="D31" s="32"/>
      <c r="E31" s="32"/>
      <c r="F31" s="32"/>
      <c r="G31" s="32"/>
      <c r="H31" s="32"/>
      <c r="I31" s="32"/>
      <c r="J31" s="32"/>
      <c r="K31" s="30"/>
    </row>
    <row r="32" spans="2:11" x14ac:dyDescent="0.25">
      <c r="B32" s="32"/>
      <c r="C32" s="32"/>
      <c r="D32" s="32"/>
      <c r="E32" s="32"/>
      <c r="F32" s="32"/>
      <c r="G32" s="32"/>
      <c r="H32" s="32"/>
      <c r="I32" s="32"/>
      <c r="J32" s="32"/>
      <c r="K32" s="30"/>
    </row>
    <row r="33" spans="2:11" x14ac:dyDescent="0.25">
      <c r="B33" s="32"/>
      <c r="C33" s="32"/>
      <c r="D33" s="32"/>
      <c r="E33" s="32"/>
      <c r="F33" s="32"/>
      <c r="G33" s="32"/>
      <c r="H33" s="32"/>
      <c r="I33" s="32"/>
      <c r="J33" s="32"/>
      <c r="K33" s="30"/>
    </row>
    <row r="34" spans="2:11" x14ac:dyDescent="0.25">
      <c r="B34" s="32"/>
      <c r="C34" s="32"/>
      <c r="D34" s="32"/>
      <c r="E34" s="32"/>
      <c r="F34" s="32"/>
      <c r="G34" s="32"/>
      <c r="H34" s="32"/>
      <c r="I34" s="32"/>
      <c r="J34" s="32"/>
      <c r="K34" s="30"/>
    </row>
    <row r="35" spans="2:11" x14ac:dyDescent="0.25">
      <c r="B35" s="32"/>
      <c r="C35" s="32"/>
      <c r="D35" s="32"/>
      <c r="E35" s="32"/>
      <c r="F35" s="32"/>
      <c r="G35" s="32"/>
      <c r="H35" s="32"/>
      <c r="I35" s="32"/>
      <c r="J35" s="32"/>
      <c r="K35" s="30"/>
    </row>
    <row r="36" spans="2:11" x14ac:dyDescent="0.25">
      <c r="B36" s="32"/>
      <c r="C36" s="32"/>
      <c r="D36" s="32"/>
      <c r="E36" s="32"/>
      <c r="F36" s="32"/>
      <c r="G36" s="32"/>
      <c r="H36" s="32"/>
      <c r="I36" s="32"/>
      <c r="J36" s="32"/>
      <c r="K36" s="30"/>
    </row>
    <row r="37" spans="2:11" ht="15" customHeight="1" x14ac:dyDescent="0.25">
      <c r="B37" s="32"/>
      <c r="C37" s="32"/>
      <c r="D37" s="32"/>
      <c r="E37" s="32"/>
      <c r="F37" s="32"/>
      <c r="G37" s="32"/>
      <c r="H37" s="32"/>
      <c r="I37" s="32"/>
      <c r="J37" s="32"/>
      <c r="K37" s="30"/>
    </row>
    <row r="38" spans="2:11" x14ac:dyDescent="0.25">
      <c r="B38" s="32"/>
      <c r="C38" s="32"/>
      <c r="D38" s="32"/>
      <c r="E38" s="32"/>
      <c r="F38" s="32"/>
      <c r="G38" s="32"/>
      <c r="H38" s="32"/>
      <c r="I38" s="32"/>
      <c r="J38" s="32"/>
      <c r="K38" s="30"/>
    </row>
    <row r="39" spans="2:11" x14ac:dyDescent="0.25">
      <c r="B39" s="32"/>
      <c r="C39" s="32"/>
      <c r="D39" s="32"/>
      <c r="E39" s="32"/>
      <c r="F39" s="32"/>
      <c r="G39" s="32"/>
      <c r="H39" s="32"/>
      <c r="I39" s="32"/>
      <c r="J39" s="32"/>
      <c r="K39" s="30"/>
    </row>
    <row r="40" spans="2:11" x14ac:dyDescent="0.25">
      <c r="B40" s="32"/>
      <c r="C40" s="32"/>
      <c r="D40" s="32"/>
      <c r="E40" s="32"/>
      <c r="F40" s="32"/>
      <c r="G40" s="32"/>
      <c r="H40" s="32"/>
      <c r="I40" s="32"/>
      <c r="J40" s="32"/>
      <c r="K40" s="30"/>
    </row>
    <row r="41" spans="2:11" x14ac:dyDescent="0.25">
      <c r="B41" s="32"/>
      <c r="C41" s="32"/>
      <c r="D41" s="32"/>
      <c r="E41" s="32"/>
      <c r="F41" s="32"/>
      <c r="G41" s="32"/>
      <c r="H41" s="32"/>
      <c r="I41" s="32"/>
      <c r="J41" s="32"/>
      <c r="K41" s="30"/>
    </row>
    <row r="42" spans="2:11" ht="15" customHeight="1" x14ac:dyDescent="0.25">
      <c r="B42" s="30"/>
      <c r="C42" s="30"/>
      <c r="D42" s="30"/>
      <c r="E42" s="33"/>
      <c r="F42" s="30"/>
      <c r="G42" s="30"/>
      <c r="H42" s="30"/>
      <c r="I42" s="30"/>
      <c r="J42" s="30"/>
      <c r="K42" s="30"/>
    </row>
    <row r="43" spans="2:11" x14ac:dyDescent="0.25">
      <c r="B43" s="30"/>
      <c r="C43" s="30"/>
      <c r="D43" s="30"/>
      <c r="E43" s="34"/>
      <c r="F43" s="30"/>
      <c r="G43" s="30"/>
      <c r="H43" s="30"/>
      <c r="I43" s="30"/>
      <c r="J43" s="30"/>
      <c r="K43" s="30"/>
    </row>
    <row r="44" spans="2:11" x14ac:dyDescent="0.25">
      <c r="B44" s="30"/>
      <c r="C44" s="30"/>
      <c r="D44" s="30"/>
      <c r="E44" s="34"/>
      <c r="F44" s="30"/>
      <c r="G44" s="30"/>
      <c r="H44" s="30"/>
      <c r="I44" s="30"/>
      <c r="J44" s="30"/>
      <c r="K44" s="30"/>
    </row>
    <row r="45" spans="2:11" x14ac:dyDescent="0.25">
      <c r="B45" s="30"/>
      <c r="C45" s="30"/>
      <c r="D45" s="30"/>
      <c r="E45" s="34"/>
      <c r="F45" s="30"/>
      <c r="G45" s="30"/>
      <c r="H45" s="30"/>
      <c r="I45" s="30"/>
      <c r="J45" s="30"/>
      <c r="K45" s="30"/>
    </row>
    <row r="46" spans="2:11" x14ac:dyDescent="0.25">
      <c r="B46" s="30"/>
      <c r="C46" s="30"/>
      <c r="D46" s="30"/>
      <c r="E46" s="34"/>
      <c r="F46" s="30"/>
      <c r="G46" s="30"/>
      <c r="H46" s="30"/>
      <c r="I46" s="30"/>
      <c r="J46" s="30"/>
      <c r="K46" s="30"/>
    </row>
    <row r="47" spans="2:11" x14ac:dyDescent="0.25">
      <c r="B47" s="30"/>
      <c r="C47" s="30"/>
      <c r="D47" s="30"/>
      <c r="E47" s="30"/>
      <c r="F47" s="30"/>
      <c r="G47" s="30"/>
      <c r="H47" s="30"/>
      <c r="I47" s="30"/>
      <c r="J47" s="30"/>
      <c r="K47" s="30"/>
    </row>
  </sheetData>
  <mergeCells count="10">
    <mergeCell ref="I19:I21"/>
    <mergeCell ref="I22:I24"/>
    <mergeCell ref="J22:J24"/>
    <mergeCell ref="J19:J21"/>
    <mergeCell ref="G12:H12"/>
    <mergeCell ref="B10:D10"/>
    <mergeCell ref="E10:J10"/>
    <mergeCell ref="L6:N6"/>
    <mergeCell ref="I16:I18"/>
    <mergeCell ref="J13:J18"/>
  </mergeCells>
  <conditionalFormatting sqref="G13:G24">
    <cfRule type="cellIs" dxfId="31" priority="68" stopIfTrue="1" operator="between">
      <formula>0.66</formula>
      <formula>0.79</formula>
    </cfRule>
    <cfRule type="cellIs" dxfId="30" priority="69" stopIfTrue="1" operator="lessThan">
      <formula>0.66</formula>
    </cfRule>
    <cfRule type="cellIs" dxfId="29" priority="70" stopIfTrue="1" operator="between">
      <formula>0.8</formula>
      <formula>1</formula>
    </cfRule>
  </conditionalFormatting>
  <conditionalFormatting sqref="G13:G24">
    <cfRule type="expression" dxfId="28" priority="67">
      <formula>ISERROR(G13)</formula>
    </cfRule>
  </conditionalFormatting>
  <conditionalFormatting sqref="G13:G24">
    <cfRule type="cellIs" dxfId="27" priority="64" stopIfTrue="1" operator="between">
      <formula>0.66</formula>
      <formula>0.79</formula>
    </cfRule>
    <cfRule type="cellIs" dxfId="26" priority="65" stopIfTrue="1" operator="lessThan">
      <formula>0.66</formula>
    </cfRule>
    <cfRule type="cellIs" dxfId="25" priority="66" stopIfTrue="1" operator="greaterThanOrEqual">
      <formula>0.8</formula>
    </cfRule>
  </conditionalFormatting>
  <conditionalFormatting sqref="H13:H24 I14:I16 J13">
    <cfRule type="containsText" dxfId="24" priority="23" operator="containsText" text="Critico">
      <formula>NOT(ISERROR(SEARCH("Critico",H13)))</formula>
    </cfRule>
    <cfRule type="containsText" dxfId="23" priority="24" operator="containsText" text="Satisfactorio">
      <formula>NOT(ISERROR(SEARCH("Satisfactorio",H13)))</formula>
    </cfRule>
    <cfRule type="containsText" dxfId="22" priority="25" operator="containsText" text="Medio">
      <formula>NOT(ISERROR(SEARCH("Medio",H13)))</formula>
    </cfRule>
  </conditionalFormatting>
  <conditionalFormatting sqref="I13 I19:J19 I22:J22">
    <cfRule type="containsText" dxfId="21" priority="11" operator="containsText" text="Critico">
      <formula>NOT(ISERROR(SEARCH("Critico",I13)))</formula>
    </cfRule>
    <cfRule type="containsText" dxfId="20" priority="12" operator="containsText" text="Satisfactorio">
      <formula>NOT(ISERROR(SEARCH("Satisfactorio",I13)))</formula>
    </cfRule>
    <cfRule type="containsText" dxfId="19" priority="13" operator="containsText" text="Medio">
      <formula>NOT(ISERROR(SEARCH("Medio",I13)))</formula>
    </cfRule>
  </conditionalFormatting>
  <conditionalFormatting sqref="B13:C13 C14:C24 B13:B25">
    <cfRule type="containsText" dxfId="18" priority="20" operator="containsText" text="Critico">
      <formula>NOT(ISERROR(SEARCH("Critico",B13)))</formula>
    </cfRule>
    <cfRule type="containsText" dxfId="17" priority="21" operator="containsText" text="Satisfactorio">
      <formula>NOT(ISERROR(SEARCH("Satisfactorio",B13)))</formula>
    </cfRule>
    <cfRule type="containsText" dxfId="16" priority="22" operator="containsText" text="Medio">
      <formula>NOT(ISERROR(SEARCH("Medio",B13)))</formula>
    </cfRule>
  </conditionalFormatting>
  <conditionalFormatting sqref="B24:B25">
    <cfRule type="containsText" dxfId="15" priority="17" operator="containsText" text="Critico">
      <formula>NOT(ISERROR(SEARCH("Critico",B24)))</formula>
    </cfRule>
    <cfRule type="containsText" dxfId="14" priority="18" operator="containsText" text="Satisfactorio">
      <formula>NOT(ISERROR(SEARCH("Satisfactorio",B24)))</formula>
    </cfRule>
    <cfRule type="containsText" dxfId="13" priority="19" operator="containsText" text="Medio">
      <formula>NOT(ISERROR(SEARCH("Medio",B24)))</formula>
    </cfRule>
  </conditionalFormatting>
  <conditionalFormatting sqref="F13:F24">
    <cfRule type="containsText" dxfId="12" priority="14" operator="containsText" text="Critico">
      <formula>NOT(ISERROR(SEARCH("Critico",F13)))</formula>
    </cfRule>
    <cfRule type="containsText" dxfId="11" priority="15" operator="containsText" text="Satisfactorio">
      <formula>NOT(ISERROR(SEARCH("Satisfactorio",F13)))</formula>
    </cfRule>
    <cfRule type="containsText" dxfId="10" priority="16" operator="containsText" text="Medio">
      <formula>NOT(ISERROR(SEARCH("Medio",F13)))</formula>
    </cfRule>
  </conditionalFormatting>
  <conditionalFormatting sqref="D13:D24">
    <cfRule type="containsText" dxfId="9" priority="8" operator="containsText" text="Critico">
      <formula>NOT(ISERROR(SEARCH("Critico",D13)))</formula>
    </cfRule>
    <cfRule type="containsText" dxfId="8" priority="9" operator="containsText" text="Satisfactorio">
      <formula>NOT(ISERROR(SEARCH("Satisfactorio",D13)))</formula>
    </cfRule>
    <cfRule type="containsText" dxfId="7" priority="10" operator="containsText" text="Medio">
      <formula>NOT(ISERROR(SEARCH("Medio",D13)))</formula>
    </cfRule>
  </conditionalFormatting>
  <conditionalFormatting sqref="G25">
    <cfRule type="cellIs" dxfId="6" priority="5" stopIfTrue="1" operator="between">
      <formula>0.66</formula>
      <formula>0.79</formula>
    </cfRule>
    <cfRule type="cellIs" dxfId="5" priority="6" stopIfTrue="1" operator="lessThan">
      <formula>0.66</formula>
    </cfRule>
    <cfRule type="cellIs" dxfId="4" priority="7" stopIfTrue="1" operator="between">
      <formula>0.8</formula>
      <formula>1</formula>
    </cfRule>
  </conditionalFormatting>
  <conditionalFormatting sqref="G25">
    <cfRule type="expression" dxfId="3" priority="4">
      <formula>ISERROR(G25)</formula>
    </cfRule>
  </conditionalFormatting>
  <conditionalFormatting sqref="G25">
    <cfRule type="cellIs" dxfId="2" priority="1" stopIfTrue="1" operator="between">
      <formula>0.66</formula>
      <formula>0.79</formula>
    </cfRule>
    <cfRule type="cellIs" dxfId="1" priority="2" stopIfTrue="1" operator="lessThan">
      <formula>0.66</formula>
    </cfRule>
    <cfRule type="cellIs" dxfId="0" priority="3" stopIfTrue="1" operator="greaterThanOrEqual">
      <formula>0.8</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P48"/>
  <sheetViews>
    <sheetView workbookViewId="0">
      <selection activeCell="M5" sqref="M5"/>
    </sheetView>
  </sheetViews>
  <sheetFormatPr baseColWidth="10" defaultRowHeight="15" x14ac:dyDescent="0.25"/>
  <cols>
    <col min="2" max="2" width="27.7109375" customWidth="1"/>
    <col min="3" max="3" width="39.7109375" customWidth="1"/>
    <col min="4" max="5" width="11.42578125" customWidth="1"/>
    <col min="6" max="7" width="32.7109375" customWidth="1"/>
    <col min="8" max="8" width="8.7109375" style="64" customWidth="1"/>
    <col min="9" max="10" width="32.7109375" customWidth="1"/>
    <col min="11" max="11" width="8.28515625" style="64" customWidth="1"/>
    <col min="12" max="13" width="32.7109375" customWidth="1"/>
    <col min="14" max="14" width="7.42578125" style="64" customWidth="1"/>
    <col min="15" max="16" width="32.7109375" customWidth="1"/>
  </cols>
  <sheetData>
    <row r="1" spans="2:16" x14ac:dyDescent="0.25">
      <c r="B1" s="174"/>
      <c r="C1" s="174"/>
      <c r="F1" s="174"/>
      <c r="G1" s="174"/>
      <c r="H1" s="61"/>
      <c r="I1" s="58"/>
    </row>
    <row r="2" spans="2:16" ht="124.5" customHeight="1" x14ac:dyDescent="0.25">
      <c r="B2" s="173" t="s">
        <v>144</v>
      </c>
      <c r="C2" s="173"/>
      <c r="F2" s="175" t="s">
        <v>146</v>
      </c>
      <c r="G2" s="175"/>
      <c r="H2" s="62"/>
      <c r="I2" s="173" t="s">
        <v>146</v>
      </c>
      <c r="J2" s="173"/>
      <c r="K2" s="62"/>
      <c r="L2" s="173" t="s">
        <v>146</v>
      </c>
      <c r="M2" s="173"/>
      <c r="N2" s="62"/>
      <c r="O2" s="173" t="s">
        <v>146</v>
      </c>
      <c r="P2" s="173"/>
    </row>
    <row r="3" spans="2:16" ht="90" x14ac:dyDescent="0.25">
      <c r="B3" s="50" t="s">
        <v>78</v>
      </c>
      <c r="C3" s="50" t="s">
        <v>145</v>
      </c>
      <c r="D3" s="51"/>
      <c r="F3" s="50" t="s">
        <v>153</v>
      </c>
      <c r="G3" s="50" t="s">
        <v>150</v>
      </c>
      <c r="H3" s="63"/>
      <c r="I3" s="50" t="s">
        <v>154</v>
      </c>
      <c r="J3" s="50" t="s">
        <v>147</v>
      </c>
      <c r="L3" s="50" t="s">
        <v>156</v>
      </c>
      <c r="M3" s="50" t="s">
        <v>148</v>
      </c>
      <c r="N3" s="63"/>
      <c r="O3" s="50" t="s">
        <v>158</v>
      </c>
      <c r="P3" s="50" t="s">
        <v>149</v>
      </c>
    </row>
    <row r="4" spans="2:16" ht="45" x14ac:dyDescent="0.25">
      <c r="B4" s="52" t="s">
        <v>79</v>
      </c>
      <c r="C4" s="52">
        <v>1208</v>
      </c>
      <c r="D4" s="74"/>
      <c r="E4" s="74"/>
      <c r="F4" s="65" t="s">
        <v>152</v>
      </c>
      <c r="G4" s="66">
        <v>32702</v>
      </c>
      <c r="H4" s="61"/>
      <c r="I4" s="59" t="s">
        <v>155</v>
      </c>
      <c r="J4" s="67">
        <v>23791</v>
      </c>
      <c r="L4" s="65" t="s">
        <v>151</v>
      </c>
      <c r="M4" s="67">
        <v>935</v>
      </c>
      <c r="O4" s="68" t="s">
        <v>157</v>
      </c>
      <c r="P4" s="67">
        <v>38031</v>
      </c>
    </row>
    <row r="5" spans="2:16" x14ac:dyDescent="0.25">
      <c r="B5" s="52" t="s">
        <v>80</v>
      </c>
      <c r="C5" s="52">
        <v>3082</v>
      </c>
      <c r="D5" s="74"/>
      <c r="E5" s="74"/>
      <c r="H5" s="30"/>
      <c r="K5" s="30"/>
      <c r="N5" s="30"/>
    </row>
    <row r="6" spans="2:16" x14ac:dyDescent="0.25">
      <c r="B6" s="52" t="s">
        <v>81</v>
      </c>
      <c r="C6" s="52">
        <v>1792</v>
      </c>
      <c r="D6" s="74"/>
      <c r="E6" s="74"/>
      <c r="H6" s="30"/>
      <c r="K6" s="30"/>
      <c r="N6" s="30"/>
    </row>
    <row r="7" spans="2:16" x14ac:dyDescent="0.25">
      <c r="B7" s="52" t="s">
        <v>82</v>
      </c>
      <c r="C7" s="52">
        <v>4100</v>
      </c>
      <c r="D7" s="74"/>
      <c r="E7" s="74"/>
      <c r="G7" s="75"/>
      <c r="H7" s="30"/>
      <c r="K7" s="30"/>
      <c r="N7" s="30"/>
    </row>
    <row r="8" spans="2:16" x14ac:dyDescent="0.25">
      <c r="B8" s="52" t="s">
        <v>83</v>
      </c>
      <c r="C8" s="52">
        <v>4282</v>
      </c>
      <c r="D8" s="74"/>
      <c r="E8" s="74"/>
      <c r="G8" s="51"/>
      <c r="H8" s="30"/>
      <c r="K8" s="30"/>
      <c r="N8" s="30"/>
    </row>
    <row r="9" spans="2:16" x14ac:dyDescent="0.25">
      <c r="B9" s="52" t="s">
        <v>84</v>
      </c>
      <c r="C9" s="52">
        <v>5704</v>
      </c>
      <c r="D9" s="74"/>
      <c r="E9" s="74"/>
      <c r="G9" s="51"/>
      <c r="H9" s="30"/>
      <c r="K9" s="30"/>
      <c r="N9" s="30"/>
    </row>
    <row r="10" spans="2:16" x14ac:dyDescent="0.25">
      <c r="B10" s="52" t="s">
        <v>85</v>
      </c>
      <c r="C10" s="52">
        <v>1921</v>
      </c>
      <c r="D10" s="74"/>
      <c r="E10" s="74"/>
      <c r="G10" s="51"/>
      <c r="H10" s="30"/>
      <c r="K10" s="30"/>
      <c r="N10" s="30"/>
    </row>
    <row r="11" spans="2:16" x14ac:dyDescent="0.25">
      <c r="B11" s="52" t="s">
        <v>86</v>
      </c>
      <c r="C11" s="52">
        <v>5423</v>
      </c>
      <c r="D11" s="74"/>
      <c r="E11" s="74"/>
      <c r="G11" s="51"/>
      <c r="H11" s="30"/>
      <c r="K11" s="30"/>
      <c r="N11" s="30"/>
    </row>
    <row r="12" spans="2:16" x14ac:dyDescent="0.25">
      <c r="B12" s="52" t="s">
        <v>87</v>
      </c>
      <c r="C12" s="52">
        <v>2530</v>
      </c>
      <c r="D12" s="74"/>
      <c r="E12" s="74"/>
      <c r="G12" s="51"/>
      <c r="H12" s="30"/>
      <c r="K12" s="30"/>
      <c r="N12" s="30"/>
    </row>
    <row r="13" spans="2:16" x14ac:dyDescent="0.25">
      <c r="B13" s="52" t="s">
        <v>88</v>
      </c>
      <c r="C13" s="52">
        <v>5910</v>
      </c>
      <c r="D13" s="74"/>
      <c r="E13" s="74"/>
      <c r="H13" s="30"/>
      <c r="K13" s="30"/>
      <c r="N13" s="30"/>
    </row>
    <row r="14" spans="2:16" x14ac:dyDescent="0.25">
      <c r="B14" s="52" t="s">
        <v>89</v>
      </c>
      <c r="C14" s="52">
        <v>6651</v>
      </c>
      <c r="D14" s="74"/>
      <c r="E14" s="74"/>
      <c r="H14" s="30"/>
      <c r="K14" s="30"/>
      <c r="N14" s="30"/>
    </row>
    <row r="15" spans="2:16" x14ac:dyDescent="0.25">
      <c r="B15" s="52" t="s">
        <v>90</v>
      </c>
      <c r="C15" s="52">
        <v>2796</v>
      </c>
      <c r="D15" s="74"/>
      <c r="E15" s="74"/>
      <c r="H15" s="30"/>
      <c r="K15" s="30"/>
      <c r="N15" s="30"/>
    </row>
    <row r="16" spans="2:16" x14ac:dyDescent="0.25">
      <c r="B16" s="52" t="s">
        <v>91</v>
      </c>
      <c r="C16" s="52">
        <v>3369</v>
      </c>
      <c r="D16" s="74"/>
      <c r="E16" s="74"/>
      <c r="H16" s="30"/>
      <c r="K16" s="30"/>
      <c r="N16" s="30"/>
    </row>
    <row r="17" spans="2:14" x14ac:dyDescent="0.25">
      <c r="B17" s="52" t="s">
        <v>92</v>
      </c>
      <c r="C17" s="52">
        <v>2484</v>
      </c>
      <c r="D17" s="74"/>
      <c r="E17" s="74"/>
      <c r="H17" s="30"/>
      <c r="K17" s="30"/>
      <c r="N17" s="30"/>
    </row>
    <row r="18" spans="2:14" x14ac:dyDescent="0.25">
      <c r="B18" s="52" t="s">
        <v>93</v>
      </c>
      <c r="C18" s="52">
        <v>2629</v>
      </c>
      <c r="D18" s="74"/>
      <c r="E18" s="74"/>
      <c r="H18" s="30"/>
      <c r="K18" s="30"/>
      <c r="N18" s="30"/>
    </row>
    <row r="19" spans="2:14" x14ac:dyDescent="0.25">
      <c r="B19" s="52" t="s">
        <v>94</v>
      </c>
      <c r="C19" s="52">
        <v>2793</v>
      </c>
      <c r="D19" s="74"/>
      <c r="E19" s="74"/>
      <c r="H19" s="30"/>
      <c r="K19" s="30"/>
      <c r="N19" s="30"/>
    </row>
    <row r="20" spans="2:14" x14ac:dyDescent="0.25">
      <c r="B20" s="52" t="s">
        <v>95</v>
      </c>
      <c r="C20" s="52">
        <v>2577</v>
      </c>
      <c r="D20" s="74"/>
      <c r="E20" s="74"/>
      <c r="H20" s="30"/>
      <c r="K20" s="30"/>
      <c r="N20" s="30"/>
    </row>
    <row r="21" spans="2:14" x14ac:dyDescent="0.25">
      <c r="B21" s="52" t="s">
        <v>96</v>
      </c>
      <c r="C21" s="52">
        <v>4508</v>
      </c>
      <c r="D21" s="74"/>
      <c r="E21" s="74"/>
      <c r="H21" s="30"/>
      <c r="K21" s="30"/>
      <c r="N21" s="30"/>
    </row>
    <row r="22" spans="2:14" x14ac:dyDescent="0.25">
      <c r="B22" s="52" t="s">
        <v>97</v>
      </c>
      <c r="C22" s="52">
        <v>4074</v>
      </c>
      <c r="D22" s="74"/>
      <c r="E22" s="74"/>
      <c r="H22" s="30"/>
      <c r="K22" s="30"/>
      <c r="N22" s="30"/>
    </row>
    <row r="23" spans="2:14" x14ac:dyDescent="0.25">
      <c r="B23" s="52" t="s">
        <v>98</v>
      </c>
      <c r="C23" s="52">
        <v>1949</v>
      </c>
      <c r="D23" s="74"/>
      <c r="E23" s="74"/>
      <c r="H23" s="30"/>
      <c r="K23" s="30"/>
      <c r="N23" s="30"/>
    </row>
    <row r="24" spans="2:14" x14ac:dyDescent="0.25">
      <c r="B24" s="52" t="s">
        <v>99</v>
      </c>
      <c r="C24" s="52">
        <v>2832</v>
      </c>
      <c r="D24" s="74"/>
      <c r="E24" s="74"/>
      <c r="H24" s="30"/>
      <c r="K24" s="30"/>
      <c r="N24" s="30"/>
    </row>
    <row r="25" spans="2:14" x14ac:dyDescent="0.25">
      <c r="B25" s="52" t="s">
        <v>100</v>
      </c>
      <c r="C25" s="52">
        <v>522</v>
      </c>
      <c r="D25" s="74"/>
      <c r="E25" s="74"/>
      <c r="H25" s="30"/>
      <c r="K25" s="30"/>
      <c r="N25" s="30"/>
    </row>
    <row r="26" spans="2:14" x14ac:dyDescent="0.25">
      <c r="B26" s="52" t="s">
        <v>102</v>
      </c>
      <c r="C26" s="52">
        <v>212</v>
      </c>
      <c r="D26" s="74"/>
      <c r="E26" s="74"/>
      <c r="H26" s="30"/>
      <c r="K26" s="30"/>
      <c r="N26" s="30"/>
    </row>
    <row r="27" spans="2:14" x14ac:dyDescent="0.25">
      <c r="B27" s="52" t="s">
        <v>103</v>
      </c>
      <c r="C27" s="52">
        <v>464</v>
      </c>
      <c r="D27" s="74"/>
      <c r="E27" s="74"/>
      <c r="H27" s="30"/>
      <c r="K27" s="30"/>
      <c r="N27" s="30"/>
    </row>
    <row r="28" spans="2:14" x14ac:dyDescent="0.25">
      <c r="B28" s="52" t="s">
        <v>104</v>
      </c>
      <c r="C28" s="52">
        <v>235</v>
      </c>
      <c r="D28" s="74"/>
      <c r="E28" s="74"/>
      <c r="H28" s="30"/>
      <c r="K28" s="30"/>
      <c r="N28" s="30"/>
    </row>
    <row r="29" spans="2:14" x14ac:dyDescent="0.25">
      <c r="B29" s="52" t="s">
        <v>105</v>
      </c>
      <c r="C29" s="52">
        <v>85</v>
      </c>
      <c r="D29" s="74"/>
      <c r="E29" s="74"/>
      <c r="H29" s="30"/>
      <c r="K29" s="30"/>
      <c r="N29" s="30"/>
    </row>
    <row r="30" spans="2:14" x14ac:dyDescent="0.25">
      <c r="B30" s="52" t="s">
        <v>106</v>
      </c>
      <c r="C30" s="52">
        <v>82</v>
      </c>
      <c r="D30" s="74"/>
      <c r="E30" s="74"/>
      <c r="H30" s="30"/>
      <c r="K30" s="30"/>
      <c r="N30" s="30"/>
    </row>
    <row r="31" spans="2:14" x14ac:dyDescent="0.25">
      <c r="B31" s="54" t="s">
        <v>107</v>
      </c>
      <c r="C31" s="54">
        <v>125</v>
      </c>
      <c r="D31" s="61"/>
      <c r="E31" s="61"/>
      <c r="H31" s="30"/>
      <c r="K31" s="30"/>
      <c r="N31" s="30"/>
    </row>
    <row r="32" spans="2:14" x14ac:dyDescent="0.25">
      <c r="B32" s="54" t="s">
        <v>108</v>
      </c>
      <c r="C32" s="54">
        <v>266</v>
      </c>
      <c r="D32" s="61"/>
      <c r="E32" s="61"/>
      <c r="H32" s="30"/>
      <c r="K32" s="30"/>
      <c r="N32" s="30"/>
    </row>
    <row r="33" spans="2:14" x14ac:dyDescent="0.25">
      <c r="B33" s="54" t="s">
        <v>109</v>
      </c>
      <c r="C33" s="54">
        <v>76</v>
      </c>
      <c r="D33" s="61"/>
      <c r="E33" s="61"/>
      <c r="H33" s="30"/>
      <c r="K33" s="30"/>
      <c r="N33" s="30"/>
    </row>
    <row r="34" spans="2:14" x14ac:dyDescent="0.25">
      <c r="B34" s="54" t="s">
        <v>110</v>
      </c>
      <c r="C34" s="54">
        <v>154</v>
      </c>
      <c r="D34" s="61"/>
      <c r="E34" s="61"/>
      <c r="H34" s="30"/>
      <c r="K34" s="30"/>
      <c r="N34" s="30"/>
    </row>
    <row r="35" spans="2:14" x14ac:dyDescent="0.25">
      <c r="B35" s="54" t="s">
        <v>111</v>
      </c>
      <c r="C35" s="54">
        <v>37</v>
      </c>
      <c r="D35" s="61"/>
      <c r="E35" s="61"/>
      <c r="H35" s="30"/>
      <c r="K35" s="30"/>
      <c r="N35" s="30"/>
    </row>
    <row r="36" spans="2:14" x14ac:dyDescent="0.25">
      <c r="B36" s="54" t="s">
        <v>112</v>
      </c>
      <c r="C36" s="54">
        <v>300</v>
      </c>
      <c r="D36" s="61"/>
      <c r="E36" s="61"/>
      <c r="H36" s="30"/>
      <c r="K36" s="30"/>
      <c r="N36" s="30"/>
    </row>
    <row r="37" spans="2:14" x14ac:dyDescent="0.25">
      <c r="B37" s="54" t="s">
        <v>113</v>
      </c>
      <c r="C37" s="54">
        <v>98</v>
      </c>
      <c r="D37" s="61"/>
      <c r="E37" s="61"/>
      <c r="H37" s="30"/>
      <c r="K37" s="30"/>
      <c r="N37" s="30"/>
    </row>
    <row r="38" spans="2:14" x14ac:dyDescent="0.25">
      <c r="B38" s="54" t="s">
        <v>114</v>
      </c>
      <c r="C38" s="54">
        <v>106</v>
      </c>
      <c r="D38" s="61"/>
      <c r="E38" s="61"/>
      <c r="H38" s="30"/>
      <c r="K38" s="30"/>
      <c r="N38" s="30"/>
    </row>
    <row r="39" spans="2:14" x14ac:dyDescent="0.25">
      <c r="B39" s="54" t="s">
        <v>115</v>
      </c>
      <c r="C39" s="54">
        <v>60</v>
      </c>
      <c r="D39" s="61"/>
      <c r="E39" s="61"/>
      <c r="H39" s="30"/>
      <c r="K39" s="30"/>
      <c r="N39" s="30"/>
    </row>
    <row r="40" spans="2:14" x14ac:dyDescent="0.25">
      <c r="B40" s="54" t="s">
        <v>116</v>
      </c>
      <c r="C40" s="54">
        <v>166</v>
      </c>
      <c r="D40" s="61"/>
      <c r="E40" s="61"/>
      <c r="H40" s="30"/>
      <c r="K40" s="30"/>
      <c r="N40" s="30"/>
    </row>
    <row r="41" spans="2:14" x14ac:dyDescent="0.25">
      <c r="D41" s="30"/>
      <c r="E41" s="30"/>
      <c r="H41" s="30"/>
      <c r="K41" s="30"/>
      <c r="N41" s="30"/>
    </row>
    <row r="42" spans="2:14" x14ac:dyDescent="0.25">
      <c r="H42" s="30"/>
      <c r="K42" s="30"/>
      <c r="N42" s="30"/>
    </row>
    <row r="43" spans="2:14" x14ac:dyDescent="0.25">
      <c r="H43" s="30"/>
      <c r="K43" s="30"/>
      <c r="N43" s="30"/>
    </row>
    <row r="44" spans="2:14" x14ac:dyDescent="0.25">
      <c r="H44" s="30"/>
      <c r="K44" s="30"/>
      <c r="N44" s="30"/>
    </row>
    <row r="45" spans="2:14" x14ac:dyDescent="0.25">
      <c r="H45" s="30"/>
      <c r="K45" s="30"/>
      <c r="N45" s="30"/>
    </row>
    <row r="46" spans="2:14" x14ac:dyDescent="0.25">
      <c r="H46" s="30"/>
      <c r="K46" s="30"/>
      <c r="N46" s="30"/>
    </row>
    <row r="47" spans="2:14" x14ac:dyDescent="0.25">
      <c r="H47" s="30"/>
      <c r="K47" s="30"/>
      <c r="N47" s="30"/>
    </row>
    <row r="48" spans="2:14" x14ac:dyDescent="0.25">
      <c r="H48" s="30"/>
      <c r="K48" s="30"/>
      <c r="N48" s="30"/>
    </row>
  </sheetData>
  <mergeCells count="7">
    <mergeCell ref="I2:J2"/>
    <mergeCell ref="L2:M2"/>
    <mergeCell ref="O2:P2"/>
    <mergeCell ref="B1:C1"/>
    <mergeCell ref="F1:G1"/>
    <mergeCell ref="B2:C2"/>
    <mergeCell ref="F2:G2"/>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44"/>
  <sheetViews>
    <sheetView topLeftCell="E1" workbookViewId="0">
      <selection activeCell="I5" sqref="I5"/>
    </sheetView>
  </sheetViews>
  <sheetFormatPr baseColWidth="10" defaultRowHeight="15" x14ac:dyDescent="0.25"/>
  <cols>
    <col min="2" max="2" width="27.7109375" customWidth="1"/>
    <col min="3" max="3" width="39.7109375" customWidth="1"/>
    <col min="6" max="7" width="32.7109375" customWidth="1"/>
    <col min="9" max="10" width="32.7109375" customWidth="1"/>
    <col min="12" max="13" width="32.7109375" customWidth="1"/>
    <col min="15" max="16" width="32.7109375" customWidth="1"/>
  </cols>
  <sheetData>
    <row r="1" spans="2:16" x14ac:dyDescent="0.25">
      <c r="B1" s="174"/>
      <c r="C1" s="174"/>
    </row>
    <row r="2" spans="2:16" ht="53.25" customHeight="1" x14ac:dyDescent="0.25">
      <c r="B2" s="173" t="s">
        <v>144</v>
      </c>
      <c r="C2" s="173"/>
      <c r="F2" s="175" t="s">
        <v>146</v>
      </c>
      <c r="G2" s="175"/>
      <c r="H2" s="62"/>
      <c r="I2" s="173" t="s">
        <v>146</v>
      </c>
      <c r="J2" s="173"/>
      <c r="K2" s="62"/>
      <c r="L2" s="173" t="s">
        <v>146</v>
      </c>
      <c r="M2" s="173"/>
      <c r="N2" s="62"/>
      <c r="O2" s="173" t="s">
        <v>146</v>
      </c>
      <c r="P2" s="173"/>
    </row>
    <row r="3" spans="2:16" ht="97.5" customHeight="1" x14ac:dyDescent="0.25">
      <c r="B3" s="50" t="s">
        <v>78</v>
      </c>
      <c r="C3" s="50" t="s">
        <v>145</v>
      </c>
      <c r="D3" s="51"/>
      <c r="F3" s="50" t="s">
        <v>153</v>
      </c>
      <c r="G3" s="50" t="s">
        <v>150</v>
      </c>
      <c r="H3" s="63"/>
      <c r="I3" s="50" t="s">
        <v>154</v>
      </c>
      <c r="J3" s="50" t="s">
        <v>147</v>
      </c>
      <c r="K3" s="64"/>
      <c r="L3" s="50" t="s">
        <v>156</v>
      </c>
      <c r="M3" s="50" t="s">
        <v>148</v>
      </c>
      <c r="N3" s="63"/>
      <c r="O3" s="50" t="s">
        <v>158</v>
      </c>
      <c r="P3" s="50" t="s">
        <v>149</v>
      </c>
    </row>
    <row r="4" spans="2:16" ht="45" x14ac:dyDescent="0.25">
      <c r="B4" s="52" t="s">
        <v>79</v>
      </c>
      <c r="C4" s="52">
        <v>1152</v>
      </c>
      <c r="D4" s="56"/>
      <c r="E4" s="57"/>
      <c r="F4" s="65" t="s">
        <v>152</v>
      </c>
      <c r="G4" s="66">
        <v>32997</v>
      </c>
      <c r="H4" s="61"/>
      <c r="I4" s="59" t="s">
        <v>155</v>
      </c>
      <c r="J4" s="67">
        <v>25834</v>
      </c>
      <c r="K4" s="64"/>
      <c r="L4" s="65" t="s">
        <v>151</v>
      </c>
      <c r="M4" s="67">
        <v>935</v>
      </c>
      <c r="N4" s="64"/>
      <c r="O4" s="68" t="s">
        <v>157</v>
      </c>
      <c r="P4" s="67">
        <v>41131</v>
      </c>
    </row>
    <row r="5" spans="2:16" x14ac:dyDescent="0.25">
      <c r="B5" s="52" t="s">
        <v>80</v>
      </c>
      <c r="C5" s="52">
        <v>3117</v>
      </c>
      <c r="D5" s="56"/>
      <c r="E5" s="57"/>
    </row>
    <row r="6" spans="2:16" x14ac:dyDescent="0.25">
      <c r="B6" s="52" t="s">
        <v>81</v>
      </c>
      <c r="C6" s="52">
        <v>1817</v>
      </c>
      <c r="D6" s="56"/>
      <c r="E6" s="57"/>
    </row>
    <row r="7" spans="2:16" x14ac:dyDescent="0.25">
      <c r="B7" s="52" t="s">
        <v>82</v>
      </c>
      <c r="C7" s="52">
        <v>4117</v>
      </c>
      <c r="D7" s="56"/>
      <c r="E7" s="57"/>
    </row>
    <row r="8" spans="2:16" x14ac:dyDescent="0.25">
      <c r="B8" s="52" t="s">
        <v>83</v>
      </c>
      <c r="C8" s="52">
        <v>4362</v>
      </c>
      <c r="D8" s="56"/>
      <c r="E8" s="57"/>
      <c r="G8" s="75"/>
    </row>
    <row r="9" spans="2:16" x14ac:dyDescent="0.25">
      <c r="B9" s="52" t="s">
        <v>84</v>
      </c>
      <c r="C9" s="52">
        <v>5576</v>
      </c>
      <c r="D9" s="56"/>
      <c r="E9" s="57"/>
    </row>
    <row r="10" spans="2:16" x14ac:dyDescent="0.25">
      <c r="B10" s="52" t="s">
        <v>85</v>
      </c>
      <c r="C10" s="52">
        <v>2109</v>
      </c>
      <c r="D10" s="56"/>
      <c r="E10" s="57"/>
    </row>
    <row r="11" spans="2:16" x14ac:dyDescent="0.25">
      <c r="B11" s="52" t="s">
        <v>86</v>
      </c>
      <c r="C11" s="52">
        <v>5416</v>
      </c>
      <c r="D11" s="56"/>
      <c r="E11" s="57"/>
    </row>
    <row r="12" spans="2:16" x14ac:dyDescent="0.25">
      <c r="B12" s="52" t="s">
        <v>87</v>
      </c>
      <c r="C12" s="52">
        <v>2598</v>
      </c>
      <c r="D12" s="56"/>
      <c r="E12" s="57"/>
    </row>
    <row r="13" spans="2:16" x14ac:dyDescent="0.25">
      <c r="B13" s="52" t="s">
        <v>88</v>
      </c>
      <c r="C13" s="52">
        <v>5887</v>
      </c>
      <c r="D13" s="56"/>
      <c r="E13" s="57"/>
    </row>
    <row r="14" spans="2:16" x14ac:dyDescent="0.25">
      <c r="B14" s="52" t="s">
        <v>89</v>
      </c>
      <c r="C14" s="52">
        <v>6417</v>
      </c>
      <c r="D14" s="56"/>
      <c r="E14" s="57"/>
    </row>
    <row r="15" spans="2:16" x14ac:dyDescent="0.25">
      <c r="B15" s="52" t="s">
        <v>90</v>
      </c>
      <c r="C15" s="52">
        <v>2905</v>
      </c>
      <c r="D15" s="56"/>
      <c r="E15" s="57"/>
    </row>
    <row r="16" spans="2:16" x14ac:dyDescent="0.25">
      <c r="B16" s="52" t="s">
        <v>91</v>
      </c>
      <c r="C16" s="52">
        <v>3627</v>
      </c>
      <c r="D16" s="56"/>
      <c r="E16" s="57"/>
    </row>
    <row r="17" spans="2:5" x14ac:dyDescent="0.25">
      <c r="B17" s="52" t="s">
        <v>92</v>
      </c>
      <c r="C17" s="52">
        <v>2632</v>
      </c>
      <c r="D17" s="56"/>
      <c r="E17" s="57"/>
    </row>
    <row r="18" spans="2:5" x14ac:dyDescent="0.25">
      <c r="B18" s="52" t="s">
        <v>93</v>
      </c>
      <c r="C18" s="52">
        <v>2677</v>
      </c>
      <c r="D18" s="56"/>
      <c r="E18" s="57"/>
    </row>
    <row r="19" spans="2:5" x14ac:dyDescent="0.25">
      <c r="B19" s="52" t="s">
        <v>94</v>
      </c>
      <c r="C19" s="52">
        <v>2714</v>
      </c>
      <c r="D19" s="56"/>
      <c r="E19" s="57"/>
    </row>
    <row r="20" spans="2:5" x14ac:dyDescent="0.25">
      <c r="B20" s="52" t="s">
        <v>95</v>
      </c>
      <c r="C20" s="52">
        <v>2935</v>
      </c>
      <c r="D20" s="56"/>
      <c r="E20" s="57"/>
    </row>
    <row r="21" spans="2:5" x14ac:dyDescent="0.25">
      <c r="B21" s="52" t="s">
        <v>96</v>
      </c>
      <c r="C21" s="52">
        <v>4667</v>
      </c>
      <c r="D21" s="56"/>
      <c r="E21" s="57"/>
    </row>
    <row r="22" spans="2:5" x14ac:dyDescent="0.25">
      <c r="B22" s="52" t="s">
        <v>97</v>
      </c>
      <c r="C22" s="52">
        <v>4654</v>
      </c>
      <c r="D22" s="56"/>
      <c r="E22" s="57"/>
    </row>
    <row r="23" spans="2:5" x14ac:dyDescent="0.25">
      <c r="B23" s="52" t="s">
        <v>98</v>
      </c>
      <c r="C23" s="52">
        <v>1888</v>
      </c>
      <c r="D23" s="56"/>
      <c r="E23" s="57"/>
    </row>
    <row r="24" spans="2:5" x14ac:dyDescent="0.25">
      <c r="B24" s="52" t="s">
        <v>99</v>
      </c>
      <c r="C24" s="52">
        <v>2978</v>
      </c>
      <c r="D24" s="56"/>
      <c r="E24" s="57"/>
    </row>
    <row r="25" spans="2:5" x14ac:dyDescent="0.25">
      <c r="B25" s="52" t="s">
        <v>100</v>
      </c>
      <c r="C25" s="52">
        <v>553</v>
      </c>
      <c r="D25" s="56"/>
      <c r="E25" s="57"/>
    </row>
    <row r="26" spans="2:5" x14ac:dyDescent="0.25">
      <c r="B26" s="52" t="s">
        <v>102</v>
      </c>
      <c r="C26" s="52">
        <v>216</v>
      </c>
      <c r="D26" s="56"/>
      <c r="E26" s="57"/>
    </row>
    <row r="27" spans="2:5" x14ac:dyDescent="0.25">
      <c r="B27" s="52" t="s">
        <v>103</v>
      </c>
      <c r="C27" s="52">
        <v>402</v>
      </c>
      <c r="D27" s="56"/>
      <c r="E27" s="57"/>
    </row>
    <row r="28" spans="2:5" x14ac:dyDescent="0.25">
      <c r="B28" s="52" t="s">
        <v>104</v>
      </c>
      <c r="C28" s="52">
        <v>214</v>
      </c>
      <c r="D28" s="56"/>
      <c r="E28" s="57"/>
    </row>
    <row r="29" spans="2:5" x14ac:dyDescent="0.25">
      <c r="B29" s="52" t="s">
        <v>105</v>
      </c>
      <c r="C29" s="52">
        <v>86</v>
      </c>
    </row>
    <row r="30" spans="2:5" x14ac:dyDescent="0.25">
      <c r="B30" s="52" t="s">
        <v>106</v>
      </c>
      <c r="C30" s="52">
        <v>84</v>
      </c>
    </row>
    <row r="31" spans="2:5" x14ac:dyDescent="0.25">
      <c r="B31" s="54" t="s">
        <v>107</v>
      </c>
      <c r="C31" s="54">
        <v>115</v>
      </c>
    </row>
    <row r="32" spans="2:5" x14ac:dyDescent="0.25">
      <c r="B32" s="54" t="s">
        <v>108</v>
      </c>
      <c r="C32" s="54">
        <v>282</v>
      </c>
    </row>
    <row r="33" spans="2:3" x14ac:dyDescent="0.25">
      <c r="B33" s="54" t="s">
        <v>109</v>
      </c>
      <c r="C33" s="54">
        <v>69</v>
      </c>
    </row>
    <row r="34" spans="2:3" x14ac:dyDescent="0.25">
      <c r="B34" s="54" t="s">
        <v>110</v>
      </c>
      <c r="C34" s="54">
        <v>122</v>
      </c>
    </row>
    <row r="35" spans="2:3" x14ac:dyDescent="0.25">
      <c r="B35" s="54" t="s">
        <v>111</v>
      </c>
      <c r="C35" s="54">
        <v>37</v>
      </c>
    </row>
    <row r="36" spans="2:3" x14ac:dyDescent="0.25">
      <c r="B36" s="54" t="s">
        <v>112</v>
      </c>
      <c r="C36" s="54">
        <v>620</v>
      </c>
    </row>
    <row r="37" spans="2:3" x14ac:dyDescent="0.25">
      <c r="B37" s="54" t="s">
        <v>113</v>
      </c>
      <c r="C37" s="54">
        <v>126</v>
      </c>
    </row>
    <row r="38" spans="2:3" x14ac:dyDescent="0.25">
      <c r="B38" s="54" t="s">
        <v>114</v>
      </c>
      <c r="C38" s="54">
        <v>81</v>
      </c>
    </row>
    <row r="39" spans="2:3" x14ac:dyDescent="0.25">
      <c r="B39" s="54" t="s">
        <v>115</v>
      </c>
      <c r="C39" s="54">
        <v>306</v>
      </c>
    </row>
    <row r="40" spans="2:3" x14ac:dyDescent="0.25">
      <c r="B40" s="54" t="s">
        <v>116</v>
      </c>
      <c r="C40" s="54">
        <v>39</v>
      </c>
    </row>
    <row r="41" spans="2:3" x14ac:dyDescent="0.25">
      <c r="C41">
        <v>0</v>
      </c>
    </row>
    <row r="42" spans="2:3" x14ac:dyDescent="0.25">
      <c r="C42">
        <v>0</v>
      </c>
    </row>
    <row r="43" spans="2:3" x14ac:dyDescent="0.25">
      <c r="C43">
        <v>0</v>
      </c>
    </row>
    <row r="44" spans="2:3" x14ac:dyDescent="0.25">
      <c r="C44">
        <v>0</v>
      </c>
    </row>
  </sheetData>
  <mergeCells count="6">
    <mergeCell ref="L2:M2"/>
    <mergeCell ref="O2:P2"/>
    <mergeCell ref="B1:C1"/>
    <mergeCell ref="B2:C2"/>
    <mergeCell ref="F2:G2"/>
    <mergeCell ref="I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40"/>
  <sheetViews>
    <sheetView topLeftCell="B1" workbookViewId="0">
      <selection activeCell="P4" sqref="F2:P4"/>
    </sheetView>
  </sheetViews>
  <sheetFormatPr baseColWidth="10" defaultRowHeight="15" x14ac:dyDescent="0.25"/>
  <cols>
    <col min="2" max="2" width="27.7109375" customWidth="1"/>
    <col min="3" max="3" width="39.7109375" customWidth="1"/>
    <col min="6" max="7" width="32.7109375" customWidth="1"/>
    <col min="9" max="10" width="32.7109375" customWidth="1"/>
    <col min="12" max="13" width="32.7109375" customWidth="1"/>
    <col min="15" max="16" width="32.7109375" customWidth="1"/>
  </cols>
  <sheetData>
    <row r="1" spans="2:18" x14ac:dyDescent="0.25">
      <c r="B1" s="174"/>
      <c r="C1" s="174"/>
    </row>
    <row r="2" spans="2:18" ht="53.25" customHeight="1" x14ac:dyDescent="0.25">
      <c r="B2" s="173" t="s">
        <v>144</v>
      </c>
      <c r="C2" s="173"/>
      <c r="F2" s="175" t="s">
        <v>146</v>
      </c>
      <c r="G2" s="175"/>
      <c r="H2" s="62"/>
      <c r="I2" s="173" t="s">
        <v>146</v>
      </c>
      <c r="J2" s="173"/>
      <c r="K2" s="62"/>
      <c r="L2" s="173" t="s">
        <v>146</v>
      </c>
      <c r="M2" s="173"/>
      <c r="N2" s="62"/>
      <c r="O2" s="173" t="s">
        <v>146</v>
      </c>
      <c r="P2" s="173"/>
    </row>
    <row r="3" spans="2:18" ht="97.5" customHeight="1" x14ac:dyDescent="0.25">
      <c r="B3" s="50" t="s">
        <v>78</v>
      </c>
      <c r="C3" s="50" t="s">
        <v>145</v>
      </c>
      <c r="D3" s="51"/>
      <c r="F3" s="50" t="s">
        <v>153</v>
      </c>
      <c r="G3" s="50" t="s">
        <v>150</v>
      </c>
      <c r="H3" s="63"/>
      <c r="I3" s="50" t="s">
        <v>154</v>
      </c>
      <c r="J3" s="50" t="s">
        <v>147</v>
      </c>
      <c r="K3" s="64"/>
      <c r="L3" s="50" t="s">
        <v>156</v>
      </c>
      <c r="M3" s="50" t="s">
        <v>148</v>
      </c>
      <c r="N3" s="63"/>
      <c r="O3" s="50" t="s">
        <v>158</v>
      </c>
      <c r="P3" s="50" t="s">
        <v>149</v>
      </c>
    </row>
    <row r="4" spans="2:18" ht="45" x14ac:dyDescent="0.25">
      <c r="B4" s="52" t="s">
        <v>79</v>
      </c>
      <c r="C4" s="52">
        <v>1266</v>
      </c>
      <c r="D4" s="56"/>
      <c r="E4" s="57"/>
      <c r="F4" s="65" t="s">
        <v>152</v>
      </c>
      <c r="G4" s="66">
        <v>31793</v>
      </c>
      <c r="H4" s="61"/>
      <c r="I4" s="59" t="s">
        <v>155</v>
      </c>
      <c r="J4" s="67">
        <v>28422</v>
      </c>
      <c r="K4" s="64"/>
      <c r="L4" s="65" t="s">
        <v>151</v>
      </c>
      <c r="M4" s="67">
        <v>935</v>
      </c>
      <c r="N4" s="64"/>
      <c r="O4" s="68" t="s">
        <v>157</v>
      </c>
      <c r="P4" s="67">
        <v>42668</v>
      </c>
    </row>
    <row r="5" spans="2:18" x14ac:dyDescent="0.25">
      <c r="B5" s="52" t="s">
        <v>80</v>
      </c>
      <c r="C5" s="52">
        <v>3187</v>
      </c>
      <c r="D5" s="56"/>
      <c r="E5" s="57"/>
    </row>
    <row r="6" spans="2:18" x14ac:dyDescent="0.25">
      <c r="B6" s="52" t="s">
        <v>81</v>
      </c>
      <c r="C6" s="52">
        <v>1876</v>
      </c>
      <c r="D6" s="56"/>
      <c r="E6" s="57"/>
    </row>
    <row r="7" spans="2:18" x14ac:dyDescent="0.25">
      <c r="B7" s="52" t="s">
        <v>82</v>
      </c>
      <c r="C7" s="52">
        <v>4091</v>
      </c>
      <c r="D7" s="56"/>
      <c r="E7" s="57"/>
      <c r="G7" s="75"/>
      <c r="R7" s="75"/>
    </row>
    <row r="8" spans="2:18" x14ac:dyDescent="0.25">
      <c r="B8" s="52" t="s">
        <v>83</v>
      </c>
      <c r="C8" s="52">
        <v>4315</v>
      </c>
      <c r="D8" s="56"/>
      <c r="E8" s="57"/>
    </row>
    <row r="9" spans="2:18" x14ac:dyDescent="0.25">
      <c r="B9" s="52" t="s">
        <v>84</v>
      </c>
      <c r="C9" s="52">
        <v>5440</v>
      </c>
      <c r="D9" s="56"/>
      <c r="E9" s="57"/>
    </row>
    <row r="10" spans="2:18" x14ac:dyDescent="0.25">
      <c r="B10" s="52" t="s">
        <v>85</v>
      </c>
      <c r="C10" s="52">
        <v>2102</v>
      </c>
      <c r="D10" s="56"/>
      <c r="E10" s="57"/>
    </row>
    <row r="11" spans="2:18" x14ac:dyDescent="0.25">
      <c r="B11" s="52" t="s">
        <v>86</v>
      </c>
      <c r="C11" s="52">
        <v>5422</v>
      </c>
      <c r="D11" s="56"/>
      <c r="E11" s="57"/>
    </row>
    <row r="12" spans="2:18" x14ac:dyDescent="0.25">
      <c r="B12" s="52" t="s">
        <v>87</v>
      </c>
      <c r="C12" s="52">
        <v>2612</v>
      </c>
      <c r="D12" s="56"/>
      <c r="E12" s="57"/>
    </row>
    <row r="13" spans="2:18" x14ac:dyDescent="0.25">
      <c r="B13" s="52" t="s">
        <v>88</v>
      </c>
      <c r="C13" s="52">
        <v>5800</v>
      </c>
      <c r="D13" s="56"/>
      <c r="E13" s="57"/>
    </row>
    <row r="14" spans="2:18" x14ac:dyDescent="0.25">
      <c r="B14" s="52" t="s">
        <v>89</v>
      </c>
      <c r="C14" s="52">
        <v>6296</v>
      </c>
      <c r="D14" s="56"/>
      <c r="E14" s="57"/>
    </row>
    <row r="15" spans="2:18" x14ac:dyDescent="0.25">
      <c r="B15" s="52" t="s">
        <v>90</v>
      </c>
      <c r="C15" s="52">
        <v>2961</v>
      </c>
      <c r="D15" s="56"/>
      <c r="E15" s="57"/>
    </row>
    <row r="16" spans="2:18" x14ac:dyDescent="0.25">
      <c r="B16" s="52" t="s">
        <v>91</v>
      </c>
      <c r="C16" s="52">
        <v>3726</v>
      </c>
      <c r="D16" s="56"/>
      <c r="E16" s="57"/>
    </row>
    <row r="17" spans="2:5" x14ac:dyDescent="0.25">
      <c r="B17" s="52" t="s">
        <v>92</v>
      </c>
      <c r="C17" s="52">
        <v>2760</v>
      </c>
      <c r="D17" s="56"/>
      <c r="E17" s="57"/>
    </row>
    <row r="18" spans="2:5" x14ac:dyDescent="0.25">
      <c r="B18" s="52" t="s">
        <v>93</v>
      </c>
      <c r="C18" s="52">
        <v>2875</v>
      </c>
      <c r="D18" s="56"/>
      <c r="E18" s="57"/>
    </row>
    <row r="19" spans="2:5" x14ac:dyDescent="0.25">
      <c r="B19" s="52" t="s">
        <v>94</v>
      </c>
      <c r="C19" s="52">
        <v>2723</v>
      </c>
      <c r="D19" s="56"/>
      <c r="E19" s="57"/>
    </row>
    <row r="20" spans="2:5" x14ac:dyDescent="0.25">
      <c r="B20" s="52" t="s">
        <v>95</v>
      </c>
      <c r="C20" s="52">
        <v>3040</v>
      </c>
      <c r="D20" s="56"/>
      <c r="E20" s="57"/>
    </row>
    <row r="21" spans="2:5" x14ac:dyDescent="0.25">
      <c r="B21" s="52" t="s">
        <v>96</v>
      </c>
      <c r="C21" s="52">
        <v>4954</v>
      </c>
      <c r="D21" s="56"/>
      <c r="E21" s="57"/>
    </row>
    <row r="22" spans="2:5" x14ac:dyDescent="0.25">
      <c r="B22" s="52" t="s">
        <v>97</v>
      </c>
      <c r="C22" s="52">
        <v>4840</v>
      </c>
      <c r="D22" s="56"/>
      <c r="E22" s="57"/>
    </row>
    <row r="23" spans="2:5" x14ac:dyDescent="0.25">
      <c r="B23" s="52" t="s">
        <v>98</v>
      </c>
      <c r="C23" s="52">
        <v>2073</v>
      </c>
      <c r="D23" s="56"/>
      <c r="E23" s="57"/>
    </row>
    <row r="24" spans="2:5" x14ac:dyDescent="0.25">
      <c r="B24" s="52" t="s">
        <v>99</v>
      </c>
      <c r="C24" s="52">
        <v>3084</v>
      </c>
      <c r="D24" s="56"/>
      <c r="E24" s="57"/>
    </row>
    <row r="25" spans="2:5" x14ac:dyDescent="0.25">
      <c r="B25" s="52" t="s">
        <v>100</v>
      </c>
      <c r="C25" s="52">
        <v>561</v>
      </c>
      <c r="D25" s="56"/>
      <c r="E25" s="57"/>
    </row>
    <row r="26" spans="2:5" x14ac:dyDescent="0.25">
      <c r="B26" s="52" t="s">
        <v>102</v>
      </c>
      <c r="C26" s="52">
        <v>350</v>
      </c>
      <c r="D26" s="56"/>
      <c r="E26" s="57"/>
    </row>
    <row r="27" spans="2:5" x14ac:dyDescent="0.25">
      <c r="B27" s="52" t="s">
        <v>103</v>
      </c>
      <c r="C27" s="52">
        <v>452</v>
      </c>
      <c r="D27" s="56"/>
      <c r="E27" s="57"/>
    </row>
    <row r="28" spans="2:5" x14ac:dyDescent="0.25">
      <c r="B28" s="52" t="s">
        <v>104</v>
      </c>
      <c r="C28" s="52">
        <v>208</v>
      </c>
      <c r="D28" s="56"/>
      <c r="E28" s="57"/>
    </row>
    <row r="29" spans="2:5" x14ac:dyDescent="0.25">
      <c r="B29" s="52" t="s">
        <v>105</v>
      </c>
      <c r="C29" s="52">
        <v>91</v>
      </c>
    </row>
    <row r="30" spans="2:5" x14ac:dyDescent="0.25">
      <c r="B30" s="52" t="s">
        <v>106</v>
      </c>
      <c r="C30" s="52">
        <v>97</v>
      </c>
    </row>
    <row r="31" spans="2:5" x14ac:dyDescent="0.25">
      <c r="B31" s="54" t="s">
        <v>107</v>
      </c>
      <c r="C31" s="54">
        <v>99</v>
      </c>
    </row>
    <row r="32" spans="2:5" x14ac:dyDescent="0.25">
      <c r="B32" s="54" t="s">
        <v>108</v>
      </c>
      <c r="C32" s="54">
        <v>131</v>
      </c>
    </row>
    <row r="33" spans="2:3" x14ac:dyDescent="0.25">
      <c r="B33" s="54" t="s">
        <v>109</v>
      </c>
      <c r="C33" s="54">
        <v>77</v>
      </c>
    </row>
    <row r="34" spans="2:3" x14ac:dyDescent="0.25">
      <c r="B34" s="54" t="s">
        <v>110</v>
      </c>
      <c r="C34" s="54">
        <v>120</v>
      </c>
    </row>
    <row r="35" spans="2:3" x14ac:dyDescent="0.25">
      <c r="B35" s="54" t="s">
        <v>111</v>
      </c>
      <c r="C35" s="54">
        <v>36</v>
      </c>
    </row>
    <row r="36" spans="2:3" x14ac:dyDescent="0.25">
      <c r="B36" s="54" t="s">
        <v>112</v>
      </c>
      <c r="C36" s="54">
        <v>464</v>
      </c>
    </row>
    <row r="37" spans="2:3" x14ac:dyDescent="0.25">
      <c r="B37" s="54" t="s">
        <v>113</v>
      </c>
      <c r="C37" s="54">
        <v>91</v>
      </c>
    </row>
    <row r="38" spans="2:3" x14ac:dyDescent="0.25">
      <c r="B38" s="54" t="s">
        <v>114</v>
      </c>
      <c r="C38" s="54">
        <v>117</v>
      </c>
    </row>
    <row r="39" spans="2:3" x14ac:dyDescent="0.25">
      <c r="B39" s="54" t="s">
        <v>115</v>
      </c>
      <c r="C39" s="54">
        <v>204</v>
      </c>
    </row>
    <row r="40" spans="2:3" x14ac:dyDescent="0.25">
      <c r="B40" s="54" t="s">
        <v>116</v>
      </c>
      <c r="C40" s="54">
        <v>43</v>
      </c>
    </row>
  </sheetData>
  <mergeCells count="6">
    <mergeCell ref="L2:M2"/>
    <mergeCell ref="O2:P2"/>
    <mergeCell ref="B1:C1"/>
    <mergeCell ref="B2:C2"/>
    <mergeCell ref="F2:G2"/>
    <mergeCell ref="I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1C7EB-6E86-47A9-B72C-A87503F2616E}">
  <dimension ref="B1:R40"/>
  <sheetViews>
    <sheetView topLeftCell="J1" workbookViewId="0">
      <selection activeCell="G4" sqref="G4:P4"/>
    </sheetView>
  </sheetViews>
  <sheetFormatPr baseColWidth="10" defaultRowHeight="15" x14ac:dyDescent="0.25"/>
  <cols>
    <col min="2" max="2" width="27.7109375" customWidth="1"/>
    <col min="3" max="3" width="39.7109375" customWidth="1"/>
    <col min="6" max="7" width="32.7109375" customWidth="1"/>
    <col min="9" max="10" width="32.7109375" customWidth="1"/>
    <col min="12" max="13" width="32.7109375" customWidth="1"/>
    <col min="15" max="16" width="32.7109375" customWidth="1"/>
  </cols>
  <sheetData>
    <row r="1" spans="2:18" x14ac:dyDescent="0.25">
      <c r="B1" s="174"/>
      <c r="C1" s="174"/>
    </row>
    <row r="2" spans="2:18" ht="53.25" customHeight="1" x14ac:dyDescent="0.25">
      <c r="B2" s="173" t="s">
        <v>144</v>
      </c>
      <c r="C2" s="173"/>
      <c r="F2" s="175" t="s">
        <v>146</v>
      </c>
      <c r="G2" s="175"/>
      <c r="H2" s="62"/>
      <c r="I2" s="173" t="s">
        <v>146</v>
      </c>
      <c r="J2" s="173"/>
      <c r="K2" s="62"/>
      <c r="L2" s="173" t="s">
        <v>146</v>
      </c>
      <c r="M2" s="173"/>
      <c r="N2" s="62"/>
      <c r="O2" s="173" t="s">
        <v>146</v>
      </c>
      <c r="P2" s="173"/>
    </row>
    <row r="3" spans="2:18" ht="97.5" customHeight="1" x14ac:dyDescent="0.25">
      <c r="B3" s="50" t="s">
        <v>78</v>
      </c>
      <c r="C3" s="50" t="s">
        <v>145</v>
      </c>
      <c r="D3" s="51"/>
      <c r="F3" s="50" t="s">
        <v>153</v>
      </c>
      <c r="G3" s="50" t="s">
        <v>150</v>
      </c>
      <c r="H3" s="63"/>
      <c r="I3" s="50" t="s">
        <v>154</v>
      </c>
      <c r="J3" s="50" t="s">
        <v>147</v>
      </c>
      <c r="K3" s="64"/>
      <c r="L3" s="50" t="s">
        <v>156</v>
      </c>
      <c r="M3" s="50" t="s">
        <v>148</v>
      </c>
      <c r="N3" s="63"/>
      <c r="O3" s="50" t="s">
        <v>158</v>
      </c>
      <c r="P3" s="50" t="s">
        <v>149</v>
      </c>
    </row>
    <row r="4" spans="2:18" ht="45" x14ac:dyDescent="0.25">
      <c r="B4" s="52" t="s">
        <v>79</v>
      </c>
      <c r="C4" s="52">
        <v>1266</v>
      </c>
      <c r="D4" s="56"/>
      <c r="E4" s="57"/>
      <c r="F4" s="65" t="s">
        <v>152</v>
      </c>
      <c r="G4" s="66">
        <f>(7383+2048+3712+26697)</f>
        <v>39840</v>
      </c>
      <c r="H4" s="61"/>
      <c r="I4" s="59" t="s">
        <v>155</v>
      </c>
      <c r="J4" s="67">
        <f>(26922+2243)</f>
        <v>29165</v>
      </c>
      <c r="K4" s="64"/>
      <c r="L4" s="65" t="s">
        <v>151</v>
      </c>
      <c r="M4" s="67">
        <v>850</v>
      </c>
      <c r="N4" s="64"/>
      <c r="O4" s="68" t="s">
        <v>157</v>
      </c>
      <c r="P4" s="67">
        <f>(13923+15144+14307+28419+5940+1892)</f>
        <v>79625</v>
      </c>
    </row>
    <row r="5" spans="2:18" x14ac:dyDescent="0.25">
      <c r="B5" s="52" t="s">
        <v>80</v>
      </c>
      <c r="C5" s="52">
        <v>3187</v>
      </c>
      <c r="D5" s="56"/>
      <c r="E5" s="57"/>
    </row>
    <row r="6" spans="2:18" x14ac:dyDescent="0.25">
      <c r="B6" s="52" t="s">
        <v>81</v>
      </c>
      <c r="C6" s="52">
        <v>1876</v>
      </c>
      <c r="D6" s="56"/>
      <c r="E6" s="57"/>
    </row>
    <row r="7" spans="2:18" x14ac:dyDescent="0.25">
      <c r="B7" s="52" t="s">
        <v>82</v>
      </c>
      <c r="C7" s="52">
        <v>4091</v>
      </c>
      <c r="D7" s="56"/>
      <c r="E7" s="57"/>
      <c r="G7" s="75"/>
      <c r="R7" s="75"/>
    </row>
    <row r="8" spans="2:18" x14ac:dyDescent="0.25">
      <c r="B8" s="52" t="s">
        <v>83</v>
      </c>
      <c r="C8" s="52">
        <v>4315</v>
      </c>
      <c r="D8" s="56"/>
      <c r="E8" s="57"/>
    </row>
    <row r="9" spans="2:18" x14ac:dyDescent="0.25">
      <c r="B9" s="52" t="s">
        <v>84</v>
      </c>
      <c r="C9" s="52">
        <v>5440</v>
      </c>
      <c r="D9" s="56"/>
      <c r="E9" s="57"/>
    </row>
    <row r="10" spans="2:18" x14ac:dyDescent="0.25">
      <c r="B10" s="52" t="s">
        <v>85</v>
      </c>
      <c r="C10" s="52">
        <v>2102</v>
      </c>
      <c r="D10" s="56"/>
      <c r="E10" s="57"/>
    </row>
    <row r="11" spans="2:18" x14ac:dyDescent="0.25">
      <c r="B11" s="52" t="s">
        <v>86</v>
      </c>
      <c r="C11" s="52">
        <v>5422</v>
      </c>
      <c r="D11" s="56"/>
      <c r="E11" s="57"/>
    </row>
    <row r="12" spans="2:18" x14ac:dyDescent="0.25">
      <c r="B12" s="52" t="s">
        <v>87</v>
      </c>
      <c r="C12" s="52">
        <v>2612</v>
      </c>
      <c r="D12" s="56"/>
      <c r="E12" s="57"/>
    </row>
    <row r="13" spans="2:18" x14ac:dyDescent="0.25">
      <c r="B13" s="52" t="s">
        <v>88</v>
      </c>
      <c r="C13" s="52">
        <v>5800</v>
      </c>
      <c r="D13" s="56"/>
      <c r="E13" s="57"/>
    </row>
    <row r="14" spans="2:18" x14ac:dyDescent="0.25">
      <c r="B14" s="52" t="s">
        <v>89</v>
      </c>
      <c r="C14" s="52">
        <v>6296</v>
      </c>
      <c r="D14" s="56"/>
      <c r="E14" s="57"/>
    </row>
    <row r="15" spans="2:18" x14ac:dyDescent="0.25">
      <c r="B15" s="52" t="s">
        <v>90</v>
      </c>
      <c r="C15" s="52">
        <v>2961</v>
      </c>
      <c r="D15" s="56"/>
      <c r="E15" s="57"/>
    </row>
    <row r="16" spans="2:18" x14ac:dyDescent="0.25">
      <c r="B16" s="52" t="s">
        <v>91</v>
      </c>
      <c r="C16" s="52">
        <v>3726</v>
      </c>
      <c r="D16" s="56"/>
      <c r="E16" s="57"/>
    </row>
    <row r="17" spans="2:5" x14ac:dyDescent="0.25">
      <c r="B17" s="52" t="s">
        <v>92</v>
      </c>
      <c r="C17" s="52">
        <v>2760</v>
      </c>
      <c r="D17" s="56"/>
      <c r="E17" s="57"/>
    </row>
    <row r="18" spans="2:5" x14ac:dyDescent="0.25">
      <c r="B18" s="52" t="s">
        <v>93</v>
      </c>
      <c r="C18" s="52">
        <v>2875</v>
      </c>
      <c r="D18" s="56"/>
      <c r="E18" s="57"/>
    </row>
    <row r="19" spans="2:5" x14ac:dyDescent="0.25">
      <c r="B19" s="52" t="s">
        <v>94</v>
      </c>
      <c r="C19" s="52">
        <v>2723</v>
      </c>
      <c r="D19" s="56"/>
      <c r="E19" s="57"/>
    </row>
    <row r="20" spans="2:5" x14ac:dyDescent="0.25">
      <c r="B20" s="52" t="s">
        <v>95</v>
      </c>
      <c r="C20" s="52">
        <v>3040</v>
      </c>
      <c r="D20" s="56"/>
      <c r="E20" s="57"/>
    </row>
    <row r="21" spans="2:5" x14ac:dyDescent="0.25">
      <c r="B21" s="52" t="s">
        <v>96</v>
      </c>
      <c r="C21" s="52">
        <v>4954</v>
      </c>
      <c r="D21" s="56"/>
      <c r="E21" s="57"/>
    </row>
    <row r="22" spans="2:5" x14ac:dyDescent="0.25">
      <c r="B22" s="52" t="s">
        <v>97</v>
      </c>
      <c r="C22" s="52">
        <v>4840</v>
      </c>
      <c r="D22" s="56"/>
      <c r="E22" s="57"/>
    </row>
    <row r="23" spans="2:5" x14ac:dyDescent="0.25">
      <c r="B23" s="52" t="s">
        <v>98</v>
      </c>
      <c r="C23" s="52">
        <v>2073</v>
      </c>
      <c r="D23" s="56"/>
      <c r="E23" s="57"/>
    </row>
    <row r="24" spans="2:5" x14ac:dyDescent="0.25">
      <c r="B24" s="52" t="s">
        <v>99</v>
      </c>
      <c r="C24" s="52">
        <v>3084</v>
      </c>
      <c r="D24" s="56"/>
      <c r="E24" s="57"/>
    </row>
    <row r="25" spans="2:5" x14ac:dyDescent="0.25">
      <c r="B25" s="52" t="s">
        <v>100</v>
      </c>
      <c r="C25" s="52">
        <v>561</v>
      </c>
      <c r="D25" s="56"/>
      <c r="E25" s="57"/>
    </row>
    <row r="26" spans="2:5" x14ac:dyDescent="0.25">
      <c r="B26" s="52" t="s">
        <v>102</v>
      </c>
      <c r="C26" s="52">
        <v>350</v>
      </c>
      <c r="D26" s="56"/>
      <c r="E26" s="57"/>
    </row>
    <row r="27" spans="2:5" x14ac:dyDescent="0.25">
      <c r="B27" s="52" t="s">
        <v>103</v>
      </c>
      <c r="C27" s="52">
        <v>452</v>
      </c>
      <c r="D27" s="56"/>
      <c r="E27" s="57"/>
    </row>
    <row r="28" spans="2:5" x14ac:dyDescent="0.25">
      <c r="B28" s="52" t="s">
        <v>104</v>
      </c>
      <c r="C28" s="52">
        <v>208</v>
      </c>
      <c r="D28" s="56"/>
      <c r="E28" s="57"/>
    </row>
    <row r="29" spans="2:5" x14ac:dyDescent="0.25">
      <c r="B29" s="52" t="s">
        <v>105</v>
      </c>
      <c r="C29" s="52">
        <v>91</v>
      </c>
    </row>
    <row r="30" spans="2:5" x14ac:dyDescent="0.25">
      <c r="B30" s="52" t="s">
        <v>106</v>
      </c>
      <c r="C30" s="52">
        <v>97</v>
      </c>
    </row>
    <row r="31" spans="2:5" x14ac:dyDescent="0.25">
      <c r="B31" s="54" t="s">
        <v>107</v>
      </c>
      <c r="C31" s="54">
        <v>99</v>
      </c>
    </row>
    <row r="32" spans="2:5" x14ac:dyDescent="0.25">
      <c r="B32" s="54" t="s">
        <v>108</v>
      </c>
      <c r="C32" s="54">
        <v>131</v>
      </c>
    </row>
    <row r="33" spans="2:3" x14ac:dyDescent="0.25">
      <c r="B33" s="54" t="s">
        <v>109</v>
      </c>
      <c r="C33" s="54">
        <v>77</v>
      </c>
    </row>
    <row r="34" spans="2:3" x14ac:dyDescent="0.25">
      <c r="B34" s="54" t="s">
        <v>110</v>
      </c>
      <c r="C34" s="54">
        <v>120</v>
      </c>
    </row>
    <row r="35" spans="2:3" x14ac:dyDescent="0.25">
      <c r="B35" s="54" t="s">
        <v>111</v>
      </c>
      <c r="C35" s="54">
        <v>36</v>
      </c>
    </row>
    <row r="36" spans="2:3" x14ac:dyDescent="0.25">
      <c r="B36" s="54" t="s">
        <v>112</v>
      </c>
      <c r="C36" s="54">
        <v>464</v>
      </c>
    </row>
    <row r="37" spans="2:3" x14ac:dyDescent="0.25">
      <c r="B37" s="54" t="s">
        <v>113</v>
      </c>
      <c r="C37" s="54">
        <v>91</v>
      </c>
    </row>
    <row r="38" spans="2:3" x14ac:dyDescent="0.25">
      <c r="B38" s="54" t="s">
        <v>114</v>
      </c>
      <c r="C38" s="54">
        <v>117</v>
      </c>
    </row>
    <row r="39" spans="2:3" x14ac:dyDescent="0.25">
      <c r="B39" s="54" t="s">
        <v>115</v>
      </c>
      <c r="C39" s="54">
        <v>204</v>
      </c>
    </row>
    <row r="40" spans="2:3" x14ac:dyDescent="0.25">
      <c r="B40" s="54" t="s">
        <v>116</v>
      </c>
      <c r="C40" s="54">
        <v>43</v>
      </c>
    </row>
  </sheetData>
  <mergeCells count="6">
    <mergeCell ref="O2:P2"/>
    <mergeCell ref="B1:C1"/>
    <mergeCell ref="B2:C2"/>
    <mergeCell ref="F2:G2"/>
    <mergeCell ref="I2:J2"/>
    <mergeCell ref="L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Ficha Técnica Formulación</vt:lpstr>
      <vt:lpstr>Ficha T Seguimiento</vt:lpstr>
      <vt:lpstr>Desagregación Julio</vt:lpstr>
      <vt:lpstr>Desagregación Agosto</vt:lpstr>
      <vt:lpstr>Desagregación Septiembre</vt:lpstr>
      <vt:lpstr>Desagregación Diciembre</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2019-11-27T15:48:07Z</dcterms:modified>
</cp:coreProperties>
</file>